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O:\tp_rozpocty\Chal ostatní\IRBOS\Vrchlabí 04_2021\export 31_1_2024\"/>
    </mc:Choice>
  </mc:AlternateContent>
  <xr:revisionPtr revIDLastSave="0" documentId="13_ncr:1_{DCBF913E-698D-4B38-8ABD-B24933E90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.01 - STAVEBNÍ ČÁST ..." sheetId="2" r:id="rId2"/>
    <sheet name="SO 01.02 - ZTI I.etapa PŘ..." sheetId="3" r:id="rId3"/>
    <sheet name="SO 01.03 - STLAČENÝ VZDUC..." sheetId="4" r:id="rId4"/>
    <sheet name="SO 01.04 - VYTÁPĚNÍ I.eta..." sheetId="5" r:id="rId5"/>
    <sheet name="SO 01.05 - VZDUCHOTECHNIK..." sheetId="6" r:id="rId6"/>
    <sheet name="SO 01.06 - ELEKTROINSTALA..." sheetId="7" r:id="rId7"/>
    <sheet name="IO 01 - VENKOVNÍ KANALIZA..." sheetId="8" r:id="rId8"/>
    <sheet name="SO 01.01_DOP - Stavební č..." sheetId="9" r:id="rId9"/>
    <sheet name="SO 01.04_NEP - VYTÁPĚNÍ I..." sheetId="10" r:id="rId10"/>
    <sheet name="SO 01.05_NEP - VZDUCHOTEC..." sheetId="11" r:id="rId11"/>
    <sheet name="SO 01.06_NEP - ELEKTROINS..." sheetId="12" r:id="rId12"/>
    <sheet name="SO 01.07_NEP - VRN I.etap..." sheetId="13" r:id="rId13"/>
    <sheet name="SO 01.2_NEP - Zpevněné pl..." sheetId="14" r:id="rId14"/>
    <sheet name="IO 01_NEP - VENKOVNÍ KANA..." sheetId="15" r:id="rId15"/>
    <sheet name="SO 02.01 - STAVEBNÍ ČÁST ..." sheetId="16" r:id="rId16"/>
    <sheet name="SO 02.02 - ZTI II.etapa S..." sheetId="17" r:id="rId17"/>
    <sheet name="SO 02.03 - STLAČENÝ VZDUC..." sheetId="18" r:id="rId18"/>
    <sheet name="SO 02.04 - VYTÁPĚNÍ II.et..." sheetId="19" r:id="rId19"/>
    <sheet name="SO 02.05 - VZDUCHOTECHNIK..." sheetId="20" r:id="rId20"/>
    <sheet name="SO 02.06 - ELEKTROINSTALA..." sheetId="21" r:id="rId21"/>
    <sheet name="IO 02 - VENKOVNÍ KANALIZA..." sheetId="22" r:id="rId22"/>
    <sheet name="SO 02.01_DOP - Stavební č..." sheetId="23" r:id="rId23"/>
    <sheet name="SO 02.04_NEP - VYTÁPĚNÍ I..." sheetId="24" r:id="rId24"/>
    <sheet name="SO 02.05_NEP - VZDUCHOTEC..." sheetId="25" r:id="rId25"/>
    <sheet name="SO 02.06_NEP - ELEKTROINS..." sheetId="26" r:id="rId26"/>
    <sheet name="SO 02.07_NEP - VRN II.eta..." sheetId="27" r:id="rId27"/>
    <sheet name="SO 02.2 - Zpevněné plochy..." sheetId="28" r:id="rId28"/>
    <sheet name="IO 02_NEP - VENKOVNÍ KANA..." sheetId="29" r:id="rId29"/>
    <sheet name="II.NEZP - II.etapa STAVEB..." sheetId="30" r:id="rId30"/>
  </sheets>
  <definedNames>
    <definedName name="_xlnm._FilterDatabase" localSheetId="29" hidden="1">'II.NEZP - II.etapa STAVEB...'!$C$141:$K$288</definedName>
    <definedName name="_xlnm._FilterDatabase" localSheetId="7" hidden="1">'IO 01 - VENKOVNÍ KANALIZA...'!$C$132:$K$182</definedName>
    <definedName name="_xlnm._FilterDatabase" localSheetId="14" hidden="1">'IO 01_NEP - VENKOVNÍ KANA...'!$C$125:$K$130</definedName>
    <definedName name="_xlnm._FilterDatabase" localSheetId="21" hidden="1">'IO 02 - VENKOVNÍ KANALIZA...'!$C$132:$K$181</definedName>
    <definedName name="_xlnm._FilterDatabase" localSheetId="28" hidden="1">'IO 02_NEP - VENKOVNÍ KANA...'!$C$125:$K$130</definedName>
    <definedName name="_xlnm._FilterDatabase" localSheetId="1" hidden="1">'SO 01.01 - STAVEBNÍ ČÁST ...'!$C$149:$K$459</definedName>
    <definedName name="_xlnm._FilterDatabase" localSheetId="8" hidden="1">'SO 01.01_DOP - Stavební č...'!$C$135:$K$203</definedName>
    <definedName name="_xlnm._FilterDatabase" localSheetId="2" hidden="1">'SO 01.02 - ZTI I.etapa PŘ...'!$C$130:$K$222</definedName>
    <definedName name="_xlnm._FilterDatabase" localSheetId="3" hidden="1">'SO 01.03 - STLAČENÝ VZDUC...'!$C$127:$K$147</definedName>
    <definedName name="_xlnm._FilterDatabase" localSheetId="4" hidden="1">'SO 01.04 - VYTÁPĚNÍ I.eta...'!$C$132:$K$267</definedName>
    <definedName name="_xlnm._FilterDatabase" localSheetId="9" hidden="1">'SO 01.04_NEP - VYTÁPĚNÍ I...'!$C$125:$K$133</definedName>
    <definedName name="_xlnm._FilterDatabase" localSheetId="5" hidden="1">'SO 01.05 - VZDUCHOTECHNIK...'!$C$126:$K$179</definedName>
    <definedName name="_xlnm._FilterDatabase" localSheetId="10" hidden="1">'SO 01.05_NEP - VZDUCHOTEC...'!$C$125:$K$137</definedName>
    <definedName name="_xlnm._FilterDatabase" localSheetId="6" hidden="1">'SO 01.06 - ELEKTROINSTALA...'!$C$135:$K$478</definedName>
    <definedName name="_xlnm._FilterDatabase" localSheetId="11" hidden="1">'SO 01.06_NEP - ELEKTROINS...'!$C$124:$K$127</definedName>
    <definedName name="_xlnm._FilterDatabase" localSheetId="12" hidden="1">'SO 01.07_NEP - VRN I.etap...'!$C$130:$K$158</definedName>
    <definedName name="_xlnm._FilterDatabase" localSheetId="13" hidden="1">'SO 01.2_NEP - Zpevněné pl...'!$C$129:$K$161</definedName>
    <definedName name="_xlnm._FilterDatabase" localSheetId="15" hidden="1">'SO 02.01 - STAVEBNÍ ČÁST ...'!$C$153:$K$580</definedName>
    <definedName name="_xlnm._FilterDatabase" localSheetId="22" hidden="1">'SO 02.01_DOP - Stavební č...'!$C$140:$K$263</definedName>
    <definedName name="_xlnm._FilterDatabase" localSheetId="16" hidden="1">'SO 02.02 - ZTI II.etapa S...'!$C$129:$K$197</definedName>
    <definedName name="_xlnm._FilterDatabase" localSheetId="17" hidden="1">'SO 02.03 - STLAČENÝ VZDUC...'!$C$127:$K$145</definedName>
    <definedName name="_xlnm._FilterDatabase" localSheetId="18" hidden="1">'SO 02.04 - VYTÁPĚNÍ II.et...'!$C$128:$K$178</definedName>
    <definedName name="_xlnm._FilterDatabase" localSheetId="23" hidden="1">'SO 02.04_NEP - VYTÁPĚNÍ I...'!$C$125:$K$133</definedName>
    <definedName name="_xlnm._FilterDatabase" localSheetId="19" hidden="1">'SO 02.05 - VZDUCHOTECHNIK...'!$C$126:$K$177</definedName>
    <definedName name="_xlnm._FilterDatabase" localSheetId="24" hidden="1">'SO 02.05_NEP - VZDUCHOTEC...'!$C$125:$K$138</definedName>
    <definedName name="_xlnm._FilterDatabase" localSheetId="20" hidden="1">'SO 02.06 - ELEKTROINSTALA...'!$C$135:$K$464</definedName>
    <definedName name="_xlnm._FilterDatabase" localSheetId="25" hidden="1">'SO 02.06_NEP - ELEKTROINS...'!$C$124:$K$127</definedName>
    <definedName name="_xlnm._FilterDatabase" localSheetId="26" hidden="1">'SO 02.07_NEP - VRN II.eta...'!$C$129:$K$152</definedName>
    <definedName name="_xlnm._FilterDatabase" localSheetId="27" hidden="1">'SO 02.2 - Zpevněné plochy...'!$C$129:$K$162</definedName>
    <definedName name="_xlnm.Print_Titles" localSheetId="29">'II.NEZP - II.etapa STAVEB...'!$141:$141</definedName>
    <definedName name="_xlnm.Print_Titles" localSheetId="7">'IO 01 - VENKOVNÍ KANALIZA...'!$132:$132</definedName>
    <definedName name="_xlnm.Print_Titles" localSheetId="14">'IO 01_NEP - VENKOVNÍ KANA...'!$125:$125</definedName>
    <definedName name="_xlnm.Print_Titles" localSheetId="21">'IO 02 - VENKOVNÍ KANALIZA...'!$132:$132</definedName>
    <definedName name="_xlnm.Print_Titles" localSheetId="28">'IO 02_NEP - VENKOVNÍ KANA...'!$125:$125</definedName>
    <definedName name="_xlnm.Print_Titles" localSheetId="0">'Rekapitulace stavby'!$92:$92</definedName>
    <definedName name="_xlnm.Print_Titles" localSheetId="1">'SO 01.01 - STAVEBNÍ ČÁST ...'!$149:$149</definedName>
    <definedName name="_xlnm.Print_Titles" localSheetId="8">'SO 01.01_DOP - Stavební č...'!$135:$135</definedName>
    <definedName name="_xlnm.Print_Titles" localSheetId="2">'SO 01.02 - ZTI I.etapa PŘ...'!$130:$130</definedName>
    <definedName name="_xlnm.Print_Titles" localSheetId="3">'SO 01.03 - STLAČENÝ VZDUC...'!$127:$127</definedName>
    <definedName name="_xlnm.Print_Titles" localSheetId="4">'SO 01.04 - VYTÁPĚNÍ I.eta...'!$132:$132</definedName>
    <definedName name="_xlnm.Print_Titles" localSheetId="9">'SO 01.04_NEP - VYTÁPĚNÍ I...'!$125:$125</definedName>
    <definedName name="_xlnm.Print_Titles" localSheetId="5">'SO 01.05 - VZDUCHOTECHNIK...'!$126:$126</definedName>
    <definedName name="_xlnm.Print_Titles" localSheetId="10">'SO 01.05_NEP - VZDUCHOTEC...'!$125:$125</definedName>
    <definedName name="_xlnm.Print_Titles" localSheetId="6">'SO 01.06 - ELEKTROINSTALA...'!$135:$135</definedName>
    <definedName name="_xlnm.Print_Titles" localSheetId="11">'SO 01.06_NEP - ELEKTROINS...'!$124:$124</definedName>
    <definedName name="_xlnm.Print_Titles" localSheetId="12">'SO 01.07_NEP - VRN I.etap...'!$130:$130</definedName>
    <definedName name="_xlnm.Print_Titles" localSheetId="13">'SO 01.2_NEP - Zpevněné pl...'!$129:$129</definedName>
    <definedName name="_xlnm.Print_Titles" localSheetId="15">'SO 02.01 - STAVEBNÍ ČÁST ...'!$153:$153</definedName>
    <definedName name="_xlnm.Print_Titles" localSheetId="22">'SO 02.01_DOP - Stavební č...'!$140:$140</definedName>
    <definedName name="_xlnm.Print_Titles" localSheetId="16">'SO 02.02 - ZTI II.etapa S...'!$129:$129</definedName>
    <definedName name="_xlnm.Print_Titles" localSheetId="17">'SO 02.03 - STLAČENÝ VZDUC...'!$127:$127</definedName>
    <definedName name="_xlnm.Print_Titles" localSheetId="18">'SO 02.04 - VYTÁPĚNÍ II.et...'!$128:$128</definedName>
    <definedName name="_xlnm.Print_Titles" localSheetId="23">'SO 02.04_NEP - VYTÁPĚNÍ I...'!$125:$125</definedName>
    <definedName name="_xlnm.Print_Titles" localSheetId="19">'SO 02.05 - VZDUCHOTECHNIK...'!$126:$126</definedName>
    <definedName name="_xlnm.Print_Titles" localSheetId="24">'SO 02.05_NEP - VZDUCHOTEC...'!$125:$125</definedName>
    <definedName name="_xlnm.Print_Titles" localSheetId="20">'SO 02.06 - ELEKTROINSTALA...'!$135:$135</definedName>
    <definedName name="_xlnm.Print_Titles" localSheetId="25">'SO 02.06_NEP - ELEKTROINS...'!$124:$124</definedName>
    <definedName name="_xlnm.Print_Titles" localSheetId="26">'SO 02.07_NEP - VRN II.eta...'!$129:$129</definedName>
    <definedName name="_xlnm.Print_Titles" localSheetId="27">'SO 02.2 - Zpevněné plochy...'!$129:$129</definedName>
    <definedName name="_xlnm.Print_Area" localSheetId="29">'II.NEZP - II.etapa STAVEB...'!$C$4:$J$76,'II.NEZP - II.etapa STAVEB...'!$C$82:$J$123,'II.NEZP - II.etapa STAVEB...'!$C$129:$K$288</definedName>
    <definedName name="_xlnm.Print_Area" localSheetId="7">'IO 01 - VENKOVNÍ KANALIZA...'!$C$4:$J$76,'IO 01 - VENKOVNÍ KANALIZA...'!$C$82:$J$110,'IO 01 - VENKOVNÍ KANALIZA...'!$C$116:$K$182</definedName>
    <definedName name="_xlnm.Print_Area" localSheetId="14">'IO 01_NEP - VENKOVNÍ KANA...'!$C$4:$J$76,'IO 01_NEP - VENKOVNÍ KANA...'!$C$82:$J$103,'IO 01_NEP - VENKOVNÍ KANA...'!$C$109:$K$130</definedName>
    <definedName name="_xlnm.Print_Area" localSheetId="21">'IO 02 - VENKOVNÍ KANALIZA...'!$C$4:$J$76,'IO 02 - VENKOVNÍ KANALIZA...'!$C$82:$J$110,'IO 02 - VENKOVNÍ KANALIZA...'!$C$116:$K$181</definedName>
    <definedName name="_xlnm.Print_Area" localSheetId="28">'IO 02_NEP - VENKOVNÍ KANA...'!$C$4:$J$76,'IO 02_NEP - VENKOVNÍ KANA...'!$C$82:$J$103,'IO 02_NEP - VENKOVNÍ KANA...'!$C$109:$K$130</definedName>
    <definedName name="_xlnm.Print_Area" localSheetId="0">'Rekapitulace stavby'!$D$4:$AO$76,'Rekapitulace stavby'!$C$82:$AQ$132</definedName>
    <definedName name="_xlnm.Print_Area" localSheetId="1">'SO 01.01 - STAVEBNÍ ČÁST ...'!$C$4:$J$76,'SO 01.01 - STAVEBNÍ ČÁST ...'!$C$82:$J$127,'SO 01.01 - STAVEBNÍ ČÁST ...'!$C$133:$K$459</definedName>
    <definedName name="_xlnm.Print_Area" localSheetId="8">'SO 01.01_DOP - Stavební č...'!$C$4:$J$76,'SO 01.01_DOP - Stavební č...'!$C$82:$J$113,'SO 01.01_DOP - Stavební č...'!$C$119:$K$203</definedName>
    <definedName name="_xlnm.Print_Area" localSheetId="2">'SO 01.02 - ZTI I.etapa PŘ...'!$C$4:$J$76,'SO 01.02 - ZTI I.etapa PŘ...'!$C$82:$J$108,'SO 01.02 - ZTI I.etapa PŘ...'!$C$114:$K$222</definedName>
    <definedName name="_xlnm.Print_Area" localSheetId="3">'SO 01.03 - STLAČENÝ VZDUC...'!$C$4:$J$76,'SO 01.03 - STLAČENÝ VZDUC...'!$C$82:$J$105,'SO 01.03 - STLAČENÝ VZDUC...'!$C$111:$K$147</definedName>
    <definedName name="_xlnm.Print_Area" localSheetId="4">'SO 01.04 - VYTÁPĚNÍ I.eta...'!$C$4:$J$76,'SO 01.04 - VYTÁPĚNÍ I.eta...'!$C$82:$J$110,'SO 01.04 - VYTÁPĚNÍ I.eta...'!$C$116:$K$267</definedName>
    <definedName name="_xlnm.Print_Area" localSheetId="9">'SO 01.04_NEP - VYTÁPĚNÍ I...'!$C$4:$J$76,'SO 01.04_NEP - VYTÁPĚNÍ I...'!$C$82:$J$103,'SO 01.04_NEP - VYTÁPĚNÍ I...'!$C$109:$K$133</definedName>
    <definedName name="_xlnm.Print_Area" localSheetId="5">'SO 01.05 - VZDUCHOTECHNIK...'!$C$4:$J$76,'SO 01.05 - VZDUCHOTECHNIK...'!$C$82:$J$104,'SO 01.05 - VZDUCHOTECHNIK...'!$C$110:$K$179</definedName>
    <definedName name="_xlnm.Print_Area" localSheetId="10">'SO 01.05_NEP - VZDUCHOTEC...'!$C$4:$J$76,'SO 01.05_NEP - VZDUCHOTEC...'!$C$82:$J$103,'SO 01.05_NEP - VZDUCHOTEC...'!$C$109:$K$137</definedName>
    <definedName name="_xlnm.Print_Area" localSheetId="6">'SO 01.06 - ELEKTROINSTALA...'!$C$4:$J$76,'SO 01.06 - ELEKTROINSTALA...'!$C$82:$J$113,'SO 01.06 - ELEKTROINSTALA...'!$C$119:$K$478</definedName>
    <definedName name="_xlnm.Print_Area" localSheetId="11">'SO 01.06_NEP - ELEKTROINS...'!$C$4:$J$76,'SO 01.06_NEP - ELEKTROINS...'!$C$82:$J$102,'SO 01.06_NEP - ELEKTROINS...'!$C$108:$K$127</definedName>
    <definedName name="_xlnm.Print_Area" localSheetId="12">'SO 01.07_NEP - VRN I.etap...'!$C$4:$J$76,'SO 01.07_NEP - VRN I.etap...'!$C$82:$J$108,'SO 01.07_NEP - VRN I.etap...'!$C$114:$K$158</definedName>
    <definedName name="_xlnm.Print_Area" localSheetId="13">'SO 01.2_NEP - Zpevněné pl...'!$C$4:$J$76,'SO 01.2_NEP - Zpevněné pl...'!$C$82:$J$107,'SO 01.2_NEP - Zpevněné pl...'!$C$113:$K$161</definedName>
    <definedName name="_xlnm.Print_Area" localSheetId="15">'SO 02.01 - STAVEBNÍ ČÁST ...'!$C$4:$J$76,'SO 02.01 - STAVEBNÍ ČÁST ...'!$C$82:$J$131,'SO 02.01 - STAVEBNÍ ČÁST ...'!$C$137:$K$580</definedName>
    <definedName name="_xlnm.Print_Area" localSheetId="22">'SO 02.01_DOP - Stavební č...'!$C$4:$J$76,'SO 02.01_DOP - Stavební č...'!$C$82:$J$118,'SO 02.01_DOP - Stavební č...'!$C$124:$K$263</definedName>
    <definedName name="_xlnm.Print_Area" localSheetId="16">'SO 02.02 - ZTI II.etapa S...'!$C$4:$J$76,'SO 02.02 - ZTI II.etapa S...'!$C$82:$J$107,'SO 02.02 - ZTI II.etapa S...'!$C$113:$K$197</definedName>
    <definedName name="_xlnm.Print_Area" localSheetId="17">'SO 02.03 - STLAČENÝ VZDUC...'!$C$4:$J$76,'SO 02.03 - STLAČENÝ VZDUC...'!$C$82:$J$105,'SO 02.03 - STLAČENÝ VZDUC...'!$C$111:$K$145</definedName>
    <definedName name="_xlnm.Print_Area" localSheetId="18">'SO 02.04 - VYTÁPĚNÍ II.et...'!$C$4:$J$76,'SO 02.04 - VYTÁPĚNÍ II.et...'!$C$82:$J$106,'SO 02.04 - VYTÁPĚNÍ II.et...'!$C$112:$K$178</definedName>
    <definedName name="_xlnm.Print_Area" localSheetId="23">'SO 02.04_NEP - VYTÁPĚNÍ I...'!$C$4:$J$76,'SO 02.04_NEP - VYTÁPĚNÍ I...'!$C$82:$J$103,'SO 02.04_NEP - VYTÁPĚNÍ I...'!$C$109:$K$133</definedName>
    <definedName name="_xlnm.Print_Area" localSheetId="19">'SO 02.05 - VZDUCHOTECHNIK...'!$C$4:$J$76,'SO 02.05 - VZDUCHOTECHNIK...'!$C$82:$J$104,'SO 02.05 - VZDUCHOTECHNIK...'!$C$110:$K$177</definedName>
    <definedName name="_xlnm.Print_Area" localSheetId="24">'SO 02.05_NEP - VZDUCHOTEC...'!$C$4:$J$76,'SO 02.05_NEP - VZDUCHOTEC...'!$C$82:$J$103,'SO 02.05_NEP - VZDUCHOTEC...'!$C$109:$K$138</definedName>
    <definedName name="_xlnm.Print_Area" localSheetId="20">'SO 02.06 - ELEKTROINSTALA...'!$C$4:$J$76,'SO 02.06 - ELEKTROINSTALA...'!$C$82:$J$113,'SO 02.06 - ELEKTROINSTALA...'!$C$119:$K$464</definedName>
    <definedName name="_xlnm.Print_Area" localSheetId="25">'SO 02.06_NEP - ELEKTROINS...'!$C$4:$J$76,'SO 02.06_NEP - ELEKTROINS...'!$C$82:$J$102,'SO 02.06_NEP - ELEKTROINS...'!$C$108:$K$127</definedName>
    <definedName name="_xlnm.Print_Area" localSheetId="26">'SO 02.07_NEP - VRN II.eta...'!$C$4:$J$76,'SO 02.07_NEP - VRN II.eta...'!$C$82:$J$107,'SO 02.07_NEP - VRN II.eta...'!$C$113:$K$152</definedName>
    <definedName name="_xlnm.Print_Area" localSheetId="27">'SO 02.2 - Zpevněné plochy...'!$C$4:$J$76,'SO 02.2 - Zpevněné plochy...'!$C$82:$J$107,'SO 02.2 - Zpevněné plochy...'!$C$113:$K$162</definedName>
  </definedNames>
  <calcPr calcId="191029"/>
</workbook>
</file>

<file path=xl/calcChain.xml><?xml version="1.0" encoding="utf-8"?>
<calcChain xmlns="http://schemas.openxmlformats.org/spreadsheetml/2006/main">
  <c r="J37" i="30" l="1"/>
  <c r="J36" i="30"/>
  <c r="AY131" i="1"/>
  <c r="J35" i="30"/>
  <c r="AX131" i="1" s="1"/>
  <c r="BI288" i="30"/>
  <c r="BH288" i="30"/>
  <c r="BG288" i="30"/>
  <c r="BF288" i="30"/>
  <c r="T288" i="30"/>
  <c r="T287" i="30" s="1"/>
  <c r="R288" i="30"/>
  <c r="R287" i="30"/>
  <c r="P288" i="30"/>
  <c r="P287" i="30"/>
  <c r="BI286" i="30"/>
  <c r="BH286" i="30"/>
  <c r="BG286" i="30"/>
  <c r="BF286" i="30"/>
  <c r="T286" i="30"/>
  <c r="R286" i="30"/>
  <c r="P286" i="30"/>
  <c r="BI285" i="30"/>
  <c r="BH285" i="30"/>
  <c r="BG285" i="30"/>
  <c r="BF285" i="30"/>
  <c r="T285" i="30"/>
  <c r="R285" i="30"/>
  <c r="P285" i="30"/>
  <c r="BI283" i="30"/>
  <c r="BH283" i="30"/>
  <c r="BG283" i="30"/>
  <c r="BF283" i="30"/>
  <c r="T283" i="30"/>
  <c r="R283" i="30"/>
  <c r="P283" i="30"/>
  <c r="BI282" i="30"/>
  <c r="BH282" i="30"/>
  <c r="BG282" i="30"/>
  <c r="BF282" i="30"/>
  <c r="T282" i="30"/>
  <c r="R282" i="30"/>
  <c r="P282" i="30"/>
  <c r="BI281" i="30"/>
  <c r="BH281" i="30"/>
  <c r="BG281" i="30"/>
  <c r="BF281" i="30"/>
  <c r="T281" i="30"/>
  <c r="R281" i="30"/>
  <c r="P281" i="30"/>
  <c r="BI279" i="30"/>
  <c r="BH279" i="30"/>
  <c r="BG279" i="30"/>
  <c r="BF279" i="30"/>
  <c r="T279" i="30"/>
  <c r="T278" i="30"/>
  <c r="R279" i="30"/>
  <c r="R278" i="30" s="1"/>
  <c r="P279" i="30"/>
  <c r="P278" i="30" s="1"/>
  <c r="BI277" i="30"/>
  <c r="BH277" i="30"/>
  <c r="BG277" i="30"/>
  <c r="BF277" i="30"/>
  <c r="T277" i="30"/>
  <c r="R277" i="30"/>
  <c r="P277" i="30"/>
  <c r="BI276" i="30"/>
  <c r="BH276" i="30"/>
  <c r="BG276" i="30"/>
  <c r="BF276" i="30"/>
  <c r="T276" i="30"/>
  <c r="R276" i="30"/>
  <c r="P276" i="30"/>
  <c r="BI275" i="30"/>
  <c r="BH275" i="30"/>
  <c r="BG275" i="30"/>
  <c r="BF275" i="30"/>
  <c r="T275" i="30"/>
  <c r="R275" i="30"/>
  <c r="P275" i="30"/>
  <c r="BI271" i="30"/>
  <c r="BH271" i="30"/>
  <c r="BG271" i="30"/>
  <c r="BF271" i="30"/>
  <c r="T271" i="30"/>
  <c r="R271" i="30"/>
  <c r="P271" i="30"/>
  <c r="BI270" i="30"/>
  <c r="BH270" i="30"/>
  <c r="BG270" i="30"/>
  <c r="BF270" i="30"/>
  <c r="T270" i="30"/>
  <c r="R270" i="30"/>
  <c r="P270" i="30"/>
  <c r="BI268" i="30"/>
  <c r="BH268" i="30"/>
  <c r="BG268" i="30"/>
  <c r="BF268" i="30"/>
  <c r="T268" i="30"/>
  <c r="R268" i="30"/>
  <c r="P268" i="30"/>
  <c r="BI267" i="30"/>
  <c r="BH267" i="30"/>
  <c r="BG267" i="30"/>
  <c r="BF267" i="30"/>
  <c r="T267" i="30"/>
  <c r="R267" i="30"/>
  <c r="P267" i="30"/>
  <c r="BI266" i="30"/>
  <c r="BH266" i="30"/>
  <c r="BG266" i="30"/>
  <c r="BF266" i="30"/>
  <c r="T266" i="30"/>
  <c r="R266" i="30"/>
  <c r="P266" i="30"/>
  <c r="BI264" i="30"/>
  <c r="BH264" i="30"/>
  <c r="BG264" i="30"/>
  <c r="BF264" i="30"/>
  <c r="T264" i="30"/>
  <c r="R264" i="30"/>
  <c r="P264" i="30"/>
  <c r="BI262" i="30"/>
  <c r="BH262" i="30"/>
  <c r="BG262" i="30"/>
  <c r="BF262" i="30"/>
  <c r="T262" i="30"/>
  <c r="R262" i="30"/>
  <c r="P262" i="30"/>
  <c r="BI261" i="30"/>
  <c r="BH261" i="30"/>
  <c r="BG261" i="30"/>
  <c r="BF261" i="30"/>
  <c r="T261" i="30"/>
  <c r="R261" i="30"/>
  <c r="P261" i="30"/>
  <c r="BI260" i="30"/>
  <c r="BH260" i="30"/>
  <c r="BG260" i="30"/>
  <c r="BF260" i="30"/>
  <c r="T260" i="30"/>
  <c r="R260" i="30"/>
  <c r="P260" i="30"/>
  <c r="BI259" i="30"/>
  <c r="BH259" i="30"/>
  <c r="BG259" i="30"/>
  <c r="BF259" i="30"/>
  <c r="T259" i="30"/>
  <c r="R259" i="30"/>
  <c r="P259" i="30"/>
  <c r="BI258" i="30"/>
  <c r="BH258" i="30"/>
  <c r="BG258" i="30"/>
  <c r="BF258" i="30"/>
  <c r="T258" i="30"/>
  <c r="R258" i="30"/>
  <c r="P258" i="30"/>
  <c r="BI257" i="30"/>
  <c r="BH257" i="30"/>
  <c r="BG257" i="30"/>
  <c r="BF257" i="30"/>
  <c r="T257" i="30"/>
  <c r="R257" i="30"/>
  <c r="P257" i="30"/>
  <c r="BI255" i="30"/>
  <c r="BH255" i="30"/>
  <c r="BG255" i="30"/>
  <c r="BF255" i="30"/>
  <c r="T255" i="30"/>
  <c r="R255" i="30"/>
  <c r="P255" i="30"/>
  <c r="BI254" i="30"/>
  <c r="BH254" i="30"/>
  <c r="BG254" i="30"/>
  <c r="BF254" i="30"/>
  <c r="T254" i="30"/>
  <c r="R254" i="30"/>
  <c r="P254" i="30"/>
  <c r="BI253" i="30"/>
  <c r="BH253" i="30"/>
  <c r="BG253" i="30"/>
  <c r="BF253" i="30"/>
  <c r="T253" i="30"/>
  <c r="R253" i="30"/>
  <c r="P253" i="30"/>
  <c r="BI252" i="30"/>
  <c r="BH252" i="30"/>
  <c r="BG252" i="30"/>
  <c r="BF252" i="30"/>
  <c r="T252" i="30"/>
  <c r="R252" i="30"/>
  <c r="P252" i="30"/>
  <c r="BI251" i="30"/>
  <c r="BH251" i="30"/>
  <c r="BG251" i="30"/>
  <c r="BF251" i="30"/>
  <c r="T251" i="30"/>
  <c r="R251" i="30"/>
  <c r="P251" i="30"/>
  <c r="BI249" i="30"/>
  <c r="BH249" i="30"/>
  <c r="BG249" i="30"/>
  <c r="BF249" i="30"/>
  <c r="T249" i="30"/>
  <c r="R249" i="30"/>
  <c r="P249" i="30"/>
  <c r="BI248" i="30"/>
  <c r="BH248" i="30"/>
  <c r="BG248" i="30"/>
  <c r="BF248" i="30"/>
  <c r="T248" i="30"/>
  <c r="R248" i="30"/>
  <c r="P248" i="30"/>
  <c r="BI247" i="30"/>
  <c r="BH247" i="30"/>
  <c r="BG247" i="30"/>
  <c r="BF247" i="30"/>
  <c r="T247" i="30"/>
  <c r="R247" i="30"/>
  <c r="P247" i="30"/>
  <c r="BI246" i="30"/>
  <c r="BH246" i="30"/>
  <c r="BG246" i="30"/>
  <c r="BF246" i="30"/>
  <c r="T246" i="30"/>
  <c r="R246" i="30"/>
  <c r="P246" i="30"/>
  <c r="BI245" i="30"/>
  <c r="BH245" i="30"/>
  <c r="BG245" i="30"/>
  <c r="BF245" i="30"/>
  <c r="T245" i="30"/>
  <c r="R245" i="30"/>
  <c r="P245" i="30"/>
  <c r="BI244" i="30"/>
  <c r="BH244" i="30"/>
  <c r="BG244" i="30"/>
  <c r="BF244" i="30"/>
  <c r="T244" i="30"/>
  <c r="R244" i="30"/>
  <c r="P244" i="30"/>
  <c r="BI243" i="30"/>
  <c r="BH243" i="30"/>
  <c r="BG243" i="30"/>
  <c r="BF243" i="30"/>
  <c r="T243" i="30"/>
  <c r="R243" i="30"/>
  <c r="P243" i="30"/>
  <c r="BI241" i="30"/>
  <c r="BH241" i="30"/>
  <c r="BG241" i="30"/>
  <c r="BF241" i="30"/>
  <c r="T241" i="30"/>
  <c r="R241" i="30"/>
  <c r="P241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6" i="30"/>
  <c r="BH236" i="30"/>
  <c r="BG236" i="30"/>
  <c r="BF236" i="30"/>
  <c r="T236" i="30"/>
  <c r="R236" i="30"/>
  <c r="P236" i="30"/>
  <c r="BI235" i="30"/>
  <c r="BH235" i="30"/>
  <c r="BG235" i="30"/>
  <c r="BF235" i="30"/>
  <c r="T235" i="30"/>
  <c r="R235" i="30"/>
  <c r="P235" i="30"/>
  <c r="BI234" i="30"/>
  <c r="BH234" i="30"/>
  <c r="BG234" i="30"/>
  <c r="BF234" i="30"/>
  <c r="T234" i="30"/>
  <c r="R234" i="30"/>
  <c r="P234" i="30"/>
  <c r="BI233" i="30"/>
  <c r="BH233" i="30"/>
  <c r="BG233" i="30"/>
  <c r="BF233" i="30"/>
  <c r="T233" i="30"/>
  <c r="R233" i="30"/>
  <c r="P233" i="30"/>
  <c r="BI232" i="30"/>
  <c r="BH232" i="30"/>
  <c r="BG232" i="30"/>
  <c r="BF232" i="30"/>
  <c r="T232" i="30"/>
  <c r="R232" i="30"/>
  <c r="P232" i="30"/>
  <c r="BI231" i="30"/>
  <c r="BH231" i="30"/>
  <c r="BG231" i="30"/>
  <c r="BF231" i="30"/>
  <c r="T231" i="30"/>
  <c r="R231" i="30"/>
  <c r="P231" i="30"/>
  <c r="BI230" i="30"/>
  <c r="BH230" i="30"/>
  <c r="BG230" i="30"/>
  <c r="BF230" i="30"/>
  <c r="T230" i="30"/>
  <c r="R230" i="30"/>
  <c r="P230" i="30"/>
  <c r="BI228" i="30"/>
  <c r="BH228" i="30"/>
  <c r="BG228" i="30"/>
  <c r="BF228" i="30"/>
  <c r="T228" i="30"/>
  <c r="R228" i="30"/>
  <c r="P228" i="30"/>
  <c r="BI227" i="30"/>
  <c r="BH227" i="30"/>
  <c r="BG227" i="30"/>
  <c r="BF227" i="30"/>
  <c r="T227" i="30"/>
  <c r="R227" i="30"/>
  <c r="P227" i="30"/>
  <c r="BI226" i="30"/>
  <c r="BH226" i="30"/>
  <c r="BG226" i="30"/>
  <c r="BF226" i="30"/>
  <c r="T226" i="30"/>
  <c r="R226" i="30"/>
  <c r="P226" i="30"/>
  <c r="BI225" i="30"/>
  <c r="BH225" i="30"/>
  <c r="BG225" i="30"/>
  <c r="BF225" i="30"/>
  <c r="T225" i="30"/>
  <c r="R225" i="30"/>
  <c r="P225" i="30"/>
  <c r="BI223" i="30"/>
  <c r="BH223" i="30"/>
  <c r="BG223" i="30"/>
  <c r="BF223" i="30"/>
  <c r="T223" i="30"/>
  <c r="R223" i="30"/>
  <c r="P223" i="30"/>
  <c r="BI222" i="30"/>
  <c r="BH222" i="30"/>
  <c r="BG222" i="30"/>
  <c r="BF222" i="30"/>
  <c r="T222" i="30"/>
  <c r="R222" i="30"/>
  <c r="P222" i="30"/>
  <c r="BI221" i="30"/>
  <c r="BH221" i="30"/>
  <c r="BG221" i="30"/>
  <c r="BF221" i="30"/>
  <c r="T221" i="30"/>
  <c r="R221" i="30"/>
  <c r="P221" i="30"/>
  <c r="BI220" i="30"/>
  <c r="BH220" i="30"/>
  <c r="BG220" i="30"/>
  <c r="BF220" i="30"/>
  <c r="T220" i="30"/>
  <c r="R220" i="30"/>
  <c r="P220" i="30"/>
  <c r="BI219" i="30"/>
  <c r="BH219" i="30"/>
  <c r="BG219" i="30"/>
  <c r="BF219" i="30"/>
  <c r="T219" i="30"/>
  <c r="R219" i="30"/>
  <c r="P219" i="30"/>
  <c r="BI218" i="30"/>
  <c r="BH218" i="30"/>
  <c r="BG218" i="30"/>
  <c r="BF218" i="30"/>
  <c r="T218" i="30"/>
  <c r="R218" i="30"/>
  <c r="P218" i="30"/>
  <c r="BI217" i="30"/>
  <c r="BH217" i="30"/>
  <c r="BG217" i="30"/>
  <c r="BF217" i="30"/>
  <c r="T217" i="30"/>
  <c r="R217" i="30"/>
  <c r="P217" i="30"/>
  <c r="BI216" i="30"/>
  <c r="BH216" i="30"/>
  <c r="BG216" i="30"/>
  <c r="BF216" i="30"/>
  <c r="T216" i="30"/>
  <c r="R216" i="30"/>
  <c r="P216" i="30"/>
  <c r="BI215" i="30"/>
  <c r="BH215" i="30"/>
  <c r="BG215" i="30"/>
  <c r="BF215" i="30"/>
  <c r="T215" i="30"/>
  <c r="R215" i="30"/>
  <c r="P215" i="30"/>
  <c r="BI214" i="30"/>
  <c r="BH214" i="30"/>
  <c r="BG214" i="30"/>
  <c r="BF214" i="30"/>
  <c r="T214" i="30"/>
  <c r="R214" i="30"/>
  <c r="P214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10" i="30"/>
  <c r="BH210" i="30"/>
  <c r="BG210" i="30"/>
  <c r="BF210" i="30"/>
  <c r="T210" i="30"/>
  <c r="R210" i="30"/>
  <c r="P210" i="30"/>
  <c r="BI209" i="30"/>
  <c r="BH209" i="30"/>
  <c r="BG209" i="30"/>
  <c r="BF209" i="30"/>
  <c r="T209" i="30"/>
  <c r="R209" i="30"/>
  <c r="P209" i="30"/>
  <c r="BI208" i="30"/>
  <c r="BH208" i="30"/>
  <c r="BG208" i="30"/>
  <c r="BF208" i="30"/>
  <c r="T208" i="30"/>
  <c r="R208" i="30"/>
  <c r="P208" i="30"/>
  <c r="BI207" i="30"/>
  <c r="BH207" i="30"/>
  <c r="BG207" i="30"/>
  <c r="BF207" i="30"/>
  <c r="T207" i="30"/>
  <c r="R207" i="30"/>
  <c r="P207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3" i="30"/>
  <c r="BH203" i="30"/>
  <c r="BG203" i="30"/>
  <c r="BF203" i="30"/>
  <c r="T203" i="30"/>
  <c r="R203" i="30"/>
  <c r="P203" i="30"/>
  <c r="BI202" i="30"/>
  <c r="BH202" i="30"/>
  <c r="BG202" i="30"/>
  <c r="BF202" i="30"/>
  <c r="T202" i="30"/>
  <c r="R202" i="30"/>
  <c r="P202" i="30"/>
  <c r="BI201" i="30"/>
  <c r="BH201" i="30"/>
  <c r="BG201" i="30"/>
  <c r="BF201" i="30"/>
  <c r="T201" i="30"/>
  <c r="R201" i="30"/>
  <c r="P201" i="30"/>
  <c r="BI200" i="30"/>
  <c r="BH200" i="30"/>
  <c r="BG200" i="30"/>
  <c r="BF200" i="30"/>
  <c r="T200" i="30"/>
  <c r="R200" i="30"/>
  <c r="P200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6" i="30"/>
  <c r="BH196" i="30"/>
  <c r="BG196" i="30"/>
  <c r="BF196" i="30"/>
  <c r="T196" i="30"/>
  <c r="R196" i="30"/>
  <c r="P196" i="30"/>
  <c r="BI195" i="30"/>
  <c r="BH195" i="30"/>
  <c r="BG195" i="30"/>
  <c r="BF195" i="30"/>
  <c r="T195" i="30"/>
  <c r="R195" i="30"/>
  <c r="P195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1" i="30"/>
  <c r="BH191" i="30"/>
  <c r="BG191" i="30"/>
  <c r="BF191" i="30"/>
  <c r="T191" i="30"/>
  <c r="R191" i="30"/>
  <c r="P191" i="30"/>
  <c r="BI190" i="30"/>
  <c r="BH190" i="30"/>
  <c r="BG190" i="30"/>
  <c r="BF190" i="30"/>
  <c r="T190" i="30"/>
  <c r="R190" i="30"/>
  <c r="P190" i="30"/>
  <c r="BI189" i="30"/>
  <c r="BH189" i="30"/>
  <c r="BG189" i="30"/>
  <c r="BF189" i="30"/>
  <c r="T189" i="30"/>
  <c r="R189" i="30"/>
  <c r="P189" i="30"/>
  <c r="BI188" i="30"/>
  <c r="BH188" i="30"/>
  <c r="BG188" i="30"/>
  <c r="BF188" i="30"/>
  <c r="T188" i="30"/>
  <c r="R188" i="30"/>
  <c r="P188" i="30"/>
  <c r="BI187" i="30"/>
  <c r="BH187" i="30"/>
  <c r="BG187" i="30"/>
  <c r="BF187" i="30"/>
  <c r="T187" i="30"/>
  <c r="R187" i="30"/>
  <c r="P187" i="30"/>
  <c r="BI186" i="30"/>
  <c r="BH186" i="30"/>
  <c r="BG186" i="30"/>
  <c r="BF186" i="30"/>
  <c r="T186" i="30"/>
  <c r="R186" i="30"/>
  <c r="P186" i="30"/>
  <c r="BI185" i="30"/>
  <c r="BH185" i="30"/>
  <c r="BG185" i="30"/>
  <c r="BF185" i="30"/>
  <c r="T185" i="30"/>
  <c r="R185" i="30"/>
  <c r="P185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6" i="30"/>
  <c r="BH176" i="30"/>
  <c r="BG176" i="30"/>
  <c r="BF176" i="30"/>
  <c r="T176" i="30"/>
  <c r="R176" i="30"/>
  <c r="P176" i="30"/>
  <c r="BI175" i="30"/>
  <c r="BH175" i="30"/>
  <c r="BG175" i="30"/>
  <c r="BF175" i="30"/>
  <c r="T175" i="30"/>
  <c r="R175" i="30"/>
  <c r="P175" i="30"/>
  <c r="BI174" i="30"/>
  <c r="BH174" i="30"/>
  <c r="BG174" i="30"/>
  <c r="BF174" i="30"/>
  <c r="T174" i="30"/>
  <c r="R174" i="30"/>
  <c r="P174" i="30"/>
  <c r="BI173" i="30"/>
  <c r="BH173" i="30"/>
  <c r="BG173" i="30"/>
  <c r="BF173" i="30"/>
  <c r="T173" i="30"/>
  <c r="R173" i="30"/>
  <c r="P173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7" i="30"/>
  <c r="BH167" i="30"/>
  <c r="BG167" i="30"/>
  <c r="BF167" i="30"/>
  <c r="T167" i="30"/>
  <c r="T166" i="30"/>
  <c r="R167" i="30"/>
  <c r="R166" i="30" s="1"/>
  <c r="P167" i="30"/>
  <c r="P166" i="30" s="1"/>
  <c r="BI165" i="30"/>
  <c r="BH165" i="30"/>
  <c r="BG165" i="30"/>
  <c r="BF165" i="30"/>
  <c r="T165" i="30"/>
  <c r="R165" i="30"/>
  <c r="P165" i="30"/>
  <c r="BI164" i="30"/>
  <c r="BH164" i="30"/>
  <c r="BG164" i="30"/>
  <c r="BF164" i="30"/>
  <c r="T164" i="30"/>
  <c r="R164" i="30"/>
  <c r="P164" i="30"/>
  <c r="BI163" i="30"/>
  <c r="BH163" i="30"/>
  <c r="BG163" i="30"/>
  <c r="BF163" i="30"/>
  <c r="T163" i="30"/>
  <c r="R163" i="30"/>
  <c r="P163" i="30"/>
  <c r="BI162" i="30"/>
  <c r="BH162" i="30"/>
  <c r="BG162" i="30"/>
  <c r="BF162" i="30"/>
  <c r="T162" i="30"/>
  <c r="R162" i="30"/>
  <c r="P162" i="30"/>
  <c r="BI161" i="30"/>
  <c r="BH161" i="30"/>
  <c r="BG161" i="30"/>
  <c r="BF161" i="30"/>
  <c r="T161" i="30"/>
  <c r="R161" i="30"/>
  <c r="P161" i="30"/>
  <c r="BI160" i="30"/>
  <c r="BH160" i="30"/>
  <c r="BG160" i="30"/>
  <c r="BF160" i="30"/>
  <c r="T160" i="30"/>
  <c r="R160" i="30"/>
  <c r="P160" i="30"/>
  <c r="BI159" i="30"/>
  <c r="BH159" i="30"/>
  <c r="BG159" i="30"/>
  <c r="BF159" i="30"/>
  <c r="T159" i="30"/>
  <c r="R159" i="30"/>
  <c r="P159" i="30"/>
  <c r="BI157" i="30"/>
  <c r="BH157" i="30"/>
  <c r="BG157" i="30"/>
  <c r="BF157" i="30"/>
  <c r="T157" i="30"/>
  <c r="R157" i="30"/>
  <c r="P157" i="30"/>
  <c r="BI156" i="30"/>
  <c r="BH156" i="30"/>
  <c r="BG156" i="30"/>
  <c r="BF156" i="30"/>
  <c r="T156" i="30"/>
  <c r="R156" i="30"/>
  <c r="P156" i="30"/>
  <c r="BI155" i="30"/>
  <c r="BH155" i="30"/>
  <c r="BG155" i="30"/>
  <c r="BF155" i="30"/>
  <c r="T155" i="30"/>
  <c r="R155" i="30"/>
  <c r="P155" i="30"/>
  <c r="BI154" i="30"/>
  <c r="BH154" i="30"/>
  <c r="BG154" i="30"/>
  <c r="BF154" i="30"/>
  <c r="T154" i="30"/>
  <c r="R154" i="30"/>
  <c r="P154" i="30"/>
  <c r="BI153" i="30"/>
  <c r="BH153" i="30"/>
  <c r="BG153" i="30"/>
  <c r="BF153" i="30"/>
  <c r="T153" i="30"/>
  <c r="R153" i="30"/>
  <c r="P153" i="30"/>
  <c r="BI152" i="30"/>
  <c r="BH152" i="30"/>
  <c r="BG152" i="30"/>
  <c r="BF152" i="30"/>
  <c r="T152" i="30"/>
  <c r="R152" i="30"/>
  <c r="P152" i="30"/>
  <c r="BI151" i="30"/>
  <c r="BH151" i="30"/>
  <c r="BG151" i="30"/>
  <c r="BF151" i="30"/>
  <c r="T151" i="30"/>
  <c r="R151" i="30"/>
  <c r="P151" i="30"/>
  <c r="BI150" i="30"/>
  <c r="BH150" i="30"/>
  <c r="BG150" i="30"/>
  <c r="BF150" i="30"/>
  <c r="T150" i="30"/>
  <c r="R150" i="30"/>
  <c r="P150" i="30"/>
  <c r="BI149" i="30"/>
  <c r="BH149" i="30"/>
  <c r="BG149" i="30"/>
  <c r="BF149" i="30"/>
  <c r="T149" i="30"/>
  <c r="R149" i="30"/>
  <c r="P149" i="30"/>
  <c r="BI148" i="30"/>
  <c r="BH148" i="30"/>
  <c r="BG148" i="30"/>
  <c r="BF148" i="30"/>
  <c r="T148" i="30"/>
  <c r="R148" i="30"/>
  <c r="P148" i="30"/>
  <c r="BI147" i="30"/>
  <c r="BH147" i="30"/>
  <c r="BG147" i="30"/>
  <c r="BF147" i="30"/>
  <c r="T147" i="30"/>
  <c r="R147" i="30"/>
  <c r="P147" i="30"/>
  <c r="BI146" i="30"/>
  <c r="BH146" i="30"/>
  <c r="BG146" i="30"/>
  <c r="BF146" i="30"/>
  <c r="T146" i="30"/>
  <c r="R146" i="30"/>
  <c r="P146" i="30"/>
  <c r="BI145" i="30"/>
  <c r="BH145" i="30"/>
  <c r="BG145" i="30"/>
  <c r="BF145" i="30"/>
  <c r="T145" i="30"/>
  <c r="R145" i="30"/>
  <c r="P145" i="30"/>
  <c r="J139" i="30"/>
  <c r="J138" i="30"/>
  <c r="F138" i="30"/>
  <c r="F136" i="30"/>
  <c r="E134" i="30"/>
  <c r="J92" i="30"/>
  <c r="J91" i="30"/>
  <c r="F91" i="30"/>
  <c r="F89" i="30"/>
  <c r="E87" i="30"/>
  <c r="J18" i="30"/>
  <c r="E18" i="30"/>
  <c r="F92" i="30" s="1"/>
  <c r="J17" i="30"/>
  <c r="J12" i="30"/>
  <c r="J89" i="30" s="1"/>
  <c r="E7" i="30"/>
  <c r="E132" i="30"/>
  <c r="J41" i="29"/>
  <c r="J40" i="29"/>
  <c r="AY130" i="1" s="1"/>
  <c r="J39" i="29"/>
  <c r="AX130" i="1" s="1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6" i="29"/>
  <c r="J95" i="29"/>
  <c r="F95" i="29"/>
  <c r="F93" i="29"/>
  <c r="E91" i="29"/>
  <c r="J22" i="29"/>
  <c r="E22" i="29"/>
  <c r="F123" i="29" s="1"/>
  <c r="J21" i="29"/>
  <c r="J16" i="29"/>
  <c r="J120" i="29"/>
  <c r="E7" i="29"/>
  <c r="E85" i="29" s="1"/>
  <c r="J41" i="28"/>
  <c r="J40" i="28"/>
  <c r="AY129" i="1"/>
  <c r="J39" i="28"/>
  <c r="AX129" i="1"/>
  <c r="BI162" i="28"/>
  <c r="BH162" i="28"/>
  <c r="BG162" i="28"/>
  <c r="BF162" i="28"/>
  <c r="T162" i="28"/>
  <c r="T161" i="28"/>
  <c r="R162" i="28"/>
  <c r="R161" i="28"/>
  <c r="P162" i="28"/>
  <c r="P161" i="28"/>
  <c r="BI160" i="28"/>
  <c r="BH160" i="28"/>
  <c r="BG160" i="28"/>
  <c r="BF160" i="28"/>
  <c r="T160" i="28"/>
  <c r="R160" i="28"/>
  <c r="P160" i="28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3" i="28"/>
  <c r="BH153" i="28"/>
  <c r="BG153" i="28"/>
  <c r="BF153" i="28"/>
  <c r="T153" i="28"/>
  <c r="T152" i="28"/>
  <c r="R153" i="28"/>
  <c r="R152" i="28"/>
  <c r="P153" i="28"/>
  <c r="P152" i="28" s="1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J127" i="28"/>
  <c r="J126" i="28"/>
  <c r="F126" i="28"/>
  <c r="F124" i="28"/>
  <c r="E122" i="28"/>
  <c r="J96" i="28"/>
  <c r="J95" i="28"/>
  <c r="F95" i="28"/>
  <c r="F93" i="28"/>
  <c r="E91" i="28"/>
  <c r="J22" i="28"/>
  <c r="E22" i="28"/>
  <c r="F127" i="28" s="1"/>
  <c r="J21" i="28"/>
  <c r="J16" i="28"/>
  <c r="J124" i="28"/>
  <c r="E7" i="28"/>
  <c r="E116" i="28" s="1"/>
  <c r="J41" i="27"/>
  <c r="J40" i="27"/>
  <c r="AY128" i="1"/>
  <c r="J39" i="27"/>
  <c r="AX128" i="1" s="1"/>
  <c r="BI152" i="27"/>
  <c r="BH152" i="27"/>
  <c r="BG152" i="27"/>
  <c r="BF152" i="27"/>
  <c r="T152" i="27"/>
  <c r="T151" i="27" s="1"/>
  <c r="R152" i="27"/>
  <c r="R151" i="27" s="1"/>
  <c r="P152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T139" i="27"/>
  <c r="R140" i="27"/>
  <c r="R139" i="27" s="1"/>
  <c r="P140" i="27"/>
  <c r="P139" i="27" s="1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J127" i="27"/>
  <c r="J126" i="27"/>
  <c r="F126" i="27"/>
  <c r="F124" i="27"/>
  <c r="E122" i="27"/>
  <c r="J96" i="27"/>
  <c r="J95" i="27"/>
  <c r="F95" i="27"/>
  <c r="F93" i="27"/>
  <c r="E91" i="27"/>
  <c r="J22" i="27"/>
  <c r="E22" i="27"/>
  <c r="F127" i="27" s="1"/>
  <c r="J21" i="27"/>
  <c r="J16" i="27"/>
  <c r="J93" i="27" s="1"/>
  <c r="E7" i="27"/>
  <c r="E116" i="27" s="1"/>
  <c r="J41" i="26"/>
  <c r="J40" i="26"/>
  <c r="AY127" i="1" s="1"/>
  <c r="J39" i="26"/>
  <c r="AX127" i="1" s="1"/>
  <c r="BI127" i="26"/>
  <c r="F41" i="26" s="1"/>
  <c r="BD127" i="1" s="1"/>
  <c r="BH127" i="26"/>
  <c r="BG127" i="26"/>
  <c r="BF127" i="26"/>
  <c r="T127" i="26"/>
  <c r="T126" i="26"/>
  <c r="T125" i="26" s="1"/>
  <c r="R127" i="26"/>
  <c r="R126" i="26"/>
  <c r="R125" i="26" s="1"/>
  <c r="P127" i="26"/>
  <c r="P126" i="26" s="1"/>
  <c r="P125" i="26" s="1"/>
  <c r="AU127" i="1" s="1"/>
  <c r="J122" i="26"/>
  <c r="F121" i="26"/>
  <c r="F119" i="26"/>
  <c r="E117" i="26"/>
  <c r="J96" i="26"/>
  <c r="F95" i="26"/>
  <c r="F93" i="26"/>
  <c r="E91" i="26"/>
  <c r="J25" i="26"/>
  <c r="E25" i="26"/>
  <c r="J121" i="26"/>
  <c r="J24" i="26"/>
  <c r="J22" i="26"/>
  <c r="E22" i="26"/>
  <c r="F96" i="26" s="1"/>
  <c r="J21" i="26"/>
  <c r="J16" i="26"/>
  <c r="J119" i="26"/>
  <c r="E7" i="26"/>
  <c r="E111" i="26" s="1"/>
  <c r="J41" i="25"/>
  <c r="J40" i="25"/>
  <c r="AY126" i="1"/>
  <c r="J39" i="25"/>
  <c r="AX126" i="1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J123" i="25"/>
  <c r="F122" i="25"/>
  <c r="F120" i="25"/>
  <c r="E118" i="25"/>
  <c r="J96" i="25"/>
  <c r="F95" i="25"/>
  <c r="F93" i="25"/>
  <c r="E91" i="25"/>
  <c r="J25" i="25"/>
  <c r="E25" i="25"/>
  <c r="J122" i="25" s="1"/>
  <c r="J24" i="25"/>
  <c r="J22" i="25"/>
  <c r="E22" i="25"/>
  <c r="F123" i="25" s="1"/>
  <c r="J21" i="25"/>
  <c r="J16" i="25"/>
  <c r="J93" i="25" s="1"/>
  <c r="E7" i="25"/>
  <c r="E112" i="25"/>
  <c r="J41" i="24"/>
  <c r="J40" i="24"/>
  <c r="AY125" i="1" s="1"/>
  <c r="J39" i="24"/>
  <c r="AX125" i="1" s="1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J123" i="24"/>
  <c r="F122" i="24"/>
  <c r="F120" i="24"/>
  <c r="E118" i="24"/>
  <c r="J96" i="24"/>
  <c r="F95" i="24"/>
  <c r="F93" i="24"/>
  <c r="E91" i="24"/>
  <c r="J25" i="24"/>
  <c r="E25" i="24"/>
  <c r="J95" i="24" s="1"/>
  <c r="J24" i="24"/>
  <c r="J22" i="24"/>
  <c r="E22" i="24"/>
  <c r="F123" i="24" s="1"/>
  <c r="J21" i="24"/>
  <c r="J16" i="24"/>
  <c r="J120" i="24" s="1"/>
  <c r="E7" i="24"/>
  <c r="E112" i="24"/>
  <c r="J41" i="23"/>
  <c r="J40" i="23"/>
  <c r="AY123" i="1" s="1"/>
  <c r="J39" i="23"/>
  <c r="AX123" i="1" s="1"/>
  <c r="BI263" i="23"/>
  <c r="BH263" i="23"/>
  <c r="BG263" i="23"/>
  <c r="BF263" i="23"/>
  <c r="T263" i="23"/>
  <c r="R263" i="23"/>
  <c r="P263" i="23"/>
  <c r="BI262" i="23"/>
  <c r="BH262" i="23"/>
  <c r="BG262" i="23"/>
  <c r="BF262" i="23"/>
  <c r="T262" i="23"/>
  <c r="R262" i="23"/>
  <c r="P262" i="23"/>
  <c r="BI260" i="23"/>
  <c r="BH260" i="23"/>
  <c r="BG260" i="23"/>
  <c r="BF260" i="23"/>
  <c r="T260" i="23"/>
  <c r="R260" i="23"/>
  <c r="P260" i="23"/>
  <c r="BI259" i="23"/>
  <c r="BH259" i="23"/>
  <c r="BG259" i="23"/>
  <c r="BF259" i="23"/>
  <c r="T259" i="23"/>
  <c r="R259" i="23"/>
  <c r="P259" i="23"/>
  <c r="BI258" i="23"/>
  <c r="BH258" i="23"/>
  <c r="BG258" i="23"/>
  <c r="BF258" i="23"/>
  <c r="T258" i="23"/>
  <c r="R258" i="23"/>
  <c r="P258" i="23"/>
  <c r="BI257" i="23"/>
  <c r="BH257" i="23"/>
  <c r="BG257" i="23"/>
  <c r="BF257" i="23"/>
  <c r="T257" i="23"/>
  <c r="R257" i="23"/>
  <c r="P257" i="23"/>
  <c r="BI256" i="23"/>
  <c r="BH256" i="23"/>
  <c r="BG256" i="23"/>
  <c r="BF256" i="23"/>
  <c r="T256" i="23"/>
  <c r="R256" i="23"/>
  <c r="P256" i="23"/>
  <c r="BI255" i="23"/>
  <c r="BH255" i="23"/>
  <c r="BG255" i="23"/>
  <c r="BF255" i="23"/>
  <c r="T255" i="23"/>
  <c r="R255" i="23"/>
  <c r="P255" i="23"/>
  <c r="BI253" i="23"/>
  <c r="BH253" i="23"/>
  <c r="BG253" i="23"/>
  <c r="BF253" i="23"/>
  <c r="T253" i="23"/>
  <c r="R253" i="23"/>
  <c r="P253" i="23"/>
  <c r="BI252" i="23"/>
  <c r="BH252" i="23"/>
  <c r="BG252" i="23"/>
  <c r="BF252" i="23"/>
  <c r="T252" i="23"/>
  <c r="R252" i="23"/>
  <c r="P252" i="23"/>
  <c r="BI250" i="23"/>
  <c r="BH250" i="23"/>
  <c r="BG250" i="23"/>
  <c r="BF250" i="23"/>
  <c r="T250" i="23"/>
  <c r="R250" i="23"/>
  <c r="P250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1" i="23"/>
  <c r="BH241" i="23"/>
  <c r="BG241" i="23"/>
  <c r="BF241" i="23"/>
  <c r="T241" i="23"/>
  <c r="R241" i="23"/>
  <c r="P241" i="23"/>
  <c r="BI240" i="23"/>
  <c r="BH240" i="23"/>
  <c r="BG240" i="23"/>
  <c r="BF240" i="23"/>
  <c r="T240" i="23"/>
  <c r="R240" i="23"/>
  <c r="P240" i="23"/>
  <c r="BI238" i="23"/>
  <c r="BH238" i="23"/>
  <c r="BG238" i="23"/>
  <c r="BF238" i="23"/>
  <c r="T238" i="23"/>
  <c r="R238" i="23"/>
  <c r="P238" i="23"/>
  <c r="BI237" i="23"/>
  <c r="BH237" i="23"/>
  <c r="BG237" i="23"/>
  <c r="BF237" i="23"/>
  <c r="T237" i="23"/>
  <c r="R237" i="23"/>
  <c r="P237" i="23"/>
  <c r="BI236" i="23"/>
  <c r="BH236" i="23"/>
  <c r="BG236" i="23"/>
  <c r="BF236" i="23"/>
  <c r="T236" i="23"/>
  <c r="R236" i="23"/>
  <c r="P236" i="23"/>
  <c r="BI235" i="23"/>
  <c r="BH235" i="23"/>
  <c r="BG235" i="23"/>
  <c r="BF235" i="23"/>
  <c r="T235" i="23"/>
  <c r="R235" i="23"/>
  <c r="P235" i="23"/>
  <c r="BI234" i="23"/>
  <c r="BH234" i="23"/>
  <c r="BG234" i="23"/>
  <c r="BF234" i="23"/>
  <c r="T234" i="23"/>
  <c r="R234" i="23"/>
  <c r="P234" i="23"/>
  <c r="BI232" i="23"/>
  <c r="BH232" i="23"/>
  <c r="BG232" i="23"/>
  <c r="BF232" i="23"/>
  <c r="T232" i="23"/>
  <c r="R232" i="23"/>
  <c r="P232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9" i="23"/>
  <c r="BH229" i="23"/>
  <c r="BG229" i="23"/>
  <c r="BF229" i="23"/>
  <c r="T229" i="23"/>
  <c r="R229" i="23"/>
  <c r="P229" i="23"/>
  <c r="BI228" i="23"/>
  <c r="BH228" i="23"/>
  <c r="BG228" i="23"/>
  <c r="BF228" i="23"/>
  <c r="T228" i="23"/>
  <c r="R228" i="23"/>
  <c r="P228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3" i="23"/>
  <c r="BH203" i="23"/>
  <c r="BG203" i="23"/>
  <c r="BF203" i="23"/>
  <c r="T203" i="23"/>
  <c r="T202" i="23"/>
  <c r="R203" i="23"/>
  <c r="R202" i="23"/>
  <c r="P203" i="23"/>
  <c r="P202" i="23" s="1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5" i="23"/>
  <c r="BH195" i="23"/>
  <c r="BG195" i="23"/>
  <c r="BF195" i="23"/>
  <c r="T195" i="23"/>
  <c r="R195" i="23"/>
  <c r="P195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J138" i="23"/>
  <c r="J137" i="23"/>
  <c r="F137" i="23"/>
  <c r="F135" i="23"/>
  <c r="E133" i="23"/>
  <c r="J96" i="23"/>
  <c r="J95" i="23"/>
  <c r="F95" i="23"/>
  <c r="F93" i="23"/>
  <c r="E91" i="23"/>
  <c r="J22" i="23"/>
  <c r="E22" i="23"/>
  <c r="F96" i="23" s="1"/>
  <c r="J21" i="23"/>
  <c r="J16" i="23"/>
  <c r="J93" i="23"/>
  <c r="E7" i="23"/>
  <c r="E127" i="23" s="1"/>
  <c r="J41" i="22"/>
  <c r="J40" i="22"/>
  <c r="AY121" i="1"/>
  <c r="J39" i="22"/>
  <c r="AX121" i="1"/>
  <c r="BI181" i="22"/>
  <c r="BH181" i="22"/>
  <c r="BG181" i="22"/>
  <c r="BF181" i="22"/>
  <c r="T181" i="22"/>
  <c r="R181" i="22"/>
  <c r="P181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68" i="22"/>
  <c r="BH168" i="22"/>
  <c r="BG168" i="22"/>
  <c r="BF168" i="22"/>
  <c r="T168" i="22"/>
  <c r="T167" i="22"/>
  <c r="R168" i="22"/>
  <c r="R167" i="22"/>
  <c r="P168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T150" i="22" s="1"/>
  <c r="R151" i="22"/>
  <c r="R150" i="22" s="1"/>
  <c r="P151" i="22"/>
  <c r="P150" i="22"/>
  <c r="BI149" i="22"/>
  <c r="BH149" i="22"/>
  <c r="BG149" i="22"/>
  <c r="BF149" i="22"/>
  <c r="T149" i="22"/>
  <c r="T148" i="22" s="1"/>
  <c r="R149" i="22"/>
  <c r="R148" i="22" s="1"/>
  <c r="P149" i="22"/>
  <c r="P148" i="22" s="1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J130" i="22"/>
  <c r="F129" i="22"/>
  <c r="F127" i="22"/>
  <c r="E125" i="22"/>
  <c r="J96" i="22"/>
  <c r="F95" i="22"/>
  <c r="F93" i="22"/>
  <c r="E91" i="22"/>
  <c r="J25" i="22"/>
  <c r="E25" i="22"/>
  <c r="J95" i="22" s="1"/>
  <c r="J24" i="22"/>
  <c r="J22" i="22"/>
  <c r="E22" i="22"/>
  <c r="F130" i="22" s="1"/>
  <c r="J21" i="22"/>
  <c r="J16" i="22"/>
  <c r="J93" i="22"/>
  <c r="E7" i="22"/>
  <c r="E119" i="22" s="1"/>
  <c r="J41" i="21"/>
  <c r="J40" i="21"/>
  <c r="AY120" i="1" s="1"/>
  <c r="J39" i="21"/>
  <c r="AX120" i="1"/>
  <c r="BI464" i="21"/>
  <c r="BH464" i="21"/>
  <c r="BG464" i="21"/>
  <c r="BF464" i="21"/>
  <c r="T464" i="21"/>
  <c r="R464" i="21"/>
  <c r="P464" i="21"/>
  <c r="BI463" i="21"/>
  <c r="BH463" i="21"/>
  <c r="BG463" i="21"/>
  <c r="BF463" i="21"/>
  <c r="T463" i="21"/>
  <c r="R463" i="21"/>
  <c r="P463" i="21"/>
  <c r="BI461" i="21"/>
  <c r="BH461" i="21"/>
  <c r="BG461" i="21"/>
  <c r="BF461" i="21"/>
  <c r="T461" i="21"/>
  <c r="T460" i="21" s="1"/>
  <c r="T459" i="21" s="1"/>
  <c r="R461" i="21"/>
  <c r="R460" i="21" s="1"/>
  <c r="R459" i="21" s="1"/>
  <c r="P461" i="21"/>
  <c r="P460" i="21" s="1"/>
  <c r="P459" i="21" s="1"/>
  <c r="BI458" i="21"/>
  <c r="BH458" i="21"/>
  <c r="BG458" i="21"/>
  <c r="BF458" i="21"/>
  <c r="T458" i="21"/>
  <c r="R458" i="21"/>
  <c r="P458" i="21"/>
  <c r="BI457" i="21"/>
  <c r="BH457" i="21"/>
  <c r="BG457" i="21"/>
  <c r="BF457" i="21"/>
  <c r="T457" i="21"/>
  <c r="R457" i="21"/>
  <c r="P457" i="21"/>
  <c r="BI456" i="21"/>
  <c r="BH456" i="21"/>
  <c r="BG456" i="21"/>
  <c r="BF456" i="21"/>
  <c r="T456" i="21"/>
  <c r="R456" i="21"/>
  <c r="P456" i="21"/>
  <c r="BI455" i="21"/>
  <c r="BH455" i="21"/>
  <c r="BG455" i="21"/>
  <c r="BF455" i="21"/>
  <c r="T455" i="21"/>
  <c r="R455" i="21"/>
  <c r="P455" i="21"/>
  <c r="BI454" i="21"/>
  <c r="BH454" i="21"/>
  <c r="BG454" i="21"/>
  <c r="BF454" i="21"/>
  <c r="T454" i="21"/>
  <c r="R454" i="21"/>
  <c r="P454" i="21"/>
  <c r="BI453" i="21"/>
  <c r="BH453" i="21"/>
  <c r="BG453" i="21"/>
  <c r="BF453" i="21"/>
  <c r="T453" i="21"/>
  <c r="R453" i="21"/>
  <c r="P453" i="21"/>
  <c r="BI452" i="21"/>
  <c r="BH452" i="21"/>
  <c r="BG452" i="21"/>
  <c r="BF452" i="21"/>
  <c r="T452" i="21"/>
  <c r="R452" i="21"/>
  <c r="P452" i="21"/>
  <c r="BI451" i="21"/>
  <c r="BH451" i="21"/>
  <c r="BG451" i="21"/>
  <c r="BF451" i="21"/>
  <c r="T451" i="21"/>
  <c r="R451" i="21"/>
  <c r="P451" i="21"/>
  <c r="BI449" i="21"/>
  <c r="BH449" i="21"/>
  <c r="BG449" i="21"/>
  <c r="BF449" i="21"/>
  <c r="T449" i="21"/>
  <c r="R449" i="21"/>
  <c r="P449" i="21"/>
  <c r="BI448" i="21"/>
  <c r="BH448" i="21"/>
  <c r="BG448" i="21"/>
  <c r="BF448" i="21"/>
  <c r="T448" i="21"/>
  <c r="R448" i="21"/>
  <c r="P448" i="21"/>
  <c r="BI447" i="21"/>
  <c r="BH447" i="21"/>
  <c r="BG447" i="21"/>
  <c r="BF447" i="21"/>
  <c r="T447" i="21"/>
  <c r="R447" i="21"/>
  <c r="P447" i="21"/>
  <c r="BI446" i="21"/>
  <c r="BH446" i="21"/>
  <c r="BG446" i="21"/>
  <c r="BF446" i="21"/>
  <c r="T446" i="21"/>
  <c r="R446" i="21"/>
  <c r="P446" i="21"/>
  <c r="BI445" i="21"/>
  <c r="BH445" i="21"/>
  <c r="BG445" i="21"/>
  <c r="BF445" i="21"/>
  <c r="T445" i="21"/>
  <c r="R445" i="21"/>
  <c r="P445" i="21"/>
  <c r="BI444" i="21"/>
  <c r="BH444" i="21"/>
  <c r="BG444" i="21"/>
  <c r="BF444" i="21"/>
  <c r="T444" i="21"/>
  <c r="R444" i="21"/>
  <c r="P444" i="21"/>
  <c r="BI443" i="21"/>
  <c r="BH443" i="21"/>
  <c r="BG443" i="21"/>
  <c r="BF443" i="21"/>
  <c r="T443" i="21"/>
  <c r="R443" i="21"/>
  <c r="P443" i="21"/>
  <c r="BI441" i="21"/>
  <c r="BH441" i="21"/>
  <c r="BG441" i="21"/>
  <c r="BF441" i="21"/>
  <c r="T441" i="21"/>
  <c r="R441" i="21"/>
  <c r="P441" i="21"/>
  <c r="BI440" i="21"/>
  <c r="BH440" i="21"/>
  <c r="BG440" i="21"/>
  <c r="BF440" i="21"/>
  <c r="T440" i="21"/>
  <c r="R440" i="21"/>
  <c r="P440" i="21"/>
  <c r="BI438" i="21"/>
  <c r="BH438" i="21"/>
  <c r="BG438" i="21"/>
  <c r="BF438" i="21"/>
  <c r="T438" i="21"/>
  <c r="R438" i="21"/>
  <c r="P438" i="21"/>
  <c r="BI437" i="21"/>
  <c r="BH437" i="21"/>
  <c r="BG437" i="21"/>
  <c r="BF437" i="21"/>
  <c r="T437" i="21"/>
  <c r="R437" i="21"/>
  <c r="P437" i="21"/>
  <c r="BI436" i="21"/>
  <c r="BH436" i="21"/>
  <c r="BG436" i="21"/>
  <c r="BF436" i="21"/>
  <c r="T436" i="21"/>
  <c r="R436" i="21"/>
  <c r="P436" i="21"/>
  <c r="BI435" i="21"/>
  <c r="BH435" i="21"/>
  <c r="BG435" i="21"/>
  <c r="BF435" i="21"/>
  <c r="T435" i="21"/>
  <c r="R435" i="21"/>
  <c r="P435" i="21"/>
  <c r="BI434" i="21"/>
  <c r="BH434" i="21"/>
  <c r="BG434" i="21"/>
  <c r="BF434" i="21"/>
  <c r="T434" i="21"/>
  <c r="R434" i="21"/>
  <c r="P434" i="21"/>
  <c r="BI433" i="21"/>
  <c r="BH433" i="21"/>
  <c r="BG433" i="21"/>
  <c r="BF433" i="21"/>
  <c r="T433" i="21"/>
  <c r="R433" i="21"/>
  <c r="P433" i="21"/>
  <c r="BI432" i="21"/>
  <c r="BH432" i="21"/>
  <c r="BG432" i="21"/>
  <c r="BF432" i="21"/>
  <c r="T432" i="21"/>
  <c r="R432" i="21"/>
  <c r="P432" i="21"/>
  <c r="BI431" i="21"/>
  <c r="BH431" i="21"/>
  <c r="BG431" i="21"/>
  <c r="BF431" i="21"/>
  <c r="T431" i="21"/>
  <c r="R431" i="21"/>
  <c r="P431" i="21"/>
  <c r="BI430" i="21"/>
  <c r="BH430" i="21"/>
  <c r="BG430" i="21"/>
  <c r="BF430" i="21"/>
  <c r="T430" i="21"/>
  <c r="R430" i="21"/>
  <c r="P430" i="21"/>
  <c r="BI429" i="21"/>
  <c r="BH429" i="21"/>
  <c r="BG429" i="21"/>
  <c r="BF429" i="21"/>
  <c r="T429" i="21"/>
  <c r="R429" i="21"/>
  <c r="P429" i="21"/>
  <c r="BI428" i="21"/>
  <c r="BH428" i="21"/>
  <c r="BG428" i="21"/>
  <c r="BF428" i="21"/>
  <c r="T428" i="21"/>
  <c r="R428" i="21"/>
  <c r="P428" i="21"/>
  <c r="BI427" i="21"/>
  <c r="BH427" i="21"/>
  <c r="BG427" i="21"/>
  <c r="BF427" i="21"/>
  <c r="T427" i="21"/>
  <c r="R427" i="21"/>
  <c r="P427" i="21"/>
  <c r="BI426" i="21"/>
  <c r="BH426" i="21"/>
  <c r="BG426" i="21"/>
  <c r="BF426" i="21"/>
  <c r="T426" i="21"/>
  <c r="R426" i="21"/>
  <c r="P426" i="21"/>
  <c r="BI425" i="21"/>
  <c r="BH425" i="21"/>
  <c r="BG425" i="21"/>
  <c r="BF425" i="21"/>
  <c r="T425" i="21"/>
  <c r="R425" i="21"/>
  <c r="P425" i="21"/>
  <c r="BI424" i="21"/>
  <c r="BH424" i="21"/>
  <c r="BG424" i="21"/>
  <c r="BF424" i="21"/>
  <c r="T424" i="21"/>
  <c r="R424" i="21"/>
  <c r="P424" i="21"/>
  <c r="BI423" i="21"/>
  <c r="BH423" i="21"/>
  <c r="BG423" i="21"/>
  <c r="BF423" i="21"/>
  <c r="T423" i="21"/>
  <c r="R423" i="21"/>
  <c r="P423" i="21"/>
  <c r="BI422" i="21"/>
  <c r="BH422" i="21"/>
  <c r="BG422" i="21"/>
  <c r="BF422" i="21"/>
  <c r="T422" i="21"/>
  <c r="R422" i="21"/>
  <c r="P422" i="21"/>
  <c r="BI421" i="21"/>
  <c r="BH421" i="21"/>
  <c r="BG421" i="21"/>
  <c r="BF421" i="21"/>
  <c r="T421" i="21"/>
  <c r="R421" i="21"/>
  <c r="P421" i="21"/>
  <c r="BI420" i="21"/>
  <c r="BH420" i="21"/>
  <c r="BG420" i="21"/>
  <c r="BF420" i="21"/>
  <c r="T420" i="21"/>
  <c r="R420" i="21"/>
  <c r="P420" i="21"/>
  <c r="BI419" i="21"/>
  <c r="BH419" i="21"/>
  <c r="BG419" i="21"/>
  <c r="BF419" i="21"/>
  <c r="T419" i="21"/>
  <c r="R419" i="21"/>
  <c r="P419" i="21"/>
  <c r="BI418" i="21"/>
  <c r="BH418" i="21"/>
  <c r="BG418" i="21"/>
  <c r="BF418" i="21"/>
  <c r="T418" i="21"/>
  <c r="R418" i="21"/>
  <c r="P418" i="21"/>
  <c r="BI417" i="21"/>
  <c r="BH417" i="21"/>
  <c r="BG417" i="21"/>
  <c r="BF417" i="21"/>
  <c r="T417" i="21"/>
  <c r="R417" i="21"/>
  <c r="P417" i="21"/>
  <c r="BI416" i="21"/>
  <c r="BH416" i="21"/>
  <c r="BG416" i="21"/>
  <c r="BF416" i="21"/>
  <c r="T416" i="21"/>
  <c r="R416" i="21"/>
  <c r="P416" i="21"/>
  <c r="BI415" i="21"/>
  <c r="BH415" i="21"/>
  <c r="BG415" i="21"/>
  <c r="BF415" i="21"/>
  <c r="T415" i="21"/>
  <c r="R415" i="21"/>
  <c r="P415" i="21"/>
  <c r="BI414" i="21"/>
  <c r="BH414" i="21"/>
  <c r="BG414" i="21"/>
  <c r="BF414" i="21"/>
  <c r="T414" i="21"/>
  <c r="R414" i="21"/>
  <c r="P414" i="21"/>
  <c r="BI413" i="21"/>
  <c r="BH413" i="21"/>
  <c r="BG413" i="21"/>
  <c r="BF413" i="21"/>
  <c r="T413" i="21"/>
  <c r="R413" i="21"/>
  <c r="P413" i="21"/>
  <c r="BI412" i="21"/>
  <c r="BH412" i="21"/>
  <c r="BG412" i="21"/>
  <c r="BF412" i="21"/>
  <c r="T412" i="21"/>
  <c r="R412" i="21"/>
  <c r="P412" i="21"/>
  <c r="BI411" i="21"/>
  <c r="BH411" i="21"/>
  <c r="BG411" i="21"/>
  <c r="BF411" i="21"/>
  <c r="T411" i="21"/>
  <c r="R411" i="21"/>
  <c r="P411" i="21"/>
  <c r="BI410" i="21"/>
  <c r="BH410" i="21"/>
  <c r="BG410" i="21"/>
  <c r="BF410" i="21"/>
  <c r="T410" i="21"/>
  <c r="R410" i="21"/>
  <c r="P410" i="21"/>
  <c r="BI409" i="21"/>
  <c r="BH409" i="21"/>
  <c r="BG409" i="21"/>
  <c r="BF409" i="21"/>
  <c r="T409" i="21"/>
  <c r="R409" i="21"/>
  <c r="P409" i="21"/>
  <c r="BI408" i="21"/>
  <c r="BH408" i="21"/>
  <c r="BG408" i="21"/>
  <c r="BF408" i="21"/>
  <c r="T408" i="21"/>
  <c r="R408" i="21"/>
  <c r="P408" i="21"/>
  <c r="BI407" i="21"/>
  <c r="BH407" i="21"/>
  <c r="BG407" i="21"/>
  <c r="BF407" i="21"/>
  <c r="T407" i="21"/>
  <c r="R407" i="21"/>
  <c r="P407" i="21"/>
  <c r="BI406" i="21"/>
  <c r="BH406" i="21"/>
  <c r="BG406" i="21"/>
  <c r="BF406" i="21"/>
  <c r="T406" i="21"/>
  <c r="R406" i="21"/>
  <c r="P406" i="21"/>
  <c r="BI405" i="21"/>
  <c r="BH405" i="21"/>
  <c r="BG405" i="21"/>
  <c r="BF405" i="21"/>
  <c r="T405" i="21"/>
  <c r="R405" i="21"/>
  <c r="P405" i="21"/>
  <c r="BI404" i="21"/>
  <c r="BH404" i="21"/>
  <c r="BG404" i="21"/>
  <c r="BF404" i="21"/>
  <c r="T404" i="21"/>
  <c r="R404" i="21"/>
  <c r="P404" i="21"/>
  <c r="BI403" i="21"/>
  <c r="BH403" i="21"/>
  <c r="BG403" i="21"/>
  <c r="BF403" i="21"/>
  <c r="T403" i="21"/>
  <c r="R403" i="21"/>
  <c r="P403" i="21"/>
  <c r="BI402" i="21"/>
  <c r="BH402" i="21"/>
  <c r="BG402" i="21"/>
  <c r="BF402" i="21"/>
  <c r="T402" i="21"/>
  <c r="R402" i="21"/>
  <c r="P402" i="21"/>
  <c r="BI401" i="21"/>
  <c r="BH401" i="21"/>
  <c r="BG401" i="21"/>
  <c r="BF401" i="21"/>
  <c r="T401" i="21"/>
  <c r="R401" i="21"/>
  <c r="P401" i="21"/>
  <c r="BI400" i="21"/>
  <c r="BH400" i="21"/>
  <c r="BG400" i="21"/>
  <c r="BF400" i="21"/>
  <c r="T400" i="21"/>
  <c r="R400" i="21"/>
  <c r="P400" i="21"/>
  <c r="BI399" i="21"/>
  <c r="BH399" i="21"/>
  <c r="BG399" i="21"/>
  <c r="BF399" i="21"/>
  <c r="T399" i="21"/>
  <c r="R399" i="21"/>
  <c r="P399" i="21"/>
  <c r="BI398" i="21"/>
  <c r="BH398" i="21"/>
  <c r="BG398" i="21"/>
  <c r="BF398" i="21"/>
  <c r="T398" i="21"/>
  <c r="R398" i="21"/>
  <c r="P398" i="21"/>
  <c r="BI397" i="21"/>
  <c r="BH397" i="21"/>
  <c r="BG397" i="21"/>
  <c r="BF397" i="21"/>
  <c r="T397" i="21"/>
  <c r="R397" i="21"/>
  <c r="P397" i="21"/>
  <c r="BI396" i="21"/>
  <c r="BH396" i="21"/>
  <c r="BG396" i="21"/>
  <c r="BF396" i="21"/>
  <c r="T396" i="21"/>
  <c r="R396" i="21"/>
  <c r="P396" i="21"/>
  <c r="BI395" i="21"/>
  <c r="BH395" i="21"/>
  <c r="BG395" i="21"/>
  <c r="BF395" i="21"/>
  <c r="T395" i="21"/>
  <c r="R395" i="21"/>
  <c r="P395" i="21"/>
  <c r="BI394" i="21"/>
  <c r="BH394" i="21"/>
  <c r="BG394" i="21"/>
  <c r="BF394" i="21"/>
  <c r="T394" i="21"/>
  <c r="R394" i="21"/>
  <c r="P394" i="21"/>
  <c r="BI393" i="21"/>
  <c r="BH393" i="21"/>
  <c r="BG393" i="21"/>
  <c r="BF393" i="21"/>
  <c r="T393" i="21"/>
  <c r="R393" i="21"/>
  <c r="P393" i="21"/>
  <c r="BI392" i="21"/>
  <c r="BH392" i="21"/>
  <c r="BG392" i="21"/>
  <c r="BF392" i="21"/>
  <c r="T392" i="21"/>
  <c r="R392" i="21"/>
  <c r="P392" i="21"/>
  <c r="BI391" i="21"/>
  <c r="BH391" i="21"/>
  <c r="BG391" i="21"/>
  <c r="BF391" i="21"/>
  <c r="T391" i="21"/>
  <c r="R391" i="21"/>
  <c r="P391" i="21"/>
  <c r="BI390" i="21"/>
  <c r="BH390" i="21"/>
  <c r="BG390" i="21"/>
  <c r="BF390" i="21"/>
  <c r="T390" i="21"/>
  <c r="R390" i="21"/>
  <c r="P390" i="21"/>
  <c r="BI389" i="21"/>
  <c r="BH389" i="21"/>
  <c r="BG389" i="21"/>
  <c r="BF389" i="21"/>
  <c r="T389" i="21"/>
  <c r="R389" i="21"/>
  <c r="P389" i="21"/>
  <c r="BI388" i="21"/>
  <c r="BH388" i="21"/>
  <c r="BG388" i="21"/>
  <c r="BF388" i="21"/>
  <c r="T388" i="21"/>
  <c r="R388" i="21"/>
  <c r="P388" i="21"/>
  <c r="BI387" i="21"/>
  <c r="BH387" i="21"/>
  <c r="BG387" i="21"/>
  <c r="BF387" i="21"/>
  <c r="T387" i="21"/>
  <c r="R387" i="21"/>
  <c r="P387" i="21"/>
  <c r="BI386" i="21"/>
  <c r="BH386" i="21"/>
  <c r="BG386" i="21"/>
  <c r="BF386" i="21"/>
  <c r="T386" i="21"/>
  <c r="R386" i="21"/>
  <c r="P386" i="21"/>
  <c r="BI385" i="21"/>
  <c r="BH385" i="21"/>
  <c r="BG385" i="21"/>
  <c r="BF385" i="21"/>
  <c r="T385" i="21"/>
  <c r="R385" i="21"/>
  <c r="P385" i="21"/>
  <c r="BI384" i="21"/>
  <c r="BH384" i="21"/>
  <c r="BG384" i="21"/>
  <c r="BF384" i="21"/>
  <c r="T384" i="21"/>
  <c r="R384" i="21"/>
  <c r="P384" i="21"/>
  <c r="BI383" i="21"/>
  <c r="BH383" i="21"/>
  <c r="BG383" i="21"/>
  <c r="BF383" i="21"/>
  <c r="T383" i="21"/>
  <c r="R383" i="21"/>
  <c r="P383" i="21"/>
  <c r="BI382" i="21"/>
  <c r="BH382" i="21"/>
  <c r="BG382" i="21"/>
  <c r="BF382" i="21"/>
  <c r="T382" i="21"/>
  <c r="R382" i="21"/>
  <c r="P382" i="21"/>
  <c r="BI381" i="21"/>
  <c r="BH381" i="21"/>
  <c r="BG381" i="21"/>
  <c r="BF381" i="21"/>
  <c r="T381" i="21"/>
  <c r="R381" i="21"/>
  <c r="P381" i="21"/>
  <c r="BI380" i="21"/>
  <c r="BH380" i="21"/>
  <c r="BG380" i="21"/>
  <c r="BF380" i="21"/>
  <c r="T380" i="21"/>
  <c r="R380" i="21"/>
  <c r="P380" i="21"/>
  <c r="BI379" i="21"/>
  <c r="BH379" i="21"/>
  <c r="BG379" i="21"/>
  <c r="BF379" i="21"/>
  <c r="T379" i="21"/>
  <c r="R379" i="21"/>
  <c r="P379" i="21"/>
  <c r="BI378" i="21"/>
  <c r="BH378" i="21"/>
  <c r="BG378" i="21"/>
  <c r="BF378" i="21"/>
  <c r="T378" i="21"/>
  <c r="R378" i="21"/>
  <c r="P378" i="21"/>
  <c r="BI377" i="21"/>
  <c r="BH377" i="21"/>
  <c r="BG377" i="21"/>
  <c r="BF377" i="21"/>
  <c r="T377" i="21"/>
  <c r="R377" i="21"/>
  <c r="P377" i="21"/>
  <c r="BI376" i="21"/>
  <c r="BH376" i="21"/>
  <c r="BG376" i="21"/>
  <c r="BF376" i="21"/>
  <c r="T376" i="21"/>
  <c r="R376" i="21"/>
  <c r="P376" i="21"/>
  <c r="BI375" i="21"/>
  <c r="BH375" i="21"/>
  <c r="BG375" i="21"/>
  <c r="BF375" i="21"/>
  <c r="T375" i="21"/>
  <c r="R375" i="21"/>
  <c r="P375" i="21"/>
  <c r="BI374" i="21"/>
  <c r="BH374" i="21"/>
  <c r="BG374" i="21"/>
  <c r="BF374" i="21"/>
  <c r="T374" i="21"/>
  <c r="R374" i="21"/>
  <c r="P374" i="21"/>
  <c r="BI373" i="21"/>
  <c r="BH373" i="21"/>
  <c r="BG373" i="21"/>
  <c r="BF373" i="21"/>
  <c r="T373" i="21"/>
  <c r="R373" i="21"/>
  <c r="P373" i="21"/>
  <c r="BI372" i="21"/>
  <c r="BH372" i="21"/>
  <c r="BG372" i="21"/>
  <c r="BF372" i="21"/>
  <c r="T372" i="21"/>
  <c r="R372" i="21"/>
  <c r="P372" i="21"/>
  <c r="BI371" i="21"/>
  <c r="BH371" i="21"/>
  <c r="BG371" i="21"/>
  <c r="BF371" i="21"/>
  <c r="T371" i="21"/>
  <c r="R371" i="21"/>
  <c r="P371" i="21"/>
  <c r="BI370" i="21"/>
  <c r="BH370" i="21"/>
  <c r="BG370" i="21"/>
  <c r="BF370" i="21"/>
  <c r="T370" i="21"/>
  <c r="R370" i="21"/>
  <c r="P370" i="21"/>
  <c r="BI369" i="21"/>
  <c r="BH369" i="21"/>
  <c r="BG369" i="21"/>
  <c r="BF369" i="21"/>
  <c r="T369" i="21"/>
  <c r="R369" i="21"/>
  <c r="P369" i="21"/>
  <c r="BI368" i="21"/>
  <c r="BH368" i="21"/>
  <c r="BG368" i="21"/>
  <c r="BF368" i="21"/>
  <c r="T368" i="21"/>
  <c r="R368" i="21"/>
  <c r="P368" i="2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5" i="21"/>
  <c r="BH365" i="21"/>
  <c r="BG365" i="21"/>
  <c r="BF365" i="21"/>
  <c r="T365" i="21"/>
  <c r="R365" i="21"/>
  <c r="P365" i="21"/>
  <c r="BI364" i="21"/>
  <c r="BH364" i="21"/>
  <c r="BG364" i="21"/>
  <c r="BF364" i="21"/>
  <c r="T364" i="21"/>
  <c r="R364" i="21"/>
  <c r="P364" i="21"/>
  <c r="BI363" i="21"/>
  <c r="BH363" i="21"/>
  <c r="BG363" i="21"/>
  <c r="BF363" i="21"/>
  <c r="T363" i="21"/>
  <c r="R363" i="21"/>
  <c r="P363" i="21"/>
  <c r="BI362" i="21"/>
  <c r="BH362" i="21"/>
  <c r="BG362" i="21"/>
  <c r="BF362" i="21"/>
  <c r="T362" i="21"/>
  <c r="R362" i="21"/>
  <c r="P362" i="21"/>
  <c r="BI361" i="21"/>
  <c r="BH361" i="21"/>
  <c r="BG361" i="21"/>
  <c r="BF361" i="21"/>
  <c r="T361" i="21"/>
  <c r="R361" i="21"/>
  <c r="P361" i="21"/>
  <c r="BI360" i="21"/>
  <c r="BH360" i="21"/>
  <c r="BG360" i="21"/>
  <c r="BF360" i="21"/>
  <c r="T360" i="21"/>
  <c r="R360" i="21"/>
  <c r="P360" i="21"/>
  <c r="BI359" i="21"/>
  <c r="BH359" i="21"/>
  <c r="BG359" i="21"/>
  <c r="BF359" i="21"/>
  <c r="T359" i="21"/>
  <c r="R359" i="21"/>
  <c r="P359" i="21"/>
  <c r="BI358" i="21"/>
  <c r="BH358" i="21"/>
  <c r="BG358" i="21"/>
  <c r="BF358" i="21"/>
  <c r="T358" i="21"/>
  <c r="R358" i="21"/>
  <c r="P358" i="21"/>
  <c r="BI357" i="21"/>
  <c r="BH357" i="21"/>
  <c r="BG357" i="21"/>
  <c r="BF357" i="21"/>
  <c r="T357" i="21"/>
  <c r="R357" i="21"/>
  <c r="P357" i="21"/>
  <c r="BI356" i="21"/>
  <c r="BH356" i="21"/>
  <c r="BG356" i="21"/>
  <c r="BF356" i="21"/>
  <c r="T356" i="21"/>
  <c r="R356" i="21"/>
  <c r="P356" i="21"/>
  <c r="BI355" i="21"/>
  <c r="BH355" i="21"/>
  <c r="BG355" i="21"/>
  <c r="BF355" i="21"/>
  <c r="T355" i="21"/>
  <c r="R355" i="21"/>
  <c r="P355" i="21"/>
  <c r="BI354" i="21"/>
  <c r="BH354" i="21"/>
  <c r="BG354" i="21"/>
  <c r="BF354" i="21"/>
  <c r="T354" i="21"/>
  <c r="R354" i="21"/>
  <c r="P354" i="21"/>
  <c r="BI353" i="21"/>
  <c r="BH353" i="21"/>
  <c r="BG353" i="21"/>
  <c r="BF353" i="21"/>
  <c r="T353" i="21"/>
  <c r="R353" i="21"/>
  <c r="P353" i="21"/>
  <c r="BI352" i="21"/>
  <c r="BH352" i="21"/>
  <c r="BG352" i="21"/>
  <c r="BF352" i="21"/>
  <c r="T352" i="21"/>
  <c r="R352" i="21"/>
  <c r="P352" i="21"/>
  <c r="BI351" i="21"/>
  <c r="BH351" i="21"/>
  <c r="BG351" i="21"/>
  <c r="BF351" i="21"/>
  <c r="T351" i="21"/>
  <c r="R351" i="21"/>
  <c r="P351" i="21"/>
  <c r="BI350" i="21"/>
  <c r="BH350" i="21"/>
  <c r="BG350" i="21"/>
  <c r="BF350" i="21"/>
  <c r="T350" i="21"/>
  <c r="R350" i="21"/>
  <c r="P350" i="21"/>
  <c r="BI349" i="21"/>
  <c r="BH349" i="21"/>
  <c r="BG349" i="21"/>
  <c r="BF349" i="21"/>
  <c r="T349" i="21"/>
  <c r="R349" i="21"/>
  <c r="P349" i="21"/>
  <c r="BI348" i="21"/>
  <c r="BH348" i="21"/>
  <c r="BG348" i="21"/>
  <c r="BF348" i="21"/>
  <c r="T348" i="21"/>
  <c r="R348" i="21"/>
  <c r="P348" i="21"/>
  <c r="BI347" i="21"/>
  <c r="BH347" i="21"/>
  <c r="BG347" i="21"/>
  <c r="BF347" i="21"/>
  <c r="T347" i="21"/>
  <c r="R347" i="21"/>
  <c r="P347" i="21"/>
  <c r="BI346" i="21"/>
  <c r="BH346" i="21"/>
  <c r="BG346" i="21"/>
  <c r="BF346" i="21"/>
  <c r="T346" i="21"/>
  <c r="R346" i="21"/>
  <c r="P346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43" i="21"/>
  <c r="BH343" i="21"/>
  <c r="BG343" i="21"/>
  <c r="BF343" i="21"/>
  <c r="T343" i="21"/>
  <c r="R343" i="21"/>
  <c r="P343" i="21"/>
  <c r="BI342" i="21"/>
  <c r="BH342" i="21"/>
  <c r="BG342" i="21"/>
  <c r="BF342" i="21"/>
  <c r="T342" i="21"/>
  <c r="R342" i="21"/>
  <c r="P342" i="21"/>
  <c r="BI341" i="21"/>
  <c r="BH341" i="21"/>
  <c r="BG341" i="21"/>
  <c r="BF341" i="21"/>
  <c r="T341" i="21"/>
  <c r="R341" i="21"/>
  <c r="P341" i="21"/>
  <c r="BI340" i="21"/>
  <c r="BH340" i="21"/>
  <c r="BG340" i="21"/>
  <c r="BF340" i="21"/>
  <c r="T340" i="21"/>
  <c r="R340" i="21"/>
  <c r="P340" i="21"/>
  <c r="BI339" i="21"/>
  <c r="BH339" i="21"/>
  <c r="BG339" i="21"/>
  <c r="BF339" i="21"/>
  <c r="T339" i="21"/>
  <c r="R339" i="21"/>
  <c r="P339" i="21"/>
  <c r="BI338" i="21"/>
  <c r="BH338" i="21"/>
  <c r="BG338" i="21"/>
  <c r="BF338" i="21"/>
  <c r="T338" i="21"/>
  <c r="R338" i="21"/>
  <c r="P338" i="21"/>
  <c r="BI337" i="21"/>
  <c r="BH337" i="21"/>
  <c r="BG337" i="21"/>
  <c r="BF337" i="21"/>
  <c r="T337" i="21"/>
  <c r="R337" i="21"/>
  <c r="P337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2" i="21"/>
  <c r="BH332" i="21"/>
  <c r="BG332" i="21"/>
  <c r="BF332" i="21"/>
  <c r="T332" i="21"/>
  <c r="R332" i="21"/>
  <c r="P332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9" i="21"/>
  <c r="BH329" i="21"/>
  <c r="BG329" i="21"/>
  <c r="BF329" i="21"/>
  <c r="T329" i="21"/>
  <c r="R329" i="21"/>
  <c r="P329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6" i="21"/>
  <c r="BH326" i="21"/>
  <c r="BG326" i="21"/>
  <c r="BF326" i="21"/>
  <c r="T326" i="21"/>
  <c r="R326" i="21"/>
  <c r="P326" i="21"/>
  <c r="BI325" i="21"/>
  <c r="BH325" i="21"/>
  <c r="BG325" i="21"/>
  <c r="BF325" i="21"/>
  <c r="T325" i="21"/>
  <c r="R325" i="21"/>
  <c r="P325" i="21"/>
  <c r="BI324" i="21"/>
  <c r="BH324" i="21"/>
  <c r="BG324" i="21"/>
  <c r="BF324" i="21"/>
  <c r="T324" i="21"/>
  <c r="R324" i="21"/>
  <c r="P324" i="21"/>
  <c r="BI323" i="21"/>
  <c r="BH323" i="21"/>
  <c r="BG323" i="21"/>
  <c r="BF323" i="21"/>
  <c r="T323" i="21"/>
  <c r="R323" i="21"/>
  <c r="P323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20" i="21"/>
  <c r="BH320" i="21"/>
  <c r="BG320" i="21"/>
  <c r="BF320" i="21"/>
  <c r="T320" i="21"/>
  <c r="R320" i="21"/>
  <c r="P320" i="21"/>
  <c r="BI319" i="21"/>
  <c r="BH319" i="21"/>
  <c r="BG319" i="21"/>
  <c r="BF319" i="21"/>
  <c r="T319" i="21"/>
  <c r="R319" i="21"/>
  <c r="P319" i="21"/>
  <c r="BI318" i="21"/>
  <c r="BH318" i="21"/>
  <c r="BG318" i="21"/>
  <c r="BF318" i="21"/>
  <c r="T318" i="21"/>
  <c r="R318" i="21"/>
  <c r="P318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301" i="21"/>
  <c r="BH301" i="21"/>
  <c r="BG301" i="21"/>
  <c r="BF301" i="21"/>
  <c r="T301" i="21"/>
  <c r="R301" i="21"/>
  <c r="P301" i="21"/>
  <c r="BI300" i="21"/>
  <c r="BH300" i="21"/>
  <c r="BG300" i="21"/>
  <c r="BF300" i="21"/>
  <c r="T300" i="21"/>
  <c r="R300" i="21"/>
  <c r="P300" i="21"/>
  <c r="BI299" i="21"/>
  <c r="BH299" i="21"/>
  <c r="BG299" i="21"/>
  <c r="BF299" i="21"/>
  <c r="T299" i="21"/>
  <c r="R299" i="21"/>
  <c r="P299" i="21"/>
  <c r="BI298" i="21"/>
  <c r="BH298" i="21"/>
  <c r="BG298" i="21"/>
  <c r="BF298" i="21"/>
  <c r="T298" i="21"/>
  <c r="R298" i="21"/>
  <c r="P298" i="21"/>
  <c r="BI297" i="21"/>
  <c r="BH297" i="21"/>
  <c r="BG297" i="21"/>
  <c r="BF297" i="21"/>
  <c r="T297" i="21"/>
  <c r="R297" i="21"/>
  <c r="P297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4" i="21"/>
  <c r="BH294" i="21"/>
  <c r="BG294" i="21"/>
  <c r="BF294" i="21"/>
  <c r="T294" i="21"/>
  <c r="R294" i="21"/>
  <c r="P294" i="21"/>
  <c r="BI292" i="21"/>
  <c r="BH292" i="21"/>
  <c r="BG292" i="21"/>
  <c r="BF292" i="21"/>
  <c r="T292" i="21"/>
  <c r="T291" i="21"/>
  <c r="R292" i="21"/>
  <c r="R291" i="21"/>
  <c r="P292" i="21"/>
  <c r="P291" i="21" s="1"/>
  <c r="BI290" i="21"/>
  <c r="BH290" i="21"/>
  <c r="BG290" i="21"/>
  <c r="BF290" i="21"/>
  <c r="T290" i="21"/>
  <c r="T289" i="21"/>
  <c r="R290" i="21"/>
  <c r="R289" i="21"/>
  <c r="P290" i="21"/>
  <c r="P289" i="21"/>
  <c r="BI288" i="21"/>
  <c r="BH288" i="21"/>
  <c r="BG288" i="21"/>
  <c r="BF288" i="21"/>
  <c r="T288" i="21"/>
  <c r="R288" i="21"/>
  <c r="P288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5" i="21"/>
  <c r="BH285" i="21"/>
  <c r="BG285" i="21"/>
  <c r="BF285" i="21"/>
  <c r="T285" i="21"/>
  <c r="R285" i="21"/>
  <c r="P285" i="21"/>
  <c r="BI284" i="21"/>
  <c r="BH284" i="21"/>
  <c r="BG284" i="21"/>
  <c r="BF284" i="21"/>
  <c r="T284" i="21"/>
  <c r="R284" i="21"/>
  <c r="P284" i="21"/>
  <c r="BI283" i="21"/>
  <c r="BH283" i="21"/>
  <c r="BG283" i="21"/>
  <c r="BF283" i="21"/>
  <c r="T283" i="21"/>
  <c r="R283" i="21"/>
  <c r="P283" i="21"/>
  <c r="BI282" i="21"/>
  <c r="BH282" i="21"/>
  <c r="BG282" i="21"/>
  <c r="BF282" i="21"/>
  <c r="T282" i="21"/>
  <c r="R282" i="21"/>
  <c r="P282" i="21"/>
  <c r="BI281" i="21"/>
  <c r="BH281" i="21"/>
  <c r="BG281" i="21"/>
  <c r="BF281" i="21"/>
  <c r="T281" i="21"/>
  <c r="R281" i="21"/>
  <c r="P281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5" i="21"/>
  <c r="BH275" i="21"/>
  <c r="BG275" i="21"/>
  <c r="BF275" i="21"/>
  <c r="T275" i="21"/>
  <c r="R275" i="21"/>
  <c r="P275" i="21"/>
  <c r="BI274" i="21"/>
  <c r="BH274" i="21"/>
  <c r="BG274" i="21"/>
  <c r="BF274" i="21"/>
  <c r="T274" i="21"/>
  <c r="R274" i="21"/>
  <c r="P274" i="21"/>
  <c r="BI273" i="21"/>
  <c r="BH273" i="21"/>
  <c r="BG273" i="21"/>
  <c r="BF273" i="21"/>
  <c r="T273" i="21"/>
  <c r="R273" i="21"/>
  <c r="P273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7" i="21"/>
  <c r="BH267" i="21"/>
  <c r="BG267" i="21"/>
  <c r="BF267" i="21"/>
  <c r="T267" i="21"/>
  <c r="R267" i="21"/>
  <c r="P267" i="21"/>
  <c r="BI266" i="21"/>
  <c r="BH266" i="21"/>
  <c r="BG266" i="21"/>
  <c r="BF266" i="21"/>
  <c r="T266" i="21"/>
  <c r="R266" i="21"/>
  <c r="P266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1" i="21"/>
  <c r="BH261" i="21"/>
  <c r="BG261" i="21"/>
  <c r="BF261" i="21"/>
  <c r="T261" i="21"/>
  <c r="R261" i="21"/>
  <c r="P261" i="21"/>
  <c r="BI260" i="21"/>
  <c r="BH260" i="21"/>
  <c r="BG260" i="21"/>
  <c r="BF260" i="21"/>
  <c r="T260" i="21"/>
  <c r="R260" i="21"/>
  <c r="P260" i="21"/>
  <c r="BI259" i="21"/>
  <c r="BH259" i="21"/>
  <c r="BG259" i="21"/>
  <c r="BF259" i="21"/>
  <c r="T259" i="21"/>
  <c r="R259" i="21"/>
  <c r="P259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6" i="21"/>
  <c r="BH256" i="21"/>
  <c r="BG256" i="21"/>
  <c r="BF256" i="21"/>
  <c r="T256" i="21"/>
  <c r="R256" i="21"/>
  <c r="P256" i="21"/>
  <c r="BI255" i="21"/>
  <c r="BH255" i="21"/>
  <c r="BG255" i="21"/>
  <c r="BF255" i="21"/>
  <c r="T255" i="21"/>
  <c r="R255" i="21"/>
  <c r="P255" i="21"/>
  <c r="BI254" i="21"/>
  <c r="BH254" i="21"/>
  <c r="BG254" i="21"/>
  <c r="BF254" i="21"/>
  <c r="T254" i="21"/>
  <c r="R254" i="21"/>
  <c r="P254" i="21"/>
  <c r="BI253" i="21"/>
  <c r="BH253" i="21"/>
  <c r="BG253" i="21"/>
  <c r="BF253" i="21"/>
  <c r="T253" i="21"/>
  <c r="R253" i="21"/>
  <c r="P253" i="21"/>
  <c r="BI252" i="21"/>
  <c r="BH252" i="21"/>
  <c r="BG252" i="21"/>
  <c r="BF252" i="21"/>
  <c r="T252" i="21"/>
  <c r="R252" i="21"/>
  <c r="P252" i="21"/>
  <c r="BI251" i="21"/>
  <c r="BH251" i="21"/>
  <c r="BG251" i="21"/>
  <c r="BF251" i="21"/>
  <c r="T251" i="21"/>
  <c r="R251" i="21"/>
  <c r="P251" i="21"/>
  <c r="BI250" i="21"/>
  <c r="BH250" i="21"/>
  <c r="BG250" i="21"/>
  <c r="BF250" i="21"/>
  <c r="T250" i="21"/>
  <c r="R250" i="21"/>
  <c r="P250" i="21"/>
  <c r="BI249" i="21"/>
  <c r="BH249" i="21"/>
  <c r="BG249" i="21"/>
  <c r="BF249" i="21"/>
  <c r="T249" i="21"/>
  <c r="R249" i="21"/>
  <c r="P249" i="21"/>
  <c r="BI248" i="21"/>
  <c r="BH248" i="21"/>
  <c r="BG248" i="21"/>
  <c r="BF248" i="21"/>
  <c r="T248" i="21"/>
  <c r="R248" i="21"/>
  <c r="P248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4" i="21"/>
  <c r="BH244" i="21"/>
  <c r="BG244" i="21"/>
  <c r="BF244" i="21"/>
  <c r="T244" i="21"/>
  <c r="R244" i="21"/>
  <c r="P244" i="21"/>
  <c r="BI243" i="21"/>
  <c r="BH243" i="21"/>
  <c r="BG243" i="21"/>
  <c r="BF243" i="21"/>
  <c r="T243" i="21"/>
  <c r="R243" i="21"/>
  <c r="P243" i="21"/>
  <c r="BI242" i="21"/>
  <c r="BH242" i="21"/>
  <c r="BG242" i="21"/>
  <c r="BF242" i="21"/>
  <c r="T242" i="21"/>
  <c r="R242" i="21"/>
  <c r="P242" i="21"/>
  <c r="BI241" i="21"/>
  <c r="BH241" i="21"/>
  <c r="BG241" i="21"/>
  <c r="BF241" i="21"/>
  <c r="T241" i="21"/>
  <c r="R241" i="21"/>
  <c r="P241" i="21"/>
  <c r="BI240" i="21"/>
  <c r="BH240" i="21"/>
  <c r="BG240" i="21"/>
  <c r="BF240" i="21"/>
  <c r="T240" i="21"/>
  <c r="R240" i="21"/>
  <c r="P240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5" i="21"/>
  <c r="BH235" i="21"/>
  <c r="BG235" i="21"/>
  <c r="BF235" i="21"/>
  <c r="T235" i="21"/>
  <c r="R235" i="21"/>
  <c r="P235" i="21"/>
  <c r="BI234" i="21"/>
  <c r="BH234" i="21"/>
  <c r="BG234" i="21"/>
  <c r="BF234" i="21"/>
  <c r="T234" i="21"/>
  <c r="R234" i="21"/>
  <c r="P234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9" i="21"/>
  <c r="BH229" i="21"/>
  <c r="BG229" i="21"/>
  <c r="BF229" i="21"/>
  <c r="T229" i="21"/>
  <c r="R229" i="21"/>
  <c r="P229" i="21"/>
  <c r="BI228" i="21"/>
  <c r="BH228" i="21"/>
  <c r="BG228" i="21"/>
  <c r="BF228" i="21"/>
  <c r="T228" i="21"/>
  <c r="R228" i="21"/>
  <c r="P228" i="21"/>
  <c r="BI227" i="21"/>
  <c r="BH227" i="21"/>
  <c r="BG227" i="21"/>
  <c r="BF227" i="21"/>
  <c r="T227" i="21"/>
  <c r="R227" i="21"/>
  <c r="P227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2" i="21"/>
  <c r="BH222" i="21"/>
  <c r="BG222" i="21"/>
  <c r="BF222" i="21"/>
  <c r="T222" i="21"/>
  <c r="R222" i="21"/>
  <c r="P222" i="21"/>
  <c r="BI221" i="21"/>
  <c r="BH221" i="21"/>
  <c r="BG221" i="21"/>
  <c r="BF221" i="21"/>
  <c r="T221" i="21"/>
  <c r="R221" i="21"/>
  <c r="P221" i="21"/>
  <c r="BI220" i="21"/>
  <c r="BH220" i="21"/>
  <c r="BG220" i="21"/>
  <c r="BF220" i="21"/>
  <c r="T220" i="21"/>
  <c r="R220" i="21"/>
  <c r="P220" i="21"/>
  <c r="BI219" i="21"/>
  <c r="BH219" i="21"/>
  <c r="BG219" i="21"/>
  <c r="BF219" i="21"/>
  <c r="T219" i="21"/>
  <c r="R219" i="21"/>
  <c r="P219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9" i="21"/>
  <c r="BH209" i="21"/>
  <c r="BG209" i="21"/>
  <c r="BF209" i="21"/>
  <c r="T209" i="21"/>
  <c r="R209" i="21"/>
  <c r="P209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5" i="21"/>
  <c r="BH205" i="21"/>
  <c r="BG205" i="21"/>
  <c r="BF205" i="21"/>
  <c r="T205" i="21"/>
  <c r="R205" i="21"/>
  <c r="P205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8" i="21"/>
  <c r="BH198" i="21"/>
  <c r="BG198" i="21"/>
  <c r="BF198" i="21"/>
  <c r="T198" i="21"/>
  <c r="R198" i="21"/>
  <c r="P198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5" i="21"/>
  <c r="BH195" i="21"/>
  <c r="BG195" i="21"/>
  <c r="BF195" i="21"/>
  <c r="T195" i="21"/>
  <c r="R195" i="21"/>
  <c r="P195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2" i="21"/>
  <c r="BH192" i="21"/>
  <c r="BG192" i="21"/>
  <c r="BF192" i="21"/>
  <c r="T192" i="21"/>
  <c r="R192" i="21"/>
  <c r="P192" i="2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7" i="21"/>
  <c r="BH187" i="21"/>
  <c r="BG187" i="21"/>
  <c r="BF187" i="21"/>
  <c r="T187" i="21"/>
  <c r="R187" i="21"/>
  <c r="P187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J133" i="21"/>
  <c r="J132" i="21"/>
  <c r="F132" i="21"/>
  <c r="F130" i="21"/>
  <c r="E128" i="21"/>
  <c r="J96" i="21"/>
  <c r="J95" i="21"/>
  <c r="F95" i="21"/>
  <c r="F93" i="21"/>
  <c r="E91" i="21"/>
  <c r="J22" i="21"/>
  <c r="E22" i="21"/>
  <c r="F96" i="21"/>
  <c r="J21" i="21"/>
  <c r="J16" i="21"/>
  <c r="J93" i="21" s="1"/>
  <c r="E7" i="21"/>
  <c r="E122" i="21"/>
  <c r="J41" i="20"/>
  <c r="J40" i="20"/>
  <c r="AY119" i="1" s="1"/>
  <c r="J39" i="20"/>
  <c r="AX119" i="1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J124" i="20"/>
  <c r="F123" i="20"/>
  <c r="F121" i="20"/>
  <c r="E119" i="20"/>
  <c r="J96" i="20"/>
  <c r="F95" i="20"/>
  <c r="F93" i="20"/>
  <c r="E91" i="20"/>
  <c r="J25" i="20"/>
  <c r="E25" i="20"/>
  <c r="J123" i="20" s="1"/>
  <c r="J24" i="20"/>
  <c r="J22" i="20"/>
  <c r="E22" i="20"/>
  <c r="F124" i="20" s="1"/>
  <c r="J21" i="20"/>
  <c r="J16" i="20"/>
  <c r="J93" i="20" s="1"/>
  <c r="E7" i="20"/>
  <c r="E113" i="20"/>
  <c r="J41" i="19"/>
  <c r="J40" i="19"/>
  <c r="AY118" i="1" s="1"/>
  <c r="J39" i="19"/>
  <c r="AX118" i="1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J126" i="19"/>
  <c r="F125" i="19"/>
  <c r="F123" i="19"/>
  <c r="E121" i="19"/>
  <c r="J96" i="19"/>
  <c r="F95" i="19"/>
  <c r="F93" i="19"/>
  <c r="E91" i="19"/>
  <c r="J25" i="19"/>
  <c r="E25" i="19"/>
  <c r="J125" i="19"/>
  <c r="J24" i="19"/>
  <c r="J22" i="19"/>
  <c r="E22" i="19"/>
  <c r="F126" i="19" s="1"/>
  <c r="J21" i="19"/>
  <c r="J16" i="19"/>
  <c r="J93" i="19" s="1"/>
  <c r="E7" i="19"/>
  <c r="E115" i="19" s="1"/>
  <c r="J41" i="18"/>
  <c r="J40" i="18"/>
  <c r="AY117" i="1"/>
  <c r="J39" i="18"/>
  <c r="AX117" i="1"/>
  <c r="BI145" i="18"/>
  <c r="BH145" i="18"/>
  <c r="BG145" i="18"/>
  <c r="BF145" i="18"/>
  <c r="T145" i="18"/>
  <c r="T144" i="18"/>
  <c r="R145" i="18"/>
  <c r="R144" i="18" s="1"/>
  <c r="P145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J125" i="18"/>
  <c r="F124" i="18"/>
  <c r="F122" i="18"/>
  <c r="E120" i="18"/>
  <c r="J96" i="18"/>
  <c r="F95" i="18"/>
  <c r="F93" i="18"/>
  <c r="E91" i="18"/>
  <c r="J25" i="18"/>
  <c r="E25" i="18"/>
  <c r="J95" i="18" s="1"/>
  <c r="J24" i="18"/>
  <c r="J22" i="18"/>
  <c r="E22" i="18"/>
  <c r="F125" i="18"/>
  <c r="J21" i="18"/>
  <c r="J16" i="18"/>
  <c r="J93" i="18"/>
  <c r="E7" i="18"/>
  <c r="E114" i="18"/>
  <c r="J41" i="17"/>
  <c r="J40" i="17"/>
  <c r="AY116" i="1" s="1"/>
  <c r="J39" i="17"/>
  <c r="AX116" i="1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J127" i="17"/>
  <c r="F126" i="17"/>
  <c r="F124" i="17"/>
  <c r="E122" i="17"/>
  <c r="J96" i="17"/>
  <c r="F95" i="17"/>
  <c r="F93" i="17"/>
  <c r="E91" i="17"/>
  <c r="J25" i="17"/>
  <c r="E25" i="17"/>
  <c r="J126" i="17" s="1"/>
  <c r="J24" i="17"/>
  <c r="J22" i="17"/>
  <c r="E22" i="17"/>
  <c r="F96" i="17" s="1"/>
  <c r="J21" i="17"/>
  <c r="J16" i="17"/>
  <c r="J93" i="17" s="1"/>
  <c r="E7" i="17"/>
  <c r="E116" i="17" s="1"/>
  <c r="J41" i="16"/>
  <c r="J40" i="16"/>
  <c r="AY115" i="1" s="1"/>
  <c r="J39" i="16"/>
  <c r="AX115" i="1" s="1"/>
  <c r="BI580" i="16"/>
  <c r="BH580" i="16"/>
  <c r="BG580" i="16"/>
  <c r="BF580" i="16"/>
  <c r="T580" i="16"/>
  <c r="R580" i="16"/>
  <c r="P580" i="16"/>
  <c r="BI578" i="16"/>
  <c r="BH578" i="16"/>
  <c r="BG578" i="16"/>
  <c r="BF578" i="16"/>
  <c r="T578" i="16"/>
  <c r="R578" i="16"/>
  <c r="P578" i="16"/>
  <c r="BI575" i="16"/>
  <c r="BH575" i="16"/>
  <c r="BG575" i="16"/>
  <c r="BF575" i="16"/>
  <c r="T575" i="16"/>
  <c r="R575" i="16"/>
  <c r="P575" i="16"/>
  <c r="BI574" i="16"/>
  <c r="BH574" i="16"/>
  <c r="BG574" i="16"/>
  <c r="BF574" i="16"/>
  <c r="T574" i="16"/>
  <c r="R574" i="16"/>
  <c r="P574" i="16"/>
  <c r="BI572" i="16"/>
  <c r="BH572" i="16"/>
  <c r="BG572" i="16"/>
  <c r="BF572" i="16"/>
  <c r="T572" i="16"/>
  <c r="R572" i="16"/>
  <c r="P572" i="16"/>
  <c r="BI571" i="16"/>
  <c r="BH571" i="16"/>
  <c r="BG571" i="16"/>
  <c r="BF571" i="16"/>
  <c r="T571" i="16"/>
  <c r="R571" i="16"/>
  <c r="P571" i="16"/>
  <c r="BI570" i="16"/>
  <c r="BH570" i="16"/>
  <c r="BG570" i="16"/>
  <c r="BF570" i="16"/>
  <c r="T570" i="16"/>
  <c r="R570" i="16"/>
  <c r="P570" i="16"/>
  <c r="BI568" i="16"/>
  <c r="BH568" i="16"/>
  <c r="BG568" i="16"/>
  <c r="BF568" i="16"/>
  <c r="T568" i="16"/>
  <c r="R568" i="16"/>
  <c r="P568" i="16"/>
  <c r="BI566" i="16"/>
  <c r="BH566" i="16"/>
  <c r="BG566" i="16"/>
  <c r="BF566" i="16"/>
  <c r="T566" i="16"/>
  <c r="R566" i="16"/>
  <c r="P566" i="16"/>
  <c r="BI565" i="16"/>
  <c r="BH565" i="16"/>
  <c r="BG565" i="16"/>
  <c r="BF565" i="16"/>
  <c r="T565" i="16"/>
  <c r="R565" i="16"/>
  <c r="P565" i="16"/>
  <c r="BI564" i="16"/>
  <c r="BH564" i="16"/>
  <c r="BG564" i="16"/>
  <c r="BF564" i="16"/>
  <c r="T564" i="16"/>
  <c r="R564" i="16"/>
  <c r="P564" i="16"/>
  <c r="BI563" i="16"/>
  <c r="BH563" i="16"/>
  <c r="BG563" i="16"/>
  <c r="BF563" i="16"/>
  <c r="T563" i="16"/>
  <c r="R563" i="16"/>
  <c r="P563" i="16"/>
  <c r="BI562" i="16"/>
  <c r="BH562" i="16"/>
  <c r="BG562" i="16"/>
  <c r="BF562" i="16"/>
  <c r="T562" i="16"/>
  <c r="R562" i="16"/>
  <c r="P562" i="16"/>
  <c r="BI561" i="16"/>
  <c r="BH561" i="16"/>
  <c r="BG561" i="16"/>
  <c r="BF561" i="16"/>
  <c r="T561" i="16"/>
  <c r="R561" i="16"/>
  <c r="P561" i="16"/>
  <c r="BI560" i="16"/>
  <c r="BH560" i="16"/>
  <c r="BG560" i="16"/>
  <c r="BF560" i="16"/>
  <c r="T560" i="16"/>
  <c r="R560" i="16"/>
  <c r="P560" i="16"/>
  <c r="BI558" i="16"/>
  <c r="BH558" i="16"/>
  <c r="BG558" i="16"/>
  <c r="BF558" i="16"/>
  <c r="T558" i="16"/>
  <c r="R558" i="16"/>
  <c r="P558" i="16"/>
  <c r="BI556" i="16"/>
  <c r="BH556" i="16"/>
  <c r="BG556" i="16"/>
  <c r="BF556" i="16"/>
  <c r="T556" i="16"/>
  <c r="R556" i="16"/>
  <c r="P556" i="16"/>
  <c r="BI555" i="16"/>
  <c r="BH555" i="16"/>
  <c r="BG555" i="16"/>
  <c r="BF555" i="16"/>
  <c r="T555" i="16"/>
  <c r="R555" i="16"/>
  <c r="P555" i="16"/>
  <c r="BI553" i="16"/>
  <c r="BH553" i="16"/>
  <c r="BG553" i="16"/>
  <c r="BF553" i="16"/>
  <c r="T553" i="16"/>
  <c r="R553" i="16"/>
  <c r="P553" i="16"/>
  <c r="BI552" i="16"/>
  <c r="BH552" i="16"/>
  <c r="BG552" i="16"/>
  <c r="BF552" i="16"/>
  <c r="T552" i="16"/>
  <c r="R552" i="16"/>
  <c r="P552" i="16"/>
  <c r="BI551" i="16"/>
  <c r="BH551" i="16"/>
  <c r="BG551" i="16"/>
  <c r="BF551" i="16"/>
  <c r="T551" i="16"/>
  <c r="R551" i="16"/>
  <c r="P551" i="16"/>
  <c r="BI550" i="16"/>
  <c r="BH550" i="16"/>
  <c r="BG550" i="16"/>
  <c r="BF550" i="16"/>
  <c r="T550" i="16"/>
  <c r="R550" i="16"/>
  <c r="P550" i="16"/>
  <c r="BI549" i="16"/>
  <c r="BH549" i="16"/>
  <c r="BG549" i="16"/>
  <c r="BF549" i="16"/>
  <c r="T549" i="16"/>
  <c r="R549" i="16"/>
  <c r="P549" i="16"/>
  <c r="BI548" i="16"/>
  <c r="BH548" i="16"/>
  <c r="BG548" i="16"/>
  <c r="BF548" i="16"/>
  <c r="T548" i="16"/>
  <c r="R548" i="16"/>
  <c r="P548" i="16"/>
  <c r="BI546" i="16"/>
  <c r="BH546" i="16"/>
  <c r="BG546" i="16"/>
  <c r="BF546" i="16"/>
  <c r="T546" i="16"/>
  <c r="R546" i="16"/>
  <c r="P546" i="16"/>
  <c r="BI545" i="16"/>
  <c r="BH545" i="16"/>
  <c r="BG545" i="16"/>
  <c r="BF545" i="16"/>
  <c r="T545" i="16"/>
  <c r="R545" i="16"/>
  <c r="P545" i="16"/>
  <c r="BI544" i="16"/>
  <c r="BH544" i="16"/>
  <c r="BG544" i="16"/>
  <c r="BF544" i="16"/>
  <c r="T544" i="16"/>
  <c r="R544" i="16"/>
  <c r="P544" i="16"/>
  <c r="BI542" i="16"/>
  <c r="BH542" i="16"/>
  <c r="BG542" i="16"/>
  <c r="BF542" i="16"/>
  <c r="T542" i="16"/>
  <c r="R542" i="16"/>
  <c r="P542" i="16"/>
  <c r="BI541" i="16"/>
  <c r="BH541" i="16"/>
  <c r="BG541" i="16"/>
  <c r="BF541" i="16"/>
  <c r="T541" i="16"/>
  <c r="R541" i="16"/>
  <c r="P541" i="16"/>
  <c r="BI539" i="16"/>
  <c r="BH539" i="16"/>
  <c r="BG539" i="16"/>
  <c r="BF539" i="16"/>
  <c r="T539" i="16"/>
  <c r="R539" i="16"/>
  <c r="P539" i="16"/>
  <c r="BI538" i="16"/>
  <c r="BH538" i="16"/>
  <c r="BG538" i="16"/>
  <c r="BF538" i="16"/>
  <c r="T538" i="16"/>
  <c r="R538" i="16"/>
  <c r="P538" i="16"/>
  <c r="BI537" i="16"/>
  <c r="BH537" i="16"/>
  <c r="BG537" i="16"/>
  <c r="BF537" i="16"/>
  <c r="T537" i="16"/>
  <c r="R537" i="16"/>
  <c r="P537" i="16"/>
  <c r="BI536" i="16"/>
  <c r="BH536" i="16"/>
  <c r="BG536" i="16"/>
  <c r="BF536" i="16"/>
  <c r="T536" i="16"/>
  <c r="R536" i="16"/>
  <c r="P536" i="16"/>
  <c r="BI535" i="16"/>
  <c r="BH535" i="16"/>
  <c r="BG535" i="16"/>
  <c r="BF535" i="16"/>
  <c r="T535" i="16"/>
  <c r="R535" i="16"/>
  <c r="P535" i="16"/>
  <c r="BI534" i="16"/>
  <c r="BH534" i="16"/>
  <c r="BG534" i="16"/>
  <c r="BF534" i="16"/>
  <c r="T534" i="16"/>
  <c r="R534" i="16"/>
  <c r="P534" i="16"/>
  <c r="BI533" i="16"/>
  <c r="BH533" i="16"/>
  <c r="BG533" i="16"/>
  <c r="BF533" i="16"/>
  <c r="T533" i="16"/>
  <c r="R533" i="16"/>
  <c r="P533" i="16"/>
  <c r="BI532" i="16"/>
  <c r="BH532" i="16"/>
  <c r="BG532" i="16"/>
  <c r="BF532" i="16"/>
  <c r="T532" i="16"/>
  <c r="R532" i="16"/>
  <c r="P532" i="16"/>
  <c r="BI531" i="16"/>
  <c r="BH531" i="16"/>
  <c r="BG531" i="16"/>
  <c r="BF531" i="16"/>
  <c r="T531" i="16"/>
  <c r="R531" i="16"/>
  <c r="P531" i="16"/>
  <c r="BI530" i="16"/>
  <c r="BH530" i="16"/>
  <c r="BG530" i="16"/>
  <c r="BF530" i="16"/>
  <c r="T530" i="16"/>
  <c r="R530" i="16"/>
  <c r="P530" i="16"/>
  <c r="BI528" i="16"/>
  <c r="BH528" i="16"/>
  <c r="BG528" i="16"/>
  <c r="BF528" i="16"/>
  <c r="T528" i="16"/>
  <c r="R528" i="16"/>
  <c r="P528" i="16"/>
  <c r="BI527" i="16"/>
  <c r="BH527" i="16"/>
  <c r="BG527" i="16"/>
  <c r="BF527" i="16"/>
  <c r="T527" i="16"/>
  <c r="R527" i="16"/>
  <c r="P527" i="16"/>
  <c r="BI525" i="16"/>
  <c r="BH525" i="16"/>
  <c r="BG525" i="16"/>
  <c r="BF525" i="16"/>
  <c r="T525" i="16"/>
  <c r="R525" i="16"/>
  <c r="P525" i="16"/>
  <c r="BI523" i="16"/>
  <c r="BH523" i="16"/>
  <c r="BG523" i="16"/>
  <c r="BF523" i="16"/>
  <c r="T523" i="16"/>
  <c r="R523" i="16"/>
  <c r="P523" i="16"/>
  <c r="BI521" i="16"/>
  <c r="BH521" i="16"/>
  <c r="BG521" i="16"/>
  <c r="BF521" i="16"/>
  <c r="T521" i="16"/>
  <c r="R521" i="16"/>
  <c r="P521" i="16"/>
  <c r="BI520" i="16"/>
  <c r="BH520" i="16"/>
  <c r="BG520" i="16"/>
  <c r="BF520" i="16"/>
  <c r="T520" i="16"/>
  <c r="R520" i="16"/>
  <c r="P520" i="16"/>
  <c r="BI519" i="16"/>
  <c r="BH519" i="16"/>
  <c r="BG519" i="16"/>
  <c r="BF519" i="16"/>
  <c r="T519" i="16"/>
  <c r="R519" i="16"/>
  <c r="P519" i="16"/>
  <c r="BI518" i="16"/>
  <c r="BH518" i="16"/>
  <c r="BG518" i="16"/>
  <c r="BF518" i="16"/>
  <c r="T518" i="16"/>
  <c r="R518" i="16"/>
  <c r="P518" i="16"/>
  <c r="BI517" i="16"/>
  <c r="BH517" i="16"/>
  <c r="BG517" i="16"/>
  <c r="BF517" i="16"/>
  <c r="T517" i="16"/>
  <c r="R517" i="16"/>
  <c r="P517" i="16"/>
  <c r="BI516" i="16"/>
  <c r="BH516" i="16"/>
  <c r="BG516" i="16"/>
  <c r="BF516" i="16"/>
  <c r="T516" i="16"/>
  <c r="R516" i="16"/>
  <c r="P516" i="16"/>
  <c r="BI515" i="16"/>
  <c r="BH515" i="16"/>
  <c r="BG515" i="16"/>
  <c r="BF515" i="16"/>
  <c r="T515" i="16"/>
  <c r="R515" i="16"/>
  <c r="P515" i="16"/>
  <c r="BI514" i="16"/>
  <c r="BH514" i="16"/>
  <c r="BG514" i="16"/>
  <c r="BF514" i="16"/>
  <c r="T514" i="16"/>
  <c r="R514" i="16"/>
  <c r="P514" i="16"/>
  <c r="BI513" i="16"/>
  <c r="BH513" i="16"/>
  <c r="BG513" i="16"/>
  <c r="BF513" i="16"/>
  <c r="T513" i="16"/>
  <c r="R513" i="16"/>
  <c r="P513" i="16"/>
  <c r="BI512" i="16"/>
  <c r="BH512" i="16"/>
  <c r="BG512" i="16"/>
  <c r="BF512" i="16"/>
  <c r="T512" i="16"/>
  <c r="R512" i="16"/>
  <c r="P512" i="16"/>
  <c r="BI511" i="16"/>
  <c r="BH511" i="16"/>
  <c r="BG511" i="16"/>
  <c r="BF511" i="16"/>
  <c r="T511" i="16"/>
  <c r="R511" i="16"/>
  <c r="P511" i="16"/>
  <c r="BI510" i="16"/>
  <c r="BH510" i="16"/>
  <c r="BG510" i="16"/>
  <c r="BF510" i="16"/>
  <c r="T510" i="16"/>
  <c r="R510" i="16"/>
  <c r="P510" i="16"/>
  <c r="BI509" i="16"/>
  <c r="BH509" i="16"/>
  <c r="BG509" i="16"/>
  <c r="BF509" i="16"/>
  <c r="T509" i="16"/>
  <c r="R509" i="16"/>
  <c r="P509" i="16"/>
  <c r="BI508" i="16"/>
  <c r="BH508" i="16"/>
  <c r="BG508" i="16"/>
  <c r="BF508" i="16"/>
  <c r="T508" i="16"/>
  <c r="R508" i="16"/>
  <c r="P508" i="16"/>
  <c r="BI507" i="16"/>
  <c r="BH507" i="16"/>
  <c r="BG507" i="16"/>
  <c r="BF507" i="16"/>
  <c r="T507" i="16"/>
  <c r="R507" i="16"/>
  <c r="P507" i="16"/>
  <c r="BI506" i="16"/>
  <c r="BH506" i="16"/>
  <c r="BG506" i="16"/>
  <c r="BF506" i="16"/>
  <c r="T506" i="16"/>
  <c r="R506" i="16"/>
  <c r="P506" i="16"/>
  <c r="BI504" i="16"/>
  <c r="BH504" i="16"/>
  <c r="BG504" i="16"/>
  <c r="BF504" i="16"/>
  <c r="T504" i="16"/>
  <c r="R504" i="16"/>
  <c r="P504" i="16"/>
  <c r="BI503" i="16"/>
  <c r="BH503" i="16"/>
  <c r="BG503" i="16"/>
  <c r="BF503" i="16"/>
  <c r="T503" i="16"/>
  <c r="R503" i="16"/>
  <c r="P503" i="16"/>
  <c r="BI502" i="16"/>
  <c r="BH502" i="16"/>
  <c r="BG502" i="16"/>
  <c r="BF502" i="16"/>
  <c r="T502" i="16"/>
  <c r="R502" i="16"/>
  <c r="P502" i="16"/>
  <c r="BI501" i="16"/>
  <c r="BH501" i="16"/>
  <c r="BG501" i="16"/>
  <c r="BF501" i="16"/>
  <c r="T501" i="16"/>
  <c r="R501" i="16"/>
  <c r="P501" i="16"/>
  <c r="BI500" i="16"/>
  <c r="BH500" i="16"/>
  <c r="BG500" i="16"/>
  <c r="BF500" i="16"/>
  <c r="T500" i="16"/>
  <c r="R500" i="16"/>
  <c r="P500" i="16"/>
  <c r="BI499" i="16"/>
  <c r="BH499" i="16"/>
  <c r="BG499" i="16"/>
  <c r="BF499" i="16"/>
  <c r="T499" i="16"/>
  <c r="R499" i="16"/>
  <c r="P499" i="16"/>
  <c r="BI498" i="16"/>
  <c r="BH498" i="16"/>
  <c r="BG498" i="16"/>
  <c r="BF498" i="16"/>
  <c r="T498" i="16"/>
  <c r="R498" i="16"/>
  <c r="P498" i="16"/>
  <c r="BI497" i="16"/>
  <c r="BH497" i="16"/>
  <c r="BG497" i="16"/>
  <c r="BF497" i="16"/>
  <c r="T497" i="16"/>
  <c r="R497" i="16"/>
  <c r="P497" i="16"/>
  <c r="BI496" i="16"/>
  <c r="BH496" i="16"/>
  <c r="BG496" i="16"/>
  <c r="BF496" i="16"/>
  <c r="T496" i="16"/>
  <c r="R496" i="16"/>
  <c r="P496" i="16"/>
  <c r="BI495" i="16"/>
  <c r="BH495" i="16"/>
  <c r="BG495" i="16"/>
  <c r="BF495" i="16"/>
  <c r="T495" i="16"/>
  <c r="R495" i="16"/>
  <c r="P495" i="16"/>
  <c r="BI494" i="16"/>
  <c r="BH494" i="16"/>
  <c r="BG494" i="16"/>
  <c r="BF494" i="16"/>
  <c r="T494" i="16"/>
  <c r="R494" i="16"/>
  <c r="P494" i="16"/>
  <c r="BI493" i="16"/>
  <c r="BH493" i="16"/>
  <c r="BG493" i="16"/>
  <c r="BF493" i="16"/>
  <c r="T493" i="16"/>
  <c r="R493" i="16"/>
  <c r="P493" i="16"/>
  <c r="BI491" i="16"/>
  <c r="BH491" i="16"/>
  <c r="BG491" i="16"/>
  <c r="BF491" i="16"/>
  <c r="T491" i="16"/>
  <c r="R491" i="16"/>
  <c r="P491" i="16"/>
  <c r="BI490" i="16"/>
  <c r="BH490" i="16"/>
  <c r="BG490" i="16"/>
  <c r="BF490" i="16"/>
  <c r="T490" i="16"/>
  <c r="R490" i="16"/>
  <c r="P490" i="16"/>
  <c r="BI488" i="16"/>
  <c r="BH488" i="16"/>
  <c r="BG488" i="16"/>
  <c r="BF488" i="16"/>
  <c r="T488" i="16"/>
  <c r="R488" i="16"/>
  <c r="P488" i="16"/>
  <c r="BI486" i="16"/>
  <c r="BH486" i="16"/>
  <c r="BG486" i="16"/>
  <c r="BF486" i="16"/>
  <c r="T486" i="16"/>
  <c r="R486" i="16"/>
  <c r="P486" i="16"/>
  <c r="BI484" i="16"/>
  <c r="BH484" i="16"/>
  <c r="BG484" i="16"/>
  <c r="BF484" i="16"/>
  <c r="T484" i="16"/>
  <c r="R484" i="16"/>
  <c r="P484" i="16"/>
  <c r="BI483" i="16"/>
  <c r="BH483" i="16"/>
  <c r="BG483" i="16"/>
  <c r="BF483" i="16"/>
  <c r="T483" i="16"/>
  <c r="R483" i="16"/>
  <c r="P483" i="16"/>
  <c r="BI481" i="16"/>
  <c r="BH481" i="16"/>
  <c r="BG481" i="16"/>
  <c r="BF481" i="16"/>
  <c r="T481" i="16"/>
  <c r="R481" i="16"/>
  <c r="P481" i="16"/>
  <c r="BI480" i="16"/>
  <c r="BH480" i="16"/>
  <c r="BG480" i="16"/>
  <c r="BF480" i="16"/>
  <c r="T480" i="16"/>
  <c r="R480" i="16"/>
  <c r="P480" i="16"/>
  <c r="BI478" i="16"/>
  <c r="BH478" i="16"/>
  <c r="BG478" i="16"/>
  <c r="BF478" i="16"/>
  <c r="T478" i="16"/>
  <c r="R478" i="16"/>
  <c r="P478" i="16"/>
  <c r="BI476" i="16"/>
  <c r="BH476" i="16"/>
  <c r="BG476" i="16"/>
  <c r="BF476" i="16"/>
  <c r="T476" i="16"/>
  <c r="R476" i="16"/>
  <c r="P476" i="16"/>
  <c r="BI475" i="16"/>
  <c r="BH475" i="16"/>
  <c r="BG475" i="16"/>
  <c r="BF475" i="16"/>
  <c r="T475" i="16"/>
  <c r="R475" i="16"/>
  <c r="P475" i="16"/>
  <c r="BI474" i="16"/>
  <c r="BH474" i="16"/>
  <c r="BG474" i="16"/>
  <c r="BF474" i="16"/>
  <c r="T474" i="16"/>
  <c r="R474" i="16"/>
  <c r="P474" i="16"/>
  <c r="BI473" i="16"/>
  <c r="BH473" i="16"/>
  <c r="BG473" i="16"/>
  <c r="BF473" i="16"/>
  <c r="T473" i="16"/>
  <c r="R473" i="16"/>
  <c r="P473" i="16"/>
  <c r="BI472" i="16"/>
  <c r="BH472" i="16"/>
  <c r="BG472" i="16"/>
  <c r="BF472" i="16"/>
  <c r="T472" i="16"/>
  <c r="R472" i="16"/>
  <c r="P472" i="16"/>
  <c r="BI471" i="16"/>
  <c r="BH471" i="16"/>
  <c r="BG471" i="16"/>
  <c r="BF471" i="16"/>
  <c r="T471" i="16"/>
  <c r="R471" i="16"/>
  <c r="P471" i="16"/>
  <c r="BI470" i="16"/>
  <c r="BH470" i="16"/>
  <c r="BG470" i="16"/>
  <c r="BF470" i="16"/>
  <c r="T470" i="16"/>
  <c r="R470" i="16"/>
  <c r="P470" i="16"/>
  <c r="BI469" i="16"/>
  <c r="BH469" i="16"/>
  <c r="BG469" i="16"/>
  <c r="BF469" i="16"/>
  <c r="T469" i="16"/>
  <c r="R469" i="16"/>
  <c r="P469" i="16"/>
  <c r="BI468" i="16"/>
  <c r="BH468" i="16"/>
  <c r="BG468" i="16"/>
  <c r="BF468" i="16"/>
  <c r="T468" i="16"/>
  <c r="R468" i="16"/>
  <c r="P468" i="16"/>
  <c r="BI467" i="16"/>
  <c r="BH467" i="16"/>
  <c r="BG467" i="16"/>
  <c r="BF467" i="16"/>
  <c r="T467" i="16"/>
  <c r="R467" i="16"/>
  <c r="P467" i="16"/>
  <c r="BI466" i="16"/>
  <c r="BH466" i="16"/>
  <c r="BG466" i="16"/>
  <c r="BF466" i="16"/>
  <c r="T466" i="16"/>
  <c r="R466" i="16"/>
  <c r="P466" i="16"/>
  <c r="BI465" i="16"/>
  <c r="BH465" i="16"/>
  <c r="BG465" i="16"/>
  <c r="BF465" i="16"/>
  <c r="T465" i="16"/>
  <c r="R465" i="16"/>
  <c r="P465" i="16"/>
  <c r="BI464" i="16"/>
  <c r="BH464" i="16"/>
  <c r="BG464" i="16"/>
  <c r="BF464" i="16"/>
  <c r="T464" i="16"/>
  <c r="R464" i="16"/>
  <c r="P464" i="16"/>
  <c r="BI463" i="16"/>
  <c r="BH463" i="16"/>
  <c r="BG463" i="16"/>
  <c r="BF463" i="16"/>
  <c r="T463" i="16"/>
  <c r="R463" i="16"/>
  <c r="P463" i="16"/>
  <c r="BI462" i="16"/>
  <c r="BH462" i="16"/>
  <c r="BG462" i="16"/>
  <c r="BF462" i="16"/>
  <c r="T462" i="16"/>
  <c r="R462" i="16"/>
  <c r="P462" i="16"/>
  <c r="BI461" i="16"/>
  <c r="BH461" i="16"/>
  <c r="BG461" i="16"/>
  <c r="BF461" i="16"/>
  <c r="T461" i="16"/>
  <c r="R461" i="16"/>
  <c r="P461" i="16"/>
  <c r="BI460" i="16"/>
  <c r="BH460" i="16"/>
  <c r="BG460" i="16"/>
  <c r="BF460" i="16"/>
  <c r="T460" i="16"/>
  <c r="R460" i="16"/>
  <c r="P460" i="16"/>
  <c r="BI459" i="16"/>
  <c r="BH459" i="16"/>
  <c r="BG459" i="16"/>
  <c r="BF459" i="16"/>
  <c r="T459" i="16"/>
  <c r="R459" i="16"/>
  <c r="P459" i="16"/>
  <c r="BI458" i="16"/>
  <c r="BH458" i="16"/>
  <c r="BG458" i="16"/>
  <c r="BF458" i="16"/>
  <c r="T458" i="16"/>
  <c r="R458" i="16"/>
  <c r="P458" i="16"/>
  <c r="BI457" i="16"/>
  <c r="BH457" i="16"/>
  <c r="BG457" i="16"/>
  <c r="BF457" i="16"/>
  <c r="T457" i="16"/>
  <c r="R457" i="16"/>
  <c r="P457" i="16"/>
  <c r="BI455" i="16"/>
  <c r="BH455" i="16"/>
  <c r="BG455" i="16"/>
  <c r="BF455" i="16"/>
  <c r="T455" i="16"/>
  <c r="R455" i="16"/>
  <c r="P455" i="16"/>
  <c r="BI454" i="16"/>
  <c r="BH454" i="16"/>
  <c r="BG454" i="16"/>
  <c r="BF454" i="16"/>
  <c r="T454" i="16"/>
  <c r="R454" i="16"/>
  <c r="P454" i="16"/>
  <c r="BI453" i="16"/>
  <c r="BH453" i="16"/>
  <c r="BG453" i="16"/>
  <c r="BF453" i="16"/>
  <c r="T453" i="16"/>
  <c r="R453" i="16"/>
  <c r="P453" i="16"/>
  <c r="BI452" i="16"/>
  <c r="BH452" i="16"/>
  <c r="BG452" i="16"/>
  <c r="BF452" i="16"/>
  <c r="T452" i="16"/>
  <c r="R452" i="16"/>
  <c r="P452" i="16"/>
  <c r="BI450" i="16"/>
  <c r="BH450" i="16"/>
  <c r="BG450" i="16"/>
  <c r="BF450" i="16"/>
  <c r="T450" i="16"/>
  <c r="R450" i="16"/>
  <c r="P450" i="16"/>
  <c r="BI449" i="16"/>
  <c r="BH449" i="16"/>
  <c r="BG449" i="16"/>
  <c r="BF449" i="16"/>
  <c r="T449" i="16"/>
  <c r="R449" i="16"/>
  <c r="P449" i="16"/>
  <c r="BI447" i="16"/>
  <c r="BH447" i="16"/>
  <c r="BG447" i="16"/>
  <c r="BF447" i="16"/>
  <c r="T447" i="16"/>
  <c r="R447" i="16"/>
  <c r="P447" i="16"/>
  <c r="BI446" i="16"/>
  <c r="BH446" i="16"/>
  <c r="BG446" i="16"/>
  <c r="BF446" i="16"/>
  <c r="T446" i="16"/>
  <c r="R446" i="16"/>
  <c r="P446" i="16"/>
  <c r="BI445" i="16"/>
  <c r="BH445" i="16"/>
  <c r="BG445" i="16"/>
  <c r="BF445" i="16"/>
  <c r="T445" i="16"/>
  <c r="R445" i="16"/>
  <c r="P445" i="16"/>
  <c r="BI444" i="16"/>
  <c r="BH444" i="16"/>
  <c r="BG444" i="16"/>
  <c r="BF444" i="16"/>
  <c r="T444" i="16"/>
  <c r="R444" i="16"/>
  <c r="P444" i="16"/>
  <c r="BI443" i="16"/>
  <c r="BH443" i="16"/>
  <c r="BG443" i="16"/>
  <c r="BF443" i="16"/>
  <c r="T443" i="16"/>
  <c r="R443" i="16"/>
  <c r="P443" i="16"/>
  <c r="BI442" i="16"/>
  <c r="BH442" i="16"/>
  <c r="BG442" i="16"/>
  <c r="BF442" i="16"/>
  <c r="T442" i="16"/>
  <c r="R442" i="16"/>
  <c r="P442" i="16"/>
  <c r="BI441" i="16"/>
  <c r="BH441" i="16"/>
  <c r="BG441" i="16"/>
  <c r="BF441" i="16"/>
  <c r="T441" i="16"/>
  <c r="R441" i="16"/>
  <c r="P441" i="16"/>
  <c r="BI440" i="16"/>
  <c r="BH440" i="16"/>
  <c r="BG440" i="16"/>
  <c r="BF440" i="16"/>
  <c r="T440" i="16"/>
  <c r="R440" i="16"/>
  <c r="P440" i="16"/>
  <c r="BI439" i="16"/>
  <c r="BH439" i="16"/>
  <c r="BG439" i="16"/>
  <c r="BF439" i="16"/>
  <c r="T439" i="16"/>
  <c r="R439" i="16"/>
  <c r="P439" i="16"/>
  <c r="BI437" i="16"/>
  <c r="BH437" i="16"/>
  <c r="BG437" i="16"/>
  <c r="BF437" i="16"/>
  <c r="T437" i="16"/>
  <c r="R437" i="16"/>
  <c r="P437" i="16"/>
  <c r="BI435" i="16"/>
  <c r="BH435" i="16"/>
  <c r="BG435" i="16"/>
  <c r="BF435" i="16"/>
  <c r="T435" i="16"/>
  <c r="R435" i="16"/>
  <c r="P435" i="16"/>
  <c r="BI433" i="16"/>
  <c r="BH433" i="16"/>
  <c r="BG433" i="16"/>
  <c r="BF433" i="16"/>
  <c r="T433" i="16"/>
  <c r="R433" i="16"/>
  <c r="P433" i="16"/>
  <c r="BI432" i="16"/>
  <c r="BH432" i="16"/>
  <c r="BG432" i="16"/>
  <c r="BF432" i="16"/>
  <c r="T432" i="16"/>
  <c r="R432" i="16"/>
  <c r="P432" i="16"/>
  <c r="BI431" i="16"/>
  <c r="BH431" i="16"/>
  <c r="BG431" i="16"/>
  <c r="BF431" i="16"/>
  <c r="T431" i="16"/>
  <c r="R431" i="16"/>
  <c r="P431" i="16"/>
  <c r="BI430" i="16"/>
  <c r="BH430" i="16"/>
  <c r="BG430" i="16"/>
  <c r="BF430" i="16"/>
  <c r="T430" i="16"/>
  <c r="R430" i="16"/>
  <c r="P430" i="16"/>
  <c r="BI429" i="16"/>
  <c r="BH429" i="16"/>
  <c r="BG429" i="16"/>
  <c r="BF429" i="16"/>
  <c r="T429" i="16"/>
  <c r="R429" i="16"/>
  <c r="P429" i="16"/>
  <c r="BI428" i="16"/>
  <c r="BH428" i="16"/>
  <c r="BG428" i="16"/>
  <c r="BF428" i="16"/>
  <c r="T428" i="16"/>
  <c r="R428" i="16"/>
  <c r="P428" i="16"/>
  <c r="BI427" i="16"/>
  <c r="BH427" i="16"/>
  <c r="BG427" i="16"/>
  <c r="BF427" i="16"/>
  <c r="T427" i="16"/>
  <c r="R427" i="16"/>
  <c r="P427" i="16"/>
  <c r="BI426" i="16"/>
  <c r="BH426" i="16"/>
  <c r="BG426" i="16"/>
  <c r="BF426" i="16"/>
  <c r="T426" i="16"/>
  <c r="R426" i="16"/>
  <c r="P426" i="16"/>
  <c r="BI425" i="16"/>
  <c r="BH425" i="16"/>
  <c r="BG425" i="16"/>
  <c r="BF425" i="16"/>
  <c r="T425" i="16"/>
  <c r="R425" i="16"/>
  <c r="P425" i="16"/>
  <c r="BI424" i="16"/>
  <c r="BH424" i="16"/>
  <c r="BG424" i="16"/>
  <c r="BF424" i="16"/>
  <c r="T424" i="16"/>
  <c r="R424" i="16"/>
  <c r="P424" i="16"/>
  <c r="BI423" i="16"/>
  <c r="BH423" i="16"/>
  <c r="BG423" i="16"/>
  <c r="BF423" i="16"/>
  <c r="T423" i="16"/>
  <c r="R423" i="16"/>
  <c r="P423" i="16"/>
  <c r="BI422" i="16"/>
  <c r="BH422" i="16"/>
  <c r="BG422" i="16"/>
  <c r="BF422" i="16"/>
  <c r="T422" i="16"/>
  <c r="R422" i="16"/>
  <c r="P422" i="16"/>
  <c r="BI421" i="16"/>
  <c r="BH421" i="16"/>
  <c r="BG421" i="16"/>
  <c r="BF421" i="16"/>
  <c r="T421" i="16"/>
  <c r="R421" i="16"/>
  <c r="P421" i="16"/>
  <c r="BI420" i="16"/>
  <c r="BH420" i="16"/>
  <c r="BG420" i="16"/>
  <c r="BF420" i="16"/>
  <c r="T420" i="16"/>
  <c r="R420" i="16"/>
  <c r="P420" i="16"/>
  <c r="BI419" i="16"/>
  <c r="BH419" i="16"/>
  <c r="BG419" i="16"/>
  <c r="BF419" i="16"/>
  <c r="T419" i="16"/>
  <c r="R419" i="16"/>
  <c r="P419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5" i="16"/>
  <c r="BH415" i="16"/>
  <c r="BG415" i="16"/>
  <c r="BF415" i="16"/>
  <c r="T415" i="16"/>
  <c r="R415" i="16"/>
  <c r="P415" i="16"/>
  <c r="BI414" i="16"/>
  <c r="BH414" i="16"/>
  <c r="BG414" i="16"/>
  <c r="BF414" i="16"/>
  <c r="T414" i="16"/>
  <c r="R414" i="16"/>
  <c r="P414" i="16"/>
  <c r="BI413" i="16"/>
  <c r="BH413" i="16"/>
  <c r="BG413" i="16"/>
  <c r="BF413" i="16"/>
  <c r="T413" i="16"/>
  <c r="R413" i="16"/>
  <c r="P413" i="16"/>
  <c r="BI412" i="16"/>
  <c r="BH412" i="16"/>
  <c r="BG412" i="16"/>
  <c r="BF412" i="16"/>
  <c r="T412" i="16"/>
  <c r="R412" i="16"/>
  <c r="P412" i="16"/>
  <c r="BI411" i="16"/>
  <c r="BH411" i="16"/>
  <c r="BG411" i="16"/>
  <c r="BF411" i="16"/>
  <c r="T411" i="16"/>
  <c r="R411" i="16"/>
  <c r="P411" i="16"/>
  <c r="BI410" i="16"/>
  <c r="BH410" i="16"/>
  <c r="BG410" i="16"/>
  <c r="BF410" i="16"/>
  <c r="T410" i="16"/>
  <c r="R410" i="16"/>
  <c r="P410" i="16"/>
  <c r="BI409" i="16"/>
  <c r="BH409" i="16"/>
  <c r="BG409" i="16"/>
  <c r="BF409" i="16"/>
  <c r="T409" i="16"/>
  <c r="R409" i="16"/>
  <c r="P409" i="16"/>
  <c r="BI408" i="16"/>
  <c r="BH408" i="16"/>
  <c r="BG408" i="16"/>
  <c r="BF408" i="16"/>
  <c r="T408" i="16"/>
  <c r="R408" i="16"/>
  <c r="P408" i="16"/>
  <c r="BI407" i="16"/>
  <c r="BH407" i="16"/>
  <c r="BG407" i="16"/>
  <c r="BF407" i="16"/>
  <c r="T407" i="16"/>
  <c r="R407" i="16"/>
  <c r="P407" i="16"/>
  <c r="BI405" i="16"/>
  <c r="BH405" i="16"/>
  <c r="BG405" i="16"/>
  <c r="BF405" i="16"/>
  <c r="T405" i="16"/>
  <c r="R405" i="16"/>
  <c r="P405" i="16"/>
  <c r="BI404" i="16"/>
  <c r="BH404" i="16"/>
  <c r="BG404" i="16"/>
  <c r="BF404" i="16"/>
  <c r="T404" i="16"/>
  <c r="R404" i="16"/>
  <c r="P404" i="16"/>
  <c r="BI403" i="16"/>
  <c r="BH403" i="16"/>
  <c r="BG403" i="16"/>
  <c r="BF403" i="16"/>
  <c r="T403" i="16"/>
  <c r="R403" i="16"/>
  <c r="P403" i="16"/>
  <c r="BI402" i="16"/>
  <c r="BH402" i="16"/>
  <c r="BG402" i="16"/>
  <c r="BF402" i="16"/>
  <c r="T402" i="16"/>
  <c r="R402" i="16"/>
  <c r="P402" i="16"/>
  <c r="BI401" i="16"/>
  <c r="BH401" i="16"/>
  <c r="BG401" i="16"/>
  <c r="BF401" i="16"/>
  <c r="T401" i="16"/>
  <c r="R401" i="16"/>
  <c r="P401" i="16"/>
  <c r="BI400" i="16"/>
  <c r="BH400" i="16"/>
  <c r="BG400" i="16"/>
  <c r="BF400" i="16"/>
  <c r="T400" i="16"/>
  <c r="R400" i="16"/>
  <c r="P400" i="16"/>
  <c r="BI399" i="16"/>
  <c r="BH399" i="16"/>
  <c r="BG399" i="16"/>
  <c r="BF399" i="16"/>
  <c r="T399" i="16"/>
  <c r="R399" i="16"/>
  <c r="P399" i="16"/>
  <c r="BI398" i="16"/>
  <c r="BH398" i="16"/>
  <c r="BG398" i="16"/>
  <c r="BF398" i="16"/>
  <c r="T398" i="16"/>
  <c r="R398" i="16"/>
  <c r="P398" i="16"/>
  <c r="BI397" i="16"/>
  <c r="BH397" i="16"/>
  <c r="BG397" i="16"/>
  <c r="BF397" i="16"/>
  <c r="T397" i="16"/>
  <c r="R397" i="16"/>
  <c r="P397" i="16"/>
  <c r="BI396" i="16"/>
  <c r="BH396" i="16"/>
  <c r="BG396" i="16"/>
  <c r="BF396" i="16"/>
  <c r="T396" i="16"/>
  <c r="R396" i="16"/>
  <c r="P396" i="16"/>
  <c r="BI395" i="16"/>
  <c r="BH395" i="16"/>
  <c r="BG395" i="16"/>
  <c r="BF395" i="16"/>
  <c r="T395" i="16"/>
  <c r="R395" i="16"/>
  <c r="P395" i="16"/>
  <c r="BI394" i="16"/>
  <c r="BH394" i="16"/>
  <c r="BG394" i="16"/>
  <c r="BF394" i="16"/>
  <c r="T394" i="16"/>
  <c r="R394" i="16"/>
  <c r="P394" i="16"/>
  <c r="BI393" i="16"/>
  <c r="BH393" i="16"/>
  <c r="BG393" i="16"/>
  <c r="BF393" i="16"/>
  <c r="T393" i="16"/>
  <c r="R393" i="16"/>
  <c r="P393" i="16"/>
  <c r="BI392" i="16"/>
  <c r="BH392" i="16"/>
  <c r="BG392" i="16"/>
  <c r="BF392" i="16"/>
  <c r="T392" i="16"/>
  <c r="R392" i="16"/>
  <c r="P392" i="16"/>
  <c r="BI390" i="16"/>
  <c r="BH390" i="16"/>
  <c r="BG390" i="16"/>
  <c r="BF390" i="16"/>
  <c r="T390" i="16"/>
  <c r="R390" i="16"/>
  <c r="P390" i="16"/>
  <c r="BI389" i="16"/>
  <c r="BH389" i="16"/>
  <c r="BG389" i="16"/>
  <c r="BF389" i="16"/>
  <c r="T389" i="16"/>
  <c r="R389" i="16"/>
  <c r="P389" i="16"/>
  <c r="BI387" i="16"/>
  <c r="BH387" i="16"/>
  <c r="BG387" i="16"/>
  <c r="BF387" i="16"/>
  <c r="T387" i="16"/>
  <c r="R387" i="16"/>
  <c r="P387" i="16"/>
  <c r="BI386" i="16"/>
  <c r="BH386" i="16"/>
  <c r="BG386" i="16"/>
  <c r="BF386" i="16"/>
  <c r="T386" i="16"/>
  <c r="R386" i="16"/>
  <c r="P386" i="16"/>
  <c r="BI385" i="16"/>
  <c r="BH385" i="16"/>
  <c r="BG385" i="16"/>
  <c r="BF385" i="16"/>
  <c r="T385" i="16"/>
  <c r="R385" i="16"/>
  <c r="P385" i="16"/>
  <c r="BI384" i="16"/>
  <c r="BH384" i="16"/>
  <c r="BG384" i="16"/>
  <c r="BF384" i="16"/>
  <c r="T384" i="16"/>
  <c r="R384" i="16"/>
  <c r="P384" i="16"/>
  <c r="BI383" i="16"/>
  <c r="BH383" i="16"/>
  <c r="BG383" i="16"/>
  <c r="BF383" i="16"/>
  <c r="T383" i="16"/>
  <c r="R383" i="16"/>
  <c r="P383" i="16"/>
  <c r="BI381" i="16"/>
  <c r="BH381" i="16"/>
  <c r="BG381" i="16"/>
  <c r="BF381" i="16"/>
  <c r="T381" i="16"/>
  <c r="R381" i="16"/>
  <c r="P381" i="16"/>
  <c r="BI380" i="16"/>
  <c r="BH380" i="16"/>
  <c r="BG380" i="16"/>
  <c r="BF380" i="16"/>
  <c r="T380" i="16"/>
  <c r="R380" i="16"/>
  <c r="P380" i="16"/>
  <c r="BI379" i="16"/>
  <c r="BH379" i="16"/>
  <c r="BG379" i="16"/>
  <c r="BF379" i="16"/>
  <c r="T379" i="16"/>
  <c r="R379" i="16"/>
  <c r="P379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6" i="16"/>
  <c r="BH376" i="16"/>
  <c r="BG376" i="16"/>
  <c r="BF376" i="16"/>
  <c r="T376" i="16"/>
  <c r="R376" i="16"/>
  <c r="P376" i="16"/>
  <c r="BI375" i="16"/>
  <c r="BH375" i="16"/>
  <c r="BG375" i="16"/>
  <c r="BF375" i="16"/>
  <c r="T375" i="16"/>
  <c r="R375" i="16"/>
  <c r="P375" i="16"/>
  <c r="BI374" i="16"/>
  <c r="BH374" i="16"/>
  <c r="BG374" i="16"/>
  <c r="BF374" i="16"/>
  <c r="T374" i="16"/>
  <c r="R374" i="16"/>
  <c r="P374" i="16"/>
  <c r="BI373" i="16"/>
  <c r="BH373" i="16"/>
  <c r="BG373" i="16"/>
  <c r="BF373" i="16"/>
  <c r="T373" i="16"/>
  <c r="R373" i="16"/>
  <c r="P373" i="16"/>
  <c r="BI372" i="16"/>
  <c r="BH372" i="16"/>
  <c r="BG372" i="16"/>
  <c r="BF372" i="16"/>
  <c r="T372" i="16"/>
  <c r="R372" i="16"/>
  <c r="P372" i="16"/>
  <c r="BI371" i="16"/>
  <c r="BH371" i="16"/>
  <c r="BG371" i="16"/>
  <c r="BF371" i="16"/>
  <c r="T371" i="16"/>
  <c r="R371" i="16"/>
  <c r="P371" i="16"/>
  <c r="BI370" i="16"/>
  <c r="BH370" i="16"/>
  <c r="BG370" i="16"/>
  <c r="BF370" i="16"/>
  <c r="T370" i="16"/>
  <c r="R370" i="16"/>
  <c r="P370" i="16"/>
  <c r="BI369" i="16"/>
  <c r="BH369" i="16"/>
  <c r="BG369" i="16"/>
  <c r="BF369" i="16"/>
  <c r="T369" i="16"/>
  <c r="R369" i="16"/>
  <c r="P369" i="16"/>
  <c r="BI368" i="16"/>
  <c r="BH368" i="16"/>
  <c r="BG368" i="16"/>
  <c r="BF368" i="16"/>
  <c r="T368" i="16"/>
  <c r="R368" i="16"/>
  <c r="P368" i="16"/>
  <c r="BI367" i="16"/>
  <c r="BH367" i="16"/>
  <c r="BG367" i="16"/>
  <c r="BF367" i="16"/>
  <c r="T367" i="16"/>
  <c r="R367" i="16"/>
  <c r="P367" i="16"/>
  <c r="BI366" i="16"/>
  <c r="BH366" i="16"/>
  <c r="BG366" i="16"/>
  <c r="BF366" i="16"/>
  <c r="T366" i="16"/>
  <c r="R366" i="16"/>
  <c r="P366" i="16"/>
  <c r="BI365" i="16"/>
  <c r="BH365" i="16"/>
  <c r="BG365" i="16"/>
  <c r="BF365" i="16"/>
  <c r="T365" i="16"/>
  <c r="R365" i="16"/>
  <c r="P365" i="16"/>
  <c r="BI364" i="16"/>
  <c r="BH364" i="16"/>
  <c r="BG364" i="16"/>
  <c r="BF364" i="16"/>
  <c r="T364" i="16"/>
  <c r="R364" i="16"/>
  <c r="P364" i="16"/>
  <c r="BI363" i="16"/>
  <c r="BH363" i="16"/>
  <c r="BG363" i="16"/>
  <c r="BF363" i="16"/>
  <c r="T363" i="16"/>
  <c r="R363" i="16"/>
  <c r="P363" i="16"/>
  <c r="BI362" i="16"/>
  <c r="BH362" i="16"/>
  <c r="BG362" i="16"/>
  <c r="BF362" i="16"/>
  <c r="T362" i="16"/>
  <c r="R362" i="16"/>
  <c r="P362" i="16"/>
  <c r="BI360" i="16"/>
  <c r="BH360" i="16"/>
  <c r="BG360" i="16"/>
  <c r="BF360" i="16"/>
  <c r="T360" i="16"/>
  <c r="R360" i="16"/>
  <c r="P360" i="16"/>
  <c r="BI359" i="16"/>
  <c r="BH359" i="16"/>
  <c r="BG359" i="16"/>
  <c r="BF359" i="16"/>
  <c r="T359" i="16"/>
  <c r="R359" i="16"/>
  <c r="P359" i="16"/>
  <c r="BI358" i="16"/>
  <c r="BH358" i="16"/>
  <c r="BG358" i="16"/>
  <c r="BF358" i="16"/>
  <c r="T358" i="16"/>
  <c r="R358" i="16"/>
  <c r="P358" i="16"/>
  <c r="BI357" i="16"/>
  <c r="BH357" i="16"/>
  <c r="BG357" i="16"/>
  <c r="BF357" i="16"/>
  <c r="T357" i="16"/>
  <c r="R357" i="16"/>
  <c r="P357" i="16"/>
  <c r="BI356" i="16"/>
  <c r="BH356" i="16"/>
  <c r="BG356" i="16"/>
  <c r="BF356" i="16"/>
  <c r="T356" i="16"/>
  <c r="R356" i="16"/>
  <c r="P356" i="16"/>
  <c r="BI355" i="16"/>
  <c r="BH355" i="16"/>
  <c r="BG355" i="16"/>
  <c r="BF355" i="16"/>
  <c r="T355" i="16"/>
  <c r="R355" i="16"/>
  <c r="P355" i="16"/>
  <c r="BI353" i="16"/>
  <c r="BH353" i="16"/>
  <c r="BG353" i="16"/>
  <c r="BF353" i="16"/>
  <c r="T353" i="16"/>
  <c r="R353" i="16"/>
  <c r="P353" i="16"/>
  <c r="BI352" i="16"/>
  <c r="BH352" i="16"/>
  <c r="BG352" i="16"/>
  <c r="BF352" i="16"/>
  <c r="T352" i="16"/>
  <c r="R352" i="16"/>
  <c r="P352" i="16"/>
  <c r="BI350" i="16"/>
  <c r="BH350" i="16"/>
  <c r="BG350" i="16"/>
  <c r="BF350" i="16"/>
  <c r="T350" i="16"/>
  <c r="R350" i="16"/>
  <c r="P350" i="16"/>
  <c r="BI348" i="16"/>
  <c r="BH348" i="16"/>
  <c r="BG348" i="16"/>
  <c r="BF348" i="16"/>
  <c r="T348" i="16"/>
  <c r="R348" i="16"/>
  <c r="P348" i="16"/>
  <c r="BI347" i="16"/>
  <c r="BH347" i="16"/>
  <c r="BG347" i="16"/>
  <c r="BF347" i="16"/>
  <c r="T347" i="16"/>
  <c r="R347" i="16"/>
  <c r="P347" i="16"/>
  <c r="BI346" i="16"/>
  <c r="BH346" i="16"/>
  <c r="BG346" i="16"/>
  <c r="BF346" i="16"/>
  <c r="T346" i="16"/>
  <c r="R346" i="16"/>
  <c r="P346" i="16"/>
  <c r="BI345" i="16"/>
  <c r="BH345" i="16"/>
  <c r="BG345" i="16"/>
  <c r="BF345" i="16"/>
  <c r="T345" i="16"/>
  <c r="R345" i="16"/>
  <c r="P345" i="16"/>
  <c r="BI343" i="16"/>
  <c r="BH343" i="16"/>
  <c r="BG343" i="16"/>
  <c r="BF343" i="16"/>
  <c r="T343" i="16"/>
  <c r="R343" i="16"/>
  <c r="P343" i="16"/>
  <c r="BI342" i="16"/>
  <c r="BH342" i="16"/>
  <c r="BG342" i="16"/>
  <c r="BF342" i="16"/>
  <c r="T342" i="16"/>
  <c r="R342" i="16"/>
  <c r="P342" i="16"/>
  <c r="BI341" i="16"/>
  <c r="BH341" i="16"/>
  <c r="BG341" i="16"/>
  <c r="BF341" i="16"/>
  <c r="T341" i="16"/>
  <c r="R341" i="16"/>
  <c r="P341" i="16"/>
  <c r="BI338" i="16"/>
  <c r="BH338" i="16"/>
  <c r="BG338" i="16"/>
  <c r="BF338" i="16"/>
  <c r="T338" i="16"/>
  <c r="T337" i="16"/>
  <c r="R338" i="16"/>
  <c r="R337" i="16" s="1"/>
  <c r="P338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34" i="16"/>
  <c r="BH334" i="16"/>
  <c r="BG334" i="16"/>
  <c r="BF334" i="16"/>
  <c r="T334" i="16"/>
  <c r="R334" i="16"/>
  <c r="P334" i="16"/>
  <c r="BI333" i="16"/>
  <c r="BH333" i="16"/>
  <c r="BG333" i="16"/>
  <c r="BF333" i="16"/>
  <c r="T333" i="16"/>
  <c r="R333" i="16"/>
  <c r="P333" i="16"/>
  <c r="BI332" i="16"/>
  <c r="BH332" i="16"/>
  <c r="BG332" i="16"/>
  <c r="BF332" i="16"/>
  <c r="T332" i="16"/>
  <c r="R332" i="16"/>
  <c r="P332" i="16"/>
  <c r="BI331" i="16"/>
  <c r="BH331" i="16"/>
  <c r="BG331" i="16"/>
  <c r="BF331" i="16"/>
  <c r="T331" i="16"/>
  <c r="R331" i="16"/>
  <c r="P331" i="16"/>
  <c r="BI330" i="16"/>
  <c r="BH330" i="16"/>
  <c r="BG330" i="16"/>
  <c r="BF330" i="16"/>
  <c r="T330" i="16"/>
  <c r="R330" i="16"/>
  <c r="P330" i="16"/>
  <c r="BI329" i="16"/>
  <c r="BH329" i="16"/>
  <c r="BG329" i="16"/>
  <c r="BF329" i="16"/>
  <c r="T329" i="16"/>
  <c r="R329" i="16"/>
  <c r="P329" i="16"/>
  <c r="BI328" i="16"/>
  <c r="BH328" i="16"/>
  <c r="BG328" i="16"/>
  <c r="BF328" i="16"/>
  <c r="T328" i="16"/>
  <c r="R328" i="16"/>
  <c r="P328" i="16"/>
  <c r="BI327" i="16"/>
  <c r="BH327" i="16"/>
  <c r="BG327" i="16"/>
  <c r="BF327" i="16"/>
  <c r="T327" i="16"/>
  <c r="R327" i="16"/>
  <c r="P327" i="16"/>
  <c r="BI326" i="16"/>
  <c r="BH326" i="16"/>
  <c r="BG326" i="16"/>
  <c r="BF326" i="16"/>
  <c r="T326" i="16"/>
  <c r="R326" i="16"/>
  <c r="P326" i="16"/>
  <c r="BI325" i="16"/>
  <c r="BH325" i="16"/>
  <c r="BG325" i="16"/>
  <c r="BF325" i="16"/>
  <c r="T325" i="16"/>
  <c r="R325" i="16"/>
  <c r="P325" i="16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320" i="16"/>
  <c r="BH320" i="16"/>
  <c r="BG320" i="16"/>
  <c r="BF320" i="16"/>
  <c r="T320" i="16"/>
  <c r="R320" i="16"/>
  <c r="P320" i="16"/>
  <c r="BI319" i="16"/>
  <c r="BH319" i="16"/>
  <c r="BG319" i="16"/>
  <c r="BF319" i="16"/>
  <c r="T319" i="16"/>
  <c r="R319" i="16"/>
  <c r="P319" i="16"/>
  <c r="BI318" i="16"/>
  <c r="BH318" i="16"/>
  <c r="BG318" i="16"/>
  <c r="BF318" i="16"/>
  <c r="T318" i="16"/>
  <c r="R318" i="16"/>
  <c r="P318" i="16"/>
  <c r="BI317" i="16"/>
  <c r="BH317" i="16"/>
  <c r="BG317" i="16"/>
  <c r="BF317" i="16"/>
  <c r="T317" i="16"/>
  <c r="R317" i="16"/>
  <c r="P317" i="16"/>
  <c r="BI316" i="16"/>
  <c r="BH316" i="16"/>
  <c r="BG316" i="16"/>
  <c r="BF316" i="16"/>
  <c r="T316" i="16"/>
  <c r="R316" i="16"/>
  <c r="P316" i="16"/>
  <c r="BI315" i="16"/>
  <c r="BH315" i="16"/>
  <c r="BG315" i="16"/>
  <c r="BF315" i="16"/>
  <c r="T315" i="16"/>
  <c r="R315" i="16"/>
  <c r="P315" i="16"/>
  <c r="BI314" i="16"/>
  <c r="BH314" i="16"/>
  <c r="BG314" i="16"/>
  <c r="BF314" i="16"/>
  <c r="T314" i="16"/>
  <c r="R314" i="16"/>
  <c r="P314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5" i="16"/>
  <c r="BH305" i="16"/>
  <c r="BG305" i="16"/>
  <c r="BF305" i="16"/>
  <c r="T305" i="16"/>
  <c r="R305" i="16"/>
  <c r="P305" i="16"/>
  <c r="BI304" i="16"/>
  <c r="BH304" i="16"/>
  <c r="BG304" i="16"/>
  <c r="BF304" i="16"/>
  <c r="T304" i="16"/>
  <c r="R304" i="16"/>
  <c r="P304" i="16"/>
  <c r="BI303" i="16"/>
  <c r="BH303" i="16"/>
  <c r="BG303" i="16"/>
  <c r="BF303" i="16"/>
  <c r="T303" i="16"/>
  <c r="R303" i="16"/>
  <c r="P303" i="16"/>
  <c r="BI302" i="16"/>
  <c r="BH302" i="16"/>
  <c r="BG302" i="16"/>
  <c r="BF302" i="16"/>
  <c r="T302" i="16"/>
  <c r="R302" i="16"/>
  <c r="P302" i="16"/>
  <c r="BI301" i="16"/>
  <c r="BH301" i="16"/>
  <c r="BG301" i="16"/>
  <c r="BF301" i="16"/>
  <c r="T301" i="16"/>
  <c r="R301" i="16"/>
  <c r="P301" i="16"/>
  <c r="BI300" i="16"/>
  <c r="BH300" i="16"/>
  <c r="BG300" i="16"/>
  <c r="BF300" i="16"/>
  <c r="T300" i="16"/>
  <c r="R300" i="16"/>
  <c r="P300" i="16"/>
  <c r="BI299" i="16"/>
  <c r="BH299" i="16"/>
  <c r="BG299" i="16"/>
  <c r="BF299" i="16"/>
  <c r="T299" i="16"/>
  <c r="R299" i="16"/>
  <c r="P299" i="16"/>
  <c r="BI298" i="16"/>
  <c r="BH298" i="16"/>
  <c r="BG298" i="16"/>
  <c r="BF298" i="16"/>
  <c r="T298" i="16"/>
  <c r="R298" i="16"/>
  <c r="P298" i="16"/>
  <c r="BI297" i="16"/>
  <c r="BH297" i="16"/>
  <c r="BG297" i="16"/>
  <c r="BF297" i="16"/>
  <c r="T297" i="16"/>
  <c r="R297" i="16"/>
  <c r="P297" i="16"/>
  <c r="BI296" i="16"/>
  <c r="BH296" i="16"/>
  <c r="BG296" i="16"/>
  <c r="BF296" i="16"/>
  <c r="T296" i="16"/>
  <c r="R296" i="16"/>
  <c r="P296" i="16"/>
  <c r="BI295" i="16"/>
  <c r="BH295" i="16"/>
  <c r="BG295" i="16"/>
  <c r="BF295" i="16"/>
  <c r="T295" i="16"/>
  <c r="R295" i="16"/>
  <c r="P295" i="16"/>
  <c r="BI294" i="16"/>
  <c r="BH294" i="16"/>
  <c r="BG294" i="16"/>
  <c r="BF294" i="16"/>
  <c r="T294" i="16"/>
  <c r="R294" i="16"/>
  <c r="P294" i="16"/>
  <c r="BI293" i="16"/>
  <c r="BH293" i="16"/>
  <c r="BG293" i="16"/>
  <c r="BF293" i="16"/>
  <c r="T293" i="16"/>
  <c r="R293" i="16"/>
  <c r="P293" i="16"/>
  <c r="BI292" i="16"/>
  <c r="BH292" i="16"/>
  <c r="BG292" i="16"/>
  <c r="BF292" i="16"/>
  <c r="T292" i="16"/>
  <c r="R292" i="16"/>
  <c r="P292" i="16"/>
  <c r="BI291" i="16"/>
  <c r="BH291" i="16"/>
  <c r="BG291" i="16"/>
  <c r="BF291" i="16"/>
  <c r="T291" i="16"/>
  <c r="R291" i="16"/>
  <c r="P291" i="16"/>
  <c r="BI290" i="16"/>
  <c r="BH290" i="16"/>
  <c r="BG290" i="16"/>
  <c r="BF290" i="16"/>
  <c r="T290" i="16"/>
  <c r="R290" i="16"/>
  <c r="P290" i="16"/>
  <c r="BI289" i="16"/>
  <c r="BH289" i="16"/>
  <c r="BG289" i="16"/>
  <c r="BF289" i="16"/>
  <c r="T289" i="16"/>
  <c r="R289" i="16"/>
  <c r="P289" i="16"/>
  <c r="BI287" i="16"/>
  <c r="BH287" i="16"/>
  <c r="BG287" i="16"/>
  <c r="BF287" i="16"/>
  <c r="T287" i="16"/>
  <c r="R287" i="16"/>
  <c r="P287" i="16"/>
  <c r="BI285" i="16"/>
  <c r="BH285" i="16"/>
  <c r="BG285" i="16"/>
  <c r="BF285" i="16"/>
  <c r="T285" i="16"/>
  <c r="R285" i="16"/>
  <c r="P285" i="16"/>
  <c r="BI284" i="16"/>
  <c r="BH284" i="16"/>
  <c r="BG284" i="16"/>
  <c r="BF284" i="16"/>
  <c r="T284" i="16"/>
  <c r="R284" i="16"/>
  <c r="P284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8" i="16"/>
  <c r="BH278" i="16"/>
  <c r="BG278" i="16"/>
  <c r="BF278" i="16"/>
  <c r="T278" i="16"/>
  <c r="R278" i="16"/>
  <c r="P278" i="16"/>
  <c r="BI277" i="16"/>
  <c r="BH277" i="16"/>
  <c r="BG277" i="16"/>
  <c r="BF277" i="16"/>
  <c r="T277" i="16"/>
  <c r="R277" i="16"/>
  <c r="P277" i="16"/>
  <c r="BI276" i="16"/>
  <c r="BH276" i="16"/>
  <c r="BG276" i="16"/>
  <c r="BF276" i="16"/>
  <c r="T276" i="16"/>
  <c r="R276" i="16"/>
  <c r="P276" i="16"/>
  <c r="BI275" i="16"/>
  <c r="BH275" i="16"/>
  <c r="BG275" i="16"/>
  <c r="BF275" i="16"/>
  <c r="T275" i="16"/>
  <c r="R275" i="16"/>
  <c r="P275" i="16"/>
  <c r="BI274" i="16"/>
  <c r="BH274" i="16"/>
  <c r="BG274" i="16"/>
  <c r="BF274" i="16"/>
  <c r="T274" i="16"/>
  <c r="R274" i="16"/>
  <c r="P274" i="16"/>
  <c r="BI273" i="16"/>
  <c r="BH273" i="16"/>
  <c r="BG273" i="16"/>
  <c r="BF273" i="16"/>
  <c r="T273" i="16"/>
  <c r="R273" i="16"/>
  <c r="P273" i="16"/>
  <c r="BI271" i="16"/>
  <c r="BH271" i="16"/>
  <c r="BG271" i="16"/>
  <c r="BF271" i="16"/>
  <c r="T271" i="16"/>
  <c r="R271" i="16"/>
  <c r="P271" i="16"/>
  <c r="BI270" i="16"/>
  <c r="BH270" i="16"/>
  <c r="BG270" i="16"/>
  <c r="BF270" i="16"/>
  <c r="T270" i="16"/>
  <c r="R270" i="16"/>
  <c r="P270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6" i="16"/>
  <c r="BH266" i="16"/>
  <c r="BG266" i="16"/>
  <c r="BF266" i="16"/>
  <c r="T266" i="16"/>
  <c r="R266" i="16"/>
  <c r="P266" i="16"/>
  <c r="BI265" i="16"/>
  <c r="BH265" i="16"/>
  <c r="BG265" i="16"/>
  <c r="BF265" i="16"/>
  <c r="T265" i="16"/>
  <c r="R265" i="16"/>
  <c r="P265" i="16"/>
  <c r="BI264" i="16"/>
  <c r="BH264" i="16"/>
  <c r="BG264" i="16"/>
  <c r="BF264" i="16"/>
  <c r="T264" i="16"/>
  <c r="R264" i="16"/>
  <c r="P264" i="16"/>
  <c r="BI263" i="16"/>
  <c r="BH263" i="16"/>
  <c r="BG263" i="16"/>
  <c r="BF263" i="16"/>
  <c r="T263" i="16"/>
  <c r="R263" i="16"/>
  <c r="P263" i="16"/>
  <c r="BI262" i="16"/>
  <c r="BH262" i="16"/>
  <c r="BG262" i="16"/>
  <c r="BF262" i="16"/>
  <c r="T262" i="16"/>
  <c r="R262" i="16"/>
  <c r="P262" i="16"/>
  <c r="BI261" i="16"/>
  <c r="BH261" i="16"/>
  <c r="BG261" i="16"/>
  <c r="BF261" i="16"/>
  <c r="T261" i="16"/>
  <c r="R261" i="16"/>
  <c r="P261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7" i="16"/>
  <c r="BH257" i="16"/>
  <c r="BG257" i="16"/>
  <c r="BF257" i="16"/>
  <c r="T257" i="16"/>
  <c r="R257" i="16"/>
  <c r="P257" i="16"/>
  <c r="BI256" i="16"/>
  <c r="BH256" i="16"/>
  <c r="BG256" i="16"/>
  <c r="BF256" i="16"/>
  <c r="T256" i="16"/>
  <c r="R256" i="16"/>
  <c r="P256" i="16"/>
  <c r="BI255" i="16"/>
  <c r="BH255" i="16"/>
  <c r="BG255" i="16"/>
  <c r="BF255" i="16"/>
  <c r="T255" i="16"/>
  <c r="R255" i="16"/>
  <c r="P255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52" i="16"/>
  <c r="BH252" i="16"/>
  <c r="BG252" i="16"/>
  <c r="BF252" i="16"/>
  <c r="T252" i="16"/>
  <c r="R252" i="16"/>
  <c r="P252" i="16"/>
  <c r="BI251" i="16"/>
  <c r="BH251" i="16"/>
  <c r="BG251" i="16"/>
  <c r="BF251" i="16"/>
  <c r="T251" i="16"/>
  <c r="R251" i="16"/>
  <c r="P251" i="16"/>
  <c r="BI250" i="16"/>
  <c r="BH250" i="16"/>
  <c r="BG250" i="16"/>
  <c r="BF250" i="16"/>
  <c r="T250" i="16"/>
  <c r="R250" i="16"/>
  <c r="P250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7" i="16"/>
  <c r="BH247" i="16"/>
  <c r="BG247" i="16"/>
  <c r="BF247" i="16"/>
  <c r="T247" i="16"/>
  <c r="R247" i="16"/>
  <c r="P247" i="16"/>
  <c r="BI246" i="16"/>
  <c r="BH246" i="16"/>
  <c r="BG246" i="16"/>
  <c r="BF246" i="16"/>
  <c r="T246" i="16"/>
  <c r="R246" i="16"/>
  <c r="P246" i="16"/>
  <c r="BI245" i="16"/>
  <c r="BH245" i="16"/>
  <c r="BG245" i="16"/>
  <c r="BF245" i="16"/>
  <c r="T245" i="16"/>
  <c r="R245" i="16"/>
  <c r="P245" i="16"/>
  <c r="BI244" i="16"/>
  <c r="BH244" i="16"/>
  <c r="BG244" i="16"/>
  <c r="BF244" i="16"/>
  <c r="T244" i="16"/>
  <c r="R244" i="16"/>
  <c r="P244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2" i="16"/>
  <c r="BH232" i="16"/>
  <c r="BG232" i="16"/>
  <c r="BF232" i="16"/>
  <c r="T232" i="16"/>
  <c r="R232" i="16"/>
  <c r="P232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J151" i="16"/>
  <c r="J150" i="16"/>
  <c r="F150" i="16"/>
  <c r="F148" i="16"/>
  <c r="E146" i="16"/>
  <c r="J96" i="16"/>
  <c r="J95" i="16"/>
  <c r="F95" i="16"/>
  <c r="F93" i="16"/>
  <c r="E91" i="16"/>
  <c r="J22" i="16"/>
  <c r="E22" i="16"/>
  <c r="F151" i="16"/>
  <c r="J21" i="16"/>
  <c r="J16" i="16"/>
  <c r="J93" i="16" s="1"/>
  <c r="E7" i="16"/>
  <c r="E140" i="16"/>
  <c r="J41" i="15"/>
  <c r="J40" i="15"/>
  <c r="AY112" i="1"/>
  <c r="J39" i="15"/>
  <c r="AX112" i="1" s="1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2" i="15"/>
  <c r="F120" i="15"/>
  <c r="E118" i="15"/>
  <c r="J96" i="15"/>
  <c r="F95" i="15"/>
  <c r="F93" i="15"/>
  <c r="E91" i="15"/>
  <c r="J25" i="15"/>
  <c r="E25" i="15"/>
  <c r="J122" i="15" s="1"/>
  <c r="J24" i="15"/>
  <c r="J22" i="15"/>
  <c r="E22" i="15"/>
  <c r="F123" i="15" s="1"/>
  <c r="J21" i="15"/>
  <c r="J16" i="15"/>
  <c r="J93" i="15"/>
  <c r="E7" i="15"/>
  <c r="E112" i="15"/>
  <c r="J41" i="14"/>
  <c r="J40" i="14"/>
  <c r="AY111" i="1" s="1"/>
  <c r="J39" i="14"/>
  <c r="AX111" i="1" s="1"/>
  <c r="BI161" i="14"/>
  <c r="BH161" i="14"/>
  <c r="BG161" i="14"/>
  <c r="BF161" i="14"/>
  <c r="T161" i="14"/>
  <c r="T160" i="14" s="1"/>
  <c r="R161" i="14"/>
  <c r="R160" i="14"/>
  <c r="P161" i="14"/>
  <c r="P160" i="14" s="1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T152" i="14" s="1"/>
  <c r="R153" i="14"/>
  <c r="R152" i="14"/>
  <c r="P153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J127" i="14"/>
  <c r="J126" i="14"/>
  <c r="F126" i="14"/>
  <c r="F124" i="14"/>
  <c r="E122" i="14"/>
  <c r="J96" i="14"/>
  <c r="J95" i="14"/>
  <c r="F95" i="14"/>
  <c r="F93" i="14"/>
  <c r="E91" i="14"/>
  <c r="J22" i="14"/>
  <c r="E22" i="14"/>
  <c r="F127" i="14" s="1"/>
  <c r="J21" i="14"/>
  <c r="J16" i="14"/>
  <c r="J93" i="14"/>
  <c r="E7" i="14"/>
  <c r="E116" i="14"/>
  <c r="J41" i="13"/>
  <c r="J40" i="13"/>
  <c r="AY110" i="1"/>
  <c r="J39" i="13"/>
  <c r="AX110" i="1" s="1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T153" i="13" s="1"/>
  <c r="R154" i="13"/>
  <c r="R153" i="13"/>
  <c r="P154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T140" i="13" s="1"/>
  <c r="R141" i="13"/>
  <c r="R140" i="13"/>
  <c r="P141" i="13"/>
  <c r="P140" i="13" s="1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J128" i="13"/>
  <c r="F127" i="13"/>
  <c r="F125" i="13"/>
  <c r="E123" i="13"/>
  <c r="J96" i="13"/>
  <c r="F95" i="13"/>
  <c r="F93" i="13"/>
  <c r="E91" i="13"/>
  <c r="J25" i="13"/>
  <c r="E25" i="13"/>
  <c r="J95" i="13"/>
  <c r="J24" i="13"/>
  <c r="J22" i="13"/>
  <c r="E22" i="13"/>
  <c r="F96" i="13" s="1"/>
  <c r="J21" i="13"/>
  <c r="J16" i="13"/>
  <c r="J125" i="13" s="1"/>
  <c r="E7" i="13"/>
  <c r="E117" i="13"/>
  <c r="J41" i="12"/>
  <c r="J40" i="12"/>
  <c r="AY109" i="1"/>
  <c r="J39" i="12"/>
  <c r="AX109" i="1" s="1"/>
  <c r="BI127" i="12"/>
  <c r="BH127" i="12"/>
  <c r="BG127" i="12"/>
  <c r="BF127" i="12"/>
  <c r="T127" i="12"/>
  <c r="T126" i="12"/>
  <c r="T125" i="12"/>
  <c r="R127" i="12"/>
  <c r="R126" i="12"/>
  <c r="R125" i="12"/>
  <c r="P127" i="12"/>
  <c r="P126" i="12" s="1"/>
  <c r="P125" i="12" s="1"/>
  <c r="AU109" i="1" s="1"/>
  <c r="J122" i="12"/>
  <c r="F121" i="12"/>
  <c r="F119" i="12"/>
  <c r="E117" i="12"/>
  <c r="J96" i="12"/>
  <c r="F95" i="12"/>
  <c r="F93" i="12"/>
  <c r="E91" i="12"/>
  <c r="J25" i="12"/>
  <c r="E25" i="12"/>
  <c r="J121" i="12" s="1"/>
  <c r="J24" i="12"/>
  <c r="J22" i="12"/>
  <c r="E22" i="12"/>
  <c r="F122" i="12" s="1"/>
  <c r="J21" i="12"/>
  <c r="J16" i="12"/>
  <c r="J119" i="12" s="1"/>
  <c r="E7" i="12"/>
  <c r="E111" i="12"/>
  <c r="J41" i="11"/>
  <c r="J40" i="11"/>
  <c r="AY108" i="1" s="1"/>
  <c r="J39" i="11"/>
  <c r="AX108" i="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J123" i="11"/>
  <c r="F122" i="11"/>
  <c r="F120" i="11"/>
  <c r="E118" i="11"/>
  <c r="J96" i="11"/>
  <c r="F95" i="11"/>
  <c r="F93" i="11"/>
  <c r="E91" i="11"/>
  <c r="J25" i="11"/>
  <c r="E25" i="11"/>
  <c r="J122" i="11" s="1"/>
  <c r="J24" i="11"/>
  <c r="J22" i="11"/>
  <c r="E22" i="11"/>
  <c r="F123" i="11"/>
  <c r="J21" i="11"/>
  <c r="J16" i="11"/>
  <c r="J93" i="11" s="1"/>
  <c r="E7" i="11"/>
  <c r="E112" i="11"/>
  <c r="J41" i="10"/>
  <c r="J40" i="10"/>
  <c r="AY107" i="1" s="1"/>
  <c r="J39" i="10"/>
  <c r="AX107" i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F122" i="10"/>
  <c r="F120" i="10"/>
  <c r="E118" i="10"/>
  <c r="J96" i="10"/>
  <c r="F95" i="10"/>
  <c r="F93" i="10"/>
  <c r="E91" i="10"/>
  <c r="J25" i="10"/>
  <c r="E25" i="10"/>
  <c r="J95" i="10" s="1"/>
  <c r="J24" i="10"/>
  <c r="J22" i="10"/>
  <c r="E22" i="10"/>
  <c r="F123" i="10"/>
  <c r="J21" i="10"/>
  <c r="J16" i="10"/>
  <c r="J120" i="10" s="1"/>
  <c r="E7" i="10"/>
  <c r="E85" i="10"/>
  <c r="J41" i="9"/>
  <c r="J40" i="9"/>
  <c r="AY105" i="1" s="1"/>
  <c r="J39" i="9"/>
  <c r="AX105" i="1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T172" i="9"/>
  <c r="R173" i="9"/>
  <c r="R172" i="9" s="1"/>
  <c r="P173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J133" i="9"/>
  <c r="J132" i="9"/>
  <c r="F132" i="9"/>
  <c r="F130" i="9"/>
  <c r="E128" i="9"/>
  <c r="J96" i="9"/>
  <c r="J95" i="9"/>
  <c r="F95" i="9"/>
  <c r="F93" i="9"/>
  <c r="E91" i="9"/>
  <c r="J22" i="9"/>
  <c r="E22" i="9"/>
  <c r="F96" i="9"/>
  <c r="J21" i="9"/>
  <c r="J16" i="9"/>
  <c r="J93" i="9" s="1"/>
  <c r="E7" i="9"/>
  <c r="E85" i="9"/>
  <c r="J41" i="8"/>
  <c r="J40" i="8"/>
  <c r="AY103" i="1" s="1"/>
  <c r="J39" i="8"/>
  <c r="AX103" i="1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T168" i="8"/>
  <c r="R169" i="8"/>
  <c r="R168" i="8"/>
  <c r="P169" i="8"/>
  <c r="P168" i="8" s="1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T150" i="8" s="1"/>
  <c r="R151" i="8"/>
  <c r="R150" i="8" s="1"/>
  <c r="P151" i="8"/>
  <c r="P150" i="8"/>
  <c r="BI149" i="8"/>
  <c r="BH149" i="8"/>
  <c r="BG149" i="8"/>
  <c r="BF149" i="8"/>
  <c r="T149" i="8"/>
  <c r="T148" i="8" s="1"/>
  <c r="R149" i="8"/>
  <c r="R148" i="8" s="1"/>
  <c r="P149" i="8"/>
  <c r="P148" i="8" s="1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J130" i="8"/>
  <c r="F129" i="8"/>
  <c r="F127" i="8"/>
  <c r="E125" i="8"/>
  <c r="J96" i="8"/>
  <c r="F95" i="8"/>
  <c r="F93" i="8"/>
  <c r="E91" i="8"/>
  <c r="J25" i="8"/>
  <c r="E25" i="8"/>
  <c r="J129" i="8"/>
  <c r="J24" i="8"/>
  <c r="J22" i="8"/>
  <c r="E22" i="8"/>
  <c r="F96" i="8"/>
  <c r="J21" i="8"/>
  <c r="J16" i="8"/>
  <c r="J93" i="8"/>
  <c r="E7" i="8"/>
  <c r="E119" i="8" s="1"/>
  <c r="J41" i="7"/>
  <c r="J40" i="7"/>
  <c r="AY102" i="1"/>
  <c r="J39" i="7"/>
  <c r="AX102" i="1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8" i="7"/>
  <c r="BH468" i="7"/>
  <c r="BG468" i="7"/>
  <c r="BF468" i="7"/>
  <c r="T468" i="7"/>
  <c r="T467" i="7"/>
  <c r="T466" i="7" s="1"/>
  <c r="R468" i="7"/>
  <c r="R467" i="7"/>
  <c r="R466" i="7" s="1"/>
  <c r="P468" i="7"/>
  <c r="P467" i="7" s="1"/>
  <c r="P466" i="7" s="1"/>
  <c r="BI464" i="7"/>
  <c r="BH464" i="7"/>
  <c r="BG464" i="7"/>
  <c r="BF464" i="7"/>
  <c r="T464" i="7"/>
  <c r="R464" i="7"/>
  <c r="P464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60" i="7"/>
  <c r="BH460" i="7"/>
  <c r="BG460" i="7"/>
  <c r="BF460" i="7"/>
  <c r="T460" i="7"/>
  <c r="R460" i="7"/>
  <c r="P460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7" i="7"/>
  <c r="BH447" i="7"/>
  <c r="BG447" i="7"/>
  <c r="BF447" i="7"/>
  <c r="T447" i="7"/>
  <c r="R447" i="7"/>
  <c r="P447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5" i="7"/>
  <c r="BH425" i="7"/>
  <c r="BG425" i="7"/>
  <c r="BF425" i="7"/>
  <c r="T425" i="7"/>
  <c r="R425" i="7"/>
  <c r="P425" i="7"/>
  <c r="BI423" i="7"/>
  <c r="BH423" i="7"/>
  <c r="BG423" i="7"/>
  <c r="BF423" i="7"/>
  <c r="T423" i="7"/>
  <c r="R423" i="7"/>
  <c r="P423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20" i="7"/>
  <c r="BH420" i="7"/>
  <c r="BG420" i="7"/>
  <c r="BF420" i="7"/>
  <c r="T420" i="7"/>
  <c r="R420" i="7"/>
  <c r="P420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0" i="7"/>
  <c r="BH330" i="7"/>
  <c r="BG330" i="7"/>
  <c r="BF330" i="7"/>
  <c r="T330" i="7"/>
  <c r="R330" i="7"/>
  <c r="P330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7" i="7"/>
  <c r="BH317" i="7"/>
  <c r="BG317" i="7"/>
  <c r="BF317" i="7"/>
  <c r="T317" i="7"/>
  <c r="R317" i="7"/>
  <c r="P317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0" i="7"/>
  <c r="BH290" i="7"/>
  <c r="BG290" i="7"/>
  <c r="BF290" i="7"/>
  <c r="T290" i="7"/>
  <c r="T289" i="7"/>
  <c r="R290" i="7"/>
  <c r="R289" i="7" s="1"/>
  <c r="P290" i="7"/>
  <c r="P289" i="7"/>
  <c r="BI288" i="7"/>
  <c r="BH288" i="7"/>
  <c r="BG288" i="7"/>
  <c r="BF288" i="7"/>
  <c r="T288" i="7"/>
  <c r="T287" i="7" s="1"/>
  <c r="R288" i="7"/>
  <c r="R287" i="7" s="1"/>
  <c r="P288" i="7"/>
  <c r="P287" i="7" s="1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J133" i="7"/>
  <c r="J132" i="7"/>
  <c r="F132" i="7"/>
  <c r="F130" i="7"/>
  <c r="E128" i="7"/>
  <c r="J96" i="7"/>
  <c r="J95" i="7"/>
  <c r="F95" i="7"/>
  <c r="F93" i="7"/>
  <c r="E91" i="7"/>
  <c r="J22" i="7"/>
  <c r="E22" i="7"/>
  <c r="F96" i="7" s="1"/>
  <c r="J21" i="7"/>
  <c r="J16" i="7"/>
  <c r="J93" i="7" s="1"/>
  <c r="E7" i="7"/>
  <c r="E122" i="7" s="1"/>
  <c r="J41" i="6"/>
  <c r="J40" i="6"/>
  <c r="AY101" i="1" s="1"/>
  <c r="J39" i="6"/>
  <c r="AX101" i="1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P129" i="6" s="1"/>
  <c r="J124" i="6"/>
  <c r="F123" i="6"/>
  <c r="F121" i="6"/>
  <c r="E119" i="6"/>
  <c r="J96" i="6"/>
  <c r="F95" i="6"/>
  <c r="F93" i="6"/>
  <c r="E91" i="6"/>
  <c r="J25" i="6"/>
  <c r="E25" i="6"/>
  <c r="J95" i="6" s="1"/>
  <c r="J24" i="6"/>
  <c r="J22" i="6"/>
  <c r="E22" i="6"/>
  <c r="F124" i="6" s="1"/>
  <c r="J21" i="6"/>
  <c r="J16" i="6"/>
  <c r="J121" i="6" s="1"/>
  <c r="E7" i="6"/>
  <c r="E113" i="6" s="1"/>
  <c r="J41" i="5"/>
  <c r="J40" i="5"/>
  <c r="AY100" i="1" s="1"/>
  <c r="J39" i="5"/>
  <c r="AX100" i="1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F129" i="5"/>
  <c r="F127" i="5"/>
  <c r="E125" i="5"/>
  <c r="J96" i="5"/>
  <c r="F95" i="5"/>
  <c r="F93" i="5"/>
  <c r="E91" i="5"/>
  <c r="J25" i="5"/>
  <c r="E25" i="5"/>
  <c r="J129" i="5" s="1"/>
  <c r="J24" i="5"/>
  <c r="J22" i="5"/>
  <c r="E22" i="5"/>
  <c r="F130" i="5" s="1"/>
  <c r="J21" i="5"/>
  <c r="J16" i="5"/>
  <c r="J93" i="5" s="1"/>
  <c r="E7" i="5"/>
  <c r="E119" i="5" s="1"/>
  <c r="J41" i="4"/>
  <c r="J40" i="4"/>
  <c r="AY99" i="1" s="1"/>
  <c r="J39" i="4"/>
  <c r="AX99" i="1"/>
  <c r="BI147" i="4"/>
  <c r="BH147" i="4"/>
  <c r="BG147" i="4"/>
  <c r="BF147" i="4"/>
  <c r="T147" i="4"/>
  <c r="T146" i="4" s="1"/>
  <c r="R147" i="4"/>
  <c r="R146" i="4" s="1"/>
  <c r="P147" i="4"/>
  <c r="P146" i="4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J125" i="4"/>
  <c r="F124" i="4"/>
  <c r="F122" i="4"/>
  <c r="E120" i="4"/>
  <c r="J96" i="4"/>
  <c r="F95" i="4"/>
  <c r="F93" i="4"/>
  <c r="E91" i="4"/>
  <c r="J25" i="4"/>
  <c r="E25" i="4"/>
  <c r="J124" i="4" s="1"/>
  <c r="J24" i="4"/>
  <c r="J22" i="4"/>
  <c r="E22" i="4"/>
  <c r="F96" i="4"/>
  <c r="J21" i="4"/>
  <c r="J16" i="4"/>
  <c r="J93" i="4" s="1"/>
  <c r="E7" i="4"/>
  <c r="E85" i="4" s="1"/>
  <c r="J41" i="3"/>
  <c r="J40" i="3"/>
  <c r="AY98" i="1" s="1"/>
  <c r="J39" i="3"/>
  <c r="AX98" i="1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F39" i="3" s="1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J128" i="3"/>
  <c r="F127" i="3"/>
  <c r="F125" i="3"/>
  <c r="E123" i="3"/>
  <c r="J96" i="3"/>
  <c r="F95" i="3"/>
  <c r="F93" i="3"/>
  <c r="E91" i="3"/>
  <c r="J25" i="3"/>
  <c r="E25" i="3"/>
  <c r="J95" i="3" s="1"/>
  <c r="J24" i="3"/>
  <c r="J22" i="3"/>
  <c r="E22" i="3"/>
  <c r="F128" i="3"/>
  <c r="J21" i="3"/>
  <c r="J16" i="3"/>
  <c r="J93" i="3" s="1"/>
  <c r="E7" i="3"/>
  <c r="E117" i="3"/>
  <c r="J41" i="2"/>
  <c r="J40" i="2"/>
  <c r="AY97" i="1"/>
  <c r="J39" i="2"/>
  <c r="AX97" i="1" s="1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T289" i="2" s="1"/>
  <c r="R290" i="2"/>
  <c r="R289" i="2" s="1"/>
  <c r="P290" i="2"/>
  <c r="P289" i="2" s="1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J147" i="2"/>
  <c r="J146" i="2"/>
  <c r="F146" i="2"/>
  <c r="F144" i="2"/>
  <c r="E142" i="2"/>
  <c r="J96" i="2"/>
  <c r="J95" i="2"/>
  <c r="F95" i="2"/>
  <c r="F93" i="2"/>
  <c r="E91" i="2"/>
  <c r="J22" i="2"/>
  <c r="E22" i="2"/>
  <c r="F147" i="2"/>
  <c r="J21" i="2"/>
  <c r="J16" i="2"/>
  <c r="J93" i="2" s="1"/>
  <c r="E7" i="2"/>
  <c r="E136" i="2" s="1"/>
  <c r="L90" i="1"/>
  <c r="AM90" i="1"/>
  <c r="AM89" i="1"/>
  <c r="L89" i="1"/>
  <c r="AM87" i="1"/>
  <c r="L87" i="1"/>
  <c r="L85" i="1"/>
  <c r="L84" i="1"/>
  <c r="BK384" i="2"/>
  <c r="BK325" i="2"/>
  <c r="BK260" i="2"/>
  <c r="J213" i="2"/>
  <c r="BK159" i="2"/>
  <c r="BK442" i="2"/>
  <c r="J391" i="2"/>
  <c r="BK244" i="2"/>
  <c r="J180" i="2"/>
  <c r="J158" i="2"/>
  <c r="BK408" i="2"/>
  <c r="J373" i="2"/>
  <c r="BK350" i="2"/>
  <c r="BK264" i="2"/>
  <c r="BK165" i="2"/>
  <c r="BK370" i="2"/>
  <c r="BK201" i="2"/>
  <c r="J163" i="2"/>
  <c r="J426" i="2"/>
  <c r="BK383" i="2"/>
  <c r="J338" i="2"/>
  <c r="BK288" i="2"/>
  <c r="BK242" i="2"/>
  <c r="J220" i="2"/>
  <c r="BK189" i="2"/>
  <c r="BK410" i="2"/>
  <c r="BK354" i="2"/>
  <c r="BK308" i="2"/>
  <c r="J215" i="2"/>
  <c r="BK446" i="2"/>
  <c r="BK420" i="2"/>
  <c r="J355" i="2"/>
  <c r="J280" i="2"/>
  <c r="BK245" i="2"/>
  <c r="BK178" i="2"/>
  <c r="J351" i="2"/>
  <c r="J283" i="2"/>
  <c r="J206" i="2"/>
  <c r="BK174" i="2"/>
  <c r="J365" i="2"/>
  <c r="BK277" i="2"/>
  <c r="J183" i="2"/>
  <c r="J409" i="2"/>
  <c r="J285" i="2"/>
  <c r="BK212" i="2"/>
  <c r="BK158" i="2"/>
  <c r="BK428" i="2"/>
  <c r="BK388" i="2"/>
  <c r="BK275" i="2"/>
  <c r="J196" i="2"/>
  <c r="BK329" i="2"/>
  <c r="BK237" i="2"/>
  <c r="BK218" i="3"/>
  <c r="J168" i="3"/>
  <c r="BK145" i="3"/>
  <c r="J202" i="3"/>
  <c r="BK184" i="3"/>
  <c r="BK216" i="3"/>
  <c r="BK188" i="3"/>
  <c r="BK213" i="3"/>
  <c r="J163" i="3"/>
  <c r="J176" i="3"/>
  <c r="BK148" i="3"/>
  <c r="BK195" i="3"/>
  <c r="BK138" i="3"/>
  <c r="J209" i="3"/>
  <c r="J190" i="3"/>
  <c r="BK166" i="3"/>
  <c r="BK176" i="3"/>
  <c r="J140" i="3"/>
  <c r="J145" i="4"/>
  <c r="BK135" i="4"/>
  <c r="BK203" i="5"/>
  <c r="J195" i="5"/>
  <c r="J233" i="5"/>
  <c r="BK183" i="5"/>
  <c r="BK159" i="5"/>
  <c r="BK258" i="5"/>
  <c r="J234" i="5"/>
  <c r="BK170" i="5"/>
  <c r="BK251" i="5"/>
  <c r="J173" i="5"/>
  <c r="J146" i="5"/>
  <c r="J224" i="5"/>
  <c r="BK175" i="5"/>
  <c r="BK247" i="5"/>
  <c r="BK194" i="5"/>
  <c r="BK264" i="5"/>
  <c r="J238" i="5"/>
  <c r="BK211" i="5"/>
  <c r="BK152" i="5"/>
  <c r="J209" i="5"/>
  <c r="J165" i="5"/>
  <c r="J208" i="5"/>
  <c r="BK143" i="5"/>
  <c r="J143" i="6"/>
  <c r="BK145" i="6"/>
  <c r="J153" i="6"/>
  <c r="J156" i="6"/>
  <c r="BK169" i="6"/>
  <c r="J160" i="6"/>
  <c r="BK138" i="6"/>
  <c r="J148" i="6"/>
  <c r="J168" i="6"/>
  <c r="J145" i="6"/>
  <c r="BK418" i="7"/>
  <c r="J366" i="7"/>
  <c r="BK318" i="7"/>
  <c r="J276" i="7"/>
  <c r="BK238" i="7"/>
  <c r="BK197" i="7"/>
  <c r="BK184" i="7"/>
  <c r="J155" i="7"/>
  <c r="J429" i="7"/>
  <c r="J318" i="7"/>
  <c r="BK265" i="7"/>
  <c r="BK190" i="7"/>
  <c r="J453" i="7"/>
  <c r="J443" i="7"/>
  <c r="J388" i="7"/>
  <c r="J337" i="7"/>
  <c r="J259" i="7"/>
  <c r="J212" i="7"/>
  <c r="J165" i="7"/>
  <c r="BK447" i="7"/>
  <c r="BK413" i="7"/>
  <c r="J345" i="7"/>
  <c r="J283" i="7"/>
  <c r="BK210" i="7"/>
  <c r="BK180" i="7"/>
  <c r="BK472" i="7"/>
  <c r="BK429" i="7"/>
  <c r="BK354" i="7"/>
  <c r="J327" i="7"/>
  <c r="J285" i="7"/>
  <c r="J217" i="7"/>
  <c r="J154" i="7"/>
  <c r="J472" i="7"/>
  <c r="BK412" i="7"/>
  <c r="BK387" i="7"/>
  <c r="BK367" i="7"/>
  <c r="J307" i="7"/>
  <c r="J152" i="7"/>
  <c r="J464" i="7"/>
  <c r="BK371" i="7"/>
  <c r="J314" i="7"/>
  <c r="J268" i="7"/>
  <c r="J222" i="7"/>
  <c r="BK196" i="7"/>
  <c r="BK167" i="7"/>
  <c r="BK362" i="7"/>
  <c r="BK335" i="7"/>
  <c r="BK245" i="7"/>
  <c r="J178" i="7"/>
  <c r="J441" i="7"/>
  <c r="BK361" i="7"/>
  <c r="J265" i="7"/>
  <c r="J218" i="7"/>
  <c r="BK174" i="7"/>
  <c r="J151" i="7"/>
  <c r="J175" i="8"/>
  <c r="BK167" i="8"/>
  <c r="J182" i="8"/>
  <c r="J172" i="8"/>
  <c r="BK181" i="8"/>
  <c r="BK174" i="8"/>
  <c r="J141" i="8"/>
  <c r="J136" i="8"/>
  <c r="BK199" i="9"/>
  <c r="BK157" i="9"/>
  <c r="J198" i="9"/>
  <c r="BK155" i="9"/>
  <c r="J154" i="9"/>
  <c r="BK203" i="9"/>
  <c r="J187" i="9"/>
  <c r="J186" i="9"/>
  <c r="BK158" i="9"/>
  <c r="J149" i="9"/>
  <c r="J130" i="10"/>
  <c r="J135" i="11"/>
  <c r="BK132" i="11"/>
  <c r="F41" i="12"/>
  <c r="BD109" i="1"/>
  <c r="J156" i="13"/>
  <c r="J138" i="13"/>
  <c r="J159" i="14"/>
  <c r="J155" i="14"/>
  <c r="BK134" i="14"/>
  <c r="BK211" i="16"/>
  <c r="J481" i="16"/>
  <c r="BK421" i="16"/>
  <c r="J399" i="16"/>
  <c r="BK311" i="16"/>
  <c r="BK224" i="16"/>
  <c r="BK499" i="16"/>
  <c r="BK415" i="16"/>
  <c r="BK338" i="16"/>
  <c r="J290" i="16"/>
  <c r="J213" i="16"/>
  <c r="J503" i="16"/>
  <c r="J449" i="16"/>
  <c r="J360" i="16"/>
  <c r="BK232" i="16"/>
  <c r="BK185" i="16"/>
  <c r="J498" i="16"/>
  <c r="J414" i="16"/>
  <c r="BK330" i="16"/>
  <c r="J228" i="16"/>
  <c r="J497" i="16"/>
  <c r="J425" i="16"/>
  <c r="BK319" i="16"/>
  <c r="BK275" i="16"/>
  <c r="J538" i="16"/>
  <c r="J495" i="16"/>
  <c r="J452" i="16"/>
  <c r="J398" i="16"/>
  <c r="J343" i="16"/>
  <c r="BK247" i="16"/>
  <c r="BK197" i="16"/>
  <c r="BK164" i="16"/>
  <c r="J570" i="16"/>
  <c r="J480" i="16"/>
  <c r="J393" i="16"/>
  <c r="BK238" i="16"/>
  <c r="BK191" i="16"/>
  <c r="J164" i="16"/>
  <c r="J558" i="16"/>
  <c r="J527" i="16"/>
  <c r="J439" i="16"/>
  <c r="J384" i="16"/>
  <c r="J330" i="16"/>
  <c r="J295" i="16"/>
  <c r="BK226" i="16"/>
  <c r="BK566" i="16"/>
  <c r="BK220" i="16"/>
  <c r="BK546" i="16"/>
  <c r="J496" i="16"/>
  <c r="J335" i="16"/>
  <c r="BK255" i="16"/>
  <c r="BK193" i="16"/>
  <c r="BK161" i="16"/>
  <c r="BK161" i="17"/>
  <c r="BK178" i="17"/>
  <c r="J184" i="17"/>
  <c r="J192" i="17"/>
  <c r="BK184" i="17"/>
  <c r="J149" i="17"/>
  <c r="BK156" i="17"/>
  <c r="BK188" i="17"/>
  <c r="J159" i="17"/>
  <c r="BK185" i="17"/>
  <c r="J133" i="18"/>
  <c r="J141" i="18"/>
  <c r="BK141" i="18"/>
  <c r="J159" i="19"/>
  <c r="J140" i="19"/>
  <c r="BK174" i="19"/>
  <c r="J178" i="19"/>
  <c r="BK138" i="19"/>
  <c r="BK134" i="19"/>
  <c r="BK164" i="20"/>
  <c r="BK160" i="20"/>
  <c r="J156" i="20"/>
  <c r="J134" i="20"/>
  <c r="J164" i="20"/>
  <c r="J138" i="20"/>
  <c r="J133" i="20"/>
  <c r="J412" i="21"/>
  <c r="BK362" i="21"/>
  <c r="BK328" i="21"/>
  <c r="J246" i="21"/>
  <c r="BK196" i="21"/>
  <c r="J409" i="21"/>
  <c r="BK324" i="21"/>
  <c r="BK292" i="21"/>
  <c r="BK204" i="21"/>
  <c r="J146" i="21"/>
  <c r="BK403" i="21"/>
  <c r="BK386" i="21"/>
  <c r="BK309" i="21"/>
  <c r="BK277" i="21"/>
  <c r="J256" i="21"/>
  <c r="BK178" i="21"/>
  <c r="J427" i="21"/>
  <c r="BK387" i="21"/>
  <c r="J341" i="21"/>
  <c r="J292" i="21"/>
  <c r="BK240" i="21"/>
  <c r="J204" i="21"/>
  <c r="J445" i="21"/>
  <c r="J415" i="21"/>
  <c r="J372" i="21"/>
  <c r="J314" i="21"/>
  <c r="J260" i="21"/>
  <c r="BK205" i="21"/>
  <c r="J175" i="21"/>
  <c r="J435" i="21"/>
  <c r="J377" i="21"/>
  <c r="BK313" i="21"/>
  <c r="J285" i="21"/>
  <c r="J220" i="21"/>
  <c r="J463" i="21"/>
  <c r="BK437" i="21"/>
  <c r="J356" i="21"/>
  <c r="BK305" i="21"/>
  <c r="J252" i="21"/>
  <c r="J158" i="21"/>
  <c r="BK407" i="21"/>
  <c r="J338" i="21"/>
  <c r="J264" i="21"/>
  <c r="BK224" i="21"/>
  <c r="J178" i="21"/>
  <c r="J142" i="21"/>
  <c r="BK334" i="21"/>
  <c r="J278" i="21"/>
  <c r="BK239" i="21"/>
  <c r="J152" i="21"/>
  <c r="BK402" i="21"/>
  <c r="J316" i="21"/>
  <c r="BK246" i="21"/>
  <c r="BK160" i="21"/>
  <c r="BK365" i="21"/>
  <c r="J320" i="21"/>
  <c r="J214" i="21"/>
  <c r="BK147" i="21"/>
  <c r="BK141" i="22"/>
  <c r="J137" i="22"/>
  <c r="J176" i="22"/>
  <c r="J166" i="22"/>
  <c r="BK166" i="22"/>
  <c r="BK138" i="22"/>
  <c r="BK151" i="22"/>
  <c r="BK230" i="23"/>
  <c r="J236" i="23"/>
  <c r="J170" i="23"/>
  <c r="BK183" i="23"/>
  <c r="J194" i="23"/>
  <c r="BK159" i="23"/>
  <c r="J228" i="23"/>
  <c r="J156" i="23"/>
  <c r="J250" i="23"/>
  <c r="BK193" i="23"/>
  <c r="J185" i="23"/>
  <c r="BK236" i="23"/>
  <c r="J199" i="23"/>
  <c r="J235" i="23"/>
  <c r="BK167" i="23"/>
  <c r="BK208" i="23"/>
  <c r="BK256" i="23"/>
  <c r="BK203" i="23"/>
  <c r="J163" i="23"/>
  <c r="J127" i="26"/>
  <c r="BK136" i="27"/>
  <c r="J135" i="27"/>
  <c r="BK148" i="27"/>
  <c r="J151" i="28"/>
  <c r="BK138" i="28"/>
  <c r="BK162" i="28"/>
  <c r="BK136" i="28"/>
  <c r="BK144" i="28"/>
  <c r="J130" i="29"/>
  <c r="J214" i="30"/>
  <c r="J257" i="30"/>
  <c r="J231" i="30"/>
  <c r="J167" i="30"/>
  <c r="BK232" i="30"/>
  <c r="J148" i="30"/>
  <c r="BK175" i="30"/>
  <c r="BK254" i="30"/>
  <c r="BK196" i="30"/>
  <c r="BK249" i="30"/>
  <c r="BK200" i="30"/>
  <c r="BK154" i="30"/>
  <c r="BK288" i="30"/>
  <c r="J252" i="30"/>
  <c r="J183" i="30"/>
  <c r="J282" i="30"/>
  <c r="BK149" i="30"/>
  <c r="J225" i="30"/>
  <c r="J162" i="30"/>
  <c r="J219" i="30"/>
  <c r="J173" i="30"/>
  <c r="J153" i="30"/>
  <c r="J396" i="2"/>
  <c r="J358" i="2"/>
  <c r="BK309" i="2"/>
  <c r="BK378" i="2"/>
  <c r="BK315" i="2"/>
  <c r="BK238" i="2"/>
  <c r="BK194" i="2"/>
  <c r="BK437" i="2"/>
  <c r="J317" i="2"/>
  <c r="J286" i="2"/>
  <c r="J233" i="2"/>
  <c r="J208" i="2"/>
  <c r="J422" i="2"/>
  <c r="J364" i="2"/>
  <c r="BK312" i="2"/>
  <c r="J253" i="2"/>
  <c r="BK154" i="2"/>
  <c r="J443" i="2"/>
  <c r="BK387" i="2"/>
  <c r="J312" i="2"/>
  <c r="J267" i="2"/>
  <c r="BK240" i="2"/>
  <c r="BK179" i="2"/>
  <c r="J450" i="2"/>
  <c r="J434" i="2"/>
  <c r="BK319" i="2"/>
  <c r="J272" i="2"/>
  <c r="BK177" i="2"/>
  <c r="BK324" i="2"/>
  <c r="J243" i="2"/>
  <c r="AS124" i="1"/>
  <c r="J166" i="3"/>
  <c r="J219" i="3"/>
  <c r="BK140" i="3"/>
  <c r="J158" i="3"/>
  <c r="BK173" i="3"/>
  <c r="J181" i="3"/>
  <c r="J157" i="3"/>
  <c r="BK201" i="3"/>
  <c r="J146" i="3"/>
  <c r="BK211" i="3"/>
  <c r="J182" i="3"/>
  <c r="BK199" i="3"/>
  <c r="J159" i="3"/>
  <c r="J144" i="4"/>
  <c r="J142" i="4"/>
  <c r="BK253" i="5"/>
  <c r="BK210" i="5"/>
  <c r="J143" i="5"/>
  <c r="BK208" i="5"/>
  <c r="BK182" i="5"/>
  <c r="BK197" i="5"/>
  <c r="J147" i="5"/>
  <c r="J237" i="5"/>
  <c r="J168" i="5"/>
  <c r="J225" i="5"/>
  <c r="BK149" i="5"/>
  <c r="J265" i="5"/>
  <c r="BK192" i="5"/>
  <c r="BK240" i="5"/>
  <c r="BK165" i="5"/>
  <c r="BK138" i="5"/>
  <c r="BK220" i="5"/>
  <c r="J163" i="5"/>
  <c r="BK226" i="5"/>
  <c r="J166" i="5"/>
  <c r="J153" i="5"/>
  <c r="BK163" i="6"/>
  <c r="BK166" i="6"/>
  <c r="BK173" i="6"/>
  <c r="J158" i="6"/>
  <c r="J179" i="6"/>
  <c r="J162" i="6"/>
  <c r="J177" i="6"/>
  <c r="J171" i="6"/>
  <c r="J146" i="6"/>
  <c r="J459" i="7"/>
  <c r="J420" i="7"/>
  <c r="J369" i="7"/>
  <c r="BK299" i="7"/>
  <c r="BK239" i="7"/>
  <c r="BK226" i="7"/>
  <c r="BK172" i="7"/>
  <c r="BK445" i="7"/>
  <c r="BK368" i="7"/>
  <c r="J343" i="7"/>
  <c r="BK277" i="7"/>
  <c r="J244" i="7"/>
  <c r="BK176" i="7"/>
  <c r="J454" i="7"/>
  <c r="BK414" i="7"/>
  <c r="BK416" i="7"/>
  <c r="BK359" i="7"/>
  <c r="BK304" i="7"/>
  <c r="BK244" i="7"/>
  <c r="J208" i="7"/>
  <c r="BK150" i="7"/>
  <c r="BK396" i="7"/>
  <c r="BK337" i="7"/>
  <c r="BK297" i="7"/>
  <c r="BK206" i="7"/>
  <c r="J145" i="7"/>
  <c r="J461" i="7"/>
  <c r="BK443" i="7"/>
  <c r="BK399" i="7"/>
  <c r="J309" i="7"/>
  <c r="BK234" i="7"/>
  <c r="J210" i="7"/>
  <c r="BK146" i="7"/>
  <c r="J462" i="7"/>
  <c r="J404" i="7"/>
  <c r="BK339" i="7"/>
  <c r="J262" i="7"/>
  <c r="J199" i="7"/>
  <c r="BK459" i="7"/>
  <c r="BK366" i="7"/>
  <c r="BK321" i="7"/>
  <c r="J281" i="7"/>
  <c r="J239" i="7"/>
  <c r="J213" i="7"/>
  <c r="BK152" i="7"/>
  <c r="BK420" i="7"/>
  <c r="J377" i="7"/>
  <c r="BK328" i="7"/>
  <c r="J255" i="7"/>
  <c r="J195" i="7"/>
  <c r="J399" i="7"/>
  <c r="J338" i="7"/>
  <c r="BK266" i="7"/>
  <c r="J246" i="7"/>
  <c r="J185" i="7"/>
  <c r="J143" i="7"/>
  <c r="BK169" i="8"/>
  <c r="J144" i="8"/>
  <c r="J179" i="8"/>
  <c r="J145" i="8"/>
  <c r="J169" i="8"/>
  <c r="BK154" i="8"/>
  <c r="J165" i="8"/>
  <c r="J180" i="9"/>
  <c r="BK173" i="9"/>
  <c r="BK202" i="9"/>
  <c r="J194" i="9"/>
  <c r="BK186" i="9"/>
  <c r="BK182" i="9"/>
  <c r="BK188" i="9"/>
  <c r="BK161" i="9"/>
  <c r="BK200" i="9"/>
  <c r="BK148" i="9"/>
  <c r="BK132" i="10"/>
  <c r="BK133" i="11"/>
  <c r="BK135" i="11"/>
  <c r="BK127" i="12"/>
  <c r="J134" i="13"/>
  <c r="J147" i="13"/>
  <c r="J157" i="13"/>
  <c r="BK147" i="13"/>
  <c r="BK158" i="13"/>
  <c r="BK133" i="14"/>
  <c r="BK157" i="14"/>
  <c r="J153" i="14"/>
  <c r="BK140" i="14"/>
  <c r="J136" i="14"/>
  <c r="J161" i="14"/>
  <c r="J157" i="14"/>
  <c r="J150" i="14"/>
  <c r="J148" i="14"/>
  <c r="J144" i="14"/>
  <c r="BK143" i="14"/>
  <c r="J139" i="14"/>
  <c r="J138" i="14"/>
  <c r="BK156" i="14"/>
  <c r="BK153" i="14"/>
  <c r="BK147" i="14"/>
  <c r="BK142" i="14"/>
  <c r="BK141" i="14"/>
  <c r="BK137" i="14"/>
  <c r="BK136" i="14"/>
  <c r="J135" i="14"/>
  <c r="BK145" i="14"/>
  <c r="BK144" i="14"/>
  <c r="BK151" i="14"/>
  <c r="J149" i="14"/>
  <c r="J143" i="14"/>
  <c r="J140" i="14"/>
  <c r="J134" i="14"/>
  <c r="J133" i="14"/>
  <c r="F41" i="15"/>
  <c r="BK130" i="15"/>
  <c r="J129" i="15"/>
  <c r="BK129" i="15"/>
  <c r="J130" i="15"/>
  <c r="J534" i="16"/>
  <c r="BK519" i="16"/>
  <c r="J518" i="16"/>
  <c r="BK517" i="16"/>
  <c r="BK516" i="16"/>
  <c r="J506" i="16"/>
  <c r="J491" i="16"/>
  <c r="BK488" i="16"/>
  <c r="BK480" i="16"/>
  <c r="BK478" i="16"/>
  <c r="BK474" i="16"/>
  <c r="J463" i="16"/>
  <c r="BK460" i="16"/>
  <c r="J455" i="16"/>
  <c r="BK445" i="16"/>
  <c r="J444" i="16"/>
  <c r="J435" i="16"/>
  <c r="J431" i="16"/>
  <c r="BK420" i="16"/>
  <c r="BK419" i="16"/>
  <c r="J411" i="16"/>
  <c r="J387" i="16"/>
  <c r="J353" i="16"/>
  <c r="J342" i="16"/>
  <c r="BK332" i="16"/>
  <c r="J311" i="16"/>
  <c r="J271" i="16"/>
  <c r="J488" i="16"/>
  <c r="J419" i="16"/>
  <c r="J389" i="16"/>
  <c r="BK329" i="16"/>
  <c r="BK270" i="16"/>
  <c r="BK188" i="16"/>
  <c r="J471" i="16"/>
  <c r="J428" i="16"/>
  <c r="BK356" i="16"/>
  <c r="BK281" i="16"/>
  <c r="BK207" i="16"/>
  <c r="BK523" i="16"/>
  <c r="J445" i="16"/>
  <c r="BK316" i="16"/>
  <c r="J247" i="16"/>
  <c r="J209" i="16"/>
  <c r="J501" i="16"/>
  <c r="J421" i="16"/>
  <c r="J302" i="16"/>
  <c r="BK222" i="16"/>
  <c r="J525" i="16"/>
  <c r="BK452" i="16"/>
  <c r="BK386" i="16"/>
  <c r="J303" i="16"/>
  <c r="J197" i="16"/>
  <c r="BK512" i="16"/>
  <c r="J467" i="16"/>
  <c r="BK418" i="16"/>
  <c r="J362" i="16"/>
  <c r="BK305" i="16"/>
  <c r="BK202" i="16"/>
  <c r="J162" i="16"/>
  <c r="J560" i="16"/>
  <c r="BK447" i="16"/>
  <c r="J322" i="16"/>
  <c r="BK259" i="16"/>
  <c r="J184" i="16"/>
  <c r="BK549" i="16"/>
  <c r="BK464" i="16"/>
  <c r="BK393" i="16"/>
  <c r="J328" i="16"/>
  <c r="BK294" i="16"/>
  <c r="J251" i="16"/>
  <c r="J157" i="16"/>
  <c r="J545" i="16"/>
  <c r="BK491" i="16"/>
  <c r="BK396" i="16"/>
  <c r="BK308" i="16"/>
  <c r="J276" i="16"/>
  <c r="J236" i="16"/>
  <c r="J170" i="16"/>
  <c r="J565" i="16"/>
  <c r="J533" i="16"/>
  <c r="BK462" i="16"/>
  <c r="J371" i="16"/>
  <c r="BK326" i="16"/>
  <c r="J264" i="16"/>
  <c r="J191" i="16"/>
  <c r="BK544" i="16"/>
  <c r="BK427" i="16"/>
  <c r="J256" i="16"/>
  <c r="BK233" i="16"/>
  <c r="BK160" i="16"/>
  <c r="J146" i="17"/>
  <c r="BK155" i="17"/>
  <c r="BK176" i="17"/>
  <c r="J133" i="17"/>
  <c r="J161" i="17"/>
  <c r="J136" i="17"/>
  <c r="J134" i="17"/>
  <c r="BK189" i="17"/>
  <c r="J157" i="17"/>
  <c r="J142" i="17"/>
  <c r="J143" i="17"/>
  <c r="J162" i="17"/>
  <c r="J143" i="18"/>
  <c r="BK133" i="18"/>
  <c r="J144" i="19"/>
  <c r="BK159" i="19"/>
  <c r="BK172" i="19"/>
  <c r="BK166" i="19"/>
  <c r="BK136" i="19"/>
  <c r="BK163" i="19"/>
  <c r="BK133" i="19"/>
  <c r="BK151" i="19"/>
  <c r="J141" i="20"/>
  <c r="J132" i="20"/>
  <c r="BK143" i="20"/>
  <c r="J162" i="20"/>
  <c r="BK169" i="20"/>
  <c r="BK176" i="20"/>
  <c r="BK145" i="20"/>
  <c r="BK430" i="21"/>
  <c r="BK367" i="21"/>
  <c r="BK343" i="21"/>
  <c r="J213" i="21"/>
  <c r="BK138" i="21"/>
  <c r="BK388" i="21"/>
  <c r="BK322" i="21"/>
  <c r="J243" i="21"/>
  <c r="BK199" i="21"/>
  <c r="J180" i="21"/>
  <c r="BK401" i="21"/>
  <c r="BK358" i="21"/>
  <c r="J295" i="21"/>
  <c r="BK270" i="21"/>
  <c r="J230" i="21"/>
  <c r="J190" i="21"/>
  <c r="BK159" i="21"/>
  <c r="BK397" i="21"/>
  <c r="BK364" i="21"/>
  <c r="BK310" i="21"/>
  <c r="J269" i="21"/>
  <c r="BK198" i="21"/>
  <c r="BK139" i="21"/>
  <c r="BK395" i="21"/>
  <c r="J335" i="21"/>
  <c r="J302" i="21"/>
  <c r="BK250" i="21"/>
  <c r="BK194" i="21"/>
  <c r="J156" i="21"/>
  <c r="J430" i="21"/>
  <c r="J378" i="21"/>
  <c r="J359" i="21"/>
  <c r="BK278" i="21"/>
  <c r="BK176" i="21"/>
  <c r="J457" i="21"/>
  <c r="BK404" i="21"/>
  <c r="J367" i="21"/>
  <c r="BK326" i="21"/>
  <c r="BK255" i="21"/>
  <c r="BK201" i="21"/>
  <c r="BK457" i="21"/>
  <c r="BK354" i="21"/>
  <c r="BK276" i="21"/>
  <c r="BK207" i="21"/>
  <c r="J179" i="21"/>
  <c r="BK463" i="21"/>
  <c r="J398" i="21"/>
  <c r="BK344" i="21"/>
  <c r="J288" i="21"/>
  <c r="BK238" i="21"/>
  <c r="J163" i="21"/>
  <c r="J400" i="21"/>
  <c r="J346" i="21"/>
  <c r="J273" i="21"/>
  <c r="J150" i="21"/>
  <c r="BK355" i="21"/>
  <c r="BK283" i="21"/>
  <c r="J177" i="21"/>
  <c r="J136" i="22"/>
  <c r="J153" i="22"/>
  <c r="J174" i="22"/>
  <c r="BK178" i="22"/>
  <c r="BK173" i="22"/>
  <c r="BK154" i="22"/>
  <c r="BK159" i="22"/>
  <c r="BK160" i="22"/>
  <c r="BK156" i="23"/>
  <c r="J244" i="23"/>
  <c r="J181" i="23"/>
  <c r="BK253" i="23"/>
  <c r="J178" i="23"/>
  <c r="BK150" i="23"/>
  <c r="BK200" i="23"/>
  <c r="BK196" i="23"/>
  <c r="BK244" i="23"/>
  <c r="J153" i="23"/>
  <c r="J151" i="23"/>
  <c r="BK225" i="23"/>
  <c r="J150" i="23"/>
  <c r="J177" i="23"/>
  <c r="BK157" i="23"/>
  <c r="J198" i="23"/>
  <c r="BK161" i="23"/>
  <c r="J238" i="23"/>
  <c r="J133" i="24"/>
  <c r="BK131" i="24"/>
  <c r="J150" i="27"/>
  <c r="J137" i="27"/>
  <c r="J138" i="28"/>
  <c r="BK147" i="28"/>
  <c r="BK140" i="28"/>
  <c r="BK158" i="28"/>
  <c r="BK135" i="28"/>
  <c r="BK134" i="28"/>
  <c r="BK235" i="30"/>
  <c r="BK259" i="30"/>
  <c r="BK240" i="30"/>
  <c r="J186" i="30"/>
  <c r="BK226" i="30"/>
  <c r="J145" i="30"/>
  <c r="J213" i="30"/>
  <c r="BK146" i="30"/>
  <c r="BK208" i="30"/>
  <c r="J154" i="30"/>
  <c r="BK218" i="30"/>
  <c r="J171" i="30"/>
  <c r="J208" i="30"/>
  <c r="J285" i="30"/>
  <c r="J195" i="30"/>
  <c r="J160" i="30"/>
  <c r="BK160" i="30"/>
  <c r="BK231" i="30"/>
  <c r="BK204" i="30"/>
  <c r="J172" i="30"/>
  <c r="BK225" i="30"/>
  <c r="BK190" i="30"/>
  <c r="J149" i="30"/>
  <c r="J400" i="2"/>
  <c r="J330" i="2"/>
  <c r="BK261" i="2"/>
  <c r="AS122" i="1"/>
  <c r="J446" i="2"/>
  <c r="J397" i="2"/>
  <c r="BK320" i="2"/>
  <c r="BK214" i="2"/>
  <c r="J160" i="2"/>
  <c r="BK393" i="2"/>
  <c r="BK358" i="2"/>
  <c r="J327" i="2"/>
  <c r="BK391" i="2"/>
  <c r="J354" i="2"/>
  <c r="J248" i="2"/>
  <c r="J157" i="2"/>
  <c r="BK433" i="2"/>
  <c r="BK385" i="2"/>
  <c r="J339" i="2"/>
  <c r="J290" i="2"/>
  <c r="J255" i="2"/>
  <c r="J224" i="2"/>
  <c r="BK206" i="2"/>
  <c r="J382" i="2"/>
  <c r="J311" i="2"/>
  <c r="J232" i="2"/>
  <c r="AS104" i="1"/>
  <c r="J435" i="2"/>
  <c r="J388" i="2"/>
  <c r="J334" i="2"/>
  <c r="J299" i="2"/>
  <c r="BK268" i="2"/>
  <c r="J175" i="2"/>
  <c r="J159" i="2"/>
  <c r="J313" i="2"/>
  <c r="J204" i="2"/>
  <c r="BK224" i="2"/>
  <c r="J181" i="2"/>
  <c r="BK454" i="2"/>
  <c r="J429" i="2"/>
  <c r="J404" i="2"/>
  <c r="BK304" i="2"/>
  <c r="J231" i="2"/>
  <c r="J186" i="2"/>
  <c r="J263" i="2"/>
  <c r="J214" i="2"/>
  <c r="BK157" i="3"/>
  <c r="J184" i="3"/>
  <c r="BK190" i="3"/>
  <c r="J212" i="3"/>
  <c r="BK167" i="3"/>
  <c r="BK209" i="3"/>
  <c r="J156" i="3"/>
  <c r="BK174" i="3"/>
  <c r="J139" i="3"/>
  <c r="J172" i="3"/>
  <c r="J221" i="3"/>
  <c r="BK168" i="3"/>
  <c r="BK222" i="3"/>
  <c r="J189" i="3"/>
  <c r="J145" i="3"/>
  <c r="BK160" i="3"/>
  <c r="BK181" i="3"/>
  <c r="BK143" i="4"/>
  <c r="BK131" i="4"/>
  <c r="J132" i="4"/>
  <c r="BK222" i="5"/>
  <c r="BK177" i="5"/>
  <c r="J242" i="5"/>
  <c r="BK217" i="5"/>
  <c r="BK200" i="5"/>
  <c r="BK189" i="5"/>
  <c r="J149" i="5"/>
  <c r="BK199" i="5"/>
  <c r="BK178" i="5"/>
  <c r="J184" i="5"/>
  <c r="BK162" i="5"/>
  <c r="J174" i="5"/>
  <c r="J251" i="5"/>
  <c r="BK201" i="5"/>
  <c r="BK140" i="5"/>
  <c r="BK198" i="5"/>
  <c r="BK242" i="5"/>
  <c r="BK221" i="5"/>
  <c r="J263" i="5"/>
  <c r="BK231" i="5"/>
  <c r="J162" i="5"/>
  <c r="J266" i="5"/>
  <c r="BK239" i="5"/>
  <c r="J190" i="5"/>
  <c r="J252" i="5"/>
  <c r="J189" i="5"/>
  <c r="BK236" i="5"/>
  <c r="BK179" i="6"/>
  <c r="J173" i="6"/>
  <c r="BK140" i="6"/>
  <c r="BK148" i="6"/>
  <c r="BK130" i="6"/>
  <c r="BK143" i="6"/>
  <c r="J172" i="6"/>
  <c r="J151" i="6"/>
  <c r="J137" i="6"/>
  <c r="J140" i="6"/>
  <c r="J440" i="7"/>
  <c r="J374" i="7"/>
  <c r="BK336" i="7"/>
  <c r="BK285" i="7"/>
  <c r="J201" i="7"/>
  <c r="J160" i="7"/>
  <c r="BK440" i="7"/>
  <c r="BK357" i="7"/>
  <c r="J168" i="7"/>
  <c r="BK446" i="7"/>
  <c r="BK404" i="7"/>
  <c r="J391" i="7"/>
  <c r="J351" i="7"/>
  <c r="BK256" i="7"/>
  <c r="BK300" i="7"/>
  <c r="BK233" i="7"/>
  <c r="BK191" i="7"/>
  <c r="J475" i="7"/>
  <c r="J426" i="7"/>
  <c r="J402" i="7"/>
  <c r="J358" i="7"/>
  <c r="BK330" i="7"/>
  <c r="BK200" i="7"/>
  <c r="J471" i="7"/>
  <c r="J419" i="7"/>
  <c r="J325" i="7"/>
  <c r="BK252" i="7"/>
  <c r="BK194" i="7"/>
  <c r="BK464" i="7"/>
  <c r="J385" i="7"/>
  <c r="J294" i="7"/>
  <c r="J234" i="7"/>
  <c r="BK186" i="7"/>
  <c r="BK145" i="7"/>
  <c r="BK145" i="8"/>
  <c r="BK140" i="8"/>
  <c r="J173" i="8"/>
  <c r="BK137" i="8"/>
  <c r="BK143" i="8"/>
  <c r="BK141" i="8"/>
  <c r="J173" i="9"/>
  <c r="J166" i="9"/>
  <c r="BK189" i="9"/>
  <c r="BK171" i="9"/>
  <c r="BK166" i="9"/>
  <c r="J183" i="9"/>
  <c r="J140" i="9"/>
  <c r="J142" i="9"/>
  <c r="BK154" i="9"/>
  <c r="J133" i="10"/>
  <c r="BK129" i="10"/>
  <c r="BK129" i="11"/>
  <c r="J133" i="11"/>
  <c r="F40" i="12"/>
  <c r="BC109" i="1" s="1"/>
  <c r="J136" i="13"/>
  <c r="BK135" i="14"/>
  <c r="BK138" i="14"/>
  <c r="BK285" i="16"/>
  <c r="J253" i="16"/>
  <c r="J208" i="16"/>
  <c r="J464" i="16"/>
  <c r="J420" i="16"/>
  <c r="J401" i="16"/>
  <c r="J365" i="16"/>
  <c r="J244" i="16"/>
  <c r="BK490" i="16"/>
  <c r="J440" i="16"/>
  <c r="BK357" i="16"/>
  <c r="J291" i="16"/>
  <c r="J220" i="16"/>
  <c r="J531" i="16"/>
  <c r="BK472" i="16"/>
  <c r="J375" i="16"/>
  <c r="BK307" i="16"/>
  <c r="J215" i="16"/>
  <c r="BK502" i="16"/>
  <c r="BK407" i="16"/>
  <c r="J372" i="16"/>
  <c r="J268" i="16"/>
  <c r="BK190" i="16"/>
  <c r="BK458" i="16"/>
  <c r="BK392" i="16"/>
  <c r="J304" i="16"/>
  <c r="BK203" i="16"/>
  <c r="BK520" i="16"/>
  <c r="J472" i="16"/>
  <c r="BK453" i="16"/>
  <c r="J386" i="16"/>
  <c r="J333" i="16"/>
  <c r="BK246" i="16"/>
  <c r="BK196" i="16"/>
  <c r="BK157" i="16"/>
  <c r="J500" i="16"/>
  <c r="BK408" i="16"/>
  <c r="J358" i="16"/>
  <c r="J261" i="16"/>
  <c r="BK192" i="16"/>
  <c r="BK580" i="16"/>
  <c r="J539" i="16"/>
  <c r="J475" i="16"/>
  <c r="BK410" i="16"/>
  <c r="J350" i="16"/>
  <c r="BK278" i="16"/>
  <c r="BK227" i="16"/>
  <c r="J176" i="16"/>
  <c r="BK563" i="16"/>
  <c r="J515" i="16"/>
  <c r="BK494" i="16"/>
  <c r="BK399" i="16"/>
  <c r="J381" i="16"/>
  <c r="J334" i="16"/>
  <c r="BK296" i="16"/>
  <c r="J217" i="16"/>
  <c r="J530" i="16"/>
  <c r="J408" i="16"/>
  <c r="J366" i="16"/>
  <c r="BK322" i="16"/>
  <c r="BK257" i="16"/>
  <c r="BK195" i="16"/>
  <c r="BK515" i="16"/>
  <c r="BK429" i="16"/>
  <c r="BK321" i="16"/>
  <c r="BK235" i="16"/>
  <c r="BK174" i="16"/>
  <c r="BK157" i="17"/>
  <c r="BK175" i="17"/>
  <c r="BK183" i="17"/>
  <c r="J170" i="17"/>
  <c r="BK172" i="17"/>
  <c r="J186" i="17"/>
  <c r="BK137" i="17"/>
  <c r="J147" i="17"/>
  <c r="J175" i="17"/>
  <c r="BK147" i="17"/>
  <c r="BK145" i="17"/>
  <c r="J139" i="18"/>
  <c r="J142" i="18"/>
  <c r="BK142" i="18"/>
  <c r="J171" i="19"/>
  <c r="BK152" i="19"/>
  <c r="J138" i="19"/>
  <c r="J145" i="19"/>
  <c r="J151" i="19"/>
  <c r="J137" i="19"/>
  <c r="BK148" i="19"/>
  <c r="BK145" i="19"/>
  <c r="BK158" i="19"/>
  <c r="J148" i="19"/>
  <c r="J160" i="20"/>
  <c r="J165" i="20"/>
  <c r="BK155" i="20"/>
  <c r="J174" i="20"/>
  <c r="J150" i="20"/>
  <c r="BK140" i="20"/>
  <c r="J175" i="20"/>
  <c r="BK161" i="20"/>
  <c r="J146" i="20"/>
  <c r="BK449" i="21"/>
  <c r="BK396" i="21"/>
  <c r="BK280" i="21"/>
  <c r="J250" i="21"/>
  <c r="BK164" i="21"/>
  <c r="BK419" i="21"/>
  <c r="J385" i="21"/>
  <c r="BK304" i="21"/>
  <c r="BK234" i="21"/>
  <c r="J194" i="21"/>
  <c r="J160" i="21"/>
  <c r="BK409" i="21"/>
  <c r="J402" i="21"/>
  <c r="BK333" i="21"/>
  <c r="BK266" i="21"/>
  <c r="J231" i="21"/>
  <c r="BK188" i="21"/>
  <c r="BK148" i="21"/>
  <c r="BK412" i="21"/>
  <c r="BK375" i="21"/>
  <c r="J275" i="21"/>
  <c r="BK189" i="21"/>
  <c r="J453" i="21"/>
  <c r="J391" i="21"/>
  <c r="J349" i="21"/>
  <c r="J304" i="21"/>
  <c r="BK221" i="21"/>
  <c r="J149" i="21"/>
  <c r="J411" i="21"/>
  <c r="BK332" i="21"/>
  <c r="BK242" i="21"/>
  <c r="J197" i="21"/>
  <c r="BK156" i="21"/>
  <c r="J410" i="21"/>
  <c r="BK294" i="21"/>
  <c r="J229" i="21"/>
  <c r="J187" i="21"/>
  <c r="BK453" i="21"/>
  <c r="J393" i="21"/>
  <c r="BK319" i="21"/>
  <c r="BK179" i="21"/>
  <c r="J371" i="21"/>
  <c r="J329" i="21"/>
  <c r="BK218" i="21"/>
  <c r="J195" i="21"/>
  <c r="J161" i="22"/>
  <c r="BK165" i="22"/>
  <c r="J146" i="22"/>
  <c r="J144" i="22"/>
  <c r="BK146" i="22"/>
  <c r="BK164" i="22"/>
  <c r="J149" i="22"/>
  <c r="BK168" i="22"/>
  <c r="BK179" i="23"/>
  <c r="J214" i="23"/>
  <c r="BK144" i="23"/>
  <c r="BK206" i="23"/>
  <c r="J231" i="23"/>
  <c r="J157" i="23"/>
  <c r="BK221" i="23"/>
  <c r="J183" i="23"/>
  <c r="BK178" i="23"/>
  <c r="BK185" i="23"/>
  <c r="J192" i="23"/>
  <c r="J203" i="23"/>
  <c r="BK216" i="23"/>
  <c r="J158" i="23"/>
  <c r="BK234" i="23"/>
  <c r="BK173" i="23"/>
  <c r="J225" i="23"/>
  <c r="J129" i="24"/>
  <c r="BK129" i="24"/>
  <c r="J132" i="25"/>
  <c r="J138" i="25"/>
  <c r="J134" i="25"/>
  <c r="BK133" i="25"/>
  <c r="BK136" i="25"/>
  <c r="BK138" i="25"/>
  <c r="J133" i="25"/>
  <c r="J130" i="25"/>
  <c r="J137" i="25"/>
  <c r="F40" i="26"/>
  <c r="BC127" i="1"/>
  <c r="BK144" i="27"/>
  <c r="BK157" i="28"/>
  <c r="J144" i="28"/>
  <c r="BK151" i="28"/>
  <c r="J135" i="28"/>
  <c r="J134" i="28"/>
  <c r="BK243" i="30"/>
  <c r="J192" i="30"/>
  <c r="J254" i="30"/>
  <c r="BK234" i="30"/>
  <c r="J146" i="30"/>
  <c r="BK173" i="30"/>
  <c r="J185" i="30"/>
  <c r="BK268" i="30"/>
  <c r="J210" i="30"/>
  <c r="J176" i="30"/>
  <c r="BK257" i="30"/>
  <c r="J202" i="30"/>
  <c r="BK260" i="30"/>
  <c r="BK286" i="30"/>
  <c r="J220" i="30"/>
  <c r="BK279" i="30"/>
  <c r="BK267" i="30"/>
  <c r="BK282" i="30"/>
  <c r="J190" i="30"/>
  <c r="J161" i="30"/>
  <c r="BK214" i="30"/>
  <c r="BK176" i="30"/>
  <c r="BK152" i="30"/>
  <c r="J387" i="2"/>
  <c r="BK333" i="2"/>
  <c r="J282" i="2"/>
  <c r="J223" i="2"/>
  <c r="BK458" i="2"/>
  <c r="BK451" i="2"/>
  <c r="BK422" i="2"/>
  <c r="J383" i="2"/>
  <c r="J335" i="2"/>
  <c r="J258" i="2"/>
  <c r="J211" i="2"/>
  <c r="AS114" i="1"/>
  <c r="J329" i="2"/>
  <c r="J239" i="2"/>
  <c r="J408" i="2"/>
  <c r="BK311" i="2"/>
  <c r="BK209" i="2"/>
  <c r="BK448" i="2"/>
  <c r="J425" i="2"/>
  <c r="BK368" i="2"/>
  <c r="BK298" i="2"/>
  <c r="BK231" i="2"/>
  <c r="BK210" i="2"/>
  <c r="AS106" i="1"/>
  <c r="J309" i="2"/>
  <c r="J200" i="2"/>
  <c r="J437" i="2"/>
  <c r="J394" i="2"/>
  <c r="J340" i="2"/>
  <c r="BK300" i="2"/>
  <c r="BK369" i="2"/>
  <c r="J278" i="2"/>
  <c r="J194" i="2"/>
  <c r="J164" i="2"/>
  <c r="J451" i="2"/>
  <c r="BK417" i="2"/>
  <c r="BK316" i="2"/>
  <c r="BK290" i="2"/>
  <c r="J166" i="2"/>
  <c r="J321" i="2"/>
  <c r="BK186" i="2"/>
  <c r="BK208" i="3"/>
  <c r="J205" i="3"/>
  <c r="J142" i="3"/>
  <c r="J187" i="3"/>
  <c r="BK139" i="3"/>
  <c r="J154" i="3"/>
  <c r="J183" i="3"/>
  <c r="J136" i="3"/>
  <c r="J169" i="3"/>
  <c r="J210" i="3"/>
  <c r="BK153" i="3"/>
  <c r="BK217" i="3"/>
  <c r="BK177" i="3"/>
  <c r="BK159" i="3"/>
  <c r="BK170" i="3"/>
  <c r="BK203" i="3"/>
  <c r="BK147" i="4"/>
  <c r="J147" i="4"/>
  <c r="J135" i="4"/>
  <c r="BK216" i="5"/>
  <c r="BK232" i="5"/>
  <c r="J141" i="5"/>
  <c r="BK207" i="5"/>
  <c r="BK160" i="5"/>
  <c r="J255" i="5"/>
  <c r="J226" i="5"/>
  <c r="BK213" i="5"/>
  <c r="J156" i="5"/>
  <c r="BK224" i="5"/>
  <c r="BK181" i="5"/>
  <c r="J253" i="5"/>
  <c r="J192" i="5"/>
  <c r="BK176" i="6"/>
  <c r="BK177" i="6"/>
  <c r="J176" i="6"/>
  <c r="BK160" i="6"/>
  <c r="J152" i="6"/>
  <c r="J163" i="6"/>
  <c r="J412" i="7"/>
  <c r="J342" i="7"/>
  <c r="BK270" i="7"/>
  <c r="BK214" i="7"/>
  <c r="BK452" i="7"/>
  <c r="BK408" i="7"/>
  <c r="BK401" i="7"/>
  <c r="J297" i="7"/>
  <c r="BK263" i="7"/>
  <c r="J232" i="7"/>
  <c r="J184" i="7"/>
  <c r="J141" i="7"/>
  <c r="BK375" i="7"/>
  <c r="J292" i="7"/>
  <c r="J235" i="7"/>
  <c r="BK195" i="7"/>
  <c r="J139" i="7"/>
  <c r="BK458" i="7"/>
  <c r="BK341" i="7"/>
  <c r="BK294" i="7"/>
  <c r="J266" i="7"/>
  <c r="BK220" i="7"/>
  <c r="BK168" i="7"/>
  <c r="J384" i="7"/>
  <c r="BK347" i="7"/>
  <c r="BK311" i="7"/>
  <c r="BK217" i="7"/>
  <c r="J174" i="7"/>
  <c r="BK391" i="7"/>
  <c r="J357" i="7"/>
  <c r="BK250" i="7"/>
  <c r="J227" i="7"/>
  <c r="J190" i="9"/>
  <c r="J160" i="9"/>
  <c r="J185" i="9"/>
  <c r="BK156" i="9"/>
  <c r="J161" i="9"/>
  <c r="BK142" i="9"/>
  <c r="BK179" i="9"/>
  <c r="J203" i="9"/>
  <c r="J139" i="9"/>
  <c r="J164" i="9"/>
  <c r="BK131" i="10"/>
  <c r="BK137" i="11"/>
  <c r="J130" i="11"/>
  <c r="J135" i="13"/>
  <c r="BK134" i="13"/>
  <c r="BK156" i="13"/>
  <c r="J149" i="13"/>
  <c r="J145" i="13"/>
  <c r="BK149" i="13"/>
  <c r="J137" i="14"/>
  <c r="J158" i="14"/>
  <c r="BK150" i="14"/>
  <c r="J232" i="16"/>
  <c r="BK175" i="16"/>
  <c r="BK430" i="16"/>
  <c r="BK400" i="16"/>
  <c r="BK348" i="16"/>
  <c r="BK256" i="16"/>
  <c r="BK200" i="16"/>
  <c r="BK467" i="16"/>
  <c r="J416" i="16"/>
  <c r="J318" i="16"/>
  <c r="J260" i="16"/>
  <c r="BK186" i="16"/>
  <c r="BK495" i="16"/>
  <c r="J373" i="16"/>
  <c r="J275" i="16"/>
  <c r="BK216" i="16"/>
  <c r="J159" i="16"/>
  <c r="BK411" i="16"/>
  <c r="BK287" i="16"/>
  <c r="BK184" i="16"/>
  <c r="J507" i="16"/>
  <c r="J424" i="16"/>
  <c r="BK552" i="16"/>
  <c r="BK405" i="16"/>
  <c r="J356" i="16"/>
  <c r="J287" i="16"/>
  <c r="J226" i="16"/>
  <c r="BK570" i="16"/>
  <c r="BK545" i="16"/>
  <c r="BK507" i="16"/>
  <c r="BK424" i="16"/>
  <c r="J338" i="16"/>
  <c r="BK298" i="16"/>
  <c r="J242" i="16"/>
  <c r="BK575" i="16"/>
  <c r="J553" i="16"/>
  <c r="J523" i="16"/>
  <c r="BK470" i="16"/>
  <c r="J380" i="16"/>
  <c r="BK300" i="16"/>
  <c r="J235" i="16"/>
  <c r="BK158" i="16"/>
  <c r="J555" i="16"/>
  <c r="BK475" i="16"/>
  <c r="J377" i="16"/>
  <c r="J341" i="16"/>
  <c r="BK301" i="16"/>
  <c r="J564" i="16"/>
  <c r="BK511" i="16"/>
  <c r="J426" i="16"/>
  <c r="J313" i="16"/>
  <c r="BK212" i="16"/>
  <c r="J188" i="17"/>
  <c r="BK136" i="17"/>
  <c r="BK154" i="17"/>
  <c r="J194" i="17"/>
  <c r="BK158" i="17"/>
  <c r="J164" i="17"/>
  <c r="J190" i="17"/>
  <c r="J151" i="17"/>
  <c r="J166" i="17"/>
  <c r="J182" i="17"/>
  <c r="BK135" i="17"/>
  <c r="BK146" i="17"/>
  <c r="BK134" i="18"/>
  <c r="BK132" i="18"/>
  <c r="J169" i="19"/>
  <c r="J162" i="19"/>
  <c r="J156" i="19"/>
  <c r="J164" i="19"/>
  <c r="BK144" i="19"/>
  <c r="BK178" i="19"/>
  <c r="BK177" i="19"/>
  <c r="J143" i="19"/>
  <c r="J148" i="20"/>
  <c r="J153" i="20"/>
  <c r="J130" i="20"/>
  <c r="J163" i="20"/>
  <c r="BK173" i="20"/>
  <c r="BK165" i="20"/>
  <c r="BK174" i="20"/>
  <c r="J154" i="20"/>
  <c r="BK431" i="21"/>
  <c r="BK360" i="21"/>
  <c r="J249" i="21"/>
  <c r="BK197" i="21"/>
  <c r="J141" i="21"/>
  <c r="BK393" i="21"/>
  <c r="BK336" i="21"/>
  <c r="J282" i="21"/>
  <c r="J226" i="21"/>
  <c r="J167" i="21"/>
  <c r="J416" i="21"/>
  <c r="BK380" i="21"/>
  <c r="J307" i="21"/>
  <c r="J276" i="21"/>
  <c r="J228" i="21"/>
  <c r="J166" i="21"/>
  <c r="J424" i="21"/>
  <c r="J344" i="21"/>
  <c r="J308" i="21"/>
  <c r="J227" i="21"/>
  <c r="J170" i="21"/>
  <c r="BK427" i="21"/>
  <c r="J336" i="21"/>
  <c r="BK273" i="21"/>
  <c r="BK252" i="21"/>
  <c r="J200" i="21"/>
  <c r="BK155" i="21"/>
  <c r="BK398" i="21"/>
  <c r="J286" i="21"/>
  <c r="BK231" i="21"/>
  <c r="J139" i="21"/>
  <c r="BK451" i="21"/>
  <c r="BK390" i="21"/>
  <c r="BK256" i="21"/>
  <c r="J161" i="21"/>
  <c r="BK452" i="21"/>
  <c r="J368" i="21"/>
  <c r="J318" i="21"/>
  <c r="BK257" i="21"/>
  <c r="BK418" i="21"/>
  <c r="BK340" i="21"/>
  <c r="J280" i="21"/>
  <c r="BK213" i="21"/>
  <c r="BK167" i="21"/>
  <c r="BK456" i="21"/>
  <c r="BK384" i="21"/>
  <c r="J298" i="21"/>
  <c r="J217" i="21"/>
  <c r="BK153" i="21"/>
  <c r="BK315" i="21"/>
  <c r="J185" i="21"/>
  <c r="J138" i="21"/>
  <c r="J159" i="22"/>
  <c r="J154" i="22"/>
  <c r="J162" i="22"/>
  <c r="BK161" i="22"/>
  <c r="BK153" i="22"/>
  <c r="J140" i="22"/>
  <c r="J259" i="23"/>
  <c r="BK155" i="23"/>
  <c r="J187" i="23"/>
  <c r="BK212" i="23"/>
  <c r="BK252" i="23"/>
  <c r="J161" i="23"/>
  <c r="J241" i="23"/>
  <c r="BK207" i="23"/>
  <c r="J154" i="23"/>
  <c r="BK262" i="23"/>
  <c r="BK258" i="23"/>
  <c r="BK224" i="23"/>
  <c r="BK149" i="23"/>
  <c r="J215" i="23"/>
  <c r="BK260" i="23"/>
  <c r="BK184" i="23"/>
  <c r="J229" i="23"/>
  <c r="J168" i="23"/>
  <c r="BK133" i="24"/>
  <c r="F39" i="26"/>
  <c r="BB127" i="1" s="1"/>
  <c r="J145" i="27"/>
  <c r="J158" i="28"/>
  <c r="BK142" i="28"/>
  <c r="BK155" i="28"/>
  <c r="J155" i="28"/>
  <c r="J140" i="28"/>
  <c r="BK244" i="30"/>
  <c r="J180" i="30"/>
  <c r="J238" i="30"/>
  <c r="J184" i="30"/>
  <c r="J243" i="30"/>
  <c r="J177" i="30"/>
  <c r="J241" i="30"/>
  <c r="BK145" i="30"/>
  <c r="J209" i="30"/>
  <c r="BK161" i="30"/>
  <c r="BK230" i="30"/>
  <c r="BK163" i="30"/>
  <c r="J197" i="30"/>
  <c r="BK262" i="30"/>
  <c r="J211" i="30"/>
  <c r="J271" i="30"/>
  <c r="J283" i="30"/>
  <c r="BK221" i="30"/>
  <c r="J179" i="30"/>
  <c r="J234" i="30"/>
  <c r="BK174" i="30"/>
  <c r="BK427" i="2"/>
  <c r="BK364" i="2"/>
  <c r="J268" i="2"/>
  <c r="J226" i="2"/>
  <c r="BK459" i="2"/>
  <c r="BK444" i="2"/>
  <c r="J403" i="2"/>
  <c r="BK365" i="2"/>
  <c r="J259" i="2"/>
  <c r="BK175" i="2"/>
  <c r="BK421" i="2"/>
  <c r="BK407" i="2"/>
  <c r="BK356" i="2"/>
  <c r="J319" i="2"/>
  <c r="BK424" i="2"/>
  <c r="J345" i="2"/>
  <c r="J218" i="2"/>
  <c r="BK447" i="2"/>
  <c r="BK399" i="2"/>
  <c r="BK278" i="2"/>
  <c r="J185" i="2"/>
  <c r="BK160" i="2"/>
  <c r="BK342" i="2"/>
  <c r="J315" i="2"/>
  <c r="J266" i="2"/>
  <c r="BK199" i="2"/>
  <c r="J412" i="2"/>
  <c r="BK371" i="2"/>
  <c r="BK327" i="2"/>
  <c r="BK282" i="2"/>
  <c r="BK236" i="2"/>
  <c r="BK170" i="2"/>
  <c r="BK286" i="2"/>
  <c r="J236" i="2"/>
  <c r="J182" i="2"/>
  <c r="J458" i="2"/>
  <c r="BK435" i="2"/>
  <c r="J325" i="2"/>
  <c r="BK274" i="2"/>
  <c r="J219" i="2"/>
  <c r="BK155" i="2"/>
  <c r="J254" i="2"/>
  <c r="J201" i="3"/>
  <c r="J188" i="3"/>
  <c r="J134" i="3"/>
  <c r="J150" i="3"/>
  <c r="J198" i="3"/>
  <c r="BK212" i="3"/>
  <c r="J162" i="3"/>
  <c r="BK149" i="3"/>
  <c r="BK175" i="3"/>
  <c r="J143" i="3"/>
  <c r="BK163" i="3"/>
  <c r="BK137" i="3"/>
  <c r="BK204" i="3"/>
  <c r="BK161" i="3"/>
  <c r="J175" i="3"/>
  <c r="BK162" i="3"/>
  <c r="BK140" i="4"/>
  <c r="J138" i="4"/>
  <c r="J136" i="4"/>
  <c r="BK241" i="5"/>
  <c r="J206" i="5"/>
  <c r="J240" i="5"/>
  <c r="J158" i="5"/>
  <c r="J213" i="5"/>
  <c r="J203" i="5"/>
  <c r="J254" i="5"/>
  <c r="J182" i="5"/>
  <c r="BK254" i="5"/>
  <c r="J229" i="5"/>
  <c r="BK141" i="5"/>
  <c r="J207" i="5"/>
  <c r="BK156" i="5"/>
  <c r="BK267" i="5"/>
  <c r="J227" i="5"/>
  <c r="J267" i="5"/>
  <c r="J245" i="5"/>
  <c r="BK165" i="6"/>
  <c r="J154" i="6"/>
  <c r="J155" i="6"/>
  <c r="BK154" i="6"/>
  <c r="BK137" i="6"/>
  <c r="J452" i="7"/>
  <c r="BK405" i="7"/>
  <c r="J372" i="7"/>
  <c r="J347" i="7"/>
  <c r="BK298" i="7"/>
  <c r="BK240" i="7"/>
  <c r="J219" i="7"/>
  <c r="BK179" i="7"/>
  <c r="J156" i="7"/>
  <c r="BK434" i="7"/>
  <c r="J356" i="7"/>
  <c r="J296" i="7"/>
  <c r="J264" i="7"/>
  <c r="J175" i="7"/>
  <c r="J437" i="7"/>
  <c r="BK438" i="7"/>
  <c r="BK386" i="7"/>
  <c r="BK319" i="7"/>
  <c r="J258" i="7"/>
  <c r="BK211" i="7"/>
  <c r="BK166" i="7"/>
  <c r="J455" i="7"/>
  <c r="BK383" i="7"/>
  <c r="J298" i="7"/>
  <c r="BK249" i="7"/>
  <c r="BK205" i="7"/>
  <c r="BK148" i="7"/>
  <c r="J470" i="7"/>
  <c r="J428" i="7"/>
  <c r="BK356" i="7"/>
  <c r="J306" i="7"/>
  <c r="J237" i="7"/>
  <c r="J209" i="7"/>
  <c r="BK478" i="7"/>
  <c r="BK461" i="7"/>
  <c r="J413" i="7"/>
  <c r="BK394" i="7"/>
  <c r="J360" i="7"/>
  <c r="J335" i="7"/>
  <c r="BK222" i="7"/>
  <c r="J190" i="7"/>
  <c r="J352" i="7"/>
  <c r="J310" i="7"/>
  <c r="J267" i="7"/>
  <c r="BK227" i="7"/>
  <c r="J188" i="7"/>
  <c r="BK444" i="7"/>
  <c r="BK417" i="7"/>
  <c r="BK360" i="7"/>
  <c r="BK315" i="7"/>
  <c r="BK274" i="7"/>
  <c r="J205" i="7"/>
  <c r="J177" i="7"/>
  <c r="BK410" i="7"/>
  <c r="BK382" i="7"/>
  <c r="J304" i="7"/>
  <c r="BK221" i="7"/>
  <c r="BK165" i="7"/>
  <c r="BK177" i="8"/>
  <c r="J158" i="8"/>
  <c r="J138" i="8"/>
  <c r="BK138" i="8"/>
  <c r="BK178" i="8"/>
  <c r="BK179" i="8"/>
  <c r="BK142" i="8"/>
  <c r="J162" i="8"/>
  <c r="BK191" i="9"/>
  <c r="BK197" i="9"/>
  <c r="BK176" i="9"/>
  <c r="BK160" i="9"/>
  <c r="J189" i="9"/>
  <c r="J188" i="9"/>
  <c r="BK185" i="9"/>
  <c r="BK144" i="9"/>
  <c r="J156" i="9"/>
  <c r="J150" i="9"/>
  <c r="J129" i="10"/>
  <c r="J131" i="11"/>
  <c r="BK134" i="11"/>
  <c r="F39" i="12"/>
  <c r="BB109" i="1" s="1"/>
  <c r="J141" i="13"/>
  <c r="BK157" i="13"/>
  <c r="J151" i="14"/>
  <c r="J142" i="14"/>
  <c r="BK148" i="14"/>
  <c r="BK254" i="16"/>
  <c r="J502" i="16"/>
  <c r="BK459" i="16"/>
  <c r="BK402" i="16"/>
  <c r="BK353" i="16"/>
  <c r="J254" i="16"/>
  <c r="J187" i="16"/>
  <c r="BK441" i="16"/>
  <c r="BK404" i="16"/>
  <c r="BK328" i="16"/>
  <c r="J278" i="16"/>
  <c r="J210" i="16"/>
  <c r="BK179" i="16"/>
  <c r="J504" i="16"/>
  <c r="BK377" i="16"/>
  <c r="J308" i="16"/>
  <c r="BK228" i="16"/>
  <c r="J204" i="16"/>
  <c r="BK422" i="16"/>
  <c r="BK387" i="16"/>
  <c r="J223" i="16"/>
  <c r="J520" i="16"/>
  <c r="J429" i="16"/>
  <c r="BK346" i="16"/>
  <c r="BK302" i="16"/>
  <c r="BK261" i="16"/>
  <c r="BK167" i="16"/>
  <c r="J510" i="16"/>
  <c r="J465" i="16"/>
  <c r="J441" i="16"/>
  <c r="BK364" i="16"/>
  <c r="J306" i="16"/>
  <c r="J241" i="16"/>
  <c r="BK178" i="16"/>
  <c r="J580" i="16"/>
  <c r="BK531" i="16"/>
  <c r="J400" i="16"/>
  <c r="J309" i="16"/>
  <c r="BK262" i="16"/>
  <c r="J202" i="16"/>
  <c r="J158" i="16"/>
  <c r="J548" i="16"/>
  <c r="J516" i="16"/>
  <c r="J395" i="16"/>
  <c r="BK365" i="16"/>
  <c r="BK304" i="16"/>
  <c r="BK253" i="16"/>
  <c r="J224" i="16"/>
  <c r="J578" i="16"/>
  <c r="J562" i="16"/>
  <c r="J512" i="16"/>
  <c r="BK439" i="16"/>
  <c r="BK394" i="16"/>
  <c r="BK341" i="16"/>
  <c r="BK267" i="16"/>
  <c r="BK213" i="16"/>
  <c r="BK572" i="16"/>
  <c r="J532" i="16"/>
  <c r="J433" i="16"/>
  <c r="J374" i="16"/>
  <c r="J321" i="16"/>
  <c r="BK249" i="16"/>
  <c r="BK556" i="16"/>
  <c r="BK493" i="16"/>
  <c r="BK375" i="16"/>
  <c r="J234" i="16"/>
  <c r="BK162" i="16"/>
  <c r="BK170" i="17"/>
  <c r="J137" i="17"/>
  <c r="BK151" i="17"/>
  <c r="BK142" i="17"/>
  <c r="J150" i="17"/>
  <c r="BK153" i="17"/>
  <c r="J189" i="17"/>
  <c r="J160" i="17"/>
  <c r="J174" i="17"/>
  <c r="J138" i="17"/>
  <c r="J178" i="17"/>
  <c r="J132" i="18"/>
  <c r="J137" i="18"/>
  <c r="J174" i="19"/>
  <c r="J157" i="19"/>
  <c r="J172" i="19"/>
  <c r="J177" i="19"/>
  <c r="BK135" i="19"/>
  <c r="BK153" i="19"/>
  <c r="BK167" i="19"/>
  <c r="BK132" i="19"/>
  <c r="J133" i="19"/>
  <c r="J149" i="20"/>
  <c r="BK131" i="20"/>
  <c r="J131" i="20"/>
  <c r="BK133" i="20"/>
  <c r="BK142" i="20"/>
  <c r="BK141" i="20"/>
  <c r="BK158" i="20"/>
  <c r="BK135" i="20"/>
  <c r="BK426" i="21"/>
  <c r="BK366" i="21"/>
  <c r="BK342" i="21"/>
  <c r="BK236" i="21"/>
  <c r="BK180" i="21"/>
  <c r="BK440" i="21"/>
  <c r="J392" i="21"/>
  <c r="BK323" i="21"/>
  <c r="J239" i="21"/>
  <c r="J182" i="21"/>
  <c r="BK434" i="21"/>
  <c r="J388" i="21"/>
  <c r="BK327" i="21"/>
  <c r="BK284" i="21"/>
  <c r="J254" i="21"/>
  <c r="J218" i="21"/>
  <c r="J437" i="21"/>
  <c r="J408" i="21"/>
  <c r="J342" i="21"/>
  <c r="J247" i="21"/>
  <c r="BK226" i="21"/>
  <c r="J191" i="21"/>
  <c r="BK420" i="21"/>
  <c r="BK405" i="21"/>
  <c r="J315" i="21"/>
  <c r="J236" i="21"/>
  <c r="BK202" i="21"/>
  <c r="J140" i="21"/>
  <c r="J376" i="21"/>
  <c r="BK288" i="21"/>
  <c r="J221" i="21"/>
  <c r="BK150" i="21"/>
  <c r="BK454" i="21"/>
  <c r="J397" i="21"/>
  <c r="J355" i="21"/>
  <c r="BK235" i="21"/>
  <c r="BK154" i="21"/>
  <c r="BK425" i="21"/>
  <c r="J363" i="21"/>
  <c r="BK311" i="21"/>
  <c r="BK258" i="21"/>
  <c r="BK165" i="21"/>
  <c r="J451" i="21"/>
  <c r="BK353" i="21"/>
  <c r="BK290" i="21"/>
  <c r="BK211" i="21"/>
  <c r="BK143" i="21"/>
  <c r="BK411" i="21"/>
  <c r="J354" i="21"/>
  <c r="J274" i="21"/>
  <c r="BK169" i="21"/>
  <c r="BK356" i="21"/>
  <c r="BK299" i="21"/>
  <c r="J198" i="21"/>
  <c r="BK144" i="21"/>
  <c r="J165" i="22"/>
  <c r="J175" i="22"/>
  <c r="BK147" i="22"/>
  <c r="BK162" i="22"/>
  <c r="BK139" i="22"/>
  <c r="BK156" i="22"/>
  <c r="J182" i="23"/>
  <c r="J148" i="23"/>
  <c r="J175" i="23"/>
  <c r="BK237" i="23"/>
  <c r="J179" i="23"/>
  <c r="J160" i="23"/>
  <c r="BK238" i="23"/>
  <c r="J186" i="23"/>
  <c r="BK195" i="23"/>
  <c r="J240" i="23"/>
  <c r="BK162" i="23"/>
  <c r="BK213" i="23"/>
  <c r="BK235" i="23"/>
  <c r="J195" i="23"/>
  <c r="J218" i="23"/>
  <c r="J164" i="23"/>
  <c r="BK243" i="23"/>
  <c r="BK181" i="23"/>
  <c r="J243" i="23"/>
  <c r="J147" i="23"/>
  <c r="J130" i="24"/>
  <c r="J131" i="25"/>
  <c r="J135" i="25"/>
  <c r="J136" i="25"/>
  <c r="BK130" i="25"/>
  <c r="BK135" i="25"/>
  <c r="BK137" i="25"/>
  <c r="BK132" i="25"/>
  <c r="BK129" i="25"/>
  <c r="BK134" i="25"/>
  <c r="J148" i="27"/>
  <c r="BK137" i="27"/>
  <c r="J149" i="27"/>
  <c r="BK142" i="27"/>
  <c r="J148" i="28"/>
  <c r="J159" i="28"/>
  <c r="BK148" i="28"/>
  <c r="BK149" i="28"/>
  <c r="J255" i="30"/>
  <c r="BK183" i="30"/>
  <c r="J251" i="30"/>
  <c r="BK199" i="30"/>
  <c r="J266" i="30"/>
  <c r="BK211" i="30"/>
  <c r="BK275" i="30"/>
  <c r="BK156" i="30"/>
  <c r="J227" i="30"/>
  <c r="BK171" i="30"/>
  <c r="BK248" i="30"/>
  <c r="BK179" i="30"/>
  <c r="BK162" i="30"/>
  <c r="BK251" i="30"/>
  <c r="BK184" i="30"/>
  <c r="BK164" i="30"/>
  <c r="BK238" i="30"/>
  <c r="BK207" i="30"/>
  <c r="BK177" i="30"/>
  <c r="J216" i="30"/>
  <c r="BK188" i="30"/>
  <c r="J156" i="30"/>
  <c r="J406" i="2"/>
  <c r="BK373" i="2"/>
  <c r="BK322" i="2"/>
  <c r="J247" i="2"/>
  <c r="J179" i="2"/>
  <c r="J452" i="2"/>
  <c r="BK431" i="2"/>
  <c r="J376" i="2"/>
  <c r="J352" i="2"/>
  <c r="BK243" i="2"/>
  <c r="J172" i="2"/>
  <c r="J419" i="2"/>
  <c r="J381" i="2"/>
  <c r="BK347" i="2"/>
  <c r="J227" i="2"/>
  <c r="BK404" i="2"/>
  <c r="J288" i="2"/>
  <c r="BK229" i="2"/>
  <c r="BK173" i="2"/>
  <c r="J417" i="2"/>
  <c r="J304" i="2"/>
  <c r="J261" i="2"/>
  <c r="BK239" i="2"/>
  <c r="J209" i="2"/>
  <c r="BK176" i="2"/>
  <c r="BK396" i="2"/>
  <c r="BK335" i="2"/>
  <c r="BK235" i="2"/>
  <c r="BK450" i="2"/>
  <c r="BK426" i="2"/>
  <c r="BK345" i="2"/>
  <c r="J298" i="2"/>
  <c r="BK254" i="2"/>
  <c r="J168" i="2"/>
  <c r="BK367" i="2"/>
  <c r="BK321" i="2"/>
  <c r="J251" i="2"/>
  <c r="J191" i="2"/>
  <c r="BK397" i="2"/>
  <c r="J362" i="2"/>
  <c r="BK326" i="2"/>
  <c r="J275" i="2"/>
  <c r="BK187" i="2"/>
  <c r="J423" i="2"/>
  <c r="J316" i="2"/>
  <c r="J229" i="2"/>
  <c r="J173" i="2"/>
  <c r="BK438" i="2"/>
  <c r="BK398" i="2"/>
  <c r="BK305" i="2"/>
  <c r="J234" i="2"/>
  <c r="BK193" i="2"/>
  <c r="BK330" i="2"/>
  <c r="BK252" i="2"/>
  <c r="J180" i="3"/>
  <c r="BK205" i="3"/>
  <c r="J164" i="3"/>
  <c r="BK143" i="3"/>
  <c r="J185" i="3"/>
  <c r="J215" i="3"/>
  <c r="J206" i="3"/>
  <c r="J138" i="3"/>
  <c r="J174" i="3"/>
  <c r="J135" i="3"/>
  <c r="J191" i="3"/>
  <c r="BK134" i="3"/>
  <c r="J207" i="3"/>
  <c r="BK187" i="3"/>
  <c r="J148" i="3"/>
  <c r="J171" i="3"/>
  <c r="BK182" i="3"/>
  <c r="BK136" i="4"/>
  <c r="BK137" i="4"/>
  <c r="BK144" i="4"/>
  <c r="J239" i="5"/>
  <c r="J185" i="5"/>
  <c r="BK191" i="5"/>
  <c r="BK234" i="5"/>
  <c r="J177" i="5"/>
  <c r="J157" i="5"/>
  <c r="J181" i="5"/>
  <c r="J250" i="5"/>
  <c r="J221" i="5"/>
  <c r="J228" i="5"/>
  <c r="BK148" i="5"/>
  <c r="BK229" i="5"/>
  <c r="J159" i="5"/>
  <c r="BK244" i="5"/>
  <c r="J161" i="5"/>
  <c r="J261" i="5"/>
  <c r="J216" i="5"/>
  <c r="J170" i="5"/>
  <c r="BK219" i="5"/>
  <c r="BK172" i="5"/>
  <c r="J215" i="5"/>
  <c r="J150" i="6"/>
  <c r="J139" i="6"/>
  <c r="J133" i="6"/>
  <c r="J134" i="6"/>
  <c r="BK168" i="6"/>
  <c r="BK132" i="6"/>
  <c r="BK153" i="6"/>
  <c r="J135" i="6"/>
  <c r="BK155" i="6"/>
  <c r="BK142" i="6"/>
  <c r="J448" i="7"/>
  <c r="BK388" i="7"/>
  <c r="J350" i="7"/>
  <c r="BK314" i="7"/>
  <c r="J245" i="7"/>
  <c r="BK224" i="7"/>
  <c r="BK171" i="7"/>
  <c r="BK462" i="7"/>
  <c r="J423" i="7"/>
  <c r="BK352" i="7"/>
  <c r="BK290" i="7"/>
  <c r="J263" i="7"/>
  <c r="J172" i="7"/>
  <c r="BK406" i="7"/>
  <c r="J425" i="7"/>
  <c r="BK358" i="7"/>
  <c r="J275" i="7"/>
  <c r="J251" i="7"/>
  <c r="J191" i="7"/>
  <c r="BK454" i="7"/>
  <c r="BK374" i="7"/>
  <c r="BK259" i="7"/>
  <c r="J186" i="7"/>
  <c r="BK138" i="7"/>
  <c r="BK460" i="7"/>
  <c r="J417" i="7"/>
  <c r="BK342" i="7"/>
  <c r="J305" i="7"/>
  <c r="BK273" i="7"/>
  <c r="J164" i="7"/>
  <c r="BK477" i="7"/>
  <c r="BK436" i="7"/>
  <c r="BK403" i="7"/>
  <c r="J368" i="7"/>
  <c r="J315" i="7"/>
  <c r="BK188" i="7"/>
  <c r="J444" i="7"/>
  <c r="BK365" i="7"/>
  <c r="J317" i="7"/>
  <c r="BK309" i="7"/>
  <c r="J252" i="7"/>
  <c r="BK215" i="7"/>
  <c r="J144" i="7"/>
  <c r="J387" i="7"/>
  <c r="BK353" i="7"/>
  <c r="BK307" i="7"/>
  <c r="J248" i="7"/>
  <c r="BK201" i="7"/>
  <c r="J468" i="7"/>
  <c r="J383" i="7"/>
  <c r="J334" i="7"/>
  <c r="J247" i="7"/>
  <c r="J167" i="7"/>
  <c r="J142" i="7"/>
  <c r="BK144" i="8"/>
  <c r="BK162" i="8"/>
  <c r="BK172" i="8"/>
  <c r="BK146" i="8"/>
  <c r="BK149" i="8"/>
  <c r="J155" i="8"/>
  <c r="BK155" i="8"/>
  <c r="J160" i="8"/>
  <c r="BK192" i="9"/>
  <c r="BK190" i="9"/>
  <c r="BK196" i="9"/>
  <c r="J147" i="9"/>
  <c r="J196" i="9"/>
  <c r="J146" i="9"/>
  <c r="BK146" i="9"/>
  <c r="BK139" i="9"/>
  <c r="BK140" i="9"/>
  <c r="J170" i="9"/>
  <c r="J131" i="10"/>
  <c r="J132" i="10"/>
  <c r="J136" i="11"/>
  <c r="J137" i="11"/>
  <c r="J151" i="13"/>
  <c r="BK150" i="13"/>
  <c r="BK138" i="13"/>
  <c r="BK141" i="13"/>
  <c r="BK136" i="13"/>
  <c r="J143" i="13"/>
  <c r="J141" i="14"/>
  <c r="BK161" i="14"/>
  <c r="J219" i="16"/>
  <c r="J493" i="16"/>
  <c r="BK444" i="16"/>
  <c r="J418" i="16"/>
  <c r="J355" i="16"/>
  <c r="J292" i="16"/>
  <c r="J192" i="16"/>
  <c r="BK461" i="16"/>
  <c r="BK359" i="16"/>
  <c r="J263" i="16"/>
  <c r="BK208" i="16"/>
  <c r="BK498" i="16"/>
  <c r="J450" i="16"/>
  <c r="J281" i="16"/>
  <c r="BK210" i="16"/>
  <c r="BK454" i="16"/>
  <c r="J329" i="16"/>
  <c r="J193" i="16"/>
  <c r="J470" i="16"/>
  <c r="BK369" i="16"/>
  <c r="BK280" i="16"/>
  <c r="BK177" i="16"/>
  <c r="J508" i="16"/>
  <c r="J458" i="16"/>
  <c r="J410" i="16"/>
  <c r="J352" i="16"/>
  <c r="J248" i="16"/>
  <c r="J207" i="16"/>
  <c r="J173" i="16"/>
  <c r="J561" i="16"/>
  <c r="J457" i="16"/>
  <c r="BK352" i="16"/>
  <c r="BK250" i="16"/>
  <c r="J188" i="16"/>
  <c r="BK564" i="16"/>
  <c r="BK521" i="16"/>
  <c r="BK416" i="16"/>
  <c r="BK368" i="16"/>
  <c r="BK310" i="16"/>
  <c r="J265" i="16"/>
  <c r="BK199" i="16"/>
  <c r="J572" i="16"/>
  <c r="J517" i="16"/>
  <c r="BK476" i="16"/>
  <c r="J407" i="16"/>
  <c r="BK350" i="16"/>
  <c r="J305" i="16"/>
  <c r="BK260" i="16"/>
  <c r="J216" i="16"/>
  <c r="J165" i="16"/>
  <c r="J551" i="16"/>
  <c r="BK446" i="16"/>
  <c r="BK343" i="16"/>
  <c r="BK265" i="16"/>
  <c r="BK219" i="16"/>
  <c r="BK553" i="16"/>
  <c r="BK501" i="16"/>
  <c r="J409" i="16"/>
  <c r="BK252" i="16"/>
  <c r="J179" i="16"/>
  <c r="BK173" i="17"/>
  <c r="BK196" i="17"/>
  <c r="J158" i="17"/>
  <c r="BK179" i="17"/>
  <c r="BK169" i="17"/>
  <c r="BK141" i="17"/>
  <c r="BK159" i="17"/>
  <c r="BK194" i="17"/>
  <c r="J185" i="17"/>
  <c r="J156" i="17"/>
  <c r="BK150" i="17"/>
  <c r="BK174" i="17"/>
  <c r="BK131" i="18"/>
  <c r="BK140" i="18"/>
  <c r="J155" i="19"/>
  <c r="BK157" i="19"/>
  <c r="J170" i="19"/>
  <c r="BK168" i="19"/>
  <c r="BK161" i="19"/>
  <c r="J136" i="19"/>
  <c r="J141" i="19"/>
  <c r="J140" i="20"/>
  <c r="J143" i="20"/>
  <c r="J145" i="20"/>
  <c r="BK149" i="20"/>
  <c r="BK157" i="20"/>
  <c r="J152" i="20"/>
  <c r="J171" i="20"/>
  <c r="BK132" i="20"/>
  <c r="BK137" i="20"/>
  <c r="J446" i="21"/>
  <c r="J384" i="21"/>
  <c r="BK359" i="21"/>
  <c r="BK247" i="21"/>
  <c r="J189" i="21"/>
  <c r="BK423" i="21"/>
  <c r="J340" i="21"/>
  <c r="J306" i="21"/>
  <c r="J224" i="21"/>
  <c r="BK174" i="21"/>
  <c r="BK195" i="21"/>
  <c r="J159" i="21"/>
  <c r="J422" i="21"/>
  <c r="BK379" i="21"/>
  <c r="J313" i="21"/>
  <c r="BK265" i="21"/>
  <c r="J233" i="21"/>
  <c r="J181" i="21"/>
  <c r="J419" i="21"/>
  <c r="J323" i="21"/>
  <c r="J259" i="21"/>
  <c r="J212" i="21"/>
  <c r="BK461" i="21"/>
  <c r="J438" i="21"/>
  <c r="BK376" i="21"/>
  <c r="J351" i="21"/>
  <c r="BK287" i="21"/>
  <c r="BK206" i="21"/>
  <c r="BK146" i="21"/>
  <c r="J319" i="21"/>
  <c r="BK262" i="21"/>
  <c r="BK214" i="21"/>
  <c r="J188" i="21"/>
  <c r="J143" i="21"/>
  <c r="J433" i="21"/>
  <c r="J366" i="21"/>
  <c r="J321" i="21"/>
  <c r="BK269" i="21"/>
  <c r="J223" i="21"/>
  <c r="J174" i="21"/>
  <c r="J452" i="21"/>
  <c r="J399" i="21"/>
  <c r="BK345" i="21"/>
  <c r="BK233" i="21"/>
  <c r="J360" i="21"/>
  <c r="BK331" i="21"/>
  <c r="J199" i="21"/>
  <c r="BK145" i="21"/>
  <c r="J168" i="22"/>
  <c r="BK136" i="22"/>
  <c r="J177" i="22"/>
  <c r="J142" i="22"/>
  <c r="J145" i="22"/>
  <c r="BK176" i="22"/>
  <c r="J160" i="22"/>
  <c r="BK227" i="23"/>
  <c r="BK151" i="23"/>
  <c r="J196" i="23"/>
  <c r="J219" i="23"/>
  <c r="BK197" i="23"/>
  <c r="J167" i="23"/>
  <c r="J256" i="23"/>
  <c r="BK198" i="23"/>
  <c r="BK218" i="23"/>
  <c r="J248" i="23"/>
  <c r="BK263" i="23"/>
  <c r="BK259" i="23"/>
  <c r="BK228" i="23"/>
  <c r="BK194" i="23"/>
  <c r="J174" i="23"/>
  <c r="J257" i="23"/>
  <c r="BK170" i="23"/>
  <c r="J200" i="23"/>
  <c r="J132" i="24"/>
  <c r="BK152" i="27"/>
  <c r="BK149" i="27"/>
  <c r="J136" i="27"/>
  <c r="BK160" i="28"/>
  <c r="BK145" i="28"/>
  <c r="J147" i="28"/>
  <c r="BK130" i="29"/>
  <c r="BK201" i="30"/>
  <c r="BK264" i="30"/>
  <c r="BK185" i="30"/>
  <c r="J246" i="30"/>
  <c r="BK187" i="30"/>
  <c r="BK194" i="30"/>
  <c r="J228" i="30"/>
  <c r="J244" i="30"/>
  <c r="J201" i="30"/>
  <c r="BK150" i="30"/>
  <c r="J407" i="2"/>
  <c r="J342" i="2"/>
  <c r="J237" i="2"/>
  <c r="J155" i="2"/>
  <c r="BK452" i="2"/>
  <c r="BK406" i="2"/>
  <c r="J385" i="2"/>
  <c r="J332" i="2"/>
  <c r="BK223" i="2"/>
  <c r="J176" i="2"/>
  <c r="J428" i="2"/>
  <c r="J392" i="2"/>
  <c r="BK359" i="2"/>
  <c r="BK328" i="2"/>
  <c r="BK207" i="2"/>
  <c r="BK375" i="2"/>
  <c r="BK287" i="2"/>
  <c r="J225" i="2"/>
  <c r="J447" i="2"/>
  <c r="BK392" i="2"/>
  <c r="BK307" i="2"/>
  <c r="J260" i="2"/>
  <c r="BK227" i="2"/>
  <c r="J188" i="2"/>
  <c r="BK412" i="2"/>
  <c r="BK355" i="2"/>
  <c r="BK331" i="2"/>
  <c r="J244" i="2"/>
  <c r="BK157" i="2"/>
  <c r="J424" i="2"/>
  <c r="J372" i="2"/>
  <c r="BK332" i="2"/>
  <c r="J297" i="2"/>
  <c r="BK256" i="2"/>
  <c r="BK164" i="2"/>
  <c r="J337" i="2"/>
  <c r="BK247" i="2"/>
  <c r="J193" i="2"/>
  <c r="J395" i="2"/>
  <c r="BK360" i="2"/>
  <c r="J294" i="2"/>
  <c r="J222" i="2"/>
  <c r="J153" i="2"/>
  <c r="J360" i="2"/>
  <c r="BK263" i="2"/>
  <c r="BK202" i="2"/>
  <c r="BK163" i="2"/>
  <c r="BK432" i="2"/>
  <c r="J414" i="2"/>
  <c r="J308" i="2"/>
  <c r="BK232" i="2"/>
  <c r="BK167" i="2"/>
  <c r="J192" i="2"/>
  <c r="J218" i="3"/>
  <c r="BK186" i="3"/>
  <c r="J197" i="3"/>
  <c r="BK189" i="3"/>
  <c r="J204" i="3"/>
  <c r="J186" i="3"/>
  <c r="BK151" i="3"/>
  <c r="BK179" i="3"/>
  <c r="BK156" i="3"/>
  <c r="J222" i="3"/>
  <c r="BK152" i="3"/>
  <c r="J213" i="3"/>
  <c r="BK194" i="3"/>
  <c r="J167" i="3"/>
  <c r="BK191" i="3"/>
  <c r="BK154" i="3"/>
  <c r="BK138" i="4"/>
  <c r="J143" i="4"/>
  <c r="BK133" i="4"/>
  <c r="J131" i="4"/>
  <c r="J211" i="5"/>
  <c r="BK163" i="5"/>
  <c r="BK237" i="5"/>
  <c r="J210" i="5"/>
  <c r="J193" i="5"/>
  <c r="BK151" i="5"/>
  <c r="J142" i="5"/>
  <c r="J201" i="5"/>
  <c r="BK146" i="5"/>
  <c r="J204" i="5"/>
  <c r="BK166" i="5"/>
  <c r="J183" i="5"/>
  <c r="J249" i="5"/>
  <c r="J188" i="5"/>
  <c r="BK255" i="5"/>
  <c r="J172" i="5"/>
  <c r="BK145" i="5"/>
  <c r="J223" i="5"/>
  <c r="BK266" i="5"/>
  <c r="J230" i="5"/>
  <c r="BK179" i="5"/>
  <c r="J244" i="5"/>
  <c r="BK206" i="5"/>
  <c r="BK158" i="5"/>
  <c r="BK249" i="5"/>
  <c r="BK171" i="5"/>
  <c r="BK188" i="5"/>
  <c r="BK170" i="6"/>
  <c r="BK172" i="6"/>
  <c r="J141" i="6"/>
  <c r="BK167" i="6"/>
  <c r="J132" i="6"/>
  <c r="BK150" i="6"/>
  <c r="J164" i="6"/>
  <c r="BK147" i="6"/>
  <c r="BK133" i="6"/>
  <c r="BK131" i="6"/>
  <c r="BK136" i="6"/>
  <c r="BK423" i="7"/>
  <c r="BK373" i="7"/>
  <c r="J330" i="7"/>
  <c r="BK254" i="7"/>
  <c r="J230" i="7"/>
  <c r="J180" i="7"/>
  <c r="J148" i="7"/>
  <c r="J414" i="7"/>
  <c r="BK348" i="7"/>
  <c r="J272" i="7"/>
  <c r="BK202" i="7"/>
  <c r="J445" i="7"/>
  <c r="J400" i="7"/>
  <c r="J430" i="7"/>
  <c r="BK372" i="7"/>
  <c r="BK293" i="7"/>
  <c r="BK162" i="7"/>
  <c r="BK427" i="7"/>
  <c r="J321" i="7"/>
  <c r="J240" i="7"/>
  <c r="BK203" i="7"/>
  <c r="J474" i="7"/>
  <c r="J439" i="7"/>
  <c r="J382" i="7"/>
  <c r="BK334" i="7"/>
  <c r="J282" i="7"/>
  <c r="BK212" i="7"/>
  <c r="BK158" i="7"/>
  <c r="BK473" i="7"/>
  <c r="BK425" i="7"/>
  <c r="BK398" i="7"/>
  <c r="BK345" i="7"/>
  <c r="BK322" i="7"/>
  <c r="J257" i="7"/>
  <c r="BK475" i="7"/>
  <c r="J421" i="7"/>
  <c r="BK355" i="7"/>
  <c r="J311" i="7"/>
  <c r="BK280" i="7"/>
  <c r="J223" i="7"/>
  <c r="BK198" i="7"/>
  <c r="BK177" i="7"/>
  <c r="J436" i="7"/>
  <c r="J367" i="7"/>
  <c r="J333" i="7"/>
  <c r="J225" i="7"/>
  <c r="BK157" i="7"/>
  <c r="BK377" i="7"/>
  <c r="J303" i="7"/>
  <c r="BK235" i="7"/>
  <c r="J202" i="7"/>
  <c r="BK164" i="7"/>
  <c r="J176" i="8"/>
  <c r="J147" i="8"/>
  <c r="J181" i="8"/>
  <c r="BK165" i="8"/>
  <c r="J163" i="8"/>
  <c r="J139" i="8"/>
  <c r="BK136" i="8"/>
  <c r="BK153" i="8"/>
  <c r="J176" i="9"/>
  <c r="J158" i="9"/>
  <c r="BK159" i="9"/>
  <c r="BK183" i="9"/>
  <c r="J157" i="9"/>
  <c r="J167" i="9"/>
  <c r="J197" i="9"/>
  <c r="BK187" i="9"/>
  <c r="BK162" i="9"/>
  <c r="J179" i="9"/>
  <c r="J171" i="9"/>
  <c r="BK131" i="11"/>
  <c r="J158" i="13"/>
  <c r="BK151" i="13"/>
  <c r="BK139" i="13"/>
  <c r="J150" i="13"/>
  <c r="BK154" i="13"/>
  <c r="BK137" i="13"/>
  <c r="BK152" i="13"/>
  <c r="BK159" i="14"/>
  <c r="J316" i="16"/>
  <c r="J284" i="16"/>
  <c r="J178" i="16"/>
  <c r="BK465" i="16"/>
  <c r="BK403" i="16"/>
  <c r="J370" i="16"/>
  <c r="J325" i="16"/>
  <c r="BK242" i="16"/>
  <c r="BK500" i="16"/>
  <c r="J402" i="16"/>
  <c r="J320" i="16"/>
  <c r="J258" i="16"/>
  <c r="BK189" i="16"/>
  <c r="J171" i="16"/>
  <c r="BK443" i="16"/>
  <c r="BK372" i="16"/>
  <c r="J227" i="16"/>
  <c r="J211" i="16"/>
  <c r="BK506" i="16"/>
  <c r="BK379" i="16"/>
  <c r="BK264" i="16"/>
  <c r="BK533" i="16"/>
  <c r="J476" i="16"/>
  <c r="BK380" i="16"/>
  <c r="J285" i="16"/>
  <c r="BK172" i="16"/>
  <c r="J509" i="16"/>
  <c r="J443" i="16"/>
  <c r="J390" i="16"/>
  <c r="J359" i="16"/>
  <c r="BK245" i="16"/>
  <c r="J166" i="16"/>
  <c r="J574" i="16"/>
  <c r="BK532" i="16"/>
  <c r="J404" i="16"/>
  <c r="J378" i="16"/>
  <c r="J274" i="16"/>
  <c r="J218" i="16"/>
  <c r="J181" i="16"/>
  <c r="BK551" i="16"/>
  <c r="J528" i="16"/>
  <c r="J461" i="16"/>
  <c r="BK389" i="16"/>
  <c r="BK331" i="16"/>
  <c r="BK276" i="16"/>
  <c r="J245" i="16"/>
  <c r="J198" i="16"/>
  <c r="BK558" i="16"/>
  <c r="BK510" i="16"/>
  <c r="BK473" i="16"/>
  <c r="J397" i="16"/>
  <c r="J368" i="16"/>
  <c r="J319" i="16"/>
  <c r="BK277" i="16"/>
  <c r="BK230" i="16"/>
  <c r="BK166" i="16"/>
  <c r="BK534" i="16"/>
  <c r="J486" i="16"/>
  <c r="BK378" i="16"/>
  <c r="BK325" i="16"/>
  <c r="BK218" i="16"/>
  <c r="BK504" i="16"/>
  <c r="BK428" i="16"/>
  <c r="J262" i="16"/>
  <c r="BK194" i="16"/>
  <c r="J163" i="16"/>
  <c r="J168" i="17"/>
  <c r="BK192" i="17"/>
  <c r="J141" i="17"/>
  <c r="BK139" i="17"/>
  <c r="BK163" i="17"/>
  <c r="J196" i="17"/>
  <c r="BK138" i="17"/>
  <c r="BK149" i="17"/>
  <c r="J165" i="17"/>
  <c r="BK166" i="17"/>
  <c r="J179" i="17"/>
  <c r="BK165" i="17"/>
  <c r="J145" i="18"/>
  <c r="BK170" i="19"/>
  <c r="J153" i="19"/>
  <c r="J139" i="19"/>
  <c r="J168" i="19"/>
  <c r="J163" i="19"/>
  <c r="BK155" i="19"/>
  <c r="J132" i="19"/>
  <c r="J165" i="19"/>
  <c r="BK150" i="19"/>
  <c r="BK138" i="20"/>
  <c r="BK148" i="20"/>
  <c r="J147" i="20"/>
  <c r="J177" i="20"/>
  <c r="BK153" i="20"/>
  <c r="J137" i="20"/>
  <c r="J169" i="20"/>
  <c r="BK162" i="20"/>
  <c r="BK134" i="20"/>
  <c r="J407" i="21"/>
  <c r="J365" i="21"/>
  <c r="J331" i="21"/>
  <c r="J238" i="21"/>
  <c r="J147" i="21"/>
  <c r="BK422" i="21"/>
  <c r="BK368" i="21"/>
  <c r="BK321" i="21"/>
  <c r="J257" i="21"/>
  <c r="BK185" i="21"/>
  <c r="J165" i="21"/>
  <c r="J395" i="21"/>
  <c r="J352" i="21"/>
  <c r="BK285" i="21"/>
  <c r="J261" i="21"/>
  <c r="BK222" i="21"/>
  <c r="BK443" i="21"/>
  <c r="BK391" i="21"/>
  <c r="J343" i="21"/>
  <c r="BK264" i="21"/>
  <c r="J215" i="21"/>
  <c r="BK171" i="21"/>
  <c r="BK424" i="21"/>
  <c r="BK421" i="21"/>
  <c r="BK400" i="21"/>
  <c r="J324" i="21"/>
  <c r="J287" i="21"/>
  <c r="BK254" i="21"/>
  <c r="J209" i="21"/>
  <c r="J171" i="21"/>
  <c r="J432" i="21"/>
  <c r="J383" i="21"/>
  <c r="BK312" i="21"/>
  <c r="J216" i="21"/>
  <c r="J464" i="21"/>
  <c r="BK435" i="21"/>
  <c r="BK350" i="21"/>
  <c r="BK286" i="21"/>
  <c r="BK191" i="21"/>
  <c r="J455" i="21"/>
  <c r="J353" i="21"/>
  <c r="BK300" i="21"/>
  <c r="BK219" i="21"/>
  <c r="BK187" i="21"/>
  <c r="BK140" i="21"/>
  <c r="J420" i="21"/>
  <c r="BK347" i="21"/>
  <c r="BK296" i="21"/>
  <c r="J262" i="21"/>
  <c r="BK210" i="21"/>
  <c r="J431" i="21"/>
  <c r="J394" i="21"/>
  <c r="J337" i="21"/>
  <c r="J244" i="21"/>
  <c r="BK363" i="21"/>
  <c r="J301" i="21"/>
  <c r="BK208" i="21"/>
  <c r="BK174" i="22"/>
  <c r="BK180" i="22"/>
  <c r="BK137" i="22"/>
  <c r="J139" i="22"/>
  <c r="J151" i="22"/>
  <c r="BK181" i="22"/>
  <c r="BK144" i="22"/>
  <c r="BK175" i="22"/>
  <c r="BK163" i="23"/>
  <c r="J252" i="23"/>
  <c r="J173" i="23"/>
  <c r="J210" i="23"/>
  <c r="BK187" i="23"/>
  <c r="J144" i="23"/>
  <c r="BK199" i="23"/>
  <c r="BK214" i="23"/>
  <c r="J237" i="23"/>
  <c r="J159" i="23"/>
  <c r="BK255" i="23"/>
  <c r="J213" i="23"/>
  <c r="BK191" i="23"/>
  <c r="J208" i="23"/>
  <c r="J245" i="23"/>
  <c r="BK192" i="23"/>
  <c r="J247" i="23"/>
  <c r="BK145" i="23"/>
  <c r="BK132" i="24"/>
  <c r="BK138" i="27"/>
  <c r="J152" i="27"/>
  <c r="J133" i="27"/>
  <c r="J142" i="27"/>
  <c r="J142" i="28"/>
  <c r="J141" i="28"/>
  <c r="J149" i="28"/>
  <c r="J153" i="28"/>
  <c r="BK281" i="30"/>
  <c r="J200" i="30"/>
  <c r="J253" i="30"/>
  <c r="BK213" i="30"/>
  <c r="J264" i="30"/>
  <c r="J174" i="30"/>
  <c r="J217" i="30"/>
  <c r="BK255" i="30"/>
  <c r="BK197" i="30"/>
  <c r="J150" i="30"/>
  <c r="J188" i="30"/>
  <c r="J222" i="30"/>
  <c r="BK253" i="30"/>
  <c r="BK227" i="30"/>
  <c r="J288" i="30"/>
  <c r="J247" i="30"/>
  <c r="J248" i="30"/>
  <c r="J194" i="30"/>
  <c r="J163" i="30"/>
  <c r="BK203" i="30"/>
  <c r="BK167" i="30"/>
  <c r="BK379" i="2"/>
  <c r="J302" i="2"/>
  <c r="BK246" i="2"/>
  <c r="BK198" i="2"/>
  <c r="J455" i="2"/>
  <c r="J432" i="2"/>
  <c r="J374" i="2"/>
  <c r="J300" i="2"/>
  <c r="BK218" i="2"/>
  <c r="BK169" i="2"/>
  <c r="J402" i="2"/>
  <c r="J361" i="2"/>
  <c r="BK346" i="2"/>
  <c r="BK250" i="2"/>
  <c r="J398" i="2"/>
  <c r="BK255" i="2"/>
  <c r="J156" i="2"/>
  <c r="BK395" i="2"/>
  <c r="BK372" i="2"/>
  <c r="BK297" i="2"/>
  <c r="BK253" i="2"/>
  <c r="J228" i="2"/>
  <c r="BK211" i="2"/>
  <c r="BK414" i="2"/>
  <c r="J356" i="2"/>
  <c r="BK318" i="2"/>
  <c r="BK248" i="2"/>
  <c r="J187" i="2"/>
  <c r="BK434" i="2"/>
  <c r="BK382" i="2"/>
  <c r="BK301" i="2"/>
  <c r="J277" i="2"/>
  <c r="BK215" i="2"/>
  <c r="BK349" i="2"/>
  <c r="BK267" i="2"/>
  <c r="BK205" i="2"/>
  <c r="J184" i="2"/>
  <c r="J379" i="2"/>
  <c r="BK351" i="2"/>
  <c r="J252" i="2"/>
  <c r="BK172" i="2"/>
  <c r="J386" i="2"/>
  <c r="J293" i="2"/>
  <c r="BK217" i="2"/>
  <c r="J459" i="2"/>
  <c r="J442" i="2"/>
  <c r="J420" i="2"/>
  <c r="J318" i="2"/>
  <c r="BK302" i="2"/>
  <c r="J197" i="2"/>
  <c r="J161" i="2"/>
  <c r="J246" i="2"/>
  <c r="J174" i="2"/>
  <c r="BK207" i="3"/>
  <c r="J137" i="3"/>
  <c r="J160" i="3"/>
  <c r="J200" i="3"/>
  <c r="BK150" i="3"/>
  <c r="BK197" i="3"/>
  <c r="BK146" i="3"/>
  <c r="BK172" i="3"/>
  <c r="J194" i="3"/>
  <c r="J153" i="3"/>
  <c r="J179" i="3"/>
  <c r="BK221" i="3"/>
  <c r="J203" i="3"/>
  <c r="BK171" i="3"/>
  <c r="BK219" i="3"/>
  <c r="BK147" i="3"/>
  <c r="BK136" i="3"/>
  <c r="J134" i="4"/>
  <c r="BK134" i="4"/>
  <c r="BK223" i="5"/>
  <c r="BK174" i="5"/>
  <c r="BK238" i="5"/>
  <c r="BK225" i="5"/>
  <c r="BK204" i="5"/>
  <c r="BK190" i="5"/>
  <c r="J150" i="5"/>
  <c r="J139" i="5"/>
  <c r="J200" i="5"/>
  <c r="BK168" i="5"/>
  <c r="BK248" i="5"/>
  <c r="BK173" i="5"/>
  <c r="J232" i="5"/>
  <c r="BK136" i="5"/>
  <c r="BK235" i="5"/>
  <c r="J191" i="5"/>
  <c r="J259" i="5"/>
  <c r="J197" i="5"/>
  <c r="BK230" i="5"/>
  <c r="BK193" i="5"/>
  <c r="J246" i="5"/>
  <c r="BK195" i="5"/>
  <c r="J151" i="5"/>
  <c r="BK250" i="5"/>
  <c r="J217" i="5"/>
  <c r="J194" i="5"/>
  <c r="BK150" i="5"/>
  <c r="J199" i="5"/>
  <c r="J247" i="5"/>
  <c r="J152" i="5"/>
  <c r="BK144" i="6"/>
  <c r="J174" i="6"/>
  <c r="BK174" i="6"/>
  <c r="J159" i="6"/>
  <c r="BK161" i="6"/>
  <c r="BK175" i="6"/>
  <c r="BK149" i="6"/>
  <c r="J169" i="6"/>
  <c r="J446" i="7"/>
  <c r="J390" i="7"/>
  <c r="J355" i="7"/>
  <c r="J322" i="7"/>
  <c r="BK251" i="7"/>
  <c r="BK185" i="7"/>
  <c r="J149" i="7"/>
  <c r="J422" i="7"/>
  <c r="BK349" i="7"/>
  <c r="BK279" i="7"/>
  <c r="J256" i="7"/>
  <c r="BK149" i="7"/>
  <c r="BK441" i="7"/>
  <c r="BK392" i="7"/>
  <c r="J427" i="7"/>
  <c r="BK381" i="7"/>
  <c r="BK320" i="7"/>
  <c r="BK268" i="7"/>
  <c r="J198" i="7"/>
  <c r="BK153" i="7"/>
  <c r="BK435" i="7"/>
  <c r="J365" i="7"/>
  <c r="BK317" i="7"/>
  <c r="BK255" i="7"/>
  <c r="J228" i="7"/>
  <c r="J158" i="7"/>
  <c r="J478" i="7"/>
  <c r="BK450" i="7"/>
  <c r="BK329" i="7"/>
  <c r="J277" i="7"/>
  <c r="BK187" i="7"/>
  <c r="BK143" i="7"/>
  <c r="BK430" i="7"/>
  <c r="J393" i="7"/>
  <c r="J348" i="7"/>
  <c r="BK306" i="7"/>
  <c r="J206" i="7"/>
  <c r="BK419" i="7"/>
  <c r="BK333" i="7"/>
  <c r="J312" i="7"/>
  <c r="BK269" i="7"/>
  <c r="BK225" i="7"/>
  <c r="BK199" i="7"/>
  <c r="J176" i="7"/>
  <c r="BK439" i="7"/>
  <c r="J378" i="7"/>
  <c r="BK308" i="7"/>
  <c r="BK207" i="7"/>
  <c r="BK471" i="7"/>
  <c r="BK390" i="7"/>
  <c r="J300" i="7"/>
  <c r="BK243" i="7"/>
  <c r="J171" i="7"/>
  <c r="J163" i="7"/>
  <c r="BK160" i="8"/>
  <c r="BK182" i="8"/>
  <c r="BK139" i="8"/>
  <c r="BK163" i="8"/>
  <c r="BK159" i="8"/>
  <c r="BK176" i="8"/>
  <c r="BK151" i="8"/>
  <c r="BK166" i="8"/>
  <c r="J137" i="8"/>
  <c r="BK198" i="9"/>
  <c r="BK169" i="9"/>
  <c r="BK164" i="9"/>
  <c r="BK149" i="9"/>
  <c r="BK147" i="9"/>
  <c r="BK141" i="9"/>
  <c r="J182" i="9"/>
  <c r="BK178" i="9"/>
  <c r="J163" i="9"/>
  <c r="BK130" i="10"/>
  <c r="J132" i="11"/>
  <c r="BK136" i="11"/>
  <c r="J127" i="12"/>
  <c r="J139" i="13"/>
  <c r="BK135" i="13"/>
  <c r="J137" i="13"/>
  <c r="BK145" i="13"/>
  <c r="J154" i="13"/>
  <c r="J145" i="14"/>
  <c r="J336" i="16"/>
  <c r="J315" i="16"/>
  <c r="J222" i="16"/>
  <c r="BK206" i="16"/>
  <c r="BK468" i="16"/>
  <c r="J415" i="16"/>
  <c r="BK366" i="16"/>
  <c r="J297" i="16"/>
  <c r="BK171" i="16"/>
  <c r="J437" i="16"/>
  <c r="BK358" i="16"/>
  <c r="BK292" i="16"/>
  <c r="BK217" i="16"/>
  <c r="J185" i="16"/>
  <c r="BK535" i="16"/>
  <c r="J454" i="16"/>
  <c r="J347" i="16"/>
  <c r="J246" i="16"/>
  <c r="J182" i="16"/>
  <c r="BK466" i="16"/>
  <c r="BK395" i="16"/>
  <c r="J259" i="16"/>
  <c r="BK180" i="16"/>
  <c r="J468" i="16"/>
  <c r="BK320" i="16"/>
  <c r="BK299" i="16"/>
  <c r="J519" i="16"/>
  <c r="BK496" i="16"/>
  <c r="BK455" i="16"/>
  <c r="J367" i="16"/>
  <c r="J327" i="16"/>
  <c r="BK215" i="16"/>
  <c r="J161" i="16"/>
  <c r="J550" i="16"/>
  <c r="BK433" i="16"/>
  <c r="J379" i="16"/>
  <c r="BK303" i="16"/>
  <c r="BK234" i="16"/>
  <c r="J189" i="16"/>
  <c r="J575" i="16"/>
  <c r="J541" i="16"/>
  <c r="J478" i="16"/>
  <c r="J392" i="16"/>
  <c r="BK314" i="16"/>
  <c r="BK258" i="16"/>
  <c r="BK223" i="16"/>
  <c r="BK539" i="16"/>
  <c r="BK509" i="16"/>
  <c r="J460" i="16"/>
  <c r="J369" i="16"/>
  <c r="J331" i="16"/>
  <c r="BK293" i="16"/>
  <c r="BK221" i="16"/>
  <c r="J172" i="16"/>
  <c r="J563" i="16"/>
  <c r="BK528" i="16"/>
  <c r="BK432" i="16"/>
  <c r="BK345" i="16"/>
  <c r="BK290" i="16"/>
  <c r="BK241" i="16"/>
  <c r="BK561" i="16"/>
  <c r="BK542" i="16"/>
  <c r="BK449" i="16"/>
  <c r="J357" i="16"/>
  <c r="J153" i="17"/>
  <c r="BK171" i="17"/>
  <c r="J140" i="17"/>
  <c r="J171" i="17"/>
  <c r="BK134" i="17"/>
  <c r="J135" i="18"/>
  <c r="J140" i="18"/>
  <c r="J134" i="18"/>
  <c r="J175" i="19"/>
  <c r="J158" i="19"/>
  <c r="BK164" i="19"/>
  <c r="BK146" i="19"/>
  <c r="J135" i="19"/>
  <c r="J160" i="19"/>
  <c r="J161" i="19"/>
  <c r="J176" i="20"/>
  <c r="BK130" i="20"/>
  <c r="BK144" i="20"/>
  <c r="J173" i="20"/>
  <c r="J161" i="20"/>
  <c r="BK163" i="20"/>
  <c r="J135" i="20"/>
  <c r="J168" i="20"/>
  <c r="J166" i="20"/>
  <c r="J443" i="21"/>
  <c r="J406" i="21"/>
  <c r="BK352" i="21"/>
  <c r="J327" i="21"/>
  <c r="J235" i="21"/>
  <c r="J144" i="21"/>
  <c r="BK408" i="21"/>
  <c r="BK357" i="21"/>
  <c r="J297" i="21"/>
  <c r="J240" i="21"/>
  <c r="J203" i="21"/>
  <c r="J172" i="21"/>
  <c r="BK429" i="21"/>
  <c r="J387" i="21"/>
  <c r="BK281" i="21"/>
  <c r="BK232" i="21"/>
  <c r="BK177" i="21"/>
  <c r="J429" i="21"/>
  <c r="J382" i="21"/>
  <c r="J334" i="21"/>
  <c r="J242" i="21"/>
  <c r="BK192" i="21"/>
  <c r="J151" i="21"/>
  <c r="J428" i="21"/>
  <c r="BK389" i="21"/>
  <c r="BK330" i="21"/>
  <c r="J284" i="21"/>
  <c r="BK253" i="21"/>
  <c r="J196" i="21"/>
  <c r="J162" i="21"/>
  <c r="J434" i="21"/>
  <c r="J390" i="21"/>
  <c r="BK325" i="21"/>
  <c r="BK260" i="21"/>
  <c r="J173" i="21"/>
  <c r="J449" i="21"/>
  <c r="BK369" i="21"/>
  <c r="J330" i="21"/>
  <c r="J253" i="21"/>
  <c r="J168" i="21"/>
  <c r="BK458" i="21"/>
  <c r="J403" i="21"/>
  <c r="BK317" i="21"/>
  <c r="BK243" i="21"/>
  <c r="J192" i="21"/>
  <c r="J153" i="21"/>
  <c r="J417" i="21"/>
  <c r="BK335" i="21"/>
  <c r="J312" i="21"/>
  <c r="J267" i="21"/>
  <c r="BK237" i="21"/>
  <c r="BK166" i="21"/>
  <c r="BK142" i="21"/>
  <c r="BK416" i="21"/>
  <c r="BK373" i="21"/>
  <c r="J283" i="21"/>
  <c r="BK225" i="21"/>
  <c r="BK141" i="21"/>
  <c r="J345" i="21"/>
  <c r="BK302" i="21"/>
  <c r="BK217" i="21"/>
  <c r="BK163" i="21"/>
  <c r="BK171" i="22"/>
  <c r="BK177" i="22"/>
  <c r="J180" i="22"/>
  <c r="BK140" i="22"/>
  <c r="J141" i="22"/>
  <c r="BK155" i="22"/>
  <c r="BK154" i="23"/>
  <c r="J197" i="23"/>
  <c r="J262" i="23"/>
  <c r="BK257" i="23"/>
  <c r="J188" i="23"/>
  <c r="BK220" i="23"/>
  <c r="J258" i="23"/>
  <c r="BK176" i="23"/>
  <c r="J206" i="23"/>
  <c r="BK247" i="23"/>
  <c r="BK148" i="23"/>
  <c r="J212" i="23"/>
  <c r="BK190" i="23"/>
  <c r="BK217" i="23"/>
  <c r="BK160" i="23"/>
  <c r="J232" i="23"/>
  <c r="J165" i="23"/>
  <c r="BK188" i="23"/>
  <c r="J129" i="25"/>
  <c r="BK131" i="25"/>
  <c r="BK150" i="27"/>
  <c r="BK147" i="27"/>
  <c r="BK135" i="27"/>
  <c r="BK133" i="27"/>
  <c r="J144" i="27"/>
  <c r="J140" i="27"/>
  <c r="BK153" i="28"/>
  <c r="J160" i="28"/>
  <c r="BK159" i="28"/>
  <c r="BK156" i="28"/>
  <c r="J143" i="28"/>
  <c r="BK137" i="28"/>
  <c r="J261" i="30"/>
  <c r="J204" i="30"/>
  <c r="BK276" i="30"/>
  <c r="BK246" i="30"/>
  <c r="BK202" i="30"/>
  <c r="J165" i="30"/>
  <c r="BK245" i="30"/>
  <c r="BK186" i="30"/>
  <c r="J277" i="30"/>
  <c r="BK220" i="30"/>
  <c r="BK271" i="30"/>
  <c r="BK217" i="30"/>
  <c r="J203" i="30"/>
  <c r="BK170" i="30"/>
  <c r="J240" i="30"/>
  <c r="BK192" i="30"/>
  <c r="J152" i="30"/>
  <c r="J199" i="30"/>
  <c r="BK261" i="30"/>
  <c r="BK222" i="30"/>
  <c r="BK181" i="30"/>
  <c r="J279" i="30"/>
  <c r="BK151" i="30"/>
  <c r="J232" i="30"/>
  <c r="J206" i="30"/>
  <c r="J175" i="30"/>
  <c r="BK159" i="30"/>
  <c r="BK215" i="30"/>
  <c r="J189" i="30"/>
  <c r="BK165" i="30"/>
  <c r="BK386" i="2"/>
  <c r="BK362" i="2"/>
  <c r="J301" i="2"/>
  <c r="J256" i="2"/>
  <c r="BK219" i="2"/>
  <c r="BK192" i="2"/>
  <c r="BK456" i="2"/>
  <c r="J433" i="2"/>
  <c r="BK401" i="2"/>
  <c r="J359" i="2"/>
  <c r="J322" i="2"/>
  <c r="BK257" i="2"/>
  <c r="J201" i="2"/>
  <c r="J167" i="2"/>
  <c r="J410" i="2"/>
  <c r="J401" i="2"/>
  <c r="J349" i="2"/>
  <c r="BK273" i="2"/>
  <c r="J217" i="2"/>
  <c r="J399" i="2"/>
  <c r="J371" i="2"/>
  <c r="BK339" i="2"/>
  <c r="J249" i="2"/>
  <c r="J198" i="2"/>
  <c r="J445" i="2"/>
  <c r="BK416" i="2"/>
  <c r="J380" i="2"/>
  <c r="BK357" i="2"/>
  <c r="BK283" i="2"/>
  <c r="BK241" i="2"/>
  <c r="BK226" i="2"/>
  <c r="J199" i="2"/>
  <c r="BK418" i="2"/>
  <c r="J405" i="2"/>
  <c r="J346" i="2"/>
  <c r="J324" i="2"/>
  <c r="BK280" i="2"/>
  <c r="BK216" i="2"/>
  <c r="J170" i="2"/>
  <c r="BK445" i="2"/>
  <c r="BK400" i="2"/>
  <c r="BK366" i="2"/>
  <c r="J320" i="2"/>
  <c r="J281" i="2"/>
  <c r="J230" i="2"/>
  <c r="BK182" i="2"/>
  <c r="BK153" i="2"/>
  <c r="BK334" i="2"/>
  <c r="BK272" i="2"/>
  <c r="BK233" i="2"/>
  <c r="BK203" i="2"/>
  <c r="BK402" i="2"/>
  <c r="J368" i="2"/>
  <c r="J331" i="2"/>
  <c r="BK293" i="2"/>
  <c r="BK251" i="2"/>
  <c r="J177" i="2"/>
  <c r="J154" i="2"/>
  <c r="BK376" i="2"/>
  <c r="J347" i="2"/>
  <c r="BK271" i="2"/>
  <c r="BK225" i="2"/>
  <c r="BK183" i="2"/>
  <c r="J457" i="2"/>
  <c r="BK443" i="2"/>
  <c r="BK423" i="2"/>
  <c r="J343" i="2"/>
  <c r="BK313" i="2"/>
  <c r="BK266" i="2"/>
  <c r="BK220" i="2"/>
  <c r="J165" i="2"/>
  <c r="J323" i="2"/>
  <c r="J205" i="2"/>
  <c r="BK178" i="3"/>
  <c r="BK198" i="3"/>
  <c r="BK206" i="3"/>
  <c r="J144" i="3"/>
  <c r="BK193" i="3"/>
  <c r="BK158" i="3"/>
  <c r="BK200" i="3"/>
  <c r="BK141" i="3"/>
  <c r="J140" i="4"/>
  <c r="BK141" i="4"/>
  <c r="BK142" i="4"/>
  <c r="J256" i="5"/>
  <c r="BK164" i="5"/>
  <c r="BK259" i="5"/>
  <c r="BK227" i="5"/>
  <c r="BK205" i="5"/>
  <c r="J169" i="5"/>
  <c r="BK147" i="5"/>
  <c r="BK257" i="5"/>
  <c r="J196" i="5"/>
  <c r="J145" i="5"/>
  <c r="BK209" i="5"/>
  <c r="BK186" i="5"/>
  <c r="J164" i="5"/>
  <c r="J140" i="5"/>
  <c r="J236" i="5"/>
  <c r="BK153" i="5"/>
  <c r="J241" i="5"/>
  <c r="BK155" i="5"/>
  <c r="J235" i="5"/>
  <c r="J219" i="5"/>
  <c r="J264" i="5"/>
  <c r="J198" i="5"/>
  <c r="BK157" i="5"/>
  <c r="BK246" i="5"/>
  <c r="BK215" i="5"/>
  <c r="BK169" i="5"/>
  <c r="BK196" i="5"/>
  <c r="J155" i="5"/>
  <c r="J160" i="5"/>
  <c r="BK171" i="6"/>
  <c r="BK164" i="6"/>
  <c r="J175" i="6"/>
  <c r="BK159" i="6"/>
  <c r="J131" i="6"/>
  <c r="J167" i="6"/>
  <c r="BK156" i="6"/>
  <c r="BK158" i="6"/>
  <c r="BK134" i="6"/>
  <c r="BK162" i="6"/>
  <c r="J130" i="6"/>
  <c r="BK135" i="6"/>
  <c r="J432" i="7"/>
  <c r="BK380" i="7"/>
  <c r="BK344" i="7"/>
  <c r="BK284" i="7"/>
  <c r="BK236" i="7"/>
  <c r="J194" i="7"/>
  <c r="BK170" i="7"/>
  <c r="BK147" i="7"/>
  <c r="J415" i="7"/>
  <c r="J329" i="7"/>
  <c r="J269" i="7"/>
  <c r="BK219" i="7"/>
  <c r="BK163" i="7"/>
  <c r="BK426" i="7"/>
  <c r="BK432" i="7"/>
  <c r="J380" i="7"/>
  <c r="BK283" i="7"/>
  <c r="J253" i="7"/>
  <c r="BK216" i="7"/>
  <c r="J182" i="7"/>
  <c r="BK448" i="7"/>
  <c r="BK415" i="7"/>
  <c r="BK351" i="7"/>
  <c r="J254" i="7"/>
  <c r="J220" i="7"/>
  <c r="BK183" i="7"/>
  <c r="BK468" i="7"/>
  <c r="BK407" i="7"/>
  <c r="J316" i="7"/>
  <c r="J286" i="7"/>
  <c r="BK223" i="7"/>
  <c r="BK161" i="7"/>
  <c r="BK470" i="7"/>
  <c r="J416" i="7"/>
  <c r="J375" i="7"/>
  <c r="J341" i="7"/>
  <c r="J216" i="7"/>
  <c r="BK142" i="7"/>
  <c r="J406" i="7"/>
  <c r="BK316" i="7"/>
  <c r="BK302" i="7"/>
  <c r="BK247" i="7"/>
  <c r="J214" i="7"/>
  <c r="J179" i="7"/>
  <c r="J146" i="7"/>
  <c r="J392" i="7"/>
  <c r="BK343" i="7"/>
  <c r="J273" i="7"/>
  <c r="BK230" i="7"/>
  <c r="J183" i="7"/>
  <c r="J359" i="7"/>
  <c r="BK272" i="7"/>
  <c r="J204" i="7"/>
  <c r="J166" i="7"/>
  <c r="BK161" i="8"/>
  <c r="BK147" i="8"/>
  <c r="BK173" i="8"/>
  <c r="J151" i="8"/>
  <c r="BK158" i="8"/>
  <c r="J143" i="8"/>
  <c r="J140" i="8"/>
  <c r="J159" i="8"/>
  <c r="J169" i="9"/>
  <c r="BK153" i="9"/>
  <c r="J141" i="9"/>
  <c r="BK177" i="9"/>
  <c r="J155" i="9"/>
  <c r="J199" i="9"/>
  <c r="J168" i="9"/>
  <c r="BK145" i="9"/>
  <c r="J147" i="14"/>
  <c r="J156" i="14"/>
  <c r="J277" i="16"/>
  <c r="BK159" i="16"/>
  <c r="J432" i="16"/>
  <c r="J293" i="16"/>
  <c r="J167" i="16"/>
  <c r="BK413" i="16"/>
  <c r="J310" i="16"/>
  <c r="BK214" i="16"/>
  <c r="J180" i="16"/>
  <c r="J511" i="16"/>
  <c r="BK362" i="16"/>
  <c r="J473" i="16"/>
  <c r="J376" i="16"/>
  <c r="BK284" i="16"/>
  <c r="BK181" i="16"/>
  <c r="J484" i="16"/>
  <c r="BK426" i="16"/>
  <c r="BK381" i="16"/>
  <c r="J300" i="16"/>
  <c r="J270" i="16"/>
  <c r="J521" i="16"/>
  <c r="BK486" i="16"/>
  <c r="BK442" i="16"/>
  <c r="BK385" i="16"/>
  <c r="BK335" i="16"/>
  <c r="J240" i="16"/>
  <c r="J190" i="16"/>
  <c r="BK562" i="16"/>
  <c r="BK530" i="16"/>
  <c r="BK409" i="16"/>
  <c r="J364" i="16"/>
  <c r="J296" i="16"/>
  <c r="J231" i="16"/>
  <c r="BK182" i="16"/>
  <c r="J546" i="16"/>
  <c r="J462" i="16"/>
  <c r="BK390" i="16"/>
  <c r="J299" i="16"/>
  <c r="BK244" i="16"/>
  <c r="BK173" i="16"/>
  <c r="J568" i="16"/>
  <c r="BK527" i="16"/>
  <c r="BK437" i="16"/>
  <c r="J383" i="16"/>
  <c r="BK318" i="16"/>
  <c r="BK295" i="16"/>
  <c r="J255" i="16"/>
  <c r="BK198" i="16"/>
  <c r="BK568" i="16"/>
  <c r="J499" i="16"/>
  <c r="J427" i="16"/>
  <c r="BK347" i="16"/>
  <c r="BK274" i="16"/>
  <c r="J237" i="16"/>
  <c r="J549" i="16"/>
  <c r="BK463" i="16"/>
  <c r="J412" i="16"/>
  <c r="J312" i="16"/>
  <c r="BK237" i="16"/>
  <c r="J175" i="16"/>
  <c r="J172" i="17"/>
  <c r="J139" i="17"/>
  <c r="J163" i="17"/>
  <c r="J145" i="17"/>
  <c r="J154" i="17"/>
  <c r="BK193" i="17"/>
  <c r="J183" i="17"/>
  <c r="BK190" i="17"/>
  <c r="BK197" i="17"/>
  <c r="BK162" i="17"/>
  <c r="BK186" i="17"/>
  <c r="BK187" i="17"/>
  <c r="J155" i="17"/>
  <c r="BK143" i="18"/>
  <c r="BK145" i="18"/>
  <c r="J176" i="19"/>
  <c r="J146" i="19"/>
  <c r="J134" i="19"/>
  <c r="BK143" i="19"/>
  <c r="BK139" i="19"/>
  <c r="BK137" i="19"/>
  <c r="J152" i="19"/>
  <c r="BK152" i="20"/>
  <c r="BK172" i="20"/>
  <c r="J136" i="20"/>
  <c r="J142" i="20"/>
  <c r="BK171" i="20"/>
  <c r="BK156" i="20"/>
  <c r="BK167" i="20"/>
  <c r="BK147" i="20"/>
  <c r="BK441" i="21"/>
  <c r="BK383" i="21"/>
  <c r="BK349" i="21"/>
  <c r="J237" i="21"/>
  <c r="J169" i="21"/>
  <c r="J448" i="21"/>
  <c r="BK385" i="21"/>
  <c r="BK308" i="21"/>
  <c r="J232" i="21"/>
  <c r="BK190" i="21"/>
  <c r="BK436" i="21"/>
  <c r="BK394" i="21"/>
  <c r="BK337" i="21"/>
  <c r="BK301" i="21"/>
  <c r="BK263" i="21"/>
  <c r="BK184" i="21"/>
  <c r="BK428" i="21"/>
  <c r="J379" i="21"/>
  <c r="J332" i="21"/>
  <c r="BK251" i="21"/>
  <c r="J205" i="21"/>
  <c r="J184" i="21"/>
  <c r="BK444" i="21"/>
  <c r="J423" i="21"/>
  <c r="J381" i="21"/>
  <c r="BK318" i="21"/>
  <c r="BK268" i="21"/>
  <c r="BK216" i="21"/>
  <c r="BK173" i="21"/>
  <c r="BK433" i="21"/>
  <c r="J373" i="21"/>
  <c r="J300" i="21"/>
  <c r="BK215" i="21"/>
  <c r="J145" i="21"/>
  <c r="J440" i="21"/>
  <c r="BK372" i="21"/>
  <c r="BK338" i="21"/>
  <c r="J272" i="21"/>
  <c r="BK203" i="21"/>
  <c r="BK464" i="21"/>
  <c r="J386" i="21"/>
  <c r="J325" i="21"/>
  <c r="BK259" i="21"/>
  <c r="J202" i="21"/>
  <c r="J157" i="21"/>
  <c r="J374" i="21"/>
  <c r="BK314" i="21"/>
  <c r="J263" i="21"/>
  <c r="BK182" i="21"/>
  <c r="BK448" i="21"/>
  <c r="BK392" i="21"/>
  <c r="J290" i="21"/>
  <c r="J255" i="21"/>
  <c r="BK157" i="21"/>
  <c r="BK339" i="21"/>
  <c r="BK244" i="21"/>
  <c r="BK161" i="21"/>
  <c r="J157" i="22"/>
  <c r="J158" i="22"/>
  <c r="BK158" i="22"/>
  <c r="BK145" i="22"/>
  <c r="J155" i="22"/>
  <c r="BK157" i="22"/>
  <c r="J147" i="22"/>
  <c r="J234" i="23"/>
  <c r="J162" i="23"/>
  <c r="BK248" i="23"/>
  <c r="BK186" i="23"/>
  <c r="J220" i="23"/>
  <c r="BK229" i="23"/>
  <c r="BK158" i="23"/>
  <c r="BK231" i="23"/>
  <c r="BK201" i="23"/>
  <c r="BK219" i="23"/>
  <c r="J255" i="23"/>
  <c r="J184" i="23"/>
  <c r="J169" i="23"/>
  <c r="J216" i="23"/>
  <c r="J263" i="23"/>
  <c r="J211" i="23"/>
  <c r="BK147" i="23"/>
  <c r="J207" i="23"/>
  <c r="J149" i="23"/>
  <c r="BK175" i="23"/>
  <c r="BK130" i="24"/>
  <c r="F38" i="26"/>
  <c r="BA127" i="1" s="1"/>
  <c r="J147" i="27"/>
  <c r="BK145" i="27"/>
  <c r="J136" i="28"/>
  <c r="BK139" i="28"/>
  <c r="J137" i="28"/>
  <c r="J156" i="28"/>
  <c r="BK129" i="29"/>
  <c r="BK236" i="30"/>
  <c r="J164" i="30"/>
  <c r="BK252" i="30"/>
  <c r="BK219" i="30"/>
  <c r="BK155" i="30"/>
  <c r="BK153" i="30"/>
  <c r="J235" i="30"/>
  <c r="J259" i="30"/>
  <c r="BK206" i="30"/>
  <c r="J159" i="30"/>
  <c r="J221" i="30"/>
  <c r="J151" i="30"/>
  <c r="BK180" i="30"/>
  <c r="J260" i="30"/>
  <c r="J226" i="30"/>
  <c r="J268" i="30"/>
  <c r="BK266" i="30"/>
  <c r="J249" i="30"/>
  <c r="J181" i="30"/>
  <c r="BK223" i="30"/>
  <c r="BK172" i="30"/>
  <c r="BK403" i="2"/>
  <c r="J305" i="2"/>
  <c r="J250" i="2"/>
  <c r="BK200" i="2"/>
  <c r="BK457" i="2"/>
  <c r="J448" i="2"/>
  <c r="BK405" i="2"/>
  <c r="J390" i="2"/>
  <c r="J295" i="2"/>
  <c r="BK228" i="2"/>
  <c r="BK204" i="2"/>
  <c r="AS96" i="1"/>
  <c r="BK258" i="2"/>
  <c r="J421" i="2"/>
  <c r="J369" i="2"/>
  <c r="J274" i="2"/>
  <c r="BK197" i="2"/>
  <c r="J440" i="2"/>
  <c r="J375" i="2"/>
  <c r="BK299" i="2"/>
  <c r="J271" i="2"/>
  <c r="J240" i="2"/>
  <c r="BK213" i="2"/>
  <c r="BK425" i="2"/>
  <c r="J370" i="2"/>
  <c r="J328" i="2"/>
  <c r="BK279" i="2"/>
  <c r="J203" i="2"/>
  <c r="J431" i="2"/>
  <c r="J367" i="2"/>
  <c r="J326" i="2"/>
  <c r="J264" i="2"/>
  <c r="J169" i="2"/>
  <c r="J350" i="2"/>
  <c r="BK294" i="2"/>
  <c r="BK222" i="2"/>
  <c r="J189" i="2"/>
  <c r="BK390" i="2"/>
  <c r="BK361" i="2"/>
  <c r="J276" i="2"/>
  <c r="BK230" i="2"/>
  <c r="BK168" i="2"/>
  <c r="J416" i="2"/>
  <c r="J241" i="2"/>
  <c r="BK184" i="2"/>
  <c r="J456" i="2"/>
  <c r="BK440" i="2"/>
  <c r="J427" i="2"/>
  <c r="BK317" i="2"/>
  <c r="J257" i="2"/>
  <c r="BK191" i="2"/>
  <c r="BK281" i="2"/>
  <c r="BK234" i="2"/>
  <c r="J211" i="3"/>
  <c r="BK169" i="3"/>
  <c r="J216" i="3"/>
  <c r="J161" i="3"/>
  <c r="BK202" i="3"/>
  <c r="J217" i="3"/>
  <c r="BK165" i="3"/>
  <c r="J173" i="3"/>
  <c r="BK142" i="3"/>
  <c r="J178" i="3"/>
  <c r="BK135" i="3"/>
  <c r="J193" i="3"/>
  <c r="BK144" i="3"/>
  <c r="J165" i="3"/>
  <c r="J152" i="3"/>
  <c r="J141" i="4"/>
  <c r="BK132" i="4"/>
  <c r="J133" i="4"/>
  <c r="J220" i="5"/>
  <c r="J179" i="5"/>
  <c r="J136" i="5"/>
  <c r="J202" i="5"/>
  <c r="BK184" i="5"/>
  <c r="BK256" i="5"/>
  <c r="J231" i="5"/>
  <c r="BK142" i="5"/>
  <c r="BK202" i="5"/>
  <c r="BK233" i="5"/>
  <c r="J214" i="5"/>
  <c r="J257" i="5"/>
  <c r="J186" i="5"/>
  <c r="BK265" i="5"/>
  <c r="J149" i="6"/>
  <c r="J136" i="6"/>
  <c r="J161" i="6"/>
  <c r="J138" i="6"/>
  <c r="J410" i="7"/>
  <c r="J362" i="7"/>
  <c r="BK325" i="7"/>
  <c r="J279" i="7"/>
  <c r="J231" i="7"/>
  <c r="BK193" i="7"/>
  <c r="BK159" i="7"/>
  <c r="BK409" i="7"/>
  <c r="J408" i="7"/>
  <c r="J407" i="7"/>
  <c r="J401" i="7"/>
  <c r="BK400" i="7"/>
  <c r="J396" i="7"/>
  <c r="BK395" i="7"/>
  <c r="J376" i="7"/>
  <c r="BK370" i="7"/>
  <c r="BK364" i="7"/>
  <c r="BK363" i="7"/>
  <c r="BK346" i="7"/>
  <c r="J339" i="7"/>
  <c r="BK332" i="7"/>
  <c r="J328" i="7"/>
  <c r="BK327" i="7"/>
  <c r="J320" i="7"/>
  <c r="J319" i="7"/>
  <c r="J313" i="7"/>
  <c r="BK312" i="7"/>
  <c r="J308" i="7"/>
  <c r="J302" i="7"/>
  <c r="BK301" i="7"/>
  <c r="BK295" i="7"/>
  <c r="J293" i="7"/>
  <c r="BK292" i="7"/>
  <c r="J288" i="7"/>
  <c r="BK286" i="7"/>
  <c r="J284" i="7"/>
  <c r="BK276" i="7"/>
  <c r="J270" i="7"/>
  <c r="J261" i="7"/>
  <c r="J260" i="7"/>
  <c r="BK258" i="7"/>
  <c r="BK257" i="7"/>
  <c r="J250" i="7"/>
  <c r="J249" i="7"/>
  <c r="BK248" i="7"/>
  <c r="J242" i="7"/>
  <c r="BK241" i="7"/>
  <c r="J233" i="7"/>
  <c r="J211" i="7"/>
  <c r="BK209" i="7"/>
  <c r="BK192" i="7"/>
  <c r="J189" i="7"/>
  <c r="BK182" i="7"/>
  <c r="BK181" i="7"/>
  <c r="BK175" i="7"/>
  <c r="J159" i="7"/>
  <c r="BK151" i="7"/>
  <c r="J150" i="7"/>
  <c r="J147" i="7"/>
  <c r="J140" i="7"/>
  <c r="BK139" i="7"/>
  <c r="J458" i="7"/>
  <c r="J456" i="7"/>
  <c r="BK442" i="7"/>
  <c r="J434" i="7"/>
  <c r="BK433" i="7"/>
  <c r="BK431" i="7"/>
  <c r="J418" i="7"/>
  <c r="BK411" i="7"/>
  <c r="BK402" i="7"/>
  <c r="BK393" i="7"/>
  <c r="J389" i="7"/>
  <c r="J386" i="7"/>
  <c r="BK385" i="7"/>
  <c r="J381" i="7"/>
  <c r="BK379" i="7"/>
  <c r="J363" i="7"/>
  <c r="J280" i="7"/>
  <c r="J226" i="7"/>
  <c r="BK140" i="7"/>
  <c r="J431" i="7"/>
  <c r="J460" i="7"/>
  <c r="J409" i="7"/>
  <c r="J373" i="7"/>
  <c r="BK282" i="7"/>
  <c r="BK218" i="7"/>
  <c r="BK173" i="7"/>
  <c r="J438" i="7"/>
  <c r="J354" i="7"/>
  <c r="BK296" i="7"/>
  <c r="BK232" i="7"/>
  <c r="J181" i="7"/>
  <c r="J473" i="7"/>
  <c r="BK455" i="7"/>
  <c r="BK389" i="7"/>
  <c r="J340" i="7"/>
  <c r="J301" i="7"/>
  <c r="BK262" i="7"/>
  <c r="J162" i="7"/>
  <c r="BK437" i="7"/>
  <c r="J395" i="7"/>
  <c r="BK369" i="7"/>
  <c r="BK340" i="7"/>
  <c r="J274" i="7"/>
  <c r="J192" i="7"/>
  <c r="BK474" i="7"/>
  <c r="BK397" i="7"/>
  <c r="J332" i="7"/>
  <c r="BK303" i="7"/>
  <c r="J238" i="7"/>
  <c r="BK204" i="7"/>
  <c r="J173" i="7"/>
  <c r="BK421" i="7"/>
  <c r="J361" i="7"/>
  <c r="J326" i="7"/>
  <c r="BK242" i="7"/>
  <c r="J196" i="7"/>
  <c r="J153" i="7"/>
  <c r="BK305" i="7"/>
  <c r="J241" i="7"/>
  <c r="BK189" i="7"/>
  <c r="BK156" i="7"/>
  <c r="J149" i="8"/>
  <c r="J156" i="8"/>
  <c r="J154" i="8"/>
  <c r="BK157" i="8"/>
  <c r="J157" i="8"/>
  <c r="BK175" i="8"/>
  <c r="J167" i="8"/>
  <c r="J146" i="8"/>
  <c r="BK168" i="9"/>
  <c r="J159" i="9"/>
  <c r="J145" i="9"/>
  <c r="BK163" i="9"/>
  <c r="J148" i="9"/>
  <c r="BK150" i="9"/>
  <c r="BK194" i="9"/>
  <c r="BK149" i="14"/>
  <c r="J252" i="16"/>
  <c r="BK163" i="16"/>
  <c r="J447" i="16"/>
  <c r="J405" i="16"/>
  <c r="BK371" i="16"/>
  <c r="J323" i="16"/>
  <c r="J203" i="16"/>
  <c r="BK481" i="16"/>
  <c r="BK401" i="16"/>
  <c r="BK309" i="16"/>
  <c r="J269" i="16"/>
  <c r="J200" i="16"/>
  <c r="BK514" i="16"/>
  <c r="J442" i="16"/>
  <c r="BK315" i="16"/>
  <c r="BK231" i="16"/>
  <c r="J195" i="16"/>
  <c r="BK497" i="16"/>
  <c r="J396" i="16"/>
  <c r="BK317" i="16"/>
  <c r="J229" i="16"/>
  <c r="J513" i="16"/>
  <c r="J459" i="16"/>
  <c r="J423" i="16"/>
  <c r="J317" i="16"/>
  <c r="BK273" i="16"/>
  <c r="J514" i="16"/>
  <c r="J469" i="16"/>
  <c r="BK423" i="16"/>
  <c r="J348" i="16"/>
  <c r="BK251" i="16"/>
  <c r="J233" i="16"/>
  <c r="J174" i="16"/>
  <c r="BK578" i="16"/>
  <c r="BK548" i="16"/>
  <c r="BK414" i="16"/>
  <c r="BK336" i="16"/>
  <c r="BK268" i="16"/>
  <c r="J230" i="16"/>
  <c r="J186" i="16"/>
  <c r="BK560" i="16"/>
  <c r="J537" i="16"/>
  <c r="BK397" i="16"/>
  <c r="J326" i="16"/>
  <c r="BK271" i="16"/>
  <c r="BK229" i="16"/>
  <c r="J160" i="16"/>
  <c r="BK565" i="16"/>
  <c r="J544" i="16"/>
  <c r="BK503" i="16"/>
  <c r="BK469" i="16"/>
  <c r="BK398" i="16"/>
  <c r="BK355" i="16"/>
  <c r="BK306" i="16"/>
  <c r="J250" i="16"/>
  <c r="J214" i="16"/>
  <c r="BK168" i="16"/>
  <c r="J542" i="16"/>
  <c r="J466" i="16"/>
  <c r="BK383" i="16"/>
  <c r="BK266" i="16"/>
  <c r="BK574" i="16"/>
  <c r="BK550" i="16"/>
  <c r="J446" i="16"/>
  <c r="BK334" i="16"/>
  <c r="J239" i="16"/>
  <c r="J187" i="17"/>
  <c r="J180" i="17"/>
  <c r="J173" i="17"/>
  <c r="J148" i="17"/>
  <c r="BK140" i="17"/>
  <c r="BK167" i="17"/>
  <c r="BK182" i="17"/>
  <c r="J144" i="17"/>
  <c r="J131" i="18"/>
  <c r="BK139" i="18"/>
  <c r="BK137" i="18"/>
  <c r="BK147" i="19"/>
  <c r="BK162" i="19"/>
  <c r="BK165" i="19"/>
  <c r="BK169" i="19"/>
  <c r="BK176" i="19"/>
  <c r="BK140" i="19"/>
  <c r="J166" i="19"/>
  <c r="BK166" i="20"/>
  <c r="J172" i="20"/>
  <c r="J155" i="20"/>
  <c r="J167" i="20"/>
  <c r="J151" i="20"/>
  <c r="BK175" i="20"/>
  <c r="BK139" i="20"/>
  <c r="J139" i="20"/>
  <c r="J447" i="21"/>
  <c r="BK399" i="21"/>
  <c r="J361" i="21"/>
  <c r="BK297" i="21"/>
  <c r="BK229" i="21"/>
  <c r="J155" i="21"/>
  <c r="J421" i="21"/>
  <c r="BK382" i="21"/>
  <c r="BK295" i="21"/>
  <c r="BK228" i="21"/>
  <c r="BK181" i="21"/>
  <c r="BK415" i="21"/>
  <c r="J347" i="21"/>
  <c r="J303" i="21"/>
  <c r="BK274" i="21"/>
  <c r="BK223" i="21"/>
  <c r="J176" i="21"/>
  <c r="BK414" i="21"/>
  <c r="J370" i="21"/>
  <c r="BK298" i="21"/>
  <c r="BK220" i="21"/>
  <c r="J183" i="21"/>
  <c r="J441" i="21"/>
  <c r="BK406" i="21"/>
  <c r="J358" i="21"/>
  <c r="J277" i="21"/>
  <c r="BK248" i="21"/>
  <c r="J211" i="21"/>
  <c r="BK183" i="21"/>
  <c r="BK413" i="21"/>
  <c r="BK361" i="21"/>
  <c r="J305" i="21"/>
  <c r="BK249" i="21"/>
  <c r="BK175" i="21"/>
  <c r="BK445" i="21"/>
  <c r="J401" i="21"/>
  <c r="J357" i="21"/>
  <c r="J266" i="21"/>
  <c r="J186" i="21"/>
  <c r="J456" i="21"/>
  <c r="J333" i="21"/>
  <c r="J299" i="21"/>
  <c r="J225" i="21"/>
  <c r="BK168" i="21"/>
  <c r="BK455" i="21"/>
  <c r="J369" i="21"/>
  <c r="J328" i="21"/>
  <c r="BK275" i="21"/>
  <c r="BK212" i="21"/>
  <c r="BK162" i="21"/>
  <c r="BK432" i="21"/>
  <c r="J389" i="21"/>
  <c r="BK320" i="21"/>
  <c r="J268" i="21"/>
  <c r="BK374" i="21"/>
  <c r="J350" i="21"/>
  <c r="J294" i="21"/>
  <c r="J207" i="21"/>
  <c r="J148" i="21"/>
  <c r="J156" i="22"/>
  <c r="J143" i="22"/>
  <c r="BK143" i="22"/>
  <c r="BK163" i="22"/>
  <c r="J181" i="22"/>
  <c r="J172" i="22"/>
  <c r="J163" i="22"/>
  <c r="BK166" i="23"/>
  <c r="J217" i="23"/>
  <c r="BK182" i="23"/>
  <c r="BK250" i="23"/>
  <c r="J180" i="23"/>
  <c r="J191" i="23"/>
  <c r="BK240" i="23"/>
  <c r="BK210" i="23"/>
  <c r="J221" i="23"/>
  <c r="J166" i="23"/>
  <c r="BK169" i="23"/>
  <c r="J134" i="27"/>
  <c r="BK133" i="28"/>
  <c r="BK141" i="28"/>
  <c r="J157" i="28"/>
  <c r="J162" i="28"/>
  <c r="BK143" i="28"/>
  <c r="J129" i="29"/>
  <c r="J218" i="30"/>
  <c r="J147" i="30"/>
  <c r="J245" i="30"/>
  <c r="BK210" i="30"/>
  <c r="BK228" i="30"/>
  <c r="J155" i="30"/>
  <c r="J223" i="30"/>
  <c r="J262" i="30"/>
  <c r="J207" i="30"/>
  <c r="J275" i="30"/>
  <c r="J196" i="30"/>
  <c r="J270" i="30"/>
  <c r="J258" i="30"/>
  <c r="J230" i="30"/>
  <c r="BK285" i="30"/>
  <c r="BK258" i="30"/>
  <c r="BK277" i="30"/>
  <c r="J191" i="30"/>
  <c r="J157" i="30"/>
  <c r="BK195" i="30"/>
  <c r="BK157" i="30"/>
  <c r="BK394" i="2"/>
  <c r="J363" i="2"/>
  <c r="BK295" i="2"/>
  <c r="J235" i="2"/>
  <c r="BK180" i="2"/>
  <c r="J454" i="2"/>
  <c r="BK429" i="2"/>
  <c r="J366" i="2"/>
  <c r="BK285" i="2"/>
  <c r="J202" i="2"/>
  <c r="BK166" i="2"/>
  <c r="BK409" i="2"/>
  <c r="J384" i="2"/>
  <c r="J357" i="2"/>
  <c r="BK343" i="2"/>
  <c r="BK249" i="2"/>
  <c r="J418" i="2"/>
  <c r="BK363" i="2"/>
  <c r="J242" i="2"/>
  <c r="BK196" i="2"/>
  <c r="J438" i="2"/>
  <c r="J378" i="2"/>
  <c r="BK323" i="2"/>
  <c r="J273" i="2"/>
  <c r="J238" i="2"/>
  <c r="J207" i="2"/>
  <c r="BK380" i="2"/>
  <c r="BK338" i="2"/>
  <c r="BK259" i="2"/>
  <c r="BK188" i="2"/>
  <c r="J444" i="2"/>
  <c r="BK419" i="2"/>
  <c r="BK337" i="2"/>
  <c r="J279" i="2"/>
  <c r="J212" i="2"/>
  <c r="BK156" i="2"/>
  <c r="BK276" i="2"/>
  <c r="BK208" i="2"/>
  <c r="BK181" i="2"/>
  <c r="BK374" i="2"/>
  <c r="BK352" i="2"/>
  <c r="J287" i="2"/>
  <c r="J210" i="2"/>
  <c r="BK161" i="2"/>
  <c r="BK381" i="2"/>
  <c r="BK340" i="2"/>
  <c r="J245" i="2"/>
  <c r="BK185" i="2"/>
  <c r="BK455" i="2"/>
  <c r="J393" i="2"/>
  <c r="J307" i="2"/>
  <c r="J216" i="2"/>
  <c r="J333" i="2"/>
  <c r="J178" i="2"/>
  <c r="BK210" i="3"/>
  <c r="BK183" i="3"/>
  <c r="J149" i="3"/>
  <c r="J151" i="3"/>
  <c r="J195" i="3"/>
  <c r="BK185" i="3"/>
  <c r="BK180" i="3"/>
  <c r="BK164" i="3"/>
  <c r="J147" i="3"/>
  <c r="J199" i="3"/>
  <c r="J141" i="3"/>
  <c r="J208" i="3"/>
  <c r="J170" i="3"/>
  <c r="J177" i="3"/>
  <c r="BK215" i="3"/>
  <c r="J137" i="4"/>
  <c r="BK145" i="4"/>
  <c r="BK261" i="5"/>
  <c r="J180" i="5"/>
  <c r="BK262" i="5"/>
  <c r="J144" i="5"/>
  <c r="J205" i="5"/>
  <c r="J171" i="5"/>
  <c r="BK137" i="5"/>
  <c r="J248" i="5"/>
  <c r="BK228" i="5"/>
  <c r="J148" i="5"/>
  <c r="BK252" i="5"/>
  <c r="BK161" i="5"/>
  <c r="BK144" i="5"/>
  <c r="J222" i="5"/>
  <c r="J138" i="5"/>
  <c r="J258" i="5"/>
  <c r="BK218" i="5"/>
  <c r="BK180" i="5"/>
  <c r="J137" i="5"/>
  <c r="BK245" i="5"/>
  <c r="J218" i="5"/>
  <c r="BK214" i="5"/>
  <c r="J175" i="5"/>
  <c r="J262" i="5"/>
  <c r="J178" i="5"/>
  <c r="BK263" i="5"/>
  <c r="BK185" i="5"/>
  <c r="BK139" i="5"/>
  <c r="BK146" i="6"/>
  <c r="J165" i="6"/>
  <c r="J178" i="6"/>
  <c r="BK152" i="6"/>
  <c r="BK139" i="6"/>
  <c r="J170" i="6"/>
  <c r="BK151" i="6"/>
  <c r="J144" i="6"/>
  <c r="J147" i="6"/>
  <c r="BK178" i="6"/>
  <c r="J166" i="6"/>
  <c r="J142" i="6"/>
  <c r="BK141" i="6"/>
  <c r="J442" i="7"/>
  <c r="J394" i="7"/>
  <c r="J353" i="7"/>
  <c r="J323" i="7"/>
  <c r="BK281" i="7"/>
  <c r="BK237" i="7"/>
  <c r="J207" i="7"/>
  <c r="J187" i="7"/>
  <c r="BK169" i="7"/>
  <c r="J138" i="7"/>
  <c r="BK428" i="7"/>
  <c r="BK378" i="7"/>
  <c r="J364" i="7"/>
  <c r="J344" i="7"/>
  <c r="J295" i="7"/>
  <c r="BK275" i="7"/>
  <c r="J243" i="7"/>
  <c r="J169" i="7"/>
  <c r="J447" i="7"/>
  <c r="J397" i="7"/>
  <c r="J403" i="7"/>
  <c r="J371" i="7"/>
  <c r="BK326" i="7"/>
  <c r="BK267" i="7"/>
  <c r="J236" i="7"/>
  <c r="J203" i="7"/>
  <c r="J161" i="7"/>
  <c r="J450" i="7"/>
  <c r="BK384" i="7"/>
  <c r="J299" i="7"/>
  <c r="J290" i="7"/>
  <c r="J224" i="7"/>
  <c r="J197" i="7"/>
  <c r="BK160" i="7"/>
  <c r="BK456" i="7"/>
  <c r="J433" i="7"/>
  <c r="J405" i="7"/>
  <c r="BK350" i="7"/>
  <c r="BK310" i="7"/>
  <c r="BK288" i="7"/>
  <c r="BK246" i="7"/>
  <c r="BK213" i="7"/>
  <c r="BK144" i="7"/>
  <c r="J435" i="7"/>
  <c r="J411" i="7"/>
  <c r="J370" i="7"/>
  <c r="J349" i="7"/>
  <c r="BK338" i="7"/>
  <c r="BK264" i="7"/>
  <c r="J215" i="7"/>
  <c r="J477" i="7"/>
  <c r="BK453" i="7"/>
  <c r="BK376" i="7"/>
  <c r="BK323" i="7"/>
  <c r="BK313" i="7"/>
  <c r="BK261" i="7"/>
  <c r="J221" i="7"/>
  <c r="BK208" i="7"/>
  <c r="BK178" i="7"/>
  <c r="BK154" i="7"/>
  <c r="BK422" i="7"/>
  <c r="J379" i="7"/>
  <c r="J346" i="7"/>
  <c r="BK260" i="7"/>
  <c r="BK228" i="7"/>
  <c r="J200" i="7"/>
  <c r="BK155" i="7"/>
  <c r="J398" i="7"/>
  <c r="J336" i="7"/>
  <c r="BK253" i="7"/>
  <c r="BK231" i="7"/>
  <c r="J193" i="7"/>
  <c r="J170" i="7"/>
  <c r="J157" i="7"/>
  <c r="BK141" i="7"/>
  <c r="J142" i="8"/>
  <c r="J153" i="8"/>
  <c r="J161" i="8"/>
  <c r="J177" i="8"/>
  <c r="J178" i="8"/>
  <c r="J164" i="8"/>
  <c r="BK156" i="8"/>
  <c r="J166" i="8"/>
  <c r="J174" i="8"/>
  <c r="BK164" i="8"/>
  <c r="J178" i="9"/>
  <c r="BK167" i="9"/>
  <c r="J192" i="9"/>
  <c r="J144" i="9"/>
  <c r="BK170" i="9"/>
  <c r="J162" i="9"/>
  <c r="BK180" i="9"/>
  <c r="J152" i="9"/>
  <c r="J200" i="9"/>
  <c r="J202" i="9"/>
  <c r="J191" i="9"/>
  <c r="J177" i="9"/>
  <c r="J153" i="9"/>
  <c r="BK152" i="9"/>
  <c r="BK133" i="10"/>
  <c r="BK130" i="11"/>
  <c r="J134" i="11"/>
  <c r="J129" i="11"/>
  <c r="J38" i="12"/>
  <c r="AW109" i="1"/>
  <c r="BK143" i="13"/>
  <c r="J152" i="13"/>
  <c r="BK158" i="14"/>
  <c r="BK155" i="14"/>
  <c r="BK139" i="14"/>
  <c r="BK327" i="16"/>
  <c r="BK291" i="16"/>
  <c r="J280" i="16"/>
  <c r="J212" i="16"/>
  <c r="BK484" i="16"/>
  <c r="BK431" i="16"/>
  <c r="BK412" i="16"/>
  <c r="BK384" i="16"/>
  <c r="BK313" i="16"/>
  <c r="J257" i="16"/>
  <c r="J206" i="16"/>
  <c r="J474" i="16"/>
  <c r="J422" i="16"/>
  <c r="J345" i="16"/>
  <c r="J298" i="16"/>
  <c r="J267" i="16"/>
  <c r="BK209" i="16"/>
  <c r="J177" i="16"/>
  <c r="J494" i="16"/>
  <c r="BK376" i="16"/>
  <c r="J346" i="16"/>
  <c r="J273" i="16"/>
  <c r="J221" i="16"/>
  <c r="BK537" i="16"/>
  <c r="BK483" i="16"/>
  <c r="J413" i="16"/>
  <c r="BK374" i="16"/>
  <c r="J294" i="16"/>
  <c r="BK236" i="16"/>
  <c r="BK538" i="16"/>
  <c r="J490" i="16"/>
  <c r="J453" i="16"/>
  <c r="BK373" i="16"/>
  <c r="J307" i="16"/>
  <c r="BK289" i="16"/>
  <c r="BK269" i="16"/>
  <c r="J168" i="16"/>
  <c r="BK513" i="16"/>
  <c r="J483" i="16"/>
  <c r="BK457" i="16"/>
  <c r="BK440" i="16"/>
  <c r="BK363" i="16"/>
  <c r="BK342" i="16"/>
  <c r="J249" i="16"/>
  <c r="J238" i="16"/>
  <c r="BK176" i="16"/>
  <c r="BK555" i="16"/>
  <c r="BK541" i="16"/>
  <c r="BK425" i="16"/>
  <c r="J403" i="16"/>
  <c r="BK333" i="16"/>
  <c r="BK263" i="16"/>
  <c r="J199" i="16"/>
  <c r="BK170" i="16"/>
  <c r="J566" i="16"/>
  <c r="J535" i="16"/>
  <c r="BK435" i="16"/>
  <c r="J394" i="16"/>
  <c r="J363" i="16"/>
  <c r="BK312" i="16"/>
  <c r="BK297" i="16"/>
  <c r="BK248" i="16"/>
  <c r="J194" i="16"/>
  <c r="BK571" i="16"/>
  <c r="J556" i="16"/>
  <c r="J536" i="16"/>
  <c r="BK508" i="16"/>
  <c r="BK471" i="16"/>
  <c r="BK360" i="16"/>
  <c r="BK323" i="16"/>
  <c r="J301" i="16"/>
  <c r="J266" i="16"/>
  <c r="BK239" i="16"/>
  <c r="BK204" i="16"/>
  <c r="J571" i="16"/>
  <c r="BK536" i="16"/>
  <c r="BK525" i="16"/>
  <c r="BK450" i="16"/>
  <c r="J385" i="16"/>
  <c r="BK367" i="16"/>
  <c r="J332" i="16"/>
  <c r="J289" i="16"/>
  <c r="J196" i="16"/>
  <c r="J552" i="16"/>
  <c r="BK518" i="16"/>
  <c r="J430" i="16"/>
  <c r="BK370" i="16"/>
  <c r="J314" i="16"/>
  <c r="BK240" i="16"/>
  <c r="BK187" i="16"/>
  <c r="BK165" i="16"/>
  <c r="BK180" i="17"/>
  <c r="BK143" i="17"/>
  <c r="J176" i="17"/>
  <c r="J193" i="17"/>
  <c r="J135" i="17"/>
  <c r="BK164" i="17"/>
  <c r="J167" i="17"/>
  <c r="BK181" i="17"/>
  <c r="BK148" i="17"/>
  <c r="BK160" i="17"/>
  <c r="J197" i="17"/>
  <c r="BK133" i="17"/>
  <c r="BK168" i="17"/>
  <c r="BK144" i="17"/>
  <c r="J181" i="17"/>
  <c r="J169" i="17"/>
  <c r="BK135" i="18"/>
  <c r="J136" i="18"/>
  <c r="BK136" i="18"/>
  <c r="BK160" i="19"/>
  <c r="BK156" i="19"/>
  <c r="BK141" i="19"/>
  <c r="BK171" i="19"/>
  <c r="J167" i="19"/>
  <c r="J150" i="19"/>
  <c r="J154" i="19"/>
  <c r="BK154" i="19"/>
  <c r="BK175" i="19"/>
  <c r="J147" i="19"/>
  <c r="J170" i="20"/>
  <c r="BK150" i="20"/>
  <c r="BK151" i="20"/>
  <c r="BK146" i="20"/>
  <c r="J144" i="20"/>
  <c r="BK154" i="20"/>
  <c r="J158" i="20"/>
  <c r="J157" i="20"/>
  <c r="BK177" i="20"/>
  <c r="BK170" i="20"/>
  <c r="BK168" i="20"/>
  <c r="BK136" i="20"/>
  <c r="J425" i="21"/>
  <c r="BK371" i="21"/>
  <c r="BK348" i="21"/>
  <c r="J258" i="21"/>
  <c r="BK200" i="21"/>
  <c r="BK151" i="21"/>
  <c r="BK438" i="21"/>
  <c r="J405" i="21"/>
  <c r="J362" i="21"/>
  <c r="J317" i="21"/>
  <c r="J281" i="21"/>
  <c r="J210" i="21"/>
  <c r="BK446" i="21"/>
  <c r="J414" i="21"/>
  <c r="BK381" i="21"/>
  <c r="J311" i="21"/>
  <c r="BK282" i="21"/>
  <c r="BK272" i="21"/>
  <c r="BK227" i="21"/>
  <c r="J201" i="21"/>
  <c r="BK447" i="21"/>
  <c r="BK410" i="21"/>
  <c r="BK346" i="21"/>
  <c r="J322" i="21"/>
  <c r="J241" i="21"/>
  <c r="J219" i="21"/>
  <c r="BK193" i="21"/>
  <c r="BK152" i="21"/>
  <c r="J426" i="21"/>
  <c r="J404" i="21"/>
  <c r="BK378" i="21"/>
  <c r="J326" i="21"/>
  <c r="J309" i="21"/>
  <c r="BK267" i="21"/>
  <c r="BK241" i="21"/>
  <c r="BK230" i="21"/>
  <c r="J193" i="21"/>
  <c r="J164" i="21"/>
  <c r="J444" i="21"/>
  <c r="J396" i="21"/>
  <c r="BK370" i="21"/>
  <c r="BK306" i="21"/>
  <c r="J265" i="21"/>
  <c r="J222" i="21"/>
  <c r="BK149" i="21"/>
  <c r="J458" i="21"/>
  <c r="J413" i="21"/>
  <c r="J375" i="21"/>
  <c r="J364" i="21"/>
  <c r="BK329" i="21"/>
  <c r="BK303" i="21"/>
  <c r="J251" i="21"/>
  <c r="BK170" i="21"/>
  <c r="J461" i="21"/>
  <c r="J418" i="21"/>
  <c r="J339" i="21"/>
  <c r="BK307" i="21"/>
  <c r="J248" i="21"/>
  <c r="J208" i="21"/>
  <c r="BK186" i="21"/>
  <c r="J154" i="21"/>
  <c r="J436" i="21"/>
  <c r="J380" i="21"/>
  <c r="BK351" i="21"/>
  <c r="BK316" i="21"/>
  <c r="BK261" i="21"/>
  <c r="J234" i="21"/>
  <c r="BK209" i="21"/>
  <c r="BK158" i="21"/>
  <c r="J454" i="21"/>
  <c r="BK417" i="21"/>
  <c r="J348" i="21"/>
  <c r="J310" i="21"/>
  <c r="J270" i="21"/>
  <c r="BK172" i="21"/>
  <c r="BK377" i="21"/>
  <c r="BK341" i="21"/>
  <c r="J296" i="21"/>
  <c r="J206" i="21"/>
  <c r="J173" i="22"/>
  <c r="J178" i="22"/>
  <c r="BK149" i="22"/>
  <c r="BK172" i="22"/>
  <c r="J171" i="22"/>
  <c r="J138" i="22"/>
  <c r="BK142" i="22"/>
  <c r="J164" i="22"/>
  <c r="BK232" i="23"/>
  <c r="BK164" i="23"/>
  <c r="J253" i="23"/>
  <c r="J190" i="23"/>
  <c r="J145" i="23"/>
  <c r="BK211" i="23"/>
  <c r="J176" i="23"/>
  <c r="BK177" i="23"/>
  <c r="J155" i="23"/>
  <c r="J227" i="23"/>
  <c r="BK165" i="23"/>
  <c r="BK215" i="23"/>
  <c r="BK153" i="23"/>
  <c r="BK222" i="23"/>
  <c r="BK180" i="23"/>
  <c r="BK245" i="23"/>
  <c r="J260" i="23"/>
  <c r="J230" i="23"/>
  <c r="J201" i="23"/>
  <c r="J222" i="23"/>
  <c r="BK168" i="23"/>
  <c r="BK241" i="23"/>
  <c r="J193" i="23"/>
  <c r="J224" i="23"/>
  <c r="BK174" i="23"/>
  <c r="J131" i="24"/>
  <c r="BK127" i="26"/>
  <c r="J138" i="27"/>
  <c r="BK134" i="27"/>
  <c r="BK140" i="27"/>
  <c r="J139" i="28"/>
  <c r="J133" i="28"/>
  <c r="BK150" i="28"/>
  <c r="J150" i="28"/>
  <c r="J145" i="28"/>
  <c r="BK241" i="30"/>
  <c r="J236" i="30"/>
  <c r="J267" i="30"/>
  <c r="BK209" i="30"/>
  <c r="BK247" i="30"/>
  <c r="BK147" i="30"/>
  <c r="BK233" i="30"/>
  <c r="BK189" i="30"/>
  <c r="J276" i="30"/>
  <c r="BK191" i="30"/>
  <c r="J281" i="30"/>
  <c r="BK283" i="30"/>
  <c r="J215" i="30"/>
  <c r="J286" i="30"/>
  <c r="BK270" i="30"/>
  <c r="BK216" i="30"/>
  <c r="J170" i="30"/>
  <c r="J233" i="30"/>
  <c r="J187" i="30"/>
  <c r="BK148" i="30"/>
  <c r="BK171" i="2" l="1"/>
  <c r="J171" i="2" s="1"/>
  <c r="J104" i="2" s="1"/>
  <c r="BK190" i="2"/>
  <c r="J190" i="2"/>
  <c r="J105" i="2" s="1"/>
  <c r="P190" i="2"/>
  <c r="BK270" i="2"/>
  <c r="J270" i="2" s="1"/>
  <c r="J108" i="2" s="1"/>
  <c r="BK303" i="2"/>
  <c r="J303" i="2"/>
  <c r="J113" i="2" s="1"/>
  <c r="R336" i="2"/>
  <c r="BK389" i="2"/>
  <c r="J389" i="2" s="1"/>
  <c r="J120" i="2" s="1"/>
  <c r="T441" i="2"/>
  <c r="T155" i="3"/>
  <c r="BK214" i="3"/>
  <c r="J214" i="3" s="1"/>
  <c r="J106" i="3" s="1"/>
  <c r="BK130" i="4"/>
  <c r="T154" i="5"/>
  <c r="T187" i="5"/>
  <c r="R260" i="5"/>
  <c r="R137" i="7"/>
  <c r="P271" i="7"/>
  <c r="P449" i="7"/>
  <c r="BK152" i="8"/>
  <c r="J152" i="8"/>
  <c r="J105" i="8" s="1"/>
  <c r="T180" i="8"/>
  <c r="BK138" i="9"/>
  <c r="J138" i="9"/>
  <c r="J102" i="9"/>
  <c r="P151" i="9"/>
  <c r="BK175" i="9"/>
  <c r="T184" i="9"/>
  <c r="BK201" i="9"/>
  <c r="J201" i="9"/>
  <c r="J112" i="9" s="1"/>
  <c r="R128" i="10"/>
  <c r="R127" i="10" s="1"/>
  <c r="R126" i="10" s="1"/>
  <c r="R128" i="11"/>
  <c r="R127" i="11"/>
  <c r="R126" i="11"/>
  <c r="P133" i="13"/>
  <c r="P142" i="13"/>
  <c r="R132" i="14"/>
  <c r="R154" i="14"/>
  <c r="T128" i="15"/>
  <c r="T127" i="15" s="1"/>
  <c r="T126" i="15" s="1"/>
  <c r="P156" i="16"/>
  <c r="BK183" i="16"/>
  <c r="J183" i="16" s="1"/>
  <c r="J104" i="16" s="1"/>
  <c r="P225" i="16"/>
  <c r="T324" i="16"/>
  <c r="BK361" i="16"/>
  <c r="J361" i="16"/>
  <c r="J114" i="16" s="1"/>
  <c r="T391" i="16"/>
  <c r="R417" i="16"/>
  <c r="T505" i="16"/>
  <c r="BK540" i="16"/>
  <c r="J540" i="16" s="1"/>
  <c r="J123" i="16" s="1"/>
  <c r="P554" i="16"/>
  <c r="BK567" i="16"/>
  <c r="J567" i="16" s="1"/>
  <c r="J127" i="16" s="1"/>
  <c r="R573" i="16"/>
  <c r="T132" i="17"/>
  <c r="R195" i="17"/>
  <c r="R138" i="18"/>
  <c r="R149" i="19"/>
  <c r="BK129" i="20"/>
  <c r="J129" i="20" s="1"/>
  <c r="J102" i="20" s="1"/>
  <c r="T137" i="21"/>
  <c r="P279" i="21"/>
  <c r="R450" i="21"/>
  <c r="R439" i="21" s="1"/>
  <c r="P462" i="21"/>
  <c r="BK152" i="22"/>
  <c r="J152" i="22"/>
  <c r="J105" i="22" s="1"/>
  <c r="P179" i="22"/>
  <c r="BK143" i="23"/>
  <c r="J143" i="23" s="1"/>
  <c r="J102" i="23" s="1"/>
  <c r="R152" i="23"/>
  <c r="R223" i="23"/>
  <c r="T239" i="23"/>
  <c r="T132" i="27"/>
  <c r="BK146" i="28"/>
  <c r="J146" i="28" s="1"/>
  <c r="J103" i="28" s="1"/>
  <c r="BK144" i="30"/>
  <c r="J144" i="30"/>
  <c r="J98" i="30" s="1"/>
  <c r="P171" i="2"/>
  <c r="P195" i="2"/>
  <c r="P284" i="2"/>
  <c r="P292" i="2"/>
  <c r="BK353" i="2"/>
  <c r="J353" i="2" s="1"/>
  <c r="J119" i="2" s="1"/>
  <c r="R415" i="2"/>
  <c r="P436" i="2"/>
  <c r="T453" i="2"/>
  <c r="BK155" i="3"/>
  <c r="J155" i="3" s="1"/>
  <c r="J103" i="3" s="1"/>
  <c r="R192" i="3"/>
  <c r="BK220" i="3"/>
  <c r="J220" i="3"/>
  <c r="J107" i="3" s="1"/>
  <c r="T167" i="5"/>
  <c r="P176" i="5"/>
  <c r="BK243" i="5"/>
  <c r="J243" i="5"/>
  <c r="J108" i="5" s="1"/>
  <c r="P157" i="6"/>
  <c r="P128" i="6" s="1"/>
  <c r="P127" i="6" s="1"/>
  <c r="AU101" i="1" s="1"/>
  <c r="R291" i="7"/>
  <c r="BK135" i="8"/>
  <c r="J135" i="8" s="1"/>
  <c r="J102" i="8" s="1"/>
  <c r="BK171" i="8"/>
  <c r="BK170" i="8" s="1"/>
  <c r="J170" i="8" s="1"/>
  <c r="J107" i="8" s="1"/>
  <c r="P144" i="30"/>
  <c r="P169" i="30"/>
  <c r="BK212" i="30"/>
  <c r="J212" i="30" s="1"/>
  <c r="J107" i="30" s="1"/>
  <c r="T221" i="2"/>
  <c r="R314" i="2"/>
  <c r="T353" i="2"/>
  <c r="P441" i="2"/>
  <c r="P133" i="3"/>
  <c r="P196" i="3"/>
  <c r="P220" i="3"/>
  <c r="BK154" i="5"/>
  <c r="J154" i="5" s="1"/>
  <c r="J103" i="5" s="1"/>
  <c r="T212" i="5"/>
  <c r="T157" i="6"/>
  <c r="P229" i="7"/>
  <c r="T278" i="7"/>
  <c r="T469" i="7"/>
  <c r="P135" i="8"/>
  <c r="P180" i="8"/>
  <c r="T133" i="13"/>
  <c r="T132" i="14"/>
  <c r="P183" i="16"/>
  <c r="P201" i="16"/>
  <c r="P283" i="16"/>
  <c r="T340" i="16"/>
  <c r="BK391" i="16"/>
  <c r="BK339" i="16" s="1"/>
  <c r="J339" i="16" s="1"/>
  <c r="J111" i="16" s="1"/>
  <c r="J391" i="16"/>
  <c r="J116" i="16" s="1"/>
  <c r="BK417" i="16"/>
  <c r="J417" i="16"/>
  <c r="J118" i="16" s="1"/>
  <c r="R505" i="16"/>
  <c r="BK547" i="16"/>
  <c r="J547" i="16"/>
  <c r="J124" i="16" s="1"/>
  <c r="T559" i="16"/>
  <c r="BK577" i="16"/>
  <c r="J577" i="16"/>
  <c r="J130" i="16"/>
  <c r="R152" i="17"/>
  <c r="R191" i="17"/>
  <c r="BK130" i="18"/>
  <c r="T131" i="19"/>
  <c r="BK173" i="19"/>
  <c r="J173" i="19" s="1"/>
  <c r="J105" i="19" s="1"/>
  <c r="BK159" i="20"/>
  <c r="J159" i="20" s="1"/>
  <c r="J103" i="20" s="1"/>
  <c r="R293" i="21"/>
  <c r="R135" i="22"/>
  <c r="BK146" i="23"/>
  <c r="J146" i="23" s="1"/>
  <c r="J103" i="23" s="1"/>
  <c r="P189" i="23"/>
  <c r="P209" i="23"/>
  <c r="R239" i="23"/>
  <c r="BK261" i="23"/>
  <c r="J261" i="23" s="1"/>
  <c r="J117" i="23" s="1"/>
  <c r="T128" i="25"/>
  <c r="T127" i="25"/>
  <c r="T126" i="25"/>
  <c r="R141" i="27"/>
  <c r="P154" i="28"/>
  <c r="BK182" i="30"/>
  <c r="J182" i="30" s="1"/>
  <c r="J103" i="30" s="1"/>
  <c r="T212" i="30"/>
  <c r="T239" i="30"/>
  <c r="BK162" i="2"/>
  <c r="J162" i="2" s="1"/>
  <c r="J103" i="2" s="1"/>
  <c r="P221" i="2"/>
  <c r="BK292" i="2"/>
  <c r="J292" i="2" s="1"/>
  <c r="J112" i="2" s="1"/>
  <c r="BK314" i="2"/>
  <c r="J314" i="2" s="1"/>
  <c r="J114" i="2" s="1"/>
  <c r="P341" i="2"/>
  <c r="P344" i="2"/>
  <c r="T389" i="2"/>
  <c r="R441" i="2"/>
  <c r="R133" i="3"/>
  <c r="BK192" i="3"/>
  <c r="J192" i="3" s="1"/>
  <c r="J104" i="3" s="1"/>
  <c r="T214" i="3"/>
  <c r="R139" i="4"/>
  <c r="R229" i="7"/>
  <c r="R278" i="7"/>
  <c r="R469" i="7"/>
  <c r="P171" i="8"/>
  <c r="P170" i="8" s="1"/>
  <c r="T151" i="9"/>
  <c r="R175" i="9"/>
  <c r="T195" i="9"/>
  <c r="BK142" i="13"/>
  <c r="J142" i="13"/>
  <c r="J104" i="13"/>
  <c r="P146" i="14"/>
  <c r="P128" i="15"/>
  <c r="P127" i="15"/>
  <c r="P126" i="15" s="1"/>
  <c r="AU112" i="1" s="1"/>
  <c r="T183" i="16"/>
  <c r="BK283" i="16"/>
  <c r="J283" i="16" s="1"/>
  <c r="J108" i="16" s="1"/>
  <c r="R361" i="16"/>
  <c r="R451" i="16"/>
  <c r="P540" i="16"/>
  <c r="T554" i="16"/>
  <c r="BK573" i="16"/>
  <c r="J573" i="16"/>
  <c r="J128" i="16" s="1"/>
  <c r="BK152" i="17"/>
  <c r="J152" i="17" s="1"/>
  <c r="J103" i="17" s="1"/>
  <c r="P191" i="17"/>
  <c r="T130" i="18"/>
  <c r="R142" i="19"/>
  <c r="P129" i="20"/>
  <c r="BK293" i="21"/>
  <c r="J293" i="21" s="1"/>
  <c r="J107" i="21" s="1"/>
  <c r="R462" i="21"/>
  <c r="T152" i="22"/>
  <c r="T146" i="23"/>
  <c r="BK189" i="23"/>
  <c r="J189" i="23"/>
  <c r="J106" i="23" s="1"/>
  <c r="BK205" i="23"/>
  <c r="BK223" i="23"/>
  <c r="J223" i="23"/>
  <c r="J111" i="23"/>
  <c r="P233" i="23"/>
  <c r="R254" i="23"/>
  <c r="T141" i="27"/>
  <c r="T146" i="28"/>
  <c r="P158" i="30"/>
  <c r="P193" i="30"/>
  <c r="T205" i="30"/>
  <c r="T224" i="30"/>
  <c r="P239" i="30"/>
  <c r="P263" i="30"/>
  <c r="P152" i="2"/>
  <c r="R162" i="2"/>
  <c r="R151" i="2" s="1"/>
  <c r="R195" i="2"/>
  <c r="BK284" i="2"/>
  <c r="J284" i="2"/>
  <c r="J109" i="2" s="1"/>
  <c r="R303" i="2"/>
  <c r="R341" i="2"/>
  <c r="BK348" i="2"/>
  <c r="J348" i="2" s="1"/>
  <c r="J118" i="2" s="1"/>
  <c r="T348" i="2"/>
  <c r="P415" i="2"/>
  <c r="BK436" i="2"/>
  <c r="J436" i="2" s="1"/>
  <c r="J123" i="2" s="1"/>
  <c r="BK453" i="2"/>
  <c r="J453" i="2" s="1"/>
  <c r="J126" i="2" s="1"/>
  <c r="BK139" i="4"/>
  <c r="J139" i="4"/>
  <c r="J103" i="4" s="1"/>
  <c r="R154" i="5"/>
  <c r="R187" i="5"/>
  <c r="P260" i="5"/>
  <c r="BK157" i="6"/>
  <c r="J157" i="6" s="1"/>
  <c r="J103" i="6" s="1"/>
  <c r="BK137" i="7"/>
  <c r="T271" i="7"/>
  <c r="T449" i="7"/>
  <c r="T152" i="8"/>
  <c r="BK151" i="9"/>
  <c r="J151" i="9" s="1"/>
  <c r="J104" i="9" s="1"/>
  <c r="BK181" i="9"/>
  <c r="J181" i="9"/>
  <c r="J109" i="9"/>
  <c r="BK195" i="9"/>
  <c r="J195" i="9" s="1"/>
  <c r="J111" i="9" s="1"/>
  <c r="BK128" i="10"/>
  <c r="J128" i="10"/>
  <c r="J102" i="10" s="1"/>
  <c r="P128" i="11"/>
  <c r="P127" i="11" s="1"/>
  <c r="P126" i="11" s="1"/>
  <c r="AU108" i="1" s="1"/>
  <c r="R148" i="13"/>
  <c r="T155" i="13"/>
  <c r="T146" i="14"/>
  <c r="P169" i="16"/>
  <c r="R225" i="16"/>
  <c r="BK340" i="16"/>
  <c r="J340" i="16"/>
  <c r="J112" i="16" s="1"/>
  <c r="P351" i="16"/>
  <c r="P388" i="16"/>
  <c r="BK406" i="16"/>
  <c r="J406" i="16"/>
  <c r="J117" i="16"/>
  <c r="T406" i="16"/>
  <c r="P448" i="16"/>
  <c r="T448" i="16"/>
  <c r="R529" i="16"/>
  <c r="T152" i="17"/>
  <c r="P195" i="17"/>
  <c r="P138" i="18"/>
  <c r="T149" i="19"/>
  <c r="R129" i="20"/>
  <c r="P293" i="21"/>
  <c r="R143" i="23"/>
  <c r="P172" i="23"/>
  <c r="BK226" i="23"/>
  <c r="J226" i="23" s="1"/>
  <c r="J112" i="23" s="1"/>
  <c r="BK233" i="23"/>
  <c r="J233" i="23" s="1"/>
  <c r="J113" i="23" s="1"/>
  <c r="T251" i="23"/>
  <c r="BK128" i="24"/>
  <c r="J128" i="24" s="1"/>
  <c r="J102" i="24" s="1"/>
  <c r="BK146" i="27"/>
  <c r="J146" i="27"/>
  <c r="J105" i="27"/>
  <c r="R154" i="28"/>
  <c r="R158" i="30"/>
  <c r="T169" i="30"/>
  <c r="T193" i="30"/>
  <c r="R205" i="30"/>
  <c r="BK229" i="30"/>
  <c r="J229" i="30"/>
  <c r="J109" i="30" s="1"/>
  <c r="R256" i="30"/>
  <c r="T162" i="2"/>
  <c r="T195" i="2"/>
  <c r="R284" i="2"/>
  <c r="T303" i="2"/>
  <c r="BK341" i="2"/>
  <c r="J341" i="2"/>
  <c r="J116" i="2" s="1"/>
  <c r="T344" i="2"/>
  <c r="R348" i="2"/>
  <c r="BK415" i="2"/>
  <c r="J415" i="2" s="1"/>
  <c r="J121" i="2" s="1"/>
  <c r="T430" i="2"/>
  <c r="T449" i="2"/>
  <c r="T133" i="3"/>
  <c r="P192" i="3"/>
  <c r="R214" i="3"/>
  <c r="T139" i="4"/>
  <c r="P154" i="5"/>
  <c r="P212" i="5"/>
  <c r="BK229" i="7"/>
  <c r="J229" i="7"/>
  <c r="J102" i="7" s="1"/>
  <c r="BK278" i="7"/>
  <c r="J278" i="7" s="1"/>
  <c r="J104" i="7" s="1"/>
  <c r="BK476" i="7"/>
  <c r="J476" i="7" s="1"/>
  <c r="J112" i="7" s="1"/>
  <c r="P152" i="8"/>
  <c r="BK143" i="9"/>
  <c r="J143" i="9"/>
  <c r="J103" i="9" s="1"/>
  <c r="P165" i="9"/>
  <c r="R184" i="9"/>
  <c r="R142" i="13"/>
  <c r="BK155" i="13"/>
  <c r="J155" i="13"/>
  <c r="J107" i="13"/>
  <c r="BK146" i="14"/>
  <c r="J146" i="14" s="1"/>
  <c r="J103" i="14" s="1"/>
  <c r="R156" i="16"/>
  <c r="BK225" i="16"/>
  <c r="J225" i="16" s="1"/>
  <c r="J107" i="16" s="1"/>
  <c r="R324" i="16"/>
  <c r="T351" i="16"/>
  <c r="R388" i="16"/>
  <c r="P406" i="16"/>
  <c r="R406" i="16"/>
  <c r="BK448" i="16"/>
  <c r="J448" i="16" s="1"/>
  <c r="J119" i="16" s="1"/>
  <c r="R448" i="16"/>
  <c r="BK529" i="16"/>
  <c r="J529" i="16" s="1"/>
  <c r="J122" i="16" s="1"/>
  <c r="R547" i="16"/>
  <c r="BK559" i="16"/>
  <c r="J559" i="16" s="1"/>
  <c r="J126" i="16" s="1"/>
  <c r="T573" i="16"/>
  <c r="P132" i="17"/>
  <c r="T177" i="17"/>
  <c r="P131" i="19"/>
  <c r="P142" i="19"/>
  <c r="R173" i="19"/>
  <c r="T129" i="20"/>
  <c r="BK137" i="21"/>
  <c r="P245" i="21"/>
  <c r="BK279" i="21"/>
  <c r="J279" i="21" s="1"/>
  <c r="J104" i="21" s="1"/>
  <c r="BK450" i="21"/>
  <c r="J450" i="21" s="1"/>
  <c r="J109" i="21" s="1"/>
  <c r="T462" i="21"/>
  <c r="R179" i="22"/>
  <c r="P152" i="23"/>
  <c r="P205" i="23"/>
  <c r="T233" i="23"/>
  <c r="R261" i="23"/>
  <c r="P128" i="25"/>
  <c r="P127" i="25" s="1"/>
  <c r="P126" i="25" s="1"/>
  <c r="AU126" i="1" s="1"/>
  <c r="T146" i="27"/>
  <c r="R132" i="28"/>
  <c r="P128" i="29"/>
  <c r="P127" i="29" s="1"/>
  <c r="P126" i="29" s="1"/>
  <c r="AU130" i="1" s="1"/>
  <c r="T144" i="30"/>
  <c r="BK169" i="30"/>
  <c r="J169" i="30"/>
  <c r="J102" i="30" s="1"/>
  <c r="BK193" i="30"/>
  <c r="J193" i="30"/>
  <c r="J104" i="30" s="1"/>
  <c r="R212" i="30"/>
  <c r="BK239" i="30"/>
  <c r="J239" i="30" s="1"/>
  <c r="J110" i="30" s="1"/>
  <c r="BK250" i="30"/>
  <c r="J250" i="30"/>
  <c r="J112" i="30" s="1"/>
  <c r="P256" i="30"/>
  <c r="P269" i="30"/>
  <c r="P280" i="30"/>
  <c r="P273" i="30" s="1"/>
  <c r="P272" i="30" s="1"/>
  <c r="T152" i="2"/>
  <c r="R171" i="2"/>
  <c r="R190" i="2"/>
  <c r="R270" i="2"/>
  <c r="T292" i="2"/>
  <c r="P336" i="2"/>
  <c r="BK344" i="2"/>
  <c r="J344" i="2"/>
  <c r="J117" i="2" s="1"/>
  <c r="R389" i="2"/>
  <c r="P430" i="2"/>
  <c r="P449" i="2"/>
  <c r="BK133" i="3"/>
  <c r="J133" i="3" s="1"/>
  <c r="J102" i="3" s="1"/>
  <c r="R196" i="3"/>
  <c r="P130" i="4"/>
  <c r="R135" i="5"/>
  <c r="BK187" i="5"/>
  <c r="J187" i="5"/>
  <c r="J106" i="5" s="1"/>
  <c r="T243" i="5"/>
  <c r="P291" i="7"/>
  <c r="BK180" i="8"/>
  <c r="J180" i="8"/>
  <c r="J109" i="8" s="1"/>
  <c r="P138" i="9"/>
  <c r="R143" i="9"/>
  <c r="T165" i="9"/>
  <c r="BK184" i="9"/>
  <c r="J184" i="9" s="1"/>
  <c r="J110" i="9" s="1"/>
  <c r="R201" i="9"/>
  <c r="T128" i="11"/>
  <c r="T127" i="11" s="1"/>
  <c r="T126" i="11" s="1"/>
  <c r="T148" i="13"/>
  <c r="R146" i="14"/>
  <c r="R128" i="15"/>
  <c r="R127" i="15"/>
  <c r="R126" i="15" s="1"/>
  <c r="BK156" i="16"/>
  <c r="R183" i="16"/>
  <c r="R201" i="16"/>
  <c r="R283" i="16"/>
  <c r="T361" i="16"/>
  <c r="T451" i="16"/>
  <c r="P547" i="16"/>
  <c r="R559" i="16"/>
  <c r="P577" i="16"/>
  <c r="P576" i="16" s="1"/>
  <c r="R132" i="17"/>
  <c r="T191" i="17"/>
  <c r="R130" i="18"/>
  <c r="R129" i="18" s="1"/>
  <c r="R128" i="18" s="1"/>
  <c r="T142" i="19"/>
  <c r="T245" i="21"/>
  <c r="R271" i="21"/>
  <c r="P450" i="21"/>
  <c r="P439" i="21"/>
  <c r="R152" i="22"/>
  <c r="T179" i="22"/>
  <c r="R146" i="23"/>
  <c r="R189" i="23"/>
  <c r="R205" i="23"/>
  <c r="T223" i="23"/>
  <c r="R233" i="23"/>
  <c r="BK254" i="23"/>
  <c r="J254" i="23"/>
  <c r="J116" i="23"/>
  <c r="BK128" i="25"/>
  <c r="BK127" i="25" s="1"/>
  <c r="J127" i="25" s="1"/>
  <c r="J101" i="25" s="1"/>
  <c r="J128" i="25"/>
  <c r="J102" i="25" s="1"/>
  <c r="BK132" i="27"/>
  <c r="BK141" i="27"/>
  <c r="J141" i="27" s="1"/>
  <c r="J104" i="27" s="1"/>
  <c r="T154" i="28"/>
  <c r="R128" i="29"/>
  <c r="R127" i="29" s="1"/>
  <c r="R126" i="29" s="1"/>
  <c r="T182" i="30"/>
  <c r="P198" i="30"/>
  <c r="BK224" i="30"/>
  <c r="J224" i="30" s="1"/>
  <c r="J108" i="30" s="1"/>
  <c r="T242" i="30"/>
  <c r="R269" i="30"/>
  <c r="T274" i="30"/>
  <c r="T273" i="30" s="1"/>
  <c r="T280" i="30"/>
  <c r="P135" i="5"/>
  <c r="R167" i="5"/>
  <c r="BK212" i="5"/>
  <c r="J212" i="5"/>
  <c r="J107" i="5"/>
  <c r="BK260" i="5"/>
  <c r="J260" i="5" s="1"/>
  <c r="J109" i="5" s="1"/>
  <c r="R129" i="6"/>
  <c r="T137" i="7"/>
  <c r="BK271" i="7"/>
  <c r="J271" i="7"/>
  <c r="J103" i="7" s="1"/>
  <c r="BK449" i="7"/>
  <c r="J449" i="7"/>
  <c r="J108" i="7"/>
  <c r="P469" i="7"/>
  <c r="R135" i="8"/>
  <c r="R180" i="8"/>
  <c r="R138" i="9"/>
  <c r="T143" i="9"/>
  <c r="P175" i="9"/>
  <c r="T181" i="9"/>
  <c r="T201" i="9"/>
  <c r="T174" i="9" s="1"/>
  <c r="BK132" i="14"/>
  <c r="BK154" i="14"/>
  <c r="J154" i="14"/>
  <c r="J105" i="14"/>
  <c r="BK169" i="16"/>
  <c r="J169" i="16" s="1"/>
  <c r="J103" i="16" s="1"/>
  <c r="BK201" i="16"/>
  <c r="J201" i="16" s="1"/>
  <c r="J105" i="16" s="1"/>
  <c r="T201" i="16"/>
  <c r="R205" i="16"/>
  <c r="P324" i="16"/>
  <c r="R340" i="16"/>
  <c r="BK388" i="16"/>
  <c r="J388" i="16"/>
  <c r="J115" i="16"/>
  <c r="P451" i="16"/>
  <c r="T529" i="16"/>
  <c r="BK554" i="16"/>
  <c r="J554" i="16" s="1"/>
  <c r="J125" i="16" s="1"/>
  <c r="T567" i="16"/>
  <c r="BK132" i="17"/>
  <c r="J132" i="17" s="1"/>
  <c r="J102" i="17" s="1"/>
  <c r="R177" i="17"/>
  <c r="BK195" i="17"/>
  <c r="J195" i="17"/>
  <c r="J106" i="17" s="1"/>
  <c r="BK138" i="18"/>
  <c r="J138" i="18"/>
  <c r="J103" i="18" s="1"/>
  <c r="R131" i="19"/>
  <c r="R130" i="19" s="1"/>
  <c r="R129" i="19" s="1"/>
  <c r="T173" i="19"/>
  <c r="P159" i="20"/>
  <c r="T293" i="21"/>
  <c r="P152" i="22"/>
  <c r="P134" i="22" s="1"/>
  <c r="BK179" i="22"/>
  <c r="J179" i="22" s="1"/>
  <c r="J109" i="22" s="1"/>
  <c r="T152" i="23"/>
  <c r="BK209" i="23"/>
  <c r="J209" i="23"/>
  <c r="J110" i="23" s="1"/>
  <c r="BK239" i="23"/>
  <c r="J239" i="23" s="1"/>
  <c r="J114" i="23" s="1"/>
  <c r="P254" i="23"/>
  <c r="R146" i="27"/>
  <c r="P146" i="28"/>
  <c r="P131" i="28" s="1"/>
  <c r="P130" i="28" s="1"/>
  <c r="AU129" i="1" s="1"/>
  <c r="R144" i="30"/>
  <c r="R143" i="30" s="1"/>
  <c r="P182" i="30"/>
  <c r="BK205" i="30"/>
  <c r="J205" i="30"/>
  <c r="J106" i="30" s="1"/>
  <c r="P224" i="30"/>
  <c r="R250" i="30"/>
  <c r="T263" i="30"/>
  <c r="R274" i="30"/>
  <c r="R280" i="30"/>
  <c r="R273" i="30" s="1"/>
  <c r="BK221" i="2"/>
  <c r="J221" i="2" s="1"/>
  <c r="J107" i="2" s="1"/>
  <c r="T284" i="2"/>
  <c r="R292" i="2"/>
  <c r="BK336" i="2"/>
  <c r="J336" i="2"/>
  <c r="J115" i="2" s="1"/>
  <c r="T341" i="2"/>
  <c r="P389" i="2"/>
  <c r="R430" i="2"/>
  <c r="BK449" i="2"/>
  <c r="J449" i="2" s="1"/>
  <c r="J125" i="2" s="1"/>
  <c r="P155" i="3"/>
  <c r="T192" i="3"/>
  <c r="R220" i="3"/>
  <c r="R130" i="4"/>
  <c r="R129" i="4"/>
  <c r="R128" i="4" s="1"/>
  <c r="BK167" i="5"/>
  <c r="J167" i="5"/>
  <c r="J104" i="5"/>
  <c r="P187" i="5"/>
  <c r="T260" i="5"/>
  <c r="BK291" i="7"/>
  <c r="J291" i="7"/>
  <c r="J107" i="7" s="1"/>
  <c r="P476" i="7"/>
  <c r="T171" i="8"/>
  <c r="T170" i="8"/>
  <c r="R151" i="9"/>
  <c r="T175" i="9"/>
  <c r="R181" i="9"/>
  <c r="P195" i="9"/>
  <c r="P128" i="10"/>
  <c r="P127" i="10" s="1"/>
  <c r="P126" i="10" s="1"/>
  <c r="AU107" i="1" s="1"/>
  <c r="T142" i="13"/>
  <c r="R155" i="13"/>
  <c r="P132" i="14"/>
  <c r="P131" i="14" s="1"/>
  <c r="P130" i="14" s="1"/>
  <c r="AU111" i="1" s="1"/>
  <c r="P154" i="14"/>
  <c r="T169" i="16"/>
  <c r="P205" i="16"/>
  <c r="T283" i="16"/>
  <c r="P340" i="16"/>
  <c r="R351" i="16"/>
  <c r="R391" i="16"/>
  <c r="T417" i="16"/>
  <c r="BK505" i="16"/>
  <c r="J505" i="16" s="1"/>
  <c r="J121" i="16" s="1"/>
  <c r="R540" i="16"/>
  <c r="R554" i="16"/>
  <c r="R567" i="16"/>
  <c r="T577" i="16"/>
  <c r="T576" i="16" s="1"/>
  <c r="P177" i="17"/>
  <c r="P130" i="18"/>
  <c r="P129" i="18"/>
  <c r="P128" i="18" s="1"/>
  <c r="AU117" i="1" s="1"/>
  <c r="BK149" i="19"/>
  <c r="J149" i="19"/>
  <c r="J104" i="19"/>
  <c r="T159" i="20"/>
  <c r="R137" i="21"/>
  <c r="T279" i="21"/>
  <c r="P135" i="22"/>
  <c r="T170" i="22"/>
  <c r="T169" i="22"/>
  <c r="P146" i="23"/>
  <c r="BK172" i="23"/>
  <c r="J172" i="23" s="1"/>
  <c r="J105" i="23" s="1"/>
  <c r="R209" i="23"/>
  <c r="T226" i="23"/>
  <c r="P251" i="23"/>
  <c r="R128" i="24"/>
  <c r="R127" i="24" s="1"/>
  <c r="R126" i="24" s="1"/>
  <c r="R128" i="25"/>
  <c r="R127" i="25"/>
  <c r="R126" i="25" s="1"/>
  <c r="P146" i="27"/>
  <c r="T132" i="28"/>
  <c r="T131" i="28"/>
  <c r="T130" i="28"/>
  <c r="R182" i="30"/>
  <c r="T198" i="30"/>
  <c r="R229" i="30"/>
  <c r="P242" i="30"/>
  <c r="BK256" i="30"/>
  <c r="J256" i="30" s="1"/>
  <c r="J113" i="30" s="1"/>
  <c r="BK269" i="30"/>
  <c r="J269" i="30"/>
  <c r="J115" i="30" s="1"/>
  <c r="P274" i="30"/>
  <c r="P284" i="30"/>
  <c r="BK152" i="2"/>
  <c r="P162" i="2"/>
  <c r="BK195" i="2"/>
  <c r="J195" i="2" s="1"/>
  <c r="J106" i="2" s="1"/>
  <c r="P270" i="2"/>
  <c r="P314" i="2"/>
  <c r="P353" i="2"/>
  <c r="BK430" i="2"/>
  <c r="J430" i="2"/>
  <c r="J122" i="2"/>
  <c r="T436" i="2"/>
  <c r="R449" i="2"/>
  <c r="R155" i="3"/>
  <c r="P214" i="3"/>
  <c r="P139" i="4"/>
  <c r="T135" i="5"/>
  <c r="R212" i="5"/>
  <c r="T129" i="6"/>
  <c r="T128" i="6" s="1"/>
  <c r="T127" i="6" s="1"/>
  <c r="P137" i="7"/>
  <c r="R271" i="7"/>
  <c r="R449" i="7"/>
  <c r="T476" i="7"/>
  <c r="T138" i="9"/>
  <c r="BK165" i="9"/>
  <c r="J165" i="9" s="1"/>
  <c r="J105" i="9" s="1"/>
  <c r="P184" i="9"/>
  <c r="P201" i="9"/>
  <c r="BK128" i="11"/>
  <c r="J128" i="11"/>
  <c r="J102" i="11"/>
  <c r="R133" i="13"/>
  <c r="R132" i="13"/>
  <c r="R131" i="13" s="1"/>
  <c r="P148" i="13"/>
  <c r="P155" i="13"/>
  <c r="T156" i="16"/>
  <c r="T225" i="16"/>
  <c r="P361" i="16"/>
  <c r="T388" i="16"/>
  <c r="BK451" i="16"/>
  <c r="J451" i="16" s="1"/>
  <c r="J120" i="16" s="1"/>
  <c r="P529" i="16"/>
  <c r="T547" i="16"/>
  <c r="P567" i="16"/>
  <c r="R577" i="16"/>
  <c r="R576" i="16"/>
  <c r="P152" i="17"/>
  <c r="P149" i="19"/>
  <c r="R245" i="21"/>
  <c r="P271" i="21"/>
  <c r="BK135" i="22"/>
  <c r="J135" i="22" s="1"/>
  <c r="J102" i="22" s="1"/>
  <c r="P170" i="22"/>
  <c r="P169" i="22"/>
  <c r="BK152" i="23"/>
  <c r="J152" i="23" s="1"/>
  <c r="J104" i="23" s="1"/>
  <c r="T189" i="23"/>
  <c r="P223" i="23"/>
  <c r="R226" i="23"/>
  <c r="R251" i="23"/>
  <c r="T261" i="23"/>
  <c r="P128" i="24"/>
  <c r="P127" i="24"/>
  <c r="P126" i="24"/>
  <c r="AU125" i="1"/>
  <c r="P141" i="27"/>
  <c r="P132" i="28"/>
  <c r="T128" i="29"/>
  <c r="T127" i="29"/>
  <c r="T126" i="29" s="1"/>
  <c r="BK158" i="30"/>
  <c r="J158" i="30"/>
  <c r="J99" i="30"/>
  <c r="R169" i="30"/>
  <c r="R198" i="30"/>
  <c r="T229" i="30"/>
  <c r="R242" i="30"/>
  <c r="T250" i="30"/>
  <c r="R263" i="30"/>
  <c r="R284" i="30"/>
  <c r="R221" i="2"/>
  <c r="P303" i="2"/>
  <c r="T336" i="2"/>
  <c r="R344" i="2"/>
  <c r="P348" i="2"/>
  <c r="T415" i="2"/>
  <c r="R436" i="2"/>
  <c r="P453" i="2"/>
  <c r="T196" i="3"/>
  <c r="T130" i="4"/>
  <c r="T129" i="4"/>
  <c r="T128" i="4" s="1"/>
  <c r="BK135" i="5"/>
  <c r="J135" i="5" s="1"/>
  <c r="J102" i="5" s="1"/>
  <c r="P167" i="5"/>
  <c r="T176" i="5"/>
  <c r="R243" i="5"/>
  <c r="BK129" i="6"/>
  <c r="J129" i="6" s="1"/>
  <c r="J102" i="6" s="1"/>
  <c r="T291" i="7"/>
  <c r="R476" i="7"/>
  <c r="R152" i="8"/>
  <c r="BK245" i="21"/>
  <c r="J245" i="21" s="1"/>
  <c r="J102" i="21" s="1"/>
  <c r="R279" i="21"/>
  <c r="T450" i="21"/>
  <c r="T439" i="21"/>
  <c r="T135" i="22"/>
  <c r="T134" i="22" s="1"/>
  <c r="T133" i="22" s="1"/>
  <c r="BK170" i="22"/>
  <c r="J170" i="22"/>
  <c r="J108" i="22" s="1"/>
  <c r="P143" i="23"/>
  <c r="P142" i="23" s="1"/>
  <c r="R172" i="23"/>
  <c r="T205" i="23"/>
  <c r="P239" i="23"/>
  <c r="T254" i="23"/>
  <c r="P132" i="27"/>
  <c r="P131" i="27" s="1"/>
  <c r="P130" i="27" s="1"/>
  <c r="AU128" i="1" s="1"/>
  <c r="R146" i="28"/>
  <c r="T158" i="30"/>
  <c r="BK198" i="30"/>
  <c r="J198" i="30" s="1"/>
  <c r="J105" i="30" s="1"/>
  <c r="P205" i="30"/>
  <c r="P229" i="30"/>
  <c r="R239" i="30"/>
  <c r="P250" i="30"/>
  <c r="BK263" i="30"/>
  <c r="J263" i="30"/>
  <c r="J114" i="30" s="1"/>
  <c r="T269" i="30"/>
  <c r="BK274" i="30"/>
  <c r="J274" i="30"/>
  <c r="J118" i="30" s="1"/>
  <c r="T284" i="30"/>
  <c r="R152" i="2"/>
  <c r="T171" i="2"/>
  <c r="T190" i="2"/>
  <c r="T270" i="2"/>
  <c r="T314" i="2"/>
  <c r="R353" i="2"/>
  <c r="BK441" i="2"/>
  <c r="J441" i="2" s="1"/>
  <c r="J124" i="2" s="1"/>
  <c r="R453" i="2"/>
  <c r="BK196" i="3"/>
  <c r="J196" i="3"/>
  <c r="J105" i="3"/>
  <c r="T220" i="3"/>
  <c r="BK176" i="5"/>
  <c r="J176" i="5" s="1"/>
  <c r="J105" i="5" s="1"/>
  <c r="R176" i="5"/>
  <c r="P243" i="5"/>
  <c r="R157" i="6"/>
  <c r="T229" i="7"/>
  <c r="P278" i="7"/>
  <c r="BK469" i="7"/>
  <c r="J469" i="7"/>
  <c r="J111" i="7"/>
  <c r="T135" i="8"/>
  <c r="T134" i="8" s="1"/>
  <c r="T133" i="8" s="1"/>
  <c r="R171" i="8"/>
  <c r="R170" i="8" s="1"/>
  <c r="P143" i="9"/>
  <c r="R165" i="9"/>
  <c r="P181" i="9"/>
  <c r="R195" i="9"/>
  <c r="T128" i="10"/>
  <c r="T127" i="10"/>
  <c r="T126" i="10"/>
  <c r="BK133" i="13"/>
  <c r="J133" i="13" s="1"/>
  <c r="J102" i="13" s="1"/>
  <c r="BK148" i="13"/>
  <c r="J148" i="13" s="1"/>
  <c r="J105" i="13" s="1"/>
  <c r="T154" i="14"/>
  <c r="BK128" i="15"/>
  <c r="J128" i="15" s="1"/>
  <c r="J102" i="15" s="1"/>
  <c r="R169" i="16"/>
  <c r="BK205" i="16"/>
  <c r="J205" i="16"/>
  <c r="J106" i="16" s="1"/>
  <c r="T205" i="16"/>
  <c r="BK324" i="16"/>
  <c r="J324" i="16" s="1"/>
  <c r="J109" i="16" s="1"/>
  <c r="BK351" i="16"/>
  <c r="J351" i="16"/>
  <c r="J113" i="16" s="1"/>
  <c r="P391" i="16"/>
  <c r="P417" i="16"/>
  <c r="P505" i="16"/>
  <c r="T540" i="16"/>
  <c r="P559" i="16"/>
  <c r="P573" i="16"/>
  <c r="BK177" i="17"/>
  <c r="J177" i="17" s="1"/>
  <c r="J104" i="17" s="1"/>
  <c r="BK191" i="17"/>
  <c r="J191" i="17"/>
  <c r="J105" i="17" s="1"/>
  <c r="T195" i="17"/>
  <c r="T138" i="18"/>
  <c r="BK131" i="19"/>
  <c r="BK130" i="19"/>
  <c r="J130" i="19" s="1"/>
  <c r="J101" i="19" s="1"/>
  <c r="BK142" i="19"/>
  <c r="J142" i="19" s="1"/>
  <c r="J103" i="19" s="1"/>
  <c r="P173" i="19"/>
  <c r="R159" i="20"/>
  <c r="P137" i="21"/>
  <c r="BK271" i="21"/>
  <c r="J271" i="21"/>
  <c r="J103" i="21"/>
  <c r="T271" i="21"/>
  <c r="BK462" i="21"/>
  <c r="J462" i="21" s="1"/>
  <c r="J112" i="21" s="1"/>
  <c r="R170" i="22"/>
  <c r="R169" i="22"/>
  <c r="T143" i="23"/>
  <c r="T172" i="23"/>
  <c r="T209" i="23"/>
  <c r="P226" i="23"/>
  <c r="BK251" i="23"/>
  <c r="J251" i="23"/>
  <c r="J115" i="23"/>
  <c r="P261" i="23"/>
  <c r="T128" i="24"/>
  <c r="T127" i="24"/>
  <c r="T126" i="24" s="1"/>
  <c r="R132" i="27"/>
  <c r="R131" i="27" s="1"/>
  <c r="R130" i="27" s="1"/>
  <c r="BK132" i="28"/>
  <c r="J132" i="28" s="1"/>
  <c r="J102" i="28" s="1"/>
  <c r="BK154" i="28"/>
  <c r="J154" i="28"/>
  <c r="J105" i="28" s="1"/>
  <c r="BK128" i="29"/>
  <c r="J128" i="29"/>
  <c r="J102" i="29" s="1"/>
  <c r="R193" i="30"/>
  <c r="P212" i="30"/>
  <c r="R224" i="30"/>
  <c r="BK242" i="30"/>
  <c r="J242" i="30" s="1"/>
  <c r="J111" i="30" s="1"/>
  <c r="T256" i="30"/>
  <c r="BK280" i="30"/>
  <c r="J280" i="30" s="1"/>
  <c r="J120" i="30" s="1"/>
  <c r="BK284" i="30"/>
  <c r="J284" i="30" s="1"/>
  <c r="J121" i="30" s="1"/>
  <c r="BK146" i="4"/>
  <c r="J146" i="4"/>
  <c r="J104" i="4" s="1"/>
  <c r="BK152" i="14"/>
  <c r="J152" i="14"/>
  <c r="J104" i="14"/>
  <c r="BK160" i="14"/>
  <c r="J160" i="14" s="1"/>
  <c r="J106" i="14" s="1"/>
  <c r="BK337" i="16"/>
  <c r="J337" i="16" s="1"/>
  <c r="J110" i="16" s="1"/>
  <c r="BK167" i="22"/>
  <c r="J167" i="22"/>
  <c r="J106" i="22" s="1"/>
  <c r="BK150" i="8"/>
  <c r="J150" i="8"/>
  <c r="J104" i="8"/>
  <c r="BK439" i="21"/>
  <c r="J439" i="21" s="1"/>
  <c r="J108" i="21" s="1"/>
  <c r="BK148" i="22"/>
  <c r="J148" i="22" s="1"/>
  <c r="J103" i="22" s="1"/>
  <c r="BK202" i="23"/>
  <c r="J202" i="23"/>
  <c r="J107" i="23" s="1"/>
  <c r="BK287" i="7"/>
  <c r="J287" i="7"/>
  <c r="J105" i="7"/>
  <c r="BK289" i="7"/>
  <c r="J289" i="7" s="1"/>
  <c r="J106" i="7" s="1"/>
  <c r="BK168" i="8"/>
  <c r="J168" i="8" s="1"/>
  <c r="J106" i="8" s="1"/>
  <c r="BK144" i="18"/>
  <c r="J144" i="18"/>
  <c r="J104" i="18" s="1"/>
  <c r="BK150" i="22"/>
  <c r="J150" i="22"/>
  <c r="J104" i="22"/>
  <c r="BK289" i="2"/>
  <c r="J289" i="2" s="1"/>
  <c r="J110" i="2" s="1"/>
  <c r="BK467" i="7"/>
  <c r="J467" i="7" s="1"/>
  <c r="J110" i="7" s="1"/>
  <c r="BK289" i="21"/>
  <c r="J289" i="21"/>
  <c r="J105" i="21" s="1"/>
  <c r="BK151" i="27"/>
  <c r="J151" i="27"/>
  <c r="J106" i="27"/>
  <c r="BK126" i="26"/>
  <c r="BK125" i="26" s="1"/>
  <c r="J125" i="26" s="1"/>
  <c r="BK161" i="28"/>
  <c r="J161" i="28"/>
  <c r="J106" i="28" s="1"/>
  <c r="BK148" i="8"/>
  <c r="J148" i="8" s="1"/>
  <c r="J103" i="8" s="1"/>
  <c r="BK172" i="9"/>
  <c r="J172" i="9"/>
  <c r="J106" i="9"/>
  <c r="BK140" i="13"/>
  <c r="J140" i="13" s="1"/>
  <c r="J103" i="13" s="1"/>
  <c r="BK153" i="13"/>
  <c r="J153" i="13"/>
  <c r="J106" i="13" s="1"/>
  <c r="BK291" i="21"/>
  <c r="J291" i="21" s="1"/>
  <c r="J106" i="21" s="1"/>
  <c r="BK278" i="30"/>
  <c r="J278" i="30"/>
  <c r="J119" i="30"/>
  <c r="BK460" i="21"/>
  <c r="J460" i="21" s="1"/>
  <c r="J111" i="21" s="1"/>
  <c r="BK139" i="27"/>
  <c r="J139" i="27"/>
  <c r="J103" i="27" s="1"/>
  <c r="BK152" i="28"/>
  <c r="J152" i="28" s="1"/>
  <c r="J104" i="28" s="1"/>
  <c r="BK126" i="12"/>
  <c r="J126" i="12"/>
  <c r="J101" i="12"/>
  <c r="BK166" i="30"/>
  <c r="J166" i="30" s="1"/>
  <c r="J100" i="30" s="1"/>
  <c r="BK287" i="30"/>
  <c r="J287" i="30"/>
  <c r="J122" i="30" s="1"/>
  <c r="BK127" i="29"/>
  <c r="J127" i="29" s="1"/>
  <c r="J101" i="29" s="1"/>
  <c r="BE146" i="30"/>
  <c r="BE177" i="30"/>
  <c r="BE179" i="30"/>
  <c r="BE183" i="30"/>
  <c r="BE196" i="30"/>
  <c r="BE209" i="30"/>
  <c r="BE217" i="30"/>
  <c r="BE238" i="30"/>
  <c r="BE245" i="30"/>
  <c r="BE246" i="30"/>
  <c r="BE277" i="30"/>
  <c r="BE283" i="30"/>
  <c r="BE145" i="30"/>
  <c r="BE148" i="30"/>
  <c r="BE197" i="30"/>
  <c r="BE214" i="30"/>
  <c r="BE226" i="30"/>
  <c r="BE227" i="30"/>
  <c r="BE228" i="30"/>
  <c r="BE251" i="30"/>
  <c r="BE255" i="30"/>
  <c r="BE259" i="30"/>
  <c r="BE264" i="30"/>
  <c r="BE271" i="30"/>
  <c r="BE285" i="30"/>
  <c r="BE281" i="30"/>
  <c r="E85" i="30"/>
  <c r="BE156" i="30"/>
  <c r="BE157" i="30"/>
  <c r="BE241" i="30"/>
  <c r="BE247" i="30"/>
  <c r="BE258" i="30"/>
  <c r="BE261" i="30"/>
  <c r="BE282" i="30"/>
  <c r="BE192" i="30"/>
  <c r="BE202" i="30"/>
  <c r="BE218" i="30"/>
  <c r="BE268" i="30"/>
  <c r="BE276" i="30"/>
  <c r="BE286" i="30"/>
  <c r="BE288" i="30"/>
  <c r="BE147" i="30"/>
  <c r="BE154" i="30"/>
  <c r="BE167" i="30"/>
  <c r="BE171" i="30"/>
  <c r="BE201" i="30"/>
  <c r="BE203" i="30"/>
  <c r="BE210" i="30"/>
  <c r="BE240" i="30"/>
  <c r="BE244" i="30"/>
  <c r="BE254" i="30"/>
  <c r="BE275" i="30"/>
  <c r="J136" i="30"/>
  <c r="BE159" i="30"/>
  <c r="BE164" i="30"/>
  <c r="BE175" i="30"/>
  <c r="BE176" i="30"/>
  <c r="BE184" i="30"/>
  <c r="BE185" i="30"/>
  <c r="BE187" i="30"/>
  <c r="BE204" i="30"/>
  <c r="BE206" i="30"/>
  <c r="BE208" i="30"/>
  <c r="BE211" i="30"/>
  <c r="BE215" i="30"/>
  <c r="BE216" i="30"/>
  <c r="BE219" i="30"/>
  <c r="BE222" i="30"/>
  <c r="BE232" i="30"/>
  <c r="BE235" i="30"/>
  <c r="BE253" i="30"/>
  <c r="BE262" i="30"/>
  <c r="BE267" i="30"/>
  <c r="F139" i="30"/>
  <c r="BE155" i="30"/>
  <c r="BE160" i="30"/>
  <c r="BE162" i="30"/>
  <c r="BE180" i="30"/>
  <c r="BE220" i="30"/>
  <c r="BE230" i="30"/>
  <c r="BE234" i="30"/>
  <c r="BE149" i="30"/>
  <c r="BE153" i="30"/>
  <c r="BE170" i="30"/>
  <c r="BE172" i="30"/>
  <c r="BE181" i="30"/>
  <c r="BE186" i="30"/>
  <c r="BE189" i="30"/>
  <c r="BE191" i="30"/>
  <c r="BE207" i="30"/>
  <c r="BE225" i="30"/>
  <c r="BE231" i="30"/>
  <c r="BE236" i="30"/>
  <c r="BE243" i="30"/>
  <c r="BE249" i="30"/>
  <c r="BE252" i="30"/>
  <c r="BE151" i="30"/>
  <c r="BE161" i="30"/>
  <c r="BE163" i="30"/>
  <c r="BE188" i="30"/>
  <c r="BE190" i="30"/>
  <c r="BE195" i="30"/>
  <c r="BE199" i="30"/>
  <c r="BE200" i="30"/>
  <c r="BE213" i="30"/>
  <c r="BE233" i="30"/>
  <c r="BE260" i="30"/>
  <c r="BE279" i="30"/>
  <c r="BE152" i="30"/>
  <c r="BE173" i="30"/>
  <c r="BE221" i="30"/>
  <c r="BE266" i="30"/>
  <c r="BE270" i="30"/>
  <c r="BE150" i="30"/>
  <c r="BE165" i="30"/>
  <c r="BE174" i="30"/>
  <c r="BE194" i="30"/>
  <c r="BE223" i="30"/>
  <c r="BE248" i="30"/>
  <c r="BE257" i="30"/>
  <c r="F96" i="29"/>
  <c r="BE129" i="29"/>
  <c r="J93" i="29"/>
  <c r="E112" i="29"/>
  <c r="BE130" i="29"/>
  <c r="J93" i="28"/>
  <c r="BE145" i="28"/>
  <c r="BE150" i="28"/>
  <c r="BE157" i="28"/>
  <c r="BE160" i="28"/>
  <c r="E85" i="28"/>
  <c r="F96" i="28"/>
  <c r="BE133" i="28"/>
  <c r="BE137" i="28"/>
  <c r="BE140" i="28"/>
  <c r="BE142" i="28"/>
  <c r="BE143" i="28"/>
  <c r="BE153" i="28"/>
  <c r="J132" i="27"/>
  <c r="J102" i="27" s="1"/>
  <c r="BE139" i="28"/>
  <c r="BE144" i="28"/>
  <c r="BE156" i="28"/>
  <c r="BE134" i="28"/>
  <c r="BE135" i="28"/>
  <c r="BE141" i="28"/>
  <c r="BE148" i="28"/>
  <c r="BE151" i="28"/>
  <c r="BE158" i="28"/>
  <c r="BE136" i="28"/>
  <c r="BE147" i="28"/>
  <c r="BE138" i="28"/>
  <c r="BE162" i="28"/>
  <c r="BE149" i="28"/>
  <c r="BE155" i="28"/>
  <c r="BE159" i="28"/>
  <c r="J124" i="27"/>
  <c r="BE133" i="27"/>
  <c r="BE136" i="27"/>
  <c r="BE138" i="27"/>
  <c r="F96" i="27"/>
  <c r="BE137" i="27"/>
  <c r="BE148" i="27"/>
  <c r="BE134" i="27"/>
  <c r="BE150" i="27"/>
  <c r="BE135" i="27"/>
  <c r="BE147" i="27"/>
  <c r="BE152" i="27"/>
  <c r="E85" i="27"/>
  <c r="BE144" i="27"/>
  <c r="BE145" i="27"/>
  <c r="BE140" i="27"/>
  <c r="BE142" i="27"/>
  <c r="BE149" i="27"/>
  <c r="J95" i="26"/>
  <c r="BE127" i="26"/>
  <c r="F122" i="26"/>
  <c r="J93" i="26"/>
  <c r="E85" i="26"/>
  <c r="BE129" i="25"/>
  <c r="E85" i="25"/>
  <c r="BE132" i="25"/>
  <c r="BE134" i="25"/>
  <c r="J95" i="25"/>
  <c r="BE135" i="25"/>
  <c r="BE136" i="25"/>
  <c r="BE138" i="25"/>
  <c r="BK127" i="24"/>
  <c r="BK126" i="24" s="1"/>
  <c r="J126" i="24" s="1"/>
  <c r="J34" i="24" s="1"/>
  <c r="F96" i="25"/>
  <c r="J120" i="25"/>
  <c r="BE130" i="25"/>
  <c r="BE137" i="25"/>
  <c r="BE131" i="25"/>
  <c r="BE133" i="25"/>
  <c r="BK142" i="23"/>
  <c r="J142" i="23"/>
  <c r="J101" i="23"/>
  <c r="J205" i="23"/>
  <c r="J109" i="23" s="1"/>
  <c r="F96" i="24"/>
  <c r="J122" i="24"/>
  <c r="BE130" i="24"/>
  <c r="BE131" i="24"/>
  <c r="E85" i="24"/>
  <c r="J93" i="24"/>
  <c r="BE133" i="24"/>
  <c r="BE129" i="24"/>
  <c r="BE132" i="24"/>
  <c r="J135" i="23"/>
  <c r="BE160" i="23"/>
  <c r="BE164" i="23"/>
  <c r="BE182" i="23"/>
  <c r="BE191" i="23"/>
  <c r="BE194" i="23"/>
  <c r="BE195" i="23"/>
  <c r="BE207" i="23"/>
  <c r="BE213" i="23"/>
  <c r="BE218" i="23"/>
  <c r="BE221" i="23"/>
  <c r="BE253" i="23"/>
  <c r="F138" i="23"/>
  <c r="BE150" i="23"/>
  <c r="BE154" i="23"/>
  <c r="BE158" i="23"/>
  <c r="BE166" i="23"/>
  <c r="BE180" i="23"/>
  <c r="BE185" i="23"/>
  <c r="BE212" i="23"/>
  <c r="BE220" i="23"/>
  <c r="BE227" i="23"/>
  <c r="BE236" i="23"/>
  <c r="BE258" i="23"/>
  <c r="BE178" i="23"/>
  <c r="BE181" i="23"/>
  <c r="BE199" i="23"/>
  <c r="BE219" i="23"/>
  <c r="BE225" i="23"/>
  <c r="BE230" i="23"/>
  <c r="BE231" i="23"/>
  <c r="BE241" i="23"/>
  <c r="BK134" i="22"/>
  <c r="BE151" i="23"/>
  <c r="BE153" i="23"/>
  <c r="BE155" i="23"/>
  <c r="BE156" i="23"/>
  <c r="BE165" i="23"/>
  <c r="BE169" i="23"/>
  <c r="BE173" i="23"/>
  <c r="BE192" i="23"/>
  <c r="BE210" i="23"/>
  <c r="BE222" i="23"/>
  <c r="BE237" i="23"/>
  <c r="BE244" i="23"/>
  <c r="BE256" i="23"/>
  <c r="BE262" i="23"/>
  <c r="BK169" i="22"/>
  <c r="J169" i="22"/>
  <c r="J107" i="22" s="1"/>
  <c r="E85" i="23"/>
  <c r="BE149" i="23"/>
  <c r="BE170" i="23"/>
  <c r="BE176" i="23"/>
  <c r="BE248" i="23"/>
  <c r="BE263" i="23"/>
  <c r="BE161" i="23"/>
  <c r="BE168" i="23"/>
  <c r="BE175" i="23"/>
  <c r="BE186" i="23"/>
  <c r="BE196" i="23"/>
  <c r="BE198" i="23"/>
  <c r="BE211" i="23"/>
  <c r="BE234" i="23"/>
  <c r="BE157" i="23"/>
  <c r="BE159" i="23"/>
  <c r="BE162" i="23"/>
  <c r="BE184" i="23"/>
  <c r="BE190" i="23"/>
  <c r="BE197" i="23"/>
  <c r="BE232" i="23"/>
  <c r="BE238" i="23"/>
  <c r="BE255" i="23"/>
  <c r="BE147" i="23"/>
  <c r="BE215" i="23"/>
  <c r="BE224" i="23"/>
  <c r="BE250" i="23"/>
  <c r="BE148" i="23"/>
  <c r="BE179" i="23"/>
  <c r="BE183" i="23"/>
  <c r="BE206" i="23"/>
  <c r="BE247" i="23"/>
  <c r="BE259" i="23"/>
  <c r="BE144" i="23"/>
  <c r="BE163" i="23"/>
  <c r="BE167" i="23"/>
  <c r="BE174" i="23"/>
  <c r="BE200" i="23"/>
  <c r="BE214" i="23"/>
  <c r="BE240" i="23"/>
  <c r="BE245" i="23"/>
  <c r="BE252" i="23"/>
  <c r="BE177" i="23"/>
  <c r="BE193" i="23"/>
  <c r="BE208" i="23"/>
  <c r="BE260" i="23"/>
  <c r="BE145" i="23"/>
  <c r="BE187" i="23"/>
  <c r="BE188" i="23"/>
  <c r="BE201" i="23"/>
  <c r="BE203" i="23"/>
  <c r="BE216" i="23"/>
  <c r="BE217" i="23"/>
  <c r="BE228" i="23"/>
  <c r="BE229" i="23"/>
  <c r="BE235" i="23"/>
  <c r="BE243" i="23"/>
  <c r="BE257" i="23"/>
  <c r="BE156" i="22"/>
  <c r="BE165" i="22"/>
  <c r="BE173" i="22"/>
  <c r="BE145" i="22"/>
  <c r="BE153" i="22"/>
  <c r="BE168" i="22"/>
  <c r="BE171" i="22"/>
  <c r="BE174" i="22"/>
  <c r="J129" i="22"/>
  <c r="BE139" i="22"/>
  <c r="BE140" i="22"/>
  <c r="F96" i="22"/>
  <c r="BE138" i="22"/>
  <c r="BE146" i="22"/>
  <c r="BE161" i="22"/>
  <c r="BE178" i="22"/>
  <c r="BE175" i="22"/>
  <c r="BE176" i="22"/>
  <c r="BE181" i="22"/>
  <c r="BE136" i="22"/>
  <c r="BE159" i="22"/>
  <c r="BE164" i="22"/>
  <c r="BE172" i="22"/>
  <c r="BE177" i="22"/>
  <c r="J137" i="21"/>
  <c r="J101" i="21" s="1"/>
  <c r="J127" i="22"/>
  <c r="BE157" i="22"/>
  <c r="BE160" i="22"/>
  <c r="E85" i="22"/>
  <c r="BE151" i="22"/>
  <c r="BE147" i="22"/>
  <c r="BE141" i="22"/>
  <c r="BE142" i="22"/>
  <c r="BE155" i="22"/>
  <c r="BE163" i="22"/>
  <c r="BE137" i="22"/>
  <c r="BE149" i="22"/>
  <c r="BE180" i="22"/>
  <c r="BE143" i="22"/>
  <c r="BE144" i="22"/>
  <c r="BE154" i="22"/>
  <c r="BE158" i="22"/>
  <c r="BE162" i="22"/>
  <c r="BE166" i="22"/>
  <c r="BE152" i="21"/>
  <c r="BE178" i="21"/>
  <c r="BE190" i="21"/>
  <c r="BE191" i="21"/>
  <c r="BE211" i="21"/>
  <c r="BE222" i="21"/>
  <c r="BE237" i="21"/>
  <c r="BE247" i="21"/>
  <c r="BE251" i="21"/>
  <c r="BE268" i="21"/>
  <c r="BE280" i="21"/>
  <c r="BE284" i="21"/>
  <c r="BE298" i="21"/>
  <c r="BE313" i="21"/>
  <c r="BE316" i="21"/>
  <c r="BE321" i="21"/>
  <c r="BE323" i="21"/>
  <c r="BE337" i="21"/>
  <c r="BE342" i="21"/>
  <c r="BE381" i="21"/>
  <c r="BK128" i="20"/>
  <c r="BK127" i="20" s="1"/>
  <c r="J127" i="20" s="1"/>
  <c r="J34" i="20" s="1"/>
  <c r="E85" i="21"/>
  <c r="F133" i="21"/>
  <c r="BE164" i="21"/>
  <c r="BE165" i="21"/>
  <c r="BE167" i="21"/>
  <c r="BE174" i="21"/>
  <c r="BE198" i="21"/>
  <c r="BE219" i="21"/>
  <c r="BE220" i="21"/>
  <c r="BE227" i="21"/>
  <c r="BE238" i="21"/>
  <c r="BE260" i="21"/>
  <c r="BE262" i="21"/>
  <c r="BE287" i="21"/>
  <c r="BE295" i="21"/>
  <c r="BE302" i="21"/>
  <c r="BE305" i="21"/>
  <c r="BE306" i="21"/>
  <c r="BE325" i="21"/>
  <c r="BE332" i="21"/>
  <c r="BE340" i="21"/>
  <c r="BE352" i="21"/>
  <c r="BE376" i="21"/>
  <c r="BE379" i="21"/>
  <c r="BE382" i="21"/>
  <c r="BE387" i="21"/>
  <c r="BE390" i="21"/>
  <c r="BE403" i="21"/>
  <c r="BE408" i="21"/>
  <c r="BE412" i="21"/>
  <c r="BE414" i="21"/>
  <c r="BE426" i="21"/>
  <c r="BE428" i="21"/>
  <c r="BE433" i="21"/>
  <c r="BE436" i="21"/>
  <c r="BE438" i="21"/>
  <c r="BE440" i="21"/>
  <c r="BE457" i="21"/>
  <c r="BE458" i="21"/>
  <c r="BE138" i="21"/>
  <c r="BE139" i="21"/>
  <c r="BE159" i="21"/>
  <c r="BE171" i="21"/>
  <c r="BE177" i="21"/>
  <c r="BE183" i="21"/>
  <c r="BE185" i="21"/>
  <c r="BE188" i="21"/>
  <c r="BE218" i="21"/>
  <c r="BE230" i="21"/>
  <c r="BE235" i="21"/>
  <c r="BE252" i="21"/>
  <c r="BE254" i="21"/>
  <c r="BE282" i="21"/>
  <c r="BE297" i="21"/>
  <c r="BE299" i="21"/>
  <c r="BE307" i="21"/>
  <c r="BE322" i="21"/>
  <c r="BE350" i="21"/>
  <c r="BE364" i="21"/>
  <c r="BE377" i="21"/>
  <c r="BE383" i="21"/>
  <c r="BE406" i="21"/>
  <c r="BE422" i="21"/>
  <c r="BE423" i="21"/>
  <c r="BE429" i="21"/>
  <c r="BE431" i="21"/>
  <c r="BE434" i="21"/>
  <c r="BE437" i="21"/>
  <c r="BE447" i="21"/>
  <c r="BE449" i="21"/>
  <c r="BE144" i="21"/>
  <c r="BE149" i="21"/>
  <c r="BE150" i="21"/>
  <c r="BE166" i="21"/>
  <c r="BE169" i="21"/>
  <c r="BE175" i="21"/>
  <c r="BE200" i="21"/>
  <c r="BE201" i="21"/>
  <c r="BE204" i="21"/>
  <c r="BE205" i="21"/>
  <c r="BE212" i="21"/>
  <c r="BE231" i="21"/>
  <c r="BE232" i="21"/>
  <c r="BE250" i="21"/>
  <c r="BE253" i="21"/>
  <c r="BE281" i="21"/>
  <c r="BE294" i="21"/>
  <c r="BE304" i="21"/>
  <c r="BE329" i="21"/>
  <c r="BE343" i="21"/>
  <c r="BE355" i="21"/>
  <c r="BE357" i="21"/>
  <c r="BE371" i="21"/>
  <c r="BE392" i="21"/>
  <c r="BE395" i="21"/>
  <c r="BE409" i="21"/>
  <c r="BE427" i="21"/>
  <c r="BE441" i="21"/>
  <c r="BE444" i="21"/>
  <c r="BE451" i="21"/>
  <c r="BE453" i="21"/>
  <c r="BE454" i="21"/>
  <c r="BE456" i="21"/>
  <c r="BE461" i="21"/>
  <c r="BE463" i="21"/>
  <c r="BE143" i="21"/>
  <c r="BE147" i="21"/>
  <c r="BE162" i="21"/>
  <c r="BE176" i="21"/>
  <c r="BE179" i="21"/>
  <c r="BE192" i="21"/>
  <c r="BE194" i="21"/>
  <c r="BE199" i="21"/>
  <c r="BE208" i="21"/>
  <c r="BE210" i="21"/>
  <c r="BE215" i="21"/>
  <c r="BE236" i="21"/>
  <c r="BE242" i="21"/>
  <c r="BE244" i="21"/>
  <c r="BE249" i="21"/>
  <c r="BE273" i="21"/>
  <c r="BE274" i="21"/>
  <c r="BE288" i="21"/>
  <c r="BE308" i="21"/>
  <c r="BE311" i="21"/>
  <c r="BE317" i="21"/>
  <c r="BE344" i="21"/>
  <c r="BE345" i="21"/>
  <c r="BE353" i="21"/>
  <c r="BE361" i="21"/>
  <c r="BE365" i="21"/>
  <c r="BE373" i="21"/>
  <c r="BE378" i="21"/>
  <c r="BE380" i="21"/>
  <c r="BE384" i="21"/>
  <c r="BE394" i="21"/>
  <c r="BE399" i="21"/>
  <c r="BE405" i="21"/>
  <c r="BE410" i="21"/>
  <c r="BE418" i="21"/>
  <c r="BE420" i="21"/>
  <c r="BE425" i="21"/>
  <c r="BE452" i="21"/>
  <c r="BE455" i="21"/>
  <c r="BE464" i="21"/>
  <c r="BE141" i="21"/>
  <c r="BE158" i="21"/>
  <c r="BE181" i="21"/>
  <c r="BE203" i="21"/>
  <c r="BE207" i="21"/>
  <c r="BE209" i="21"/>
  <c r="BE213" i="21"/>
  <c r="BE224" i="21"/>
  <c r="BE246" i="21"/>
  <c r="BE257" i="21"/>
  <c r="BE263" i="21"/>
  <c r="BE276" i="21"/>
  <c r="BE283" i="21"/>
  <c r="BE290" i="21"/>
  <c r="BE320" i="21"/>
  <c r="BE326" i="21"/>
  <c r="BE331" i="21"/>
  <c r="BE338" i="21"/>
  <c r="BE341" i="21"/>
  <c r="BE360" i="21"/>
  <c r="BE366" i="21"/>
  <c r="BE386" i="21"/>
  <c r="BE391" i="21"/>
  <c r="BE401" i="21"/>
  <c r="BE421" i="21"/>
  <c r="BE160" i="21"/>
  <c r="BE184" i="21"/>
  <c r="BE186" i="21"/>
  <c r="BE225" i="21"/>
  <c r="BE243" i="21"/>
  <c r="BE255" i="21"/>
  <c r="BE261" i="21"/>
  <c r="BE278" i="21"/>
  <c r="BE303" i="21"/>
  <c r="BE310" i="21"/>
  <c r="BE319" i="21"/>
  <c r="BE327" i="21"/>
  <c r="BE347" i="21"/>
  <c r="BE349" i="21"/>
  <c r="BE354" i="21"/>
  <c r="BE367" i="21"/>
  <c r="BE374" i="21"/>
  <c r="BE393" i="21"/>
  <c r="BE398" i="21"/>
  <c r="BE407" i="21"/>
  <c r="BE419" i="21"/>
  <c r="BE416" i="21"/>
  <c r="BE432" i="21"/>
  <c r="BE446" i="21"/>
  <c r="J130" i="21"/>
  <c r="BE140" i="21"/>
  <c r="BE145" i="21"/>
  <c r="BE148" i="21"/>
  <c r="BE155" i="21"/>
  <c r="BE163" i="21"/>
  <c r="BE172" i="21"/>
  <c r="BE180" i="21"/>
  <c r="BE196" i="21"/>
  <c r="BE223" i="21"/>
  <c r="BE228" i="21"/>
  <c r="BE266" i="21"/>
  <c r="BE270" i="21"/>
  <c r="BE277" i="21"/>
  <c r="BE285" i="21"/>
  <c r="BE296" i="21"/>
  <c r="BE312" i="21"/>
  <c r="BE318" i="21"/>
  <c r="BE328" i="21"/>
  <c r="BE330" i="21"/>
  <c r="BE335" i="21"/>
  <c r="BE336" i="21"/>
  <c r="BE351" i="21"/>
  <c r="BE356" i="21"/>
  <c r="BE358" i="21"/>
  <c r="BE362" i="21"/>
  <c r="BE388" i="21"/>
  <c r="BE411" i="21"/>
  <c r="BE415" i="21"/>
  <c r="BE142" i="21"/>
  <c r="BE146" i="21"/>
  <c r="BE151" i="21"/>
  <c r="BE154" i="21"/>
  <c r="BE156" i="21"/>
  <c r="BE173" i="21"/>
  <c r="BE193" i="21"/>
  <c r="BE197" i="21"/>
  <c r="BE206" i="21"/>
  <c r="BE216" i="21"/>
  <c r="BE221" i="21"/>
  <c r="BE226" i="21"/>
  <c r="BE233" i="21"/>
  <c r="BE239" i="21"/>
  <c r="BE240" i="21"/>
  <c r="BE258" i="21"/>
  <c r="BE259" i="21"/>
  <c r="BE265" i="21"/>
  <c r="BE286" i="21"/>
  <c r="BE334" i="21"/>
  <c r="BE368" i="21"/>
  <c r="BE370" i="21"/>
  <c r="BE372" i="21"/>
  <c r="BE375" i="21"/>
  <c r="BE397" i="21"/>
  <c r="BE417" i="21"/>
  <c r="BE430" i="21"/>
  <c r="BE443" i="21"/>
  <c r="BE153" i="21"/>
  <c r="BE161" i="21"/>
  <c r="BE168" i="21"/>
  <c r="BE187" i="21"/>
  <c r="BE189" i="21"/>
  <c r="BE195" i="21"/>
  <c r="BE202" i="21"/>
  <c r="BE217" i="21"/>
  <c r="BE229" i="21"/>
  <c r="BE234" i="21"/>
  <c r="BE248" i="21"/>
  <c r="BE269" i="21"/>
  <c r="BE300" i="21"/>
  <c r="BE309" i="21"/>
  <c r="BE315" i="21"/>
  <c r="BE333" i="21"/>
  <c r="BE348" i="21"/>
  <c r="BE359" i="21"/>
  <c r="BE369" i="21"/>
  <c r="BE396" i="21"/>
  <c r="BE400" i="21"/>
  <c r="BE402" i="21"/>
  <c r="BE445" i="21"/>
  <c r="BE157" i="21"/>
  <c r="BE170" i="21"/>
  <c r="BE182" i="21"/>
  <c r="BE214" i="21"/>
  <c r="BE241" i="21"/>
  <c r="BE256" i="21"/>
  <c r="BE264" i="21"/>
  <c r="BE267" i="21"/>
  <c r="BE272" i="21"/>
  <c r="BE275" i="21"/>
  <c r="BE292" i="21"/>
  <c r="BE301" i="21"/>
  <c r="BE314" i="21"/>
  <c r="BE324" i="21"/>
  <c r="BE339" i="21"/>
  <c r="BE346" i="21"/>
  <c r="BE363" i="21"/>
  <c r="BE385" i="21"/>
  <c r="BE389" i="21"/>
  <c r="BE404" i="21"/>
  <c r="BE413" i="21"/>
  <c r="BE424" i="21"/>
  <c r="BE435" i="21"/>
  <c r="BE448" i="21"/>
  <c r="F96" i="20"/>
  <c r="BE141" i="20"/>
  <c r="BE150" i="20"/>
  <c r="BE156" i="20"/>
  <c r="BE168" i="20"/>
  <c r="J121" i="20"/>
  <c r="BE130" i="20"/>
  <c r="BE148" i="20"/>
  <c r="BE160" i="20"/>
  <c r="BE163" i="20"/>
  <c r="BE164" i="20"/>
  <c r="BE169" i="20"/>
  <c r="E85" i="20"/>
  <c r="BE152" i="20"/>
  <c r="BE155" i="20"/>
  <c r="BE157" i="20"/>
  <c r="J131" i="19"/>
  <c r="J102" i="19" s="1"/>
  <c r="J95" i="20"/>
  <c r="BE138" i="20"/>
  <c r="BE142" i="20"/>
  <c r="BE146" i="20"/>
  <c r="BE158" i="20"/>
  <c r="BE167" i="20"/>
  <c r="BE174" i="20"/>
  <c r="BE133" i="20"/>
  <c r="BE137" i="20"/>
  <c r="BE143" i="20"/>
  <c r="BE154" i="20"/>
  <c r="BE177" i="20"/>
  <c r="BE136" i="20"/>
  <c r="BE165" i="20"/>
  <c r="BE175" i="20"/>
  <c r="BE135" i="20"/>
  <c r="BE140" i="20"/>
  <c r="BE153" i="20"/>
  <c r="BE171" i="20"/>
  <c r="BE134" i="20"/>
  <c r="BE144" i="20"/>
  <c r="BE147" i="20"/>
  <c r="BE151" i="20"/>
  <c r="BE166" i="20"/>
  <c r="BE170" i="20"/>
  <c r="BE145" i="20"/>
  <c r="BE149" i="20"/>
  <c r="BE172" i="20"/>
  <c r="BE162" i="20"/>
  <c r="BE131" i="20"/>
  <c r="BE161" i="20"/>
  <c r="BE176" i="20"/>
  <c r="BE132" i="20"/>
  <c r="BE139" i="20"/>
  <c r="BE173" i="20"/>
  <c r="J130" i="18"/>
  <c r="J102" i="18" s="1"/>
  <c r="BE136" i="19"/>
  <c r="BE138" i="19"/>
  <c r="J123" i="19"/>
  <c r="BE151" i="19"/>
  <c r="BE155" i="19"/>
  <c r="BE159" i="19"/>
  <c r="BE160" i="19"/>
  <c r="BE174" i="19"/>
  <c r="BE162" i="19"/>
  <c r="BE137" i="19"/>
  <c r="BE139" i="19"/>
  <c r="BE164" i="19"/>
  <c r="BE169" i="19"/>
  <c r="BE172" i="19"/>
  <c r="BE177" i="19"/>
  <c r="BE145" i="19"/>
  <c r="BE156" i="19"/>
  <c r="BE158" i="19"/>
  <c r="BE165" i="19"/>
  <c r="BE167" i="19"/>
  <c r="BE171" i="19"/>
  <c r="BE178" i="19"/>
  <c r="J95" i="19"/>
  <c r="BE132" i="19"/>
  <c r="BE146" i="19"/>
  <c r="BE161" i="19"/>
  <c r="BE175" i="19"/>
  <c r="BE141" i="19"/>
  <c r="BE152" i="19"/>
  <c r="BE154" i="19"/>
  <c r="E85" i="19"/>
  <c r="F96" i="19"/>
  <c r="BE153" i="19"/>
  <c r="BE157" i="19"/>
  <c r="BE176" i="19"/>
  <c r="BE143" i="19"/>
  <c r="BE133" i="19"/>
  <c r="BE135" i="19"/>
  <c r="BE147" i="19"/>
  <c r="BE163" i="19"/>
  <c r="BE144" i="19"/>
  <c r="BE150" i="19"/>
  <c r="BE170" i="19"/>
  <c r="BE134" i="19"/>
  <c r="BE140" i="19"/>
  <c r="BE148" i="19"/>
  <c r="BE166" i="19"/>
  <c r="BE168" i="19"/>
  <c r="BK131" i="17"/>
  <c r="J131" i="17" s="1"/>
  <c r="J101" i="17" s="1"/>
  <c r="E85" i="18"/>
  <c r="F96" i="18"/>
  <c r="J122" i="18"/>
  <c r="BE135" i="18"/>
  <c r="BE133" i="18"/>
  <c r="BE139" i="18"/>
  <c r="BE137" i="18"/>
  <c r="BE141" i="18"/>
  <c r="J124" i="18"/>
  <c r="BE143" i="18"/>
  <c r="BE132" i="18"/>
  <c r="BE134" i="18"/>
  <c r="BE131" i="18"/>
  <c r="BE145" i="18"/>
  <c r="BE140" i="18"/>
  <c r="BE142" i="18"/>
  <c r="BE136" i="18"/>
  <c r="BE149" i="17"/>
  <c r="BE166" i="17"/>
  <c r="BE176" i="17"/>
  <c r="J124" i="17"/>
  <c r="BE151" i="17"/>
  <c r="BE154" i="17"/>
  <c r="BE163" i="17"/>
  <c r="BE172" i="17"/>
  <c r="BE183" i="17"/>
  <c r="BE194" i="17"/>
  <c r="J156" i="16"/>
  <c r="J102" i="16" s="1"/>
  <c r="BE143" i="17"/>
  <c r="BE147" i="17"/>
  <c r="BE148" i="17"/>
  <c r="BE158" i="17"/>
  <c r="BE178" i="17"/>
  <c r="BE136" i="17"/>
  <c r="BE141" i="17"/>
  <c r="BE164" i="17"/>
  <c r="BE169" i="17"/>
  <c r="BE180" i="17"/>
  <c r="BE135" i="17"/>
  <c r="BE146" i="17"/>
  <c r="BE157" i="17"/>
  <c r="BE170" i="17"/>
  <c r="BE182" i="17"/>
  <c r="BE186" i="17"/>
  <c r="BE189" i="17"/>
  <c r="BE197" i="17"/>
  <c r="F127" i="17"/>
  <c r="BE139" i="17"/>
  <c r="BE153" i="17"/>
  <c r="BE161" i="17"/>
  <c r="BE174" i="17"/>
  <c r="BE184" i="17"/>
  <c r="BE192" i="17"/>
  <c r="BK576" i="16"/>
  <c r="J576" i="16" s="1"/>
  <c r="J129" i="16" s="1"/>
  <c r="BE134" i="17"/>
  <c r="BE140" i="17"/>
  <c r="BE145" i="17"/>
  <c r="BE162" i="17"/>
  <c r="BE167" i="17"/>
  <c r="BE171" i="17"/>
  <c r="BE160" i="17"/>
  <c r="BE190" i="17"/>
  <c r="BE138" i="17"/>
  <c r="BE155" i="17"/>
  <c r="BE175" i="17"/>
  <c r="BE179" i="17"/>
  <c r="J95" i="17"/>
  <c r="BE142" i="17"/>
  <c r="BE173" i="17"/>
  <c r="BE181" i="17"/>
  <c r="BE185" i="17"/>
  <c r="BE187" i="17"/>
  <c r="E85" i="17"/>
  <c r="BE137" i="17"/>
  <c r="BE156" i="17"/>
  <c r="BE159" i="17"/>
  <c r="BE165" i="17"/>
  <c r="BE168" i="17"/>
  <c r="BE188" i="17"/>
  <c r="BE193" i="17"/>
  <c r="BE133" i="17"/>
  <c r="BE144" i="17"/>
  <c r="BE150" i="17"/>
  <c r="BE196" i="17"/>
  <c r="BE177" i="16"/>
  <c r="BE180" i="16"/>
  <c r="BE190" i="16"/>
  <c r="BE195" i="16"/>
  <c r="BE208" i="16"/>
  <c r="BE219" i="16"/>
  <c r="BE228" i="16"/>
  <c r="BE239" i="16"/>
  <c r="BE247" i="16"/>
  <c r="BE284" i="16"/>
  <c r="BE295" i="16"/>
  <c r="BE305" i="16"/>
  <c r="BE310" i="16"/>
  <c r="BE316" i="16"/>
  <c r="BE360" i="16"/>
  <c r="BE371" i="16"/>
  <c r="BE386" i="16"/>
  <c r="BE396" i="16"/>
  <c r="BE400" i="16"/>
  <c r="BE413" i="16"/>
  <c r="BE437" i="16"/>
  <c r="BE450" i="16"/>
  <c r="BE469" i="16"/>
  <c r="BE478" i="16"/>
  <c r="BE502" i="16"/>
  <c r="BE517" i="16"/>
  <c r="BE523" i="16"/>
  <c r="BE531" i="16"/>
  <c r="BE539" i="16"/>
  <c r="BE548" i="16"/>
  <c r="BE555" i="16"/>
  <c r="BE560" i="16"/>
  <c r="BE563" i="16"/>
  <c r="BE568" i="16"/>
  <c r="BE572" i="16"/>
  <c r="BK127" i="15"/>
  <c r="J127" i="15"/>
  <c r="J101" i="15" s="1"/>
  <c r="BE162" i="16"/>
  <c r="BE174" i="16"/>
  <c r="BE224" i="16"/>
  <c r="BE245" i="16"/>
  <c r="BE250" i="16"/>
  <c r="BE256" i="16"/>
  <c r="BE259" i="16"/>
  <c r="BE260" i="16"/>
  <c r="BE277" i="16"/>
  <c r="BE281" i="16"/>
  <c r="BE292" i="16"/>
  <c r="BE298" i="16"/>
  <c r="BE335" i="16"/>
  <c r="BE350" i="16"/>
  <c r="BE357" i="16"/>
  <c r="BE379" i="16"/>
  <c r="BE393" i="16"/>
  <c r="BE476" i="16"/>
  <c r="BE488" i="16"/>
  <c r="BE500" i="16"/>
  <c r="BE508" i="16"/>
  <c r="BE513" i="16"/>
  <c r="BE541" i="16"/>
  <c r="BE544" i="16"/>
  <c r="BE550" i="16"/>
  <c r="BE553" i="16"/>
  <c r="BE562" i="16"/>
  <c r="BE564" i="16"/>
  <c r="BE187" i="16"/>
  <c r="BE191" i="16"/>
  <c r="BE200" i="16"/>
  <c r="BE262" i="16"/>
  <c r="BE285" i="16"/>
  <c r="BE309" i="16"/>
  <c r="BE320" i="16"/>
  <c r="BE326" i="16"/>
  <c r="BE328" i="16"/>
  <c r="BE332" i="16"/>
  <c r="BE336" i="16"/>
  <c r="BE374" i="16"/>
  <c r="BE376" i="16"/>
  <c r="BE387" i="16"/>
  <c r="BE411" i="16"/>
  <c r="BE426" i="16"/>
  <c r="BE440" i="16"/>
  <c r="BE461" i="16"/>
  <c r="BE480" i="16"/>
  <c r="BE495" i="16"/>
  <c r="BE518" i="16"/>
  <c r="BE532" i="16"/>
  <c r="BE538" i="16"/>
  <c r="BE546" i="16"/>
  <c r="BE549" i="16"/>
  <c r="BE552" i="16"/>
  <c r="BE561" i="16"/>
  <c r="BE570" i="16"/>
  <c r="BE574" i="16"/>
  <c r="BE580" i="16"/>
  <c r="BE181" i="16"/>
  <c r="BE213" i="16"/>
  <c r="BE217" i="16"/>
  <c r="BE236" i="16"/>
  <c r="BE254" i="16"/>
  <c r="BE263" i="16"/>
  <c r="BE273" i="16"/>
  <c r="BE280" i="16"/>
  <c r="BE291" i="16"/>
  <c r="BE358" i="16"/>
  <c r="BE366" i="16"/>
  <c r="BE370" i="16"/>
  <c r="BE378" i="16"/>
  <c r="BE385" i="16"/>
  <c r="BE398" i="16"/>
  <c r="BE402" i="16"/>
  <c r="BE404" i="16"/>
  <c r="BE425" i="16"/>
  <c r="BE443" i="16"/>
  <c r="BE457" i="16"/>
  <c r="BE471" i="16"/>
  <c r="BE483" i="16"/>
  <c r="BE512" i="16"/>
  <c r="BE542" i="16"/>
  <c r="BE556" i="16"/>
  <c r="BE565" i="16"/>
  <c r="BE566" i="16"/>
  <c r="BE571" i="16"/>
  <c r="BE575" i="16"/>
  <c r="BE578" i="16"/>
  <c r="J148" i="16"/>
  <c r="BE175" i="16"/>
  <c r="BE203" i="16"/>
  <c r="BE209" i="16"/>
  <c r="BE212" i="16"/>
  <c r="BE227" i="16"/>
  <c r="BE241" i="16"/>
  <c r="BE265" i="16"/>
  <c r="BE269" i="16"/>
  <c r="BE276" i="16"/>
  <c r="BE289" i="16"/>
  <c r="BE301" i="16"/>
  <c r="BE313" i="16"/>
  <c r="BE319" i="16"/>
  <c r="BE323" i="16"/>
  <c r="BE327" i="16"/>
  <c r="BE348" i="16"/>
  <c r="BE359" i="16"/>
  <c r="BE362" i="16"/>
  <c r="BE381" i="16"/>
  <c r="BE383" i="16"/>
  <c r="BE401" i="16"/>
  <c r="BE415" i="16"/>
  <c r="BE422" i="16"/>
  <c r="BE427" i="16"/>
  <c r="BE431" i="16"/>
  <c r="BE435" i="16"/>
  <c r="BE444" i="16"/>
  <c r="BE458" i="16"/>
  <c r="BE463" i="16"/>
  <c r="BE468" i="16"/>
  <c r="BE475" i="16"/>
  <c r="BE504" i="16"/>
  <c r="BE506" i="16"/>
  <c r="BE511" i="16"/>
  <c r="BE514" i="16"/>
  <c r="BE521" i="16"/>
  <c r="BE525" i="16"/>
  <c r="BE533" i="16"/>
  <c r="BE534" i="16"/>
  <c r="BE537" i="16"/>
  <c r="BE545" i="16"/>
  <c r="BE551" i="16"/>
  <c r="BE558" i="16"/>
  <c r="BE158" i="16"/>
  <c r="BE171" i="16"/>
  <c r="BE186" i="16"/>
  <c r="BE188" i="16"/>
  <c r="BE204" i="16"/>
  <c r="BE210" i="16"/>
  <c r="BE216" i="16"/>
  <c r="BE220" i="16"/>
  <c r="BE223" i="16"/>
  <c r="BE240" i="16"/>
  <c r="BE257" i="16"/>
  <c r="BE268" i="16"/>
  <c r="BE290" i="16"/>
  <c r="BE293" i="16"/>
  <c r="BE353" i="16"/>
  <c r="BE369" i="16"/>
  <c r="BE372" i="16"/>
  <c r="BE419" i="16"/>
  <c r="BE424" i="16"/>
  <c r="BE429" i="16"/>
  <c r="BE446" i="16"/>
  <c r="BE459" i="16"/>
  <c r="BE473" i="16"/>
  <c r="BE493" i="16"/>
  <c r="BE503" i="16"/>
  <c r="BE535" i="16"/>
  <c r="F96" i="16"/>
  <c r="BE157" i="16"/>
  <c r="BE159" i="16"/>
  <c r="BE173" i="16"/>
  <c r="BE178" i="16"/>
  <c r="BE198" i="16"/>
  <c r="BE214" i="16"/>
  <c r="BE215" i="16"/>
  <c r="BE231" i="16"/>
  <c r="BE233" i="16"/>
  <c r="BE235" i="16"/>
  <c r="BE253" i="16"/>
  <c r="BE266" i="16"/>
  <c r="BE314" i="16"/>
  <c r="BE329" i="16"/>
  <c r="BE334" i="16"/>
  <c r="BE352" i="16"/>
  <c r="BE364" i="16"/>
  <c r="BE384" i="16"/>
  <c r="BE395" i="16"/>
  <c r="BE405" i="16"/>
  <c r="BE407" i="16"/>
  <c r="BE410" i="16"/>
  <c r="BE416" i="16"/>
  <c r="BE430" i="16"/>
  <c r="BE433" i="16"/>
  <c r="BE439" i="16"/>
  <c r="BE441" i="16"/>
  <c r="BE447" i="16"/>
  <c r="BE460" i="16"/>
  <c r="BE481" i="16"/>
  <c r="BE486" i="16"/>
  <c r="BE491" i="16"/>
  <c r="BE498" i="16"/>
  <c r="BE516" i="16"/>
  <c r="BE530" i="16"/>
  <c r="E85" i="16"/>
  <c r="BE182" i="16"/>
  <c r="BE194" i="16"/>
  <c r="BE196" i="16"/>
  <c r="BE199" i="16"/>
  <c r="BE211" i="16"/>
  <c r="BE226" i="16"/>
  <c r="BE234" i="16"/>
  <c r="BE242" i="16"/>
  <c r="BE246" i="16"/>
  <c r="BE249" i="16"/>
  <c r="BE261" i="16"/>
  <c r="BE275" i="16"/>
  <c r="BE278" i="16"/>
  <c r="BE307" i="16"/>
  <c r="BE311" i="16"/>
  <c r="BE331" i="16"/>
  <c r="BE333" i="16"/>
  <c r="BE342" i="16"/>
  <c r="BE345" i="16"/>
  <c r="BE355" i="16"/>
  <c r="BE363" i="16"/>
  <c r="BE367" i="16"/>
  <c r="BE373" i="16"/>
  <c r="BE390" i="16"/>
  <c r="BE397" i="16"/>
  <c r="BE445" i="16"/>
  <c r="BE449" i="16"/>
  <c r="BE462" i="16"/>
  <c r="BE474" i="16"/>
  <c r="BE484" i="16"/>
  <c r="BE509" i="16"/>
  <c r="BE519" i="16"/>
  <c r="BE528" i="16"/>
  <c r="BE163" i="16"/>
  <c r="BE166" i="16"/>
  <c r="BE170" i="16"/>
  <c r="BE172" i="16"/>
  <c r="BE176" i="16"/>
  <c r="BE184" i="16"/>
  <c r="BE189" i="16"/>
  <c r="BE206" i="16"/>
  <c r="BE222" i="16"/>
  <c r="BE238" i="16"/>
  <c r="BE248" i="16"/>
  <c r="BE251" i="16"/>
  <c r="BE270" i="16"/>
  <c r="BE297" i="16"/>
  <c r="BE299" i="16"/>
  <c r="BE303" i="16"/>
  <c r="BE304" i="16"/>
  <c r="BE317" i="16"/>
  <c r="BE321" i="16"/>
  <c r="BE338" i="16"/>
  <c r="BE343" i="16"/>
  <c r="BE365" i="16"/>
  <c r="BE392" i="16"/>
  <c r="BE399" i="16"/>
  <c r="BE412" i="16"/>
  <c r="BE420" i="16"/>
  <c r="BE467" i="16"/>
  <c r="BE515" i="16"/>
  <c r="BE161" i="16"/>
  <c r="BE167" i="16"/>
  <c r="BE192" i="16"/>
  <c r="BE197" i="16"/>
  <c r="BE202" i="16"/>
  <c r="BE218" i="16"/>
  <c r="BE221" i="16"/>
  <c r="BE232" i="16"/>
  <c r="BE237" i="16"/>
  <c r="BE264" i="16"/>
  <c r="BE271" i="16"/>
  <c r="BE306" i="16"/>
  <c r="BE315" i="16"/>
  <c r="BE341" i="16"/>
  <c r="BE347" i="16"/>
  <c r="BE368" i="16"/>
  <c r="BE375" i="16"/>
  <c r="BE377" i="16"/>
  <c r="BE380" i="16"/>
  <c r="BE403" i="16"/>
  <c r="BE409" i="16"/>
  <c r="BE418" i="16"/>
  <c r="BE432" i="16"/>
  <c r="BE452" i="16"/>
  <c r="BE455" i="16"/>
  <c r="BE465" i="16"/>
  <c r="BE496" i="16"/>
  <c r="BE501" i="16"/>
  <c r="BE160" i="16"/>
  <c r="BE165" i="16"/>
  <c r="BE185" i="16"/>
  <c r="BE193" i="16"/>
  <c r="BE207" i="16"/>
  <c r="BE230" i="16"/>
  <c r="BE252" i="16"/>
  <c r="BE267" i="16"/>
  <c r="BE274" i="16"/>
  <c r="BE294" i="16"/>
  <c r="BE300" i="16"/>
  <c r="BE302" i="16"/>
  <c r="BE308" i="16"/>
  <c r="BE318" i="16"/>
  <c r="BE346" i="16"/>
  <c r="BE356" i="16"/>
  <c r="BE423" i="16"/>
  <c r="BE428" i="16"/>
  <c r="BE442" i="16"/>
  <c r="BE454" i="16"/>
  <c r="BE466" i="16"/>
  <c r="BE472" i="16"/>
  <c r="BE490" i="16"/>
  <c r="BE494" i="16"/>
  <c r="BE497" i="16"/>
  <c r="BE499" i="16"/>
  <c r="BE164" i="16"/>
  <c r="BE168" i="16"/>
  <c r="BE179" i="16"/>
  <c r="BE229" i="16"/>
  <c r="BE244" i="16"/>
  <c r="BE255" i="16"/>
  <c r="BE258" i="16"/>
  <c r="BE287" i="16"/>
  <c r="BE296" i="16"/>
  <c r="BE312" i="16"/>
  <c r="BE322" i="16"/>
  <c r="BE325" i="16"/>
  <c r="BE330" i="16"/>
  <c r="BE389" i="16"/>
  <c r="BE394" i="16"/>
  <c r="BE408" i="16"/>
  <c r="BE414" i="16"/>
  <c r="BE421" i="16"/>
  <c r="BE453" i="16"/>
  <c r="BE464" i="16"/>
  <c r="BE470" i="16"/>
  <c r="BE507" i="16"/>
  <c r="BE510" i="16"/>
  <c r="BE520" i="16"/>
  <c r="BE527" i="16"/>
  <c r="BE536" i="16"/>
  <c r="J132" i="14"/>
  <c r="J102" i="14"/>
  <c r="F96" i="15"/>
  <c r="E85" i="15"/>
  <c r="J95" i="15"/>
  <c r="J120" i="15"/>
  <c r="BE129" i="15"/>
  <c r="BE130" i="15"/>
  <c r="BD112" i="1"/>
  <c r="F96" i="14"/>
  <c r="BE147" i="14"/>
  <c r="E85" i="14"/>
  <c r="J124" i="14"/>
  <c r="BE136" i="14"/>
  <c r="BE139" i="14"/>
  <c r="BE150" i="14"/>
  <c r="BE155" i="14"/>
  <c r="BE141" i="14"/>
  <c r="BE144" i="14"/>
  <c r="BE133" i="14"/>
  <c r="BE137" i="14"/>
  <c r="BE143" i="14"/>
  <c r="BE145" i="14"/>
  <c r="BE134" i="14"/>
  <c r="BE138" i="14"/>
  <c r="BE151" i="14"/>
  <c r="BE159" i="14"/>
  <c r="BE153" i="14"/>
  <c r="BE148" i="14"/>
  <c r="BE149" i="14"/>
  <c r="BE156" i="14"/>
  <c r="BE158" i="14"/>
  <c r="BE135" i="14"/>
  <c r="BE157" i="14"/>
  <c r="BK132" i="13"/>
  <c r="BK131" i="13" s="1"/>
  <c r="J131" i="13" s="1"/>
  <c r="J100" i="13" s="1"/>
  <c r="BE140" i="14"/>
  <c r="BE142" i="14"/>
  <c r="BE161" i="14"/>
  <c r="J127" i="13"/>
  <c r="BE135" i="13"/>
  <c r="BE139" i="13"/>
  <c r="J93" i="13"/>
  <c r="F128" i="13"/>
  <c r="BE137" i="13"/>
  <c r="BE150" i="13"/>
  <c r="BE152" i="13"/>
  <c r="E85" i="13"/>
  <c r="BE143" i="13"/>
  <c r="BE154" i="13"/>
  <c r="BE134" i="13"/>
  <c r="BE141" i="13"/>
  <c r="BE157" i="13"/>
  <c r="BE138" i="13"/>
  <c r="BE156" i="13"/>
  <c r="BE151" i="13"/>
  <c r="BE145" i="13"/>
  <c r="BE149" i="13"/>
  <c r="BE158" i="13"/>
  <c r="BE136" i="13"/>
  <c r="BE147" i="13"/>
  <c r="BK127" i="11"/>
  <c r="J127" i="11" s="1"/>
  <c r="J101" i="11" s="1"/>
  <c r="J93" i="12"/>
  <c r="E85" i="12"/>
  <c r="F96" i="12"/>
  <c r="J95" i="12"/>
  <c r="BE127" i="12"/>
  <c r="J37" i="12" s="1"/>
  <c r="AV109" i="1" s="1"/>
  <c r="AT109" i="1" s="1"/>
  <c r="J95" i="11"/>
  <c r="BK127" i="10"/>
  <c r="J127" i="10"/>
  <c r="J101" i="10"/>
  <c r="E85" i="11"/>
  <c r="BE135" i="11"/>
  <c r="F96" i="11"/>
  <c r="BE129" i="11"/>
  <c r="BE136" i="11"/>
  <c r="J120" i="11"/>
  <c r="BE130" i="11"/>
  <c r="BE131" i="11"/>
  <c r="BE132" i="11"/>
  <c r="BE137" i="11"/>
  <c r="BE133" i="11"/>
  <c r="BE134" i="11"/>
  <c r="E112" i="10"/>
  <c r="J175" i="9"/>
  <c r="J108" i="9"/>
  <c r="J93" i="10"/>
  <c r="J122" i="10"/>
  <c r="BE132" i="10"/>
  <c r="BK137" i="9"/>
  <c r="F96" i="10"/>
  <c r="BE129" i="10"/>
  <c r="BE133" i="10"/>
  <c r="BE130" i="10"/>
  <c r="BE131" i="10"/>
  <c r="BE159" i="9"/>
  <c r="BE168" i="9"/>
  <c r="BE173" i="9"/>
  <c r="BE139" i="9"/>
  <c r="BE152" i="9"/>
  <c r="BE167" i="9"/>
  <c r="BE179" i="9"/>
  <c r="BE190" i="9"/>
  <c r="J171" i="8"/>
  <c r="J108" i="8" s="1"/>
  <c r="BE146" i="9"/>
  <c r="BE148" i="9"/>
  <c r="BE150" i="9"/>
  <c r="BE166" i="9"/>
  <c r="BE200" i="9"/>
  <c r="E122" i="9"/>
  <c r="BE140" i="9"/>
  <c r="BE157" i="9"/>
  <c r="BE164" i="9"/>
  <c r="BE192" i="9"/>
  <c r="F133" i="9"/>
  <c r="BE171" i="9"/>
  <c r="BE176" i="9"/>
  <c r="BE180" i="9"/>
  <c r="BE189" i="9"/>
  <c r="BE202" i="9"/>
  <c r="BE203" i="9"/>
  <c r="BE185" i="9"/>
  <c r="BE198" i="9"/>
  <c r="J130" i="9"/>
  <c r="BE177" i="9"/>
  <c r="BE183" i="9"/>
  <c r="BE187" i="9"/>
  <c r="BE188" i="9"/>
  <c r="BE199" i="9"/>
  <c r="BE141" i="9"/>
  <c r="BE145" i="9"/>
  <c r="BE158" i="9"/>
  <c r="BE169" i="9"/>
  <c r="BE182" i="9"/>
  <c r="BE194" i="9"/>
  <c r="BE144" i="9"/>
  <c r="BE156" i="9"/>
  <c r="BE153" i="9"/>
  <c r="BE170" i="9"/>
  <c r="BE197" i="9"/>
  <c r="BE155" i="9"/>
  <c r="BE161" i="9"/>
  <c r="BE178" i="9"/>
  <c r="BE196" i="9"/>
  <c r="BE142" i="9"/>
  <c r="BE147" i="9"/>
  <c r="BE149" i="9"/>
  <c r="BE154" i="9"/>
  <c r="BE160" i="9"/>
  <c r="BE162" i="9"/>
  <c r="BE163" i="9"/>
  <c r="BE186" i="9"/>
  <c r="BE191" i="9"/>
  <c r="BE138" i="8"/>
  <c r="BE142" i="8"/>
  <c r="BE144" i="8"/>
  <c r="BE156" i="8"/>
  <c r="BE157" i="8"/>
  <c r="BE175" i="8"/>
  <c r="BE179" i="8"/>
  <c r="BE137" i="8"/>
  <c r="BE145" i="8"/>
  <c r="E85" i="8"/>
  <c r="F130" i="8"/>
  <c r="BE151" i="8"/>
  <c r="BE158" i="8"/>
  <c r="BE172" i="8"/>
  <c r="BE136" i="8"/>
  <c r="BE147" i="8"/>
  <c r="BE154" i="8"/>
  <c r="BE155" i="8"/>
  <c r="BE169" i="8"/>
  <c r="BE173" i="8"/>
  <c r="BE182" i="8"/>
  <c r="J127" i="8"/>
  <c r="BE141" i="8"/>
  <c r="BE160" i="8"/>
  <c r="BE166" i="8"/>
  <c r="J95" i="8"/>
  <c r="BE139" i="8"/>
  <c r="BE159" i="8"/>
  <c r="BE167" i="8"/>
  <c r="BE177" i="8"/>
  <c r="J137" i="7"/>
  <c r="J101" i="7" s="1"/>
  <c r="BE174" i="8"/>
  <c r="BE181" i="8"/>
  <c r="BE140" i="8"/>
  <c r="BE143" i="8"/>
  <c r="BE162" i="8"/>
  <c r="BE165" i="8"/>
  <c r="BE176" i="8"/>
  <c r="BE163" i="8"/>
  <c r="BE178" i="8"/>
  <c r="BE149" i="8"/>
  <c r="BE161" i="8"/>
  <c r="BE164" i="8"/>
  <c r="BE146" i="8"/>
  <c r="BE153" i="8"/>
  <c r="BE153" i="7"/>
  <c r="BE181" i="7"/>
  <c r="BE183" i="7"/>
  <c r="BE187" i="7"/>
  <c r="BE190" i="7"/>
  <c r="BE208" i="7"/>
  <c r="BE222" i="7"/>
  <c r="BE238" i="7"/>
  <c r="BE251" i="7"/>
  <c r="BE260" i="7"/>
  <c r="BE295" i="7"/>
  <c r="BE296" i="7"/>
  <c r="BE308" i="7"/>
  <c r="BE309" i="7"/>
  <c r="BE327" i="7"/>
  <c r="BE340" i="7"/>
  <c r="BE347" i="7"/>
  <c r="BE378" i="7"/>
  <c r="BE388" i="7"/>
  <c r="BE395" i="7"/>
  <c r="BE458" i="7"/>
  <c r="BE462" i="7"/>
  <c r="J130" i="7"/>
  <c r="BE156" i="7"/>
  <c r="BE158" i="7"/>
  <c r="BE163" i="7"/>
  <c r="BE172" i="7"/>
  <c r="BE175" i="7"/>
  <c r="BE184" i="7"/>
  <c r="BE185" i="7"/>
  <c r="BE189" i="7"/>
  <c r="BE191" i="7"/>
  <c r="BE210" i="7"/>
  <c r="BE212" i="7"/>
  <c r="BE223" i="7"/>
  <c r="BE236" i="7"/>
  <c r="BE239" i="7"/>
  <c r="BE249" i="7"/>
  <c r="BE258" i="7"/>
  <c r="BE261" i="7"/>
  <c r="BE269" i="7"/>
  <c r="BE280" i="7"/>
  <c r="BE281" i="7"/>
  <c r="BE282" i="7"/>
  <c r="BE300" i="7"/>
  <c r="BE316" i="7"/>
  <c r="BE337" i="7"/>
  <c r="BE339" i="7"/>
  <c r="BE349" i="7"/>
  <c r="BE354" i="7"/>
  <c r="BE355" i="7"/>
  <c r="BE381" i="7"/>
  <c r="BE401" i="7"/>
  <c r="BE406" i="7"/>
  <c r="BE429" i="7"/>
  <c r="BE441" i="7"/>
  <c r="BE448" i="7"/>
  <c r="BE139" i="7"/>
  <c r="BE148" i="7"/>
  <c r="BE150" i="7"/>
  <c r="BE155" i="7"/>
  <c r="BE180" i="7"/>
  <c r="BE200" i="7"/>
  <c r="BE202" i="7"/>
  <c r="BE216" i="7"/>
  <c r="BE242" i="7"/>
  <c r="BE257" i="7"/>
  <c r="BE297" i="7"/>
  <c r="BE356" i="7"/>
  <c r="BE362" i="7"/>
  <c r="BE367" i="7"/>
  <c r="BE368" i="7"/>
  <c r="BE369" i="7"/>
  <c r="BE377" i="7"/>
  <c r="BE379" i="7"/>
  <c r="BE382" i="7"/>
  <c r="BE387" i="7"/>
  <c r="BE392" i="7"/>
  <c r="BE398" i="7"/>
  <c r="BE404" i="7"/>
  <c r="BE411" i="7"/>
  <c r="BE440" i="7"/>
  <c r="BE445" i="7"/>
  <c r="BE447" i="7"/>
  <c r="BE454" i="7"/>
  <c r="BE456" i="7"/>
  <c r="BE468" i="7"/>
  <c r="BE472" i="7"/>
  <c r="BE473" i="7"/>
  <c r="BE140" i="7"/>
  <c r="BE144" i="7"/>
  <c r="BE154" i="7"/>
  <c r="BE162" i="7"/>
  <c r="BE166" i="7"/>
  <c r="BE168" i="7"/>
  <c r="BE194" i="7"/>
  <c r="BE228" i="7"/>
  <c r="BE231" i="7"/>
  <c r="BE253" i="7"/>
  <c r="BE255" i="7"/>
  <c r="BE267" i="7"/>
  <c r="BE272" i="7"/>
  <c r="BE285" i="7"/>
  <c r="BE293" i="7"/>
  <c r="BE299" i="7"/>
  <c r="BE302" i="7"/>
  <c r="BE304" i="7"/>
  <c r="BE317" i="7"/>
  <c r="BE328" i="7"/>
  <c r="BE361" i="7"/>
  <c r="BE396" i="7"/>
  <c r="BE405" i="7"/>
  <c r="BE409" i="7"/>
  <c r="BE414" i="7"/>
  <c r="BE428" i="7"/>
  <c r="BE432" i="7"/>
  <c r="BE450" i="7"/>
  <c r="BE455" i="7"/>
  <c r="BE460" i="7"/>
  <c r="BE464" i="7"/>
  <c r="BE470" i="7"/>
  <c r="BE474" i="7"/>
  <c r="BE475" i="7"/>
  <c r="BE477" i="7"/>
  <c r="BE478" i="7"/>
  <c r="F133" i="7"/>
  <c r="BE141" i="7"/>
  <c r="BE145" i="7"/>
  <c r="BE151" i="7"/>
  <c r="BE160" i="7"/>
  <c r="BE171" i="7"/>
  <c r="BE173" i="7"/>
  <c r="BE176" i="7"/>
  <c r="BE179" i="7"/>
  <c r="BE207" i="7"/>
  <c r="BE214" i="7"/>
  <c r="BE218" i="7"/>
  <c r="BE243" i="7"/>
  <c r="BE244" i="7"/>
  <c r="BE270" i="7"/>
  <c r="BE279" i="7"/>
  <c r="BE303" i="7"/>
  <c r="BE311" i="7"/>
  <c r="BE319" i="7"/>
  <c r="BE321" i="7"/>
  <c r="BE323" i="7"/>
  <c r="BE335" i="7"/>
  <c r="BE341" i="7"/>
  <c r="BE343" i="7"/>
  <c r="BE351" i="7"/>
  <c r="BE357" i="7"/>
  <c r="BE366" i="7"/>
  <c r="BE376" i="7"/>
  <c r="BE383" i="7"/>
  <c r="BE384" i="7"/>
  <c r="BE390" i="7"/>
  <c r="BE394" i="7"/>
  <c r="BE400" i="7"/>
  <c r="BE402" i="7"/>
  <c r="BE408" i="7"/>
  <c r="BE412" i="7"/>
  <c r="BE413" i="7"/>
  <c r="BE415" i="7"/>
  <c r="BE420" i="7"/>
  <c r="BE421" i="7"/>
  <c r="BE422" i="7"/>
  <c r="BE431" i="7"/>
  <c r="BE437" i="7"/>
  <c r="BE444" i="7"/>
  <c r="BE471" i="7"/>
  <c r="BE142" i="7"/>
  <c r="BE143" i="7"/>
  <c r="BE149" i="7"/>
  <c r="BE161" i="7"/>
  <c r="BE164" i="7"/>
  <c r="BE177" i="7"/>
  <c r="BE196" i="7"/>
  <c r="BE197" i="7"/>
  <c r="BE217" i="7"/>
  <c r="BE226" i="7"/>
  <c r="BE250" i="7"/>
  <c r="BE252" i="7"/>
  <c r="BE256" i="7"/>
  <c r="BE263" i="7"/>
  <c r="BE266" i="7"/>
  <c r="BE275" i="7"/>
  <c r="BE276" i="7"/>
  <c r="BE284" i="7"/>
  <c r="BE313" i="7"/>
  <c r="BE315" i="7"/>
  <c r="BE322" i="7"/>
  <c r="BE346" i="7"/>
  <c r="BE370" i="7"/>
  <c r="BE372" i="7"/>
  <c r="BE386" i="7"/>
  <c r="BE393" i="7"/>
  <c r="BE397" i="7"/>
  <c r="BE416" i="7"/>
  <c r="BE418" i="7"/>
  <c r="BE423" i="7"/>
  <c r="BE436" i="7"/>
  <c r="BE434" i="7"/>
  <c r="BE442" i="7"/>
  <c r="BE452" i="7"/>
  <c r="E85" i="7"/>
  <c r="BE159" i="7"/>
  <c r="BE169" i="7"/>
  <c r="BE178" i="7"/>
  <c r="BE186" i="7"/>
  <c r="BE199" i="7"/>
  <c r="BE209" i="7"/>
  <c r="BE213" i="7"/>
  <c r="BE221" i="7"/>
  <c r="BE227" i="7"/>
  <c r="BE241" i="7"/>
  <c r="BE245" i="7"/>
  <c r="BE248" i="7"/>
  <c r="BE298" i="7"/>
  <c r="BE314" i="7"/>
  <c r="BE318" i="7"/>
  <c r="BE344" i="7"/>
  <c r="BE352" i="7"/>
  <c r="BE364" i="7"/>
  <c r="BE389" i="7"/>
  <c r="BE407" i="7"/>
  <c r="BE417" i="7"/>
  <c r="BE419" i="7"/>
  <c r="BE427" i="7"/>
  <c r="BE438" i="7"/>
  <c r="BE138" i="7"/>
  <c r="BE147" i="7"/>
  <c r="BE152" i="7"/>
  <c r="BE192" i="7"/>
  <c r="BE211" i="7"/>
  <c r="BE215" i="7"/>
  <c r="BE220" i="7"/>
  <c r="BE224" i="7"/>
  <c r="BE232" i="7"/>
  <c r="BE240" i="7"/>
  <c r="BE283" i="7"/>
  <c r="BE288" i="7"/>
  <c r="BE292" i="7"/>
  <c r="BE306" i="7"/>
  <c r="BE310" i="7"/>
  <c r="BE325" i="7"/>
  <c r="BE330" i="7"/>
  <c r="BE333" i="7"/>
  <c r="BE336" i="7"/>
  <c r="BE345" i="7"/>
  <c r="BE353" i="7"/>
  <c r="BE358" i="7"/>
  <c r="BE360" i="7"/>
  <c r="BE371" i="7"/>
  <c r="BE373" i="7"/>
  <c r="BE375" i="7"/>
  <c r="BE399" i="7"/>
  <c r="BE439" i="7"/>
  <c r="BE146" i="7"/>
  <c r="BE167" i="7"/>
  <c r="BE170" i="7"/>
  <c r="BE174" i="7"/>
  <c r="BE193" i="7"/>
  <c r="BE198" i="7"/>
  <c r="BE201" i="7"/>
  <c r="BE204" i="7"/>
  <c r="BE206" i="7"/>
  <c r="BE219" i="7"/>
  <c r="BE230" i="7"/>
  <c r="BE234" i="7"/>
  <c r="BE237" i="7"/>
  <c r="BE247" i="7"/>
  <c r="BE254" i="7"/>
  <c r="BE264" i="7"/>
  <c r="BE268" i="7"/>
  <c r="BE274" i="7"/>
  <c r="BE277" i="7"/>
  <c r="BE290" i="7"/>
  <c r="BE305" i="7"/>
  <c r="BE329" i="7"/>
  <c r="BE342" i="7"/>
  <c r="BE348" i="7"/>
  <c r="BE350" i="7"/>
  <c r="BE365" i="7"/>
  <c r="BE374" i="7"/>
  <c r="BE380" i="7"/>
  <c r="BE410" i="7"/>
  <c r="BE426" i="7"/>
  <c r="BE430" i="7"/>
  <c r="BE435" i="7"/>
  <c r="BE446" i="7"/>
  <c r="BE459" i="7"/>
  <c r="BE157" i="7"/>
  <c r="BE165" i="7"/>
  <c r="BE182" i="7"/>
  <c r="BE188" i="7"/>
  <c r="BE195" i="7"/>
  <c r="BE203" i="7"/>
  <c r="BE205" i="7"/>
  <c r="BE225" i="7"/>
  <c r="BE233" i="7"/>
  <c r="BE235" i="7"/>
  <c r="BE246" i="7"/>
  <c r="BE259" i="7"/>
  <c r="BE262" i="7"/>
  <c r="BE265" i="7"/>
  <c r="BE273" i="7"/>
  <c r="BE286" i="7"/>
  <c r="BE294" i="7"/>
  <c r="BE301" i="7"/>
  <c r="BE307" i="7"/>
  <c r="BE312" i="7"/>
  <c r="BE320" i="7"/>
  <c r="BE326" i="7"/>
  <c r="BE332" i="7"/>
  <c r="BE334" i="7"/>
  <c r="BE338" i="7"/>
  <c r="BE359" i="7"/>
  <c r="BE363" i="7"/>
  <c r="BE385" i="7"/>
  <c r="BE391" i="7"/>
  <c r="BE403" i="7"/>
  <c r="BE425" i="7"/>
  <c r="BE433" i="7"/>
  <c r="BE443" i="7"/>
  <c r="BE453" i="7"/>
  <c r="BE461" i="7"/>
  <c r="F96" i="6"/>
  <c r="BE139" i="6"/>
  <c r="BE141" i="6"/>
  <c r="BE152" i="6"/>
  <c r="E85" i="6"/>
  <c r="BE151" i="6"/>
  <c r="BE163" i="6"/>
  <c r="BE132" i="6"/>
  <c r="BE143" i="6"/>
  <c r="BE146" i="6"/>
  <c r="BE159" i="6"/>
  <c r="BE138" i="6"/>
  <c r="BE165" i="6"/>
  <c r="BE179" i="6"/>
  <c r="J123" i="6"/>
  <c r="BE144" i="6"/>
  <c r="BE148" i="6"/>
  <c r="BE166" i="6"/>
  <c r="BE172" i="6"/>
  <c r="BE133" i="6"/>
  <c r="BE173" i="6"/>
  <c r="J93" i="6"/>
  <c r="BE130" i="6"/>
  <c r="BE131" i="6"/>
  <c r="BE135" i="6"/>
  <c r="BE150" i="6"/>
  <c r="BE168" i="6"/>
  <c r="BE174" i="6"/>
  <c r="BE147" i="6"/>
  <c r="BE155" i="6"/>
  <c r="BE161" i="6"/>
  <c r="BE177" i="6"/>
  <c r="BE136" i="6"/>
  <c r="BE140" i="6"/>
  <c r="BE142" i="6"/>
  <c r="BE145" i="6"/>
  <c r="BE149" i="6"/>
  <c r="BE153" i="6"/>
  <c r="BE154" i="6"/>
  <c r="BE160" i="6"/>
  <c r="BE171" i="6"/>
  <c r="BE175" i="6"/>
  <c r="BE178" i="6"/>
  <c r="BE134" i="6"/>
  <c r="BE170" i="6"/>
  <c r="BE137" i="6"/>
  <c r="BE158" i="6"/>
  <c r="BE162" i="6"/>
  <c r="BE169" i="6"/>
  <c r="BE176" i="6"/>
  <c r="BK134" i="5"/>
  <c r="BK133" i="5" s="1"/>
  <c r="J133" i="5" s="1"/>
  <c r="J100" i="5" s="1"/>
  <c r="BE156" i="6"/>
  <c r="BE164" i="6"/>
  <c r="BE167" i="6"/>
  <c r="BE157" i="5"/>
  <c r="BE193" i="5"/>
  <c r="BE199" i="5"/>
  <c r="BE201" i="5"/>
  <c r="BE209" i="5"/>
  <c r="BE216" i="5"/>
  <c r="BE229" i="5"/>
  <c r="BE254" i="5"/>
  <c r="J95" i="5"/>
  <c r="BE152" i="5"/>
  <c r="BE210" i="5"/>
  <c r="BE215" i="5"/>
  <c r="BE244" i="5"/>
  <c r="BE256" i="5"/>
  <c r="BE259" i="5"/>
  <c r="BE266" i="5"/>
  <c r="BE181" i="5"/>
  <c r="BE207" i="5"/>
  <c r="BE221" i="5"/>
  <c r="BE231" i="5"/>
  <c r="BE235" i="5"/>
  <c r="BE236" i="5"/>
  <c r="BE240" i="5"/>
  <c r="BE247" i="5"/>
  <c r="BE262" i="5"/>
  <c r="F96" i="5"/>
  <c r="BE146" i="5"/>
  <c r="BE164" i="5"/>
  <c r="BE166" i="5"/>
  <c r="BE177" i="5"/>
  <c r="BE183" i="5"/>
  <c r="BE213" i="5"/>
  <c r="BE242" i="5"/>
  <c r="BE248" i="5"/>
  <c r="BE251" i="5"/>
  <c r="BE261" i="5"/>
  <c r="BE264" i="5"/>
  <c r="BE143" i="5"/>
  <c r="BE160" i="5"/>
  <c r="BE169" i="5"/>
  <c r="BE171" i="5"/>
  <c r="BE172" i="5"/>
  <c r="BE186" i="5"/>
  <c r="BE238" i="5"/>
  <c r="BE246" i="5"/>
  <c r="BE253" i="5"/>
  <c r="BE258" i="5"/>
  <c r="BE263" i="5"/>
  <c r="BE265" i="5"/>
  <c r="BE267" i="5"/>
  <c r="E85" i="5"/>
  <c r="BE137" i="5"/>
  <c r="BE150" i="5"/>
  <c r="BE163" i="5"/>
  <c r="BE170" i="5"/>
  <c r="BE174" i="5"/>
  <c r="BE184" i="5"/>
  <c r="BE218" i="5"/>
  <c r="BE222" i="5"/>
  <c r="BE226" i="5"/>
  <c r="BE138" i="5"/>
  <c r="BE149" i="5"/>
  <c r="BE156" i="5"/>
  <c r="BE162" i="5"/>
  <c r="BE189" i="5"/>
  <c r="BE197" i="5"/>
  <c r="BE203" i="5"/>
  <c r="BE205" i="5"/>
  <c r="BE208" i="5"/>
  <c r="BE219" i="5"/>
  <c r="BE224" i="5"/>
  <c r="BE252" i="5"/>
  <c r="J127" i="5"/>
  <c r="BE145" i="5"/>
  <c r="BE148" i="5"/>
  <c r="BE185" i="5"/>
  <c r="BE191" i="5"/>
  <c r="BE220" i="5"/>
  <c r="BE233" i="5"/>
  <c r="BE237" i="5"/>
  <c r="BE250" i="5"/>
  <c r="BE158" i="5"/>
  <c r="BE168" i="5"/>
  <c r="BE175" i="5"/>
  <c r="BE178" i="5"/>
  <c r="BE180" i="5"/>
  <c r="BE198" i="5"/>
  <c r="BE200" i="5"/>
  <c r="BE223" i="5"/>
  <c r="BE241" i="5"/>
  <c r="J130" i="4"/>
  <c r="J102" i="4" s="1"/>
  <c r="BE139" i="5"/>
  <c r="BE147" i="5"/>
  <c r="BE153" i="5"/>
  <c r="BE161" i="5"/>
  <c r="BE165" i="5"/>
  <c r="BE202" i="5"/>
  <c r="BE227" i="5"/>
  <c r="BE249" i="5"/>
  <c r="BE140" i="5"/>
  <c r="BE155" i="5"/>
  <c r="BE173" i="5"/>
  <c r="BE179" i="5"/>
  <c r="BE182" i="5"/>
  <c r="BE194" i="5"/>
  <c r="BE196" i="5"/>
  <c r="BE206" i="5"/>
  <c r="BE211" i="5"/>
  <c r="BE214" i="5"/>
  <c r="BE228" i="5"/>
  <c r="BE232" i="5"/>
  <c r="BE234" i="5"/>
  <c r="BE239" i="5"/>
  <c r="BE245" i="5"/>
  <c r="BE255" i="5"/>
  <c r="BE136" i="5"/>
  <c r="BE141" i="5"/>
  <c r="BE142" i="5"/>
  <c r="BE144" i="5"/>
  <c r="BE151" i="5"/>
  <c r="BE159" i="5"/>
  <c r="BE188" i="5"/>
  <c r="BE190" i="5"/>
  <c r="BE192" i="5"/>
  <c r="BE195" i="5"/>
  <c r="BE204" i="5"/>
  <c r="BE217" i="5"/>
  <c r="BE225" i="5"/>
  <c r="BE230" i="5"/>
  <c r="BE257" i="5"/>
  <c r="J95" i="4"/>
  <c r="J122" i="4"/>
  <c r="E114" i="4"/>
  <c r="F125" i="4"/>
  <c r="BE135" i="4"/>
  <c r="BE142" i="4"/>
  <c r="BE131" i="4"/>
  <c r="BE134" i="4"/>
  <c r="BE136" i="4"/>
  <c r="BE138" i="4"/>
  <c r="BE140" i="4"/>
  <c r="BE143" i="4"/>
  <c r="BE147" i="4"/>
  <c r="BE133" i="4"/>
  <c r="BE141" i="4"/>
  <c r="BE145" i="4"/>
  <c r="BE132" i="4"/>
  <c r="BE137" i="4"/>
  <c r="BE144" i="4"/>
  <c r="BE137" i="3"/>
  <c r="BE147" i="3"/>
  <c r="BE153" i="3"/>
  <c r="BE163" i="3"/>
  <c r="BE165" i="3"/>
  <c r="BE176" i="3"/>
  <c r="BE184" i="3"/>
  <c r="BE197" i="3"/>
  <c r="BE204" i="3"/>
  <c r="BE209" i="3"/>
  <c r="BE141" i="3"/>
  <c r="BE148" i="3"/>
  <c r="BE156" i="3"/>
  <c r="BE180" i="3"/>
  <c r="BE182" i="3"/>
  <c r="BE211" i="3"/>
  <c r="BE212" i="3"/>
  <c r="BE216" i="3"/>
  <c r="BE217" i="3"/>
  <c r="BE219" i="3"/>
  <c r="E85" i="3"/>
  <c r="J125" i="3"/>
  <c r="BE146" i="3"/>
  <c r="BE149" i="3"/>
  <c r="BE162" i="3"/>
  <c r="BE172" i="3"/>
  <c r="BE185" i="3"/>
  <c r="BE200" i="3"/>
  <c r="BE205" i="3"/>
  <c r="J152" i="2"/>
  <c r="J102" i="2" s="1"/>
  <c r="BE139" i="3"/>
  <c r="BE160" i="3"/>
  <c r="BE171" i="3"/>
  <c r="BE175" i="3"/>
  <c r="BE183" i="3"/>
  <c r="BE187" i="3"/>
  <c r="BE221" i="3"/>
  <c r="J127" i="3"/>
  <c r="BE138" i="3"/>
  <c r="BE177" i="3"/>
  <c r="BE201" i="3"/>
  <c r="BE202" i="3"/>
  <c r="BE210" i="3"/>
  <c r="BE222" i="3"/>
  <c r="BE154" i="3"/>
  <c r="BE157" i="3"/>
  <c r="BE179" i="3"/>
  <c r="BE181" i="3"/>
  <c r="BE188" i="3"/>
  <c r="BE189" i="3"/>
  <c r="BE218" i="3"/>
  <c r="BE140" i="3"/>
  <c r="BE144" i="3"/>
  <c r="BE207" i="3"/>
  <c r="BE213" i="3"/>
  <c r="BE135" i="3"/>
  <c r="BE143" i="3"/>
  <c r="BE145" i="3"/>
  <c r="BE152" i="3"/>
  <c r="BE159" i="3"/>
  <c r="BE164" i="3"/>
  <c r="BE166" i="3"/>
  <c r="BE169" i="3"/>
  <c r="BE174" i="3"/>
  <c r="BE178" i="3"/>
  <c r="BE194" i="3"/>
  <c r="BE203" i="3"/>
  <c r="F96" i="3"/>
  <c r="BE134" i="3"/>
  <c r="BE136" i="3"/>
  <c r="BE151" i="3"/>
  <c r="BE186" i="3"/>
  <c r="BE191" i="3"/>
  <c r="BE198" i="3"/>
  <c r="BB98" i="1"/>
  <c r="BE142" i="3"/>
  <c r="BE150" i="3"/>
  <c r="BE158" i="3"/>
  <c r="BE161" i="3"/>
  <c r="BE167" i="3"/>
  <c r="BE170" i="3"/>
  <c r="BE190" i="3"/>
  <c r="BE193" i="3"/>
  <c r="BE195" i="3"/>
  <c r="BE199" i="3"/>
  <c r="BE206" i="3"/>
  <c r="BE215" i="3"/>
  <c r="BE168" i="3"/>
  <c r="BE173" i="3"/>
  <c r="BE208" i="3"/>
  <c r="BE155" i="2"/>
  <c r="BE175" i="2"/>
  <c r="BE180" i="2"/>
  <c r="BE182" i="2"/>
  <c r="BE193" i="2"/>
  <c r="BE199" i="2"/>
  <c r="BE207" i="2"/>
  <c r="BE235" i="2"/>
  <c r="BE244" i="2"/>
  <c r="BE264" i="2"/>
  <c r="BE267" i="2"/>
  <c r="BE272" i="2"/>
  <c r="BE287" i="2"/>
  <c r="BE304" i="2"/>
  <c r="BE316" i="2"/>
  <c r="BE327" i="2"/>
  <c r="BE347" i="2"/>
  <c r="F96" i="2"/>
  <c r="BE159" i="2"/>
  <c r="BE172" i="2"/>
  <c r="BE196" i="2"/>
  <c r="BE213" i="2"/>
  <c r="BE217" i="2"/>
  <c r="BE222" i="2"/>
  <c r="BE225" i="2"/>
  <c r="BE236" i="2"/>
  <c r="BE281" i="2"/>
  <c r="BE286" i="2"/>
  <c r="BE315" i="2"/>
  <c r="BE328" i="2"/>
  <c r="BE332" i="2"/>
  <c r="BE345" i="2"/>
  <c r="BE354" i="2"/>
  <c r="BE368" i="2"/>
  <c r="BE369" i="2"/>
  <c r="BE391" i="2"/>
  <c r="BE395" i="2"/>
  <c r="BE400" i="2"/>
  <c r="BE402" i="2"/>
  <c r="BE406" i="2"/>
  <c r="BE422" i="2"/>
  <c r="BE431" i="2"/>
  <c r="BE444" i="2"/>
  <c r="BE447" i="2"/>
  <c r="BE451" i="2"/>
  <c r="BE455" i="2"/>
  <c r="BE456" i="2"/>
  <c r="BE457" i="2"/>
  <c r="BE458" i="2"/>
  <c r="BE177" i="2"/>
  <c r="BE192" i="2"/>
  <c r="BE198" i="2"/>
  <c r="BE203" i="2"/>
  <c r="BE210" i="2"/>
  <c r="BE227" i="2"/>
  <c r="BE230" i="2"/>
  <c r="BE237" i="2"/>
  <c r="BE255" i="2"/>
  <c r="BE259" i="2"/>
  <c r="BE276" i="2"/>
  <c r="BE279" i="2"/>
  <c r="BE282" i="2"/>
  <c r="BE294" i="2"/>
  <c r="BE295" i="2"/>
  <c r="BE301" i="2"/>
  <c r="BE308" i="2"/>
  <c r="BE337" i="2"/>
  <c r="BE342" i="2"/>
  <c r="BE379" i="2"/>
  <c r="BE383" i="2"/>
  <c r="BE387" i="2"/>
  <c r="BE390" i="2"/>
  <c r="BE405" i="2"/>
  <c r="BE419" i="2"/>
  <c r="BE157" i="2"/>
  <c r="BE169" i="2"/>
  <c r="BE191" i="2"/>
  <c r="BE205" i="2"/>
  <c r="BE212" i="2"/>
  <c r="BE216" i="2"/>
  <c r="BE224" i="2"/>
  <c r="BE242" i="2"/>
  <c r="BE257" i="2"/>
  <c r="BE278" i="2"/>
  <c r="BE283" i="2"/>
  <c r="BE313" i="2"/>
  <c r="BE320" i="2"/>
  <c r="BE329" i="2"/>
  <c r="BE356" i="2"/>
  <c r="BE382" i="2"/>
  <c r="BE385" i="2"/>
  <c r="BE393" i="2"/>
  <c r="BE398" i="2"/>
  <c r="E85" i="2"/>
  <c r="BE156" i="2"/>
  <c r="BE164" i="2"/>
  <c r="BE185" i="2"/>
  <c r="BE209" i="2"/>
  <c r="BE223" i="2"/>
  <c r="BE238" i="2"/>
  <c r="BE254" i="2"/>
  <c r="BE258" i="2"/>
  <c r="BE260" i="2"/>
  <c r="BE273" i="2"/>
  <c r="BE277" i="2"/>
  <c r="BE299" i="2"/>
  <c r="BE322" i="2"/>
  <c r="BE326" i="2"/>
  <c r="BE357" i="2"/>
  <c r="BE359" i="2"/>
  <c r="BE365" i="2"/>
  <c r="BE371" i="2"/>
  <c r="BE373" i="2"/>
  <c r="BE376" i="2"/>
  <c r="BE158" i="2"/>
  <c r="BE161" i="2"/>
  <c r="BE173" i="2"/>
  <c r="BE179" i="2"/>
  <c r="BE186" i="2"/>
  <c r="BE226" i="2"/>
  <c r="BE228" i="2"/>
  <c r="BE234" i="2"/>
  <c r="BE241" i="2"/>
  <c r="BE249" i="2"/>
  <c r="BE252" i="2"/>
  <c r="BE288" i="2"/>
  <c r="BE346" i="2"/>
  <c r="BE360" i="2"/>
  <c r="BE361" i="2"/>
  <c r="BE363" i="2"/>
  <c r="BE378" i="2"/>
  <c r="BE416" i="2"/>
  <c r="BE425" i="2"/>
  <c r="BE428" i="2"/>
  <c r="BE432" i="2"/>
  <c r="BE440" i="2"/>
  <c r="BE443" i="2"/>
  <c r="BE446" i="2"/>
  <c r="J144" i="2"/>
  <c r="BE167" i="2"/>
  <c r="BE204" i="2"/>
  <c r="BE211" i="2"/>
  <c r="BE219" i="2"/>
  <c r="BE319" i="2"/>
  <c r="BE321" i="2"/>
  <c r="BE351" i="2"/>
  <c r="BE386" i="2"/>
  <c r="BE401" i="2"/>
  <c r="BE403" i="2"/>
  <c r="BE408" i="2"/>
  <c r="BE154" i="2"/>
  <c r="BE160" i="2"/>
  <c r="BE170" i="2"/>
  <c r="BE183" i="2"/>
  <c r="BE184" i="2"/>
  <c r="BE194" i="2"/>
  <c r="BE201" i="2"/>
  <c r="BE218" i="2"/>
  <c r="BE274" i="2"/>
  <c r="BE300" i="2"/>
  <c r="BE311" i="2"/>
  <c r="BE318" i="2"/>
  <c r="BE343" i="2"/>
  <c r="BE350" i="2"/>
  <c r="BE352" i="2"/>
  <c r="BE362" i="2"/>
  <c r="BE367" i="2"/>
  <c r="BE370" i="2"/>
  <c r="BE397" i="2"/>
  <c r="BE420" i="2"/>
  <c r="BE421" i="2"/>
  <c r="BE429" i="2"/>
  <c r="BE434" i="2"/>
  <c r="BE442" i="2"/>
  <c r="BE445" i="2"/>
  <c r="BE459" i="2"/>
  <c r="BE165" i="2"/>
  <c r="BE168" i="2"/>
  <c r="BE176" i="2"/>
  <c r="BE188" i="2"/>
  <c r="BE202" i="2"/>
  <c r="BE215" i="2"/>
  <c r="BE220" i="2"/>
  <c r="BE239" i="2"/>
  <c r="BE245" i="2"/>
  <c r="BE250" i="2"/>
  <c r="BE253" i="2"/>
  <c r="BE256" i="2"/>
  <c r="BE261" i="2"/>
  <c r="BE268" i="2"/>
  <c r="BE280" i="2"/>
  <c r="BE307" i="2"/>
  <c r="BE312" i="2"/>
  <c r="BE323" i="2"/>
  <c r="BE325" i="2"/>
  <c r="BE331" i="2"/>
  <c r="BE340" i="2"/>
  <c r="BE349" i="2"/>
  <c r="BE355" i="2"/>
  <c r="BE358" i="2"/>
  <c r="BE366" i="2"/>
  <c r="BE372" i="2"/>
  <c r="BE380" i="2"/>
  <c r="BE384" i="2"/>
  <c r="BE412" i="2"/>
  <c r="BE427" i="2"/>
  <c r="BE166" i="2"/>
  <c r="BE178" i="2"/>
  <c r="BE181" i="2"/>
  <c r="BE187" i="2"/>
  <c r="BE200" i="2"/>
  <c r="BE208" i="2"/>
  <c r="BE232" i="2"/>
  <c r="BE247" i="2"/>
  <c r="BE251" i="2"/>
  <c r="BE271" i="2"/>
  <c r="BE275" i="2"/>
  <c r="BE285" i="2"/>
  <c r="BE302" i="2"/>
  <c r="BE317" i="2"/>
  <c r="BE330" i="2"/>
  <c r="BE335" i="2"/>
  <c r="BE339" i="2"/>
  <c r="BE364" i="2"/>
  <c r="BE374" i="2"/>
  <c r="BE396" i="2"/>
  <c r="BE399" i="2"/>
  <c r="BE423" i="2"/>
  <c r="BE426" i="2"/>
  <c r="BE163" i="2"/>
  <c r="BE189" i="2"/>
  <c r="BE197" i="2"/>
  <c r="BE206" i="2"/>
  <c r="BE231" i="2"/>
  <c r="BE233" i="2"/>
  <c r="BE246" i="2"/>
  <c r="BE290" i="2"/>
  <c r="BE298" i="2"/>
  <c r="BE305" i="2"/>
  <c r="BE309" i="2"/>
  <c r="BE324" i="2"/>
  <c r="BE333" i="2"/>
  <c r="BE381" i="2"/>
  <c r="BE392" i="2"/>
  <c r="BE394" i="2"/>
  <c r="BE407" i="2"/>
  <c r="BE410" i="2"/>
  <c r="BE414" i="2"/>
  <c r="BE417" i="2"/>
  <c r="BE418" i="2"/>
  <c r="BE433" i="2"/>
  <c r="BE435" i="2"/>
  <c r="BE437" i="2"/>
  <c r="BE438" i="2"/>
  <c r="BE448" i="2"/>
  <c r="BE450" i="2"/>
  <c r="BE452" i="2"/>
  <c r="BE454" i="2"/>
  <c r="BE153" i="2"/>
  <c r="BE174" i="2"/>
  <c r="BE214" i="2"/>
  <c r="BE229" i="2"/>
  <c r="BE240" i="2"/>
  <c r="BE243" i="2"/>
  <c r="BE248" i="2"/>
  <c r="BE263" i="2"/>
  <c r="BE266" i="2"/>
  <c r="BE293" i="2"/>
  <c r="BE297" i="2"/>
  <c r="BE334" i="2"/>
  <c r="BE338" i="2"/>
  <c r="BE375" i="2"/>
  <c r="BE388" i="2"/>
  <c r="BE404" i="2"/>
  <c r="BE409" i="2"/>
  <c r="BE424" i="2"/>
  <c r="J38" i="3"/>
  <c r="AW98" i="1" s="1"/>
  <c r="F38" i="5"/>
  <c r="BA100" i="1"/>
  <c r="F38" i="7"/>
  <c r="BA102" i="1" s="1"/>
  <c r="J38" i="19"/>
  <c r="AW118" i="1"/>
  <c r="F39" i="20"/>
  <c r="BB119" i="1" s="1"/>
  <c r="F38" i="22"/>
  <c r="BA121" i="1" s="1"/>
  <c r="F41" i="22"/>
  <c r="BD121" i="1"/>
  <c r="J38" i="23"/>
  <c r="AW123" i="1" s="1"/>
  <c r="J37" i="26"/>
  <c r="AV127" i="1"/>
  <c r="J38" i="27"/>
  <c r="AW128" i="1" s="1"/>
  <c r="J38" i="29"/>
  <c r="AW130" i="1"/>
  <c r="F39" i="29"/>
  <c r="BB130" i="1" s="1"/>
  <c r="J34" i="30"/>
  <c r="AW131" i="1"/>
  <c r="AS95" i="1"/>
  <c r="F40" i="4"/>
  <c r="BC99" i="1" s="1"/>
  <c r="F39" i="4"/>
  <c r="BB99" i="1"/>
  <c r="F40" i="5"/>
  <c r="BC100" i="1" s="1"/>
  <c r="F39" i="7"/>
  <c r="BB102" i="1"/>
  <c r="F40" i="18"/>
  <c r="BC117" i="1" s="1"/>
  <c r="F41" i="19"/>
  <c r="BD118" i="1"/>
  <c r="F38" i="21"/>
  <c r="BA120" i="1" s="1"/>
  <c r="F38" i="4"/>
  <c r="BA99" i="1"/>
  <c r="F39" i="5"/>
  <c r="BB100" i="1" s="1"/>
  <c r="F40" i="7"/>
  <c r="BC102" i="1"/>
  <c r="F41" i="17"/>
  <c r="BD116" i="1" s="1"/>
  <c r="J38" i="20"/>
  <c r="AW119" i="1"/>
  <c r="F41" i="21"/>
  <c r="BD120" i="1" s="1"/>
  <c r="F38" i="3"/>
  <c r="BA98" i="1"/>
  <c r="J38" i="5"/>
  <c r="AW100" i="1" s="1"/>
  <c r="F41" i="7"/>
  <c r="BD102" i="1"/>
  <c r="J38" i="18"/>
  <c r="AW117" i="1" s="1"/>
  <c r="F40" i="19"/>
  <c r="BC118" i="1"/>
  <c r="F39" i="21"/>
  <c r="BB120" i="1"/>
  <c r="AS113" i="1"/>
  <c r="J38" i="4"/>
  <c r="AW99" i="1" s="1"/>
  <c r="F41" i="4"/>
  <c r="BD99" i="1"/>
  <c r="F41" i="5"/>
  <c r="BD100" i="1" s="1"/>
  <c r="J38" i="7"/>
  <c r="AW102" i="1"/>
  <c r="F39" i="18"/>
  <c r="BB117" i="1" s="1"/>
  <c r="F41" i="20"/>
  <c r="BD119" i="1"/>
  <c r="J38" i="21"/>
  <c r="AW120" i="1" s="1"/>
  <c r="F38" i="2"/>
  <c r="BA97" i="1"/>
  <c r="F39" i="9"/>
  <c r="BB105" i="1" s="1"/>
  <c r="BB104" i="1" s="1"/>
  <c r="AX104" i="1" s="1"/>
  <c r="F38" i="13"/>
  <c r="BA110" i="1" s="1"/>
  <c r="F39" i="14"/>
  <c r="BB111" i="1"/>
  <c r="F38" i="17"/>
  <c r="BA116" i="1" s="1"/>
  <c r="F40" i="17"/>
  <c r="BC116" i="1"/>
  <c r="F38" i="18"/>
  <c r="BA117" i="1" s="1"/>
  <c r="F38" i="19"/>
  <c r="BA118" i="1"/>
  <c r="F38" i="20"/>
  <c r="BA119" i="1" s="1"/>
  <c r="F40" i="21"/>
  <c r="BC120" i="1"/>
  <c r="F41" i="3"/>
  <c r="BD98" i="1" s="1"/>
  <c r="J38" i="6"/>
  <c r="AW101" i="1"/>
  <c r="F38" i="6"/>
  <c r="BA101" i="1" s="1"/>
  <c r="F40" i="6"/>
  <c r="BC101" i="1"/>
  <c r="F39" i="8"/>
  <c r="BB103" i="1" s="1"/>
  <c r="F41" i="8"/>
  <c r="BD103" i="1"/>
  <c r="F38" i="9"/>
  <c r="BA105" i="1" s="1"/>
  <c r="BA104" i="1" s="1"/>
  <c r="AW104" i="1" s="1"/>
  <c r="F38" i="11"/>
  <c r="BA108" i="1" s="1"/>
  <c r="F40" i="13"/>
  <c r="BC110" i="1"/>
  <c r="F39" i="15"/>
  <c r="BB112" i="1" s="1"/>
  <c r="F38" i="15"/>
  <c r="BA112" i="1"/>
  <c r="F41" i="16"/>
  <c r="BD115" i="1" s="1"/>
  <c r="F41" i="24"/>
  <c r="BD125" i="1"/>
  <c r="F38" i="24"/>
  <c r="BA125" i="1" s="1"/>
  <c r="F39" i="24"/>
  <c r="BB125" i="1"/>
  <c r="J38" i="25"/>
  <c r="AW126" i="1"/>
  <c r="F39" i="25"/>
  <c r="BB126" i="1"/>
  <c r="F41" i="27"/>
  <c r="BD128" i="1"/>
  <c r="F39" i="28"/>
  <c r="BB129" i="1" s="1"/>
  <c r="F37" i="30"/>
  <c r="BD131" i="1"/>
  <c r="F39" i="2"/>
  <c r="BB97" i="1" s="1"/>
  <c r="F38" i="10"/>
  <c r="BA107" i="1"/>
  <c r="F40" i="10"/>
  <c r="BC107" i="1" s="1"/>
  <c r="F39" i="10"/>
  <c r="BB107" i="1"/>
  <c r="F40" i="11"/>
  <c r="BC108" i="1" s="1"/>
  <c r="F38" i="12"/>
  <c r="BA109" i="1"/>
  <c r="F40" i="14"/>
  <c r="BC111" i="1" s="1"/>
  <c r="F40" i="16"/>
  <c r="BC115" i="1" s="1"/>
  <c r="F38" i="23"/>
  <c r="BA123" i="1" s="1"/>
  <c r="BA122" i="1" s="1"/>
  <c r="AW122" i="1" s="1"/>
  <c r="F40" i="25"/>
  <c r="BC126" i="1" s="1"/>
  <c r="F40" i="27"/>
  <c r="BC128" i="1"/>
  <c r="F41" i="28"/>
  <c r="BD129" i="1" s="1"/>
  <c r="F36" i="30"/>
  <c r="BC131" i="1"/>
  <c r="J38" i="2"/>
  <c r="AW97" i="1" s="1"/>
  <c r="J38" i="9"/>
  <c r="AW105" i="1"/>
  <c r="F39" i="11"/>
  <c r="BB108" i="1" s="1"/>
  <c r="F39" i="13"/>
  <c r="BB110" i="1"/>
  <c r="J38" i="14"/>
  <c r="AW111" i="1" s="1"/>
  <c r="J38" i="16"/>
  <c r="AW115" i="1" s="1"/>
  <c r="J38" i="24"/>
  <c r="AW125" i="1" s="1"/>
  <c r="F40" i="24"/>
  <c r="BC125" i="1"/>
  <c r="F38" i="25"/>
  <c r="BA126" i="1" s="1"/>
  <c r="F41" i="25"/>
  <c r="BD126" i="1"/>
  <c r="F38" i="27"/>
  <c r="BA128" i="1" s="1"/>
  <c r="F38" i="28"/>
  <c r="BA129" i="1" s="1"/>
  <c r="F35" i="30"/>
  <c r="BB131" i="1" s="1"/>
  <c r="F41" i="2"/>
  <c r="BD97" i="1"/>
  <c r="J38" i="10"/>
  <c r="AW107" i="1" s="1"/>
  <c r="F41" i="10"/>
  <c r="BD107" i="1"/>
  <c r="J38" i="11"/>
  <c r="AW108" i="1" s="1"/>
  <c r="F41" i="13"/>
  <c r="BD110" i="1" s="1"/>
  <c r="F41" i="14"/>
  <c r="BD111" i="1" s="1"/>
  <c r="J38" i="17"/>
  <c r="AW116" i="1"/>
  <c r="F39" i="17"/>
  <c r="BB116" i="1" s="1"/>
  <c r="F41" i="18"/>
  <c r="BD117" i="1"/>
  <c r="F39" i="19"/>
  <c r="BB118" i="1" s="1"/>
  <c r="F40" i="20"/>
  <c r="BC119" i="1" s="1"/>
  <c r="F39" i="22"/>
  <c r="BB121" i="1" s="1"/>
  <c r="J38" i="22"/>
  <c r="AW121" i="1"/>
  <c r="F40" i="22"/>
  <c r="BC121" i="1" s="1"/>
  <c r="F39" i="23"/>
  <c r="BB123" i="1"/>
  <c r="BB122" i="1"/>
  <c r="AX122" i="1" s="1"/>
  <c r="J38" i="26"/>
  <c r="AW127" i="1" s="1"/>
  <c r="F39" i="27"/>
  <c r="BB128" i="1" s="1"/>
  <c r="F41" i="29"/>
  <c r="BD130" i="1"/>
  <c r="F38" i="29"/>
  <c r="BA130" i="1" s="1"/>
  <c r="F40" i="29"/>
  <c r="BC130" i="1"/>
  <c r="F34" i="30"/>
  <c r="BA131" i="1" s="1"/>
  <c r="F40" i="3"/>
  <c r="BC98" i="1" s="1"/>
  <c r="F39" i="6"/>
  <c r="BB101" i="1" s="1"/>
  <c r="F41" i="6"/>
  <c r="BD101" i="1"/>
  <c r="F38" i="8"/>
  <c r="BA103" i="1" s="1"/>
  <c r="J38" i="8"/>
  <c r="AW103" i="1"/>
  <c r="F40" i="8"/>
  <c r="BC103" i="1" s="1"/>
  <c r="F41" i="9"/>
  <c r="BD105" i="1"/>
  <c r="BD104" i="1" s="1"/>
  <c r="J38" i="13"/>
  <c r="AW110" i="1"/>
  <c r="J38" i="15"/>
  <c r="AW112" i="1"/>
  <c r="F40" i="15"/>
  <c r="BC112" i="1"/>
  <c r="F39" i="16"/>
  <c r="BB115" i="1"/>
  <c r="F41" i="23"/>
  <c r="BD123" i="1"/>
  <c r="BD122" i="1"/>
  <c r="J38" i="28"/>
  <c r="AW129" i="1" s="1"/>
  <c r="F40" i="2"/>
  <c r="BC97" i="1" s="1"/>
  <c r="F40" i="9"/>
  <c r="BC105" i="1" s="1"/>
  <c r="BC104" i="1" s="1"/>
  <c r="AY104" i="1" s="1"/>
  <c r="F41" i="11"/>
  <c r="BD108" i="1" s="1"/>
  <c r="F38" i="14"/>
  <c r="BA111" i="1"/>
  <c r="F38" i="16"/>
  <c r="BA115" i="1" s="1"/>
  <c r="F40" i="23"/>
  <c r="BC123" i="1"/>
  <c r="BC122" i="1"/>
  <c r="AY122" i="1" s="1"/>
  <c r="F40" i="28"/>
  <c r="BC129" i="1"/>
  <c r="J100" i="26" l="1"/>
  <c r="J34" i="26"/>
  <c r="BK132" i="3"/>
  <c r="J132" i="3" s="1"/>
  <c r="J101" i="3" s="1"/>
  <c r="BK131" i="28"/>
  <c r="J131" i="28" s="1"/>
  <c r="J101" i="28" s="1"/>
  <c r="BK129" i="19"/>
  <c r="J129" i="19" s="1"/>
  <c r="J34" i="19" s="1"/>
  <c r="BK134" i="8"/>
  <c r="BK133" i="8" s="1"/>
  <c r="J133" i="8" s="1"/>
  <c r="J34" i="8" s="1"/>
  <c r="AG103" i="1" s="1"/>
  <c r="BK128" i="6"/>
  <c r="J128" i="6" s="1"/>
  <c r="J101" i="6" s="1"/>
  <c r="J126" i="26"/>
  <c r="J101" i="26" s="1"/>
  <c r="R168" i="30"/>
  <c r="BK131" i="27"/>
  <c r="BK130" i="27"/>
  <c r="J130" i="27" s="1"/>
  <c r="J100" i="27" s="1"/>
  <c r="R134" i="5"/>
  <c r="R133" i="5"/>
  <c r="P151" i="2"/>
  <c r="P291" i="2"/>
  <c r="T131" i="17"/>
  <c r="T130" i="17"/>
  <c r="T204" i="23"/>
  <c r="R136" i="21"/>
  <c r="R339" i="16"/>
  <c r="BK155" i="16"/>
  <c r="J155" i="16" s="1"/>
  <c r="J101" i="16" s="1"/>
  <c r="T151" i="2"/>
  <c r="T137" i="9"/>
  <c r="T136" i="9"/>
  <c r="T142" i="23"/>
  <c r="T141" i="23"/>
  <c r="P339" i="16"/>
  <c r="R134" i="8"/>
  <c r="R133" i="8" s="1"/>
  <c r="T291" i="2"/>
  <c r="P131" i="17"/>
  <c r="P130" i="17" s="1"/>
  <c r="AU116" i="1" s="1"/>
  <c r="T132" i="3"/>
  <c r="T131" i="3" s="1"/>
  <c r="R174" i="9"/>
  <c r="P143" i="30"/>
  <c r="P136" i="21"/>
  <c r="AU120" i="1"/>
  <c r="T155" i="16"/>
  <c r="P133" i="22"/>
  <c r="AU121" i="1"/>
  <c r="R128" i="6"/>
  <c r="R127" i="6" s="1"/>
  <c r="R204" i="23"/>
  <c r="R141" i="23" s="1"/>
  <c r="P136" i="7"/>
  <c r="AU102" i="1" s="1"/>
  <c r="BK131" i="14"/>
  <c r="J131" i="14"/>
  <c r="J101" i="14"/>
  <c r="BK204" i="23"/>
  <c r="BK141" i="23" s="1"/>
  <c r="J141" i="23" s="1"/>
  <c r="J34" i="23" s="1"/>
  <c r="AG123" i="1" s="1"/>
  <c r="AG122" i="1" s="1"/>
  <c r="T130" i="19"/>
  <c r="T129" i="19"/>
  <c r="P132" i="13"/>
  <c r="P131" i="13"/>
  <c r="AU110" i="1" s="1"/>
  <c r="AU106" i="1" s="1"/>
  <c r="R291" i="2"/>
  <c r="R150" i="2"/>
  <c r="P174" i="9"/>
  <c r="T272" i="30"/>
  <c r="T142" i="30" s="1"/>
  <c r="R131" i="17"/>
  <c r="R130" i="17" s="1"/>
  <c r="P129" i="4"/>
  <c r="P128" i="4"/>
  <c r="AU99" i="1"/>
  <c r="R132" i="3"/>
  <c r="R131" i="3"/>
  <c r="BK129" i="18"/>
  <c r="BK128" i="18" s="1"/>
  <c r="J128" i="18" s="1"/>
  <c r="J34" i="18" s="1"/>
  <c r="AG117" i="1" s="1"/>
  <c r="T136" i="21"/>
  <c r="R272" i="30"/>
  <c r="R142" i="30" s="1"/>
  <c r="P134" i="5"/>
  <c r="P133" i="5" s="1"/>
  <c r="AU100" i="1" s="1"/>
  <c r="R155" i="16"/>
  <c r="R154" i="16"/>
  <c r="T168" i="30"/>
  <c r="T129" i="18"/>
  <c r="T128" i="18" s="1"/>
  <c r="P132" i="3"/>
  <c r="P131" i="3"/>
  <c r="AU98" i="1"/>
  <c r="R131" i="28"/>
  <c r="R130" i="28"/>
  <c r="P204" i="23"/>
  <c r="P141" i="23" s="1"/>
  <c r="AU123" i="1" s="1"/>
  <c r="AU122" i="1" s="1"/>
  <c r="P168" i="30"/>
  <c r="T131" i="27"/>
  <c r="T130" i="27"/>
  <c r="T128" i="20"/>
  <c r="T127" i="20" s="1"/>
  <c r="R142" i="23"/>
  <c r="T131" i="14"/>
  <c r="T130" i="14"/>
  <c r="R136" i="7"/>
  <c r="BK129" i="4"/>
  <c r="J129" i="4"/>
  <c r="J101" i="4"/>
  <c r="R128" i="20"/>
  <c r="R127" i="20" s="1"/>
  <c r="P128" i="20"/>
  <c r="P127" i="20"/>
  <c r="AU119" i="1"/>
  <c r="BK291" i="2"/>
  <c r="J291" i="2"/>
  <c r="J111" i="2" s="1"/>
  <c r="R134" i="22"/>
  <c r="R133" i="22"/>
  <c r="T132" i="13"/>
  <c r="T131" i="13" s="1"/>
  <c r="R131" i="14"/>
  <c r="R130" i="14" s="1"/>
  <c r="BK174" i="9"/>
  <c r="J174" i="9"/>
  <c r="J107" i="9"/>
  <c r="T134" i="5"/>
  <c r="T133" i="5"/>
  <c r="T136" i="7"/>
  <c r="T143" i="30"/>
  <c r="P130" i="19"/>
  <c r="P129" i="19" s="1"/>
  <c r="AU118" i="1" s="1"/>
  <c r="P155" i="16"/>
  <c r="P154" i="16" s="1"/>
  <c r="AU115" i="1" s="1"/>
  <c r="BK151" i="2"/>
  <c r="BK150" i="2"/>
  <c r="J150" i="2"/>
  <c r="J34" i="2" s="1"/>
  <c r="AG97" i="1" s="1"/>
  <c r="T339" i="16"/>
  <c r="R137" i="9"/>
  <c r="R136" i="9"/>
  <c r="P134" i="8"/>
  <c r="P133" i="8" s="1"/>
  <c r="AU103" i="1" s="1"/>
  <c r="P137" i="9"/>
  <c r="P136" i="9" s="1"/>
  <c r="AU105" i="1" s="1"/>
  <c r="AU104" i="1" s="1"/>
  <c r="BK466" i="7"/>
  <c r="J466" i="7"/>
  <c r="J109" i="7"/>
  <c r="BK168" i="30"/>
  <c r="J168" i="30" s="1"/>
  <c r="J101" i="30" s="1"/>
  <c r="BK125" i="12"/>
  <c r="J125" i="12" s="1"/>
  <c r="J100" i="12" s="1"/>
  <c r="BK273" i="30"/>
  <c r="BK272" i="30" s="1"/>
  <c r="J272" i="30" s="1"/>
  <c r="J116" i="30" s="1"/>
  <c r="BK459" i="21"/>
  <c r="J459" i="21"/>
  <c r="J110" i="21" s="1"/>
  <c r="BK143" i="30"/>
  <c r="J143" i="30"/>
  <c r="J97" i="30"/>
  <c r="BK126" i="29"/>
  <c r="J126" i="29"/>
  <c r="J100" i="29" s="1"/>
  <c r="BK130" i="28"/>
  <c r="J130" i="28"/>
  <c r="J100" i="28"/>
  <c r="AG127" i="1"/>
  <c r="AN127" i="1" s="1"/>
  <c r="BK126" i="25"/>
  <c r="J126" i="25" s="1"/>
  <c r="J34" i="25" s="1"/>
  <c r="AG126" i="1" s="1"/>
  <c r="J43" i="26"/>
  <c r="AG125" i="1"/>
  <c r="J127" i="24"/>
  <c r="J101" i="24" s="1"/>
  <c r="J100" i="24"/>
  <c r="BK133" i="22"/>
  <c r="J133" i="22"/>
  <c r="J100" i="22"/>
  <c r="J134" i="22"/>
  <c r="J101" i="22" s="1"/>
  <c r="AG119" i="1"/>
  <c r="J100" i="20"/>
  <c r="J128" i="20"/>
  <c r="J101" i="20" s="1"/>
  <c r="AG118" i="1"/>
  <c r="AN118" i="1" s="1"/>
  <c r="J100" i="19"/>
  <c r="BK130" i="17"/>
  <c r="J130" i="17"/>
  <c r="J100" i="17"/>
  <c r="BK154" i="16"/>
  <c r="J154" i="16"/>
  <c r="J100" i="16" s="1"/>
  <c r="BK126" i="15"/>
  <c r="J126" i="15"/>
  <c r="J132" i="13"/>
  <c r="J101" i="13" s="1"/>
  <c r="BK126" i="11"/>
  <c r="J126" i="11" s="1"/>
  <c r="J100" i="11" s="1"/>
  <c r="BK126" i="10"/>
  <c r="J126" i="10"/>
  <c r="J100" i="10"/>
  <c r="J137" i="9"/>
  <c r="J101" i="9" s="1"/>
  <c r="J134" i="8"/>
  <c r="J101" i="8" s="1"/>
  <c r="BK127" i="6"/>
  <c r="J127" i="6" s="1"/>
  <c r="J100" i="6" s="1"/>
  <c r="J134" i="5"/>
  <c r="J101" i="5"/>
  <c r="BK131" i="3"/>
  <c r="J131" i="3"/>
  <c r="J100" i="3" s="1"/>
  <c r="F37" i="7"/>
  <c r="AZ102" i="1" s="1"/>
  <c r="AT127" i="1"/>
  <c r="F37" i="29"/>
  <c r="AZ130" i="1" s="1"/>
  <c r="J37" i="29"/>
  <c r="AV130" i="1"/>
  <c r="AT130" i="1"/>
  <c r="BA124" i="1"/>
  <c r="AW124" i="1"/>
  <c r="AS94" i="1"/>
  <c r="F37" i="6"/>
  <c r="AZ101" i="1" s="1"/>
  <c r="F37" i="8"/>
  <c r="AZ103" i="1" s="1"/>
  <c r="J37" i="11"/>
  <c r="AV108" i="1" s="1"/>
  <c r="AT108" i="1" s="1"/>
  <c r="BA106" i="1"/>
  <c r="AW106" i="1"/>
  <c r="J34" i="15"/>
  <c r="AG112" i="1"/>
  <c r="F37" i="16"/>
  <c r="AZ115" i="1" s="1"/>
  <c r="F37" i="5"/>
  <c r="AZ100" i="1"/>
  <c r="J37" i="13"/>
  <c r="AV110" i="1"/>
  <c r="AT110" i="1" s="1"/>
  <c r="BD106" i="1"/>
  <c r="J37" i="17"/>
  <c r="AV116" i="1"/>
  <c r="AT116" i="1"/>
  <c r="F37" i="22"/>
  <c r="AZ121" i="1" s="1"/>
  <c r="F37" i="23"/>
  <c r="AZ123" i="1" s="1"/>
  <c r="AZ122" i="1" s="1"/>
  <c r="AV122" i="1" s="1"/>
  <c r="AT122" i="1" s="1"/>
  <c r="J37" i="4"/>
  <c r="AV99" i="1"/>
  <c r="AT99" i="1"/>
  <c r="J37" i="8"/>
  <c r="AV103" i="1"/>
  <c r="AT103" i="1" s="1"/>
  <c r="F37" i="13"/>
  <c r="AZ110" i="1"/>
  <c r="F37" i="18"/>
  <c r="AZ117" i="1"/>
  <c r="F37" i="20"/>
  <c r="AZ119" i="1" s="1"/>
  <c r="F37" i="24"/>
  <c r="AZ125" i="1"/>
  <c r="F37" i="26"/>
  <c r="AZ127" i="1"/>
  <c r="J37" i="28"/>
  <c r="AV129" i="1" s="1"/>
  <c r="AT129" i="1" s="1"/>
  <c r="F37" i="3"/>
  <c r="AZ98" i="1"/>
  <c r="BC96" i="1"/>
  <c r="AY96" i="1" s="1"/>
  <c r="F37" i="9"/>
  <c r="AZ105" i="1" s="1"/>
  <c r="AZ104" i="1" s="1"/>
  <c r="AV104" i="1" s="1"/>
  <c r="AT104" i="1" s="1"/>
  <c r="J37" i="15"/>
  <c r="AV112" i="1" s="1"/>
  <c r="AT112" i="1" s="1"/>
  <c r="BB106" i="1"/>
  <c r="AX106" i="1"/>
  <c r="F37" i="17"/>
  <c r="AZ116" i="1" s="1"/>
  <c r="J37" i="20"/>
  <c r="AV119" i="1" s="1"/>
  <c r="AT119" i="1" s="1"/>
  <c r="AN119" i="1" s="1"/>
  <c r="BD114" i="1"/>
  <c r="J37" i="24"/>
  <c r="AV125" i="1" s="1"/>
  <c r="AT125" i="1" s="1"/>
  <c r="AN125" i="1" s="1"/>
  <c r="F37" i="25"/>
  <c r="AZ126" i="1" s="1"/>
  <c r="F37" i="27"/>
  <c r="AZ128" i="1"/>
  <c r="BC124" i="1"/>
  <c r="AY124" i="1"/>
  <c r="BD124" i="1"/>
  <c r="J37" i="5"/>
  <c r="AV100" i="1" s="1"/>
  <c r="AT100" i="1" s="1"/>
  <c r="F37" i="12"/>
  <c r="AZ109" i="1" s="1"/>
  <c r="J34" i="13"/>
  <c r="AG110" i="1" s="1"/>
  <c r="F37" i="14"/>
  <c r="AZ111" i="1"/>
  <c r="F37" i="19"/>
  <c r="AZ118" i="1"/>
  <c r="J37" i="21"/>
  <c r="AV120" i="1" s="1"/>
  <c r="AT120" i="1" s="1"/>
  <c r="F37" i="2"/>
  <c r="AZ97" i="1" s="1"/>
  <c r="J37" i="22"/>
  <c r="AV121" i="1"/>
  <c r="AT121" i="1"/>
  <c r="J37" i="23"/>
  <c r="AV123" i="1"/>
  <c r="AT123" i="1" s="1"/>
  <c r="AU124" i="1"/>
  <c r="J34" i="5"/>
  <c r="AG100" i="1"/>
  <c r="J37" i="6"/>
  <c r="AV101" i="1" s="1"/>
  <c r="AT101" i="1" s="1"/>
  <c r="BA96" i="1"/>
  <c r="AW96" i="1"/>
  <c r="BB96" i="1"/>
  <c r="AX96" i="1" s="1"/>
  <c r="J37" i="9"/>
  <c r="AV105" i="1" s="1"/>
  <c r="AT105" i="1" s="1"/>
  <c r="F37" i="15"/>
  <c r="AZ112" i="1"/>
  <c r="BC106" i="1"/>
  <c r="AY106" i="1" s="1"/>
  <c r="J37" i="16"/>
  <c r="AV115" i="1" s="1"/>
  <c r="AT115" i="1" s="1"/>
  <c r="J37" i="3"/>
  <c r="AV98" i="1" s="1"/>
  <c r="AT98" i="1" s="1"/>
  <c r="BD96" i="1"/>
  <c r="F37" i="10"/>
  <c r="AZ107" i="1" s="1"/>
  <c r="J37" i="10"/>
  <c r="AV107" i="1" s="1"/>
  <c r="AT107" i="1" s="1"/>
  <c r="F37" i="11"/>
  <c r="AZ108" i="1" s="1"/>
  <c r="J37" i="14"/>
  <c r="AV111" i="1"/>
  <c r="AT111" i="1" s="1"/>
  <c r="J37" i="18"/>
  <c r="AV117" i="1" s="1"/>
  <c r="AT117" i="1" s="1"/>
  <c r="J37" i="19"/>
  <c r="AV118" i="1" s="1"/>
  <c r="AT118" i="1" s="1"/>
  <c r="F37" i="21"/>
  <c r="AZ120" i="1" s="1"/>
  <c r="J37" i="2"/>
  <c r="AV97" i="1" s="1"/>
  <c r="AT97" i="1" s="1"/>
  <c r="BB114" i="1"/>
  <c r="AX114" i="1" s="1"/>
  <c r="BC114" i="1"/>
  <c r="BA114" i="1"/>
  <c r="AW114" i="1" s="1"/>
  <c r="J37" i="25"/>
  <c r="AV126" i="1" s="1"/>
  <c r="AT126" i="1" s="1"/>
  <c r="J37" i="27"/>
  <c r="AV128" i="1"/>
  <c r="AT128" i="1" s="1"/>
  <c r="BB124" i="1"/>
  <c r="AX124" i="1" s="1"/>
  <c r="F33" i="30"/>
  <c r="AZ131" i="1"/>
  <c r="F37" i="4"/>
  <c r="AZ99" i="1"/>
  <c r="J37" i="7"/>
  <c r="AV102" i="1" s="1"/>
  <c r="AT102" i="1" s="1"/>
  <c r="F37" i="28"/>
  <c r="AZ129" i="1"/>
  <c r="J33" i="30"/>
  <c r="AV131" i="1" s="1"/>
  <c r="AT131" i="1" s="1"/>
  <c r="AN97" i="1" l="1"/>
  <c r="AN117" i="1"/>
  <c r="AN103" i="1"/>
  <c r="J100" i="8"/>
  <c r="J204" i="23"/>
  <c r="J108" i="23" s="1"/>
  <c r="T154" i="16"/>
  <c r="T150" i="2"/>
  <c r="P142" i="30"/>
  <c r="AU131" i="1" s="1"/>
  <c r="P150" i="2"/>
  <c r="AU97" i="1"/>
  <c r="AU96" i="1" s="1"/>
  <c r="AU95" i="1" s="1"/>
  <c r="BK136" i="7"/>
  <c r="J136" i="7"/>
  <c r="J100" i="7" s="1"/>
  <c r="BK136" i="21"/>
  <c r="J136" i="21" s="1"/>
  <c r="J34" i="21" s="1"/>
  <c r="AG120" i="1" s="1"/>
  <c r="BK136" i="9"/>
  <c r="J136" i="9"/>
  <c r="J131" i="27"/>
  <c r="J101" i="27" s="1"/>
  <c r="J100" i="18"/>
  <c r="BK128" i="4"/>
  <c r="J128" i="4"/>
  <c r="J34" i="4" s="1"/>
  <c r="AG99" i="1" s="1"/>
  <c r="BK142" i="30"/>
  <c r="J142" i="30"/>
  <c r="J96" i="30" s="1"/>
  <c r="J151" i="2"/>
  <c r="J101" i="2"/>
  <c r="J100" i="2"/>
  <c r="BK130" i="14"/>
  <c r="J130" i="14"/>
  <c r="J100" i="14" s="1"/>
  <c r="J273" i="30"/>
  <c r="J117" i="30"/>
  <c r="J129" i="18"/>
  <c r="J101" i="18"/>
  <c r="AN126" i="1"/>
  <c r="J100" i="25"/>
  <c r="J43" i="25"/>
  <c r="AN123" i="1"/>
  <c r="AN122" i="1"/>
  <c r="J100" i="23"/>
  <c r="J43" i="24"/>
  <c r="J43" i="23"/>
  <c r="J43" i="20"/>
  <c r="J43" i="19"/>
  <c r="J43" i="18"/>
  <c r="AN112" i="1"/>
  <c r="J100" i="15"/>
  <c r="J43" i="15"/>
  <c r="AN110" i="1"/>
  <c r="J43" i="13"/>
  <c r="J43" i="8"/>
  <c r="AN100" i="1"/>
  <c r="J43" i="5"/>
  <c r="J43" i="2"/>
  <c r="J34" i="10"/>
  <c r="AG107" i="1"/>
  <c r="J34" i="22"/>
  <c r="AG121" i="1" s="1"/>
  <c r="AN121" i="1" s="1"/>
  <c r="J34" i="6"/>
  <c r="AG101" i="1"/>
  <c r="AN101" i="1"/>
  <c r="J34" i="17"/>
  <c r="AG116" i="1"/>
  <c r="AN116" i="1"/>
  <c r="BC113" i="1"/>
  <c r="AY113" i="1"/>
  <c r="AU114" i="1"/>
  <c r="AU113" i="1"/>
  <c r="J34" i="11"/>
  <c r="AG108" i="1"/>
  <c r="AN108" i="1" s="1"/>
  <c r="AY114" i="1"/>
  <c r="J34" i="29"/>
  <c r="AG130" i="1" s="1"/>
  <c r="AN130" i="1" s="1"/>
  <c r="BA95" i="1"/>
  <c r="AZ124" i="1"/>
  <c r="AV124" i="1"/>
  <c r="AT124" i="1" s="1"/>
  <c r="J34" i="9"/>
  <c r="AG105" i="1" s="1"/>
  <c r="AG104" i="1" s="1"/>
  <c r="AN104" i="1" s="1"/>
  <c r="J34" i="27"/>
  <c r="AG128" i="1"/>
  <c r="J34" i="12"/>
  <c r="J43" i="12"/>
  <c r="BC95" i="1"/>
  <c r="J34" i="3"/>
  <c r="AG98" i="1"/>
  <c r="BD95" i="1"/>
  <c r="BD113" i="1"/>
  <c r="AZ96" i="1"/>
  <c r="J34" i="28"/>
  <c r="AG129" i="1"/>
  <c r="BA113" i="1"/>
  <c r="AW113" i="1"/>
  <c r="AZ106" i="1"/>
  <c r="AV106" i="1"/>
  <c r="AT106" i="1"/>
  <c r="J34" i="16"/>
  <c r="AG115" i="1"/>
  <c r="BB95" i="1"/>
  <c r="BB113" i="1"/>
  <c r="AX113" i="1" s="1"/>
  <c r="AZ114" i="1"/>
  <c r="J43" i="27" l="1"/>
  <c r="J43" i="4"/>
  <c r="J43" i="9"/>
  <c r="J43" i="21"/>
  <c r="AG109" i="1"/>
  <c r="AN109" i="1"/>
  <c r="J100" i="9"/>
  <c r="J100" i="21"/>
  <c r="J100" i="4"/>
  <c r="J43" i="29"/>
  <c r="J43" i="28"/>
  <c r="AN129" i="1"/>
  <c r="J43" i="22"/>
  <c r="J43" i="17"/>
  <c r="J43" i="16"/>
  <c r="AN115" i="1"/>
  <c r="J43" i="11"/>
  <c r="J43" i="10"/>
  <c r="AN107" i="1"/>
  <c r="J43" i="6"/>
  <c r="J43" i="3"/>
  <c r="AN98" i="1"/>
  <c r="AN99" i="1"/>
  <c r="AN120" i="1"/>
  <c r="AN105" i="1"/>
  <c r="AN128" i="1"/>
  <c r="AU94" i="1"/>
  <c r="J30" i="30"/>
  <c r="AG131" i="1" s="1"/>
  <c r="J34" i="14"/>
  <c r="AG111" i="1" s="1"/>
  <c r="AN111" i="1" s="1"/>
  <c r="J34" i="7"/>
  <c r="AG102" i="1" s="1"/>
  <c r="AG96" i="1" s="1"/>
  <c r="AV96" i="1"/>
  <c r="AT96" i="1" s="1"/>
  <c r="AV114" i="1"/>
  <c r="AT114" i="1"/>
  <c r="BB94" i="1"/>
  <c r="AX94" i="1" s="1"/>
  <c r="AX95" i="1"/>
  <c r="AY95" i="1"/>
  <c r="AG124" i="1"/>
  <c r="AN124" i="1"/>
  <c r="AZ95" i="1"/>
  <c r="AV95" i="1"/>
  <c r="AZ113" i="1"/>
  <c r="AV113" i="1" s="1"/>
  <c r="AT113" i="1" s="1"/>
  <c r="BA94" i="1"/>
  <c r="W30" i="1"/>
  <c r="AG114" i="1"/>
  <c r="BC94" i="1"/>
  <c r="W32" i="1"/>
  <c r="AW95" i="1"/>
  <c r="BD94" i="1"/>
  <c r="W33" i="1"/>
  <c r="J43" i="7" l="1"/>
  <c r="J43" i="14"/>
  <c r="J39" i="30"/>
  <c r="AN114" i="1"/>
  <c r="AN96" i="1"/>
  <c r="AN102" i="1"/>
  <c r="AN131" i="1"/>
  <c r="AG106" i="1"/>
  <c r="AW94" i="1"/>
  <c r="AK30" i="1"/>
  <c r="AT95" i="1"/>
  <c r="W31" i="1"/>
  <c r="AZ94" i="1"/>
  <c r="W29" i="1" s="1"/>
  <c r="AG113" i="1"/>
  <c r="AY94" i="1"/>
  <c r="AN106" i="1" l="1"/>
  <c r="AN113" i="1"/>
  <c r="AG95" i="1"/>
  <c r="AV94" i="1"/>
  <c r="AK29" i="1" s="1"/>
  <c r="AN95" i="1" l="1"/>
  <c r="AG94" i="1"/>
  <c r="AK26" i="1"/>
  <c r="AK35" i="1" s="1"/>
  <c r="AT94" i="1"/>
  <c r="AN94" i="1"/>
</calcChain>
</file>

<file path=xl/sharedStrings.xml><?xml version="1.0" encoding="utf-8"?>
<sst xmlns="http://schemas.openxmlformats.org/spreadsheetml/2006/main" count="38729" uniqueCount="5012">
  <si>
    <t>Export Komplet</t>
  </si>
  <si>
    <t/>
  </si>
  <si>
    <t>2.0</t>
  </si>
  <si>
    <t>False</t>
  </si>
  <si>
    <t>{58b597db-6a97-455b-84a1-8fa9eabe6691}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</si>
  <si>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</si>
  <si>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</si>
  <si>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</si>
  <si>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</si>
  <si>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</si>
  <si>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</si>
  <si>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</si>
  <si>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</si>
  <si>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</si>
  <si>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</si>
  <si>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</si>
  <si>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</si>
  <si>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STAVEBNÍ ÚPRAVY  DÍLEN HORSKÁ 258, VRCHLABÍ</t>
  </si>
  <si>
    <t>KSO:</t>
  </si>
  <si>
    <t>CC-CZ:</t>
  </si>
  <si>
    <t>Místo:</t>
  </si>
  <si>
    <t>Vrchlabí</t>
  </si>
  <si>
    <t>Datum:</t>
  </si>
  <si>
    <t>25. 10. 2023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</si>
  <si>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</si>
  <si>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</si>
  <si>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</si>
  <si>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</si>
  <si>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</si>
  <si>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</si>
  <si>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</si>
  <si>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</si>
  <si>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</si>
  <si>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</si>
  <si>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IRBOS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</si>
  <si>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</si>
  <si>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</si>
  <si>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</si>
  <si>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</si>
  <si>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</si>
  <si>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</si>
  <si>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</si>
  <si>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</si>
  <si>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</si>
  <si>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</si>
  <si>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</si>
  <si>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</si>
  <si>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</si>
  <si>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</si>
  <si>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</si>
  <si>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</si>
  <si>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</si>
  <si>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</si>
  <si>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</si>
  <si>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</si>
  <si>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</si>
  <si>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</si>
  <si>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</si>
  <si>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</si>
  <si>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</si>
  <si>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</si>
  <si>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</si>
  <si>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</si>
  <si>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</si>
  <si>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</si>
  <si>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</si>
  <si>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</si>
  <si>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</si>
  <si>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</si>
  <si>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</si>
  <si>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</si>
  <si>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</si>
  <si>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</si>
  <si>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</si>
  <si>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</si>
  <si>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</si>
  <si>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</si>
  <si>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</si>
  <si>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</si>
  <si>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</si>
  <si>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I.ZP</t>
  </si>
  <si>
    <t>I. etapa PŘÍSTAVBA - ZPŮSOBILÉ VÝDAJE</t>
  </si>
  <si>
    <t>STA</t>
  </si>
  <si>
    <t>1</t>
  </si>
  <si>
    <t>{c53957da-6a37-44cb-88bf-9b910f844c1f}</t>
  </si>
  <si>
    <t>2</t>
  </si>
  <si>
    <t>I.ZP-HL</t>
  </si>
  <si>
    <t>I. etapa PŘÍSTAVBA - HLAVNÍ ČÁST</t>
  </si>
  <si>
    <t>Soupis</t>
  </si>
  <si>
    <t>{f96fc884-100c-4411-9960-6be6e62007d3}</t>
  </si>
  <si>
    <t>/</t>
  </si>
  <si>
    <t>SO 01.01</t>
  </si>
  <si>
    <t>STAVEBNÍ ČÁST I.etapa PŘÍSTAVBA</t>
  </si>
  <si>
    <t>3</t>
  </si>
  <si>
    <t>{66143e3a-cf46-4031-a9e6-bc4499337d80}</t>
  </si>
  <si>
    <t>SO 01.02</t>
  </si>
  <si>
    <t>ZTI I.etapa PŘÍSTAVBA</t>
  </si>
  <si>
    <t>{c6dec9f7-b561-4ab9-9bf3-c395feba67a9}</t>
  </si>
  <si>
    <t>SO 01.03</t>
  </si>
  <si>
    <t>STLAČENÝ VZDUCH I.etapa PŘÍSTAVBA</t>
  </si>
  <si>
    <t>{d226d730-e38c-4189-90d6-74df8174e9b5}</t>
  </si>
  <si>
    <t>SO 01.04</t>
  </si>
  <si>
    <t>VYTÁPĚNÍ I.etapa PŘÍSTAVBA</t>
  </si>
  <si>
    <t>{feadfb15-b80b-4b63-bbea-07d5fdc2fc45}</t>
  </si>
  <si>
    <t>SO 01.05</t>
  </si>
  <si>
    <t>VZDUCHOTECHNIKA I.etapa PŘÍSTAVBA</t>
  </si>
  <si>
    <t>{a19934a8-7c9c-4044-a91f-7cfc9efd4832}</t>
  </si>
  <si>
    <t>SO 01.06</t>
  </si>
  <si>
    <t>ELEKTROINSTALACE I.etapa PŘÍSTAVBA</t>
  </si>
  <si>
    <t>{6d7200d4-876b-432f-906c-8a6e2cdd09ff}</t>
  </si>
  <si>
    <t>IO 01</t>
  </si>
  <si>
    <t>VENKOVNÍ KANALIZACE A PŘÍPOJKA KANALIZACE I.etapa PŘÍSTAVBA</t>
  </si>
  <si>
    <t>{793ae69f-0ddf-4b53-8ddb-7f945241791a}</t>
  </si>
  <si>
    <t>I.ZP-DOP</t>
  </si>
  <si>
    <t>I. etapa PŘÍSTAVBA - DOPROVODNÁ ČÁST</t>
  </si>
  <si>
    <t>{5420c5fa-709e-4897-9b5e-7bfb98ebb584}</t>
  </si>
  <si>
    <t>SO 01.01_DOP</t>
  </si>
  <si>
    <t>Stavební část I.etapa PŘÍSTAVBA - DOPROVODNÁ ČÁST</t>
  </si>
  <si>
    <t>{100fb2fc-e3d8-4c48-9725-eaae1a774538}</t>
  </si>
  <si>
    <t>I.ZP-NEP</t>
  </si>
  <si>
    <t>I. etapa PŘÍSTAVBA - NEPŘÍMÉ NÁKLADY</t>
  </si>
  <si>
    <t>{ff639faa-9844-4f4b-b065-80b4a61b3c44}</t>
  </si>
  <si>
    <t>SO 01.04_NEP</t>
  </si>
  <si>
    <t>VYTÁPĚNÍ I.etapa</t>
  </si>
  <si>
    <t>{2b5a0fc5-553c-4331-a54b-04461bf73ec8}</t>
  </si>
  <si>
    <t>SO 01.05_NEP</t>
  </si>
  <si>
    <t>VZDUCHOTECHNIKA I.etapa</t>
  </si>
  <si>
    <t>{0f8fad56-872a-4a1f-8cac-b7ed0c228292}</t>
  </si>
  <si>
    <t>SO 01.06_NEP</t>
  </si>
  <si>
    <t>ELEKTROINSTALACE I.etapa PŘÍSTAVBA - VRN</t>
  </si>
  <si>
    <t>{1709829c-ad63-4546-8ec6-db0eb4e309d6}</t>
  </si>
  <si>
    <t>SO 01.07_NEP</t>
  </si>
  <si>
    <t>VRN I.etapa PŘÍSTAVBA</t>
  </si>
  <si>
    <t>{b68cc8d0-67fd-4ab4-bddf-e7e91ecef70a}</t>
  </si>
  <si>
    <t>SO 01.2_NEP</t>
  </si>
  <si>
    <t>Zpevněné plochy I.etapa PŘÍSTAVBA</t>
  </si>
  <si>
    <t>{40f2e3d6-7734-49db-89f5-9acfcf6e3afb}</t>
  </si>
  <si>
    <t>IO 01_NEP</t>
  </si>
  <si>
    <t>VENKOVNÍ KANALIZACE A PŘÍPOJKA KANALIZACE I.etapa PŘÍSTAVBA - VRN</t>
  </si>
  <si>
    <t>{74edc068-afdd-4cd8-ac8e-4b05f1a39b5c}</t>
  </si>
  <si>
    <t>II.ZP</t>
  </si>
  <si>
    <t>II. etapa STAVEBNÍ ÚPRAVY - ZPŮSOBILÉ VÝDAJE</t>
  </si>
  <si>
    <t>{07b365c2-bd0b-4ae9-8b87-e25ae85921fd}</t>
  </si>
  <si>
    <t>II.ZP-HL</t>
  </si>
  <si>
    <t>II. etapa STAVEBNÍ ÚPRAVY - HLAVNÍ ČÁST</t>
  </si>
  <si>
    <t>{ddc7a5bb-d89e-4dab-91f6-6a98eded3dbc}</t>
  </si>
  <si>
    <t>SO 02.01</t>
  </si>
  <si>
    <t>STAVEBNÍ ČÁST II.etapa STAVEBNÍ ÚPRAVY</t>
  </si>
  <si>
    <t>{33266e27-2065-4854-a67d-e6c8a3255594}</t>
  </si>
  <si>
    <t>SO 02.02</t>
  </si>
  <si>
    <t>ZTI II.etapa STAVEBNÍ ÚPRAVY</t>
  </si>
  <si>
    <t>{4be9943e-53af-4c95-b1c2-bd869667d9c9}</t>
  </si>
  <si>
    <t>SO 02.03</t>
  </si>
  <si>
    <t>STLAČENÝ VZDUCH II.etapa STAVEBNÍ ÚPRAVY</t>
  </si>
  <si>
    <t>{e9d0d535-f316-47a5-90ff-ea7deb831e9b}</t>
  </si>
  <si>
    <t>SO 02.04</t>
  </si>
  <si>
    <t>VYTÁPĚNÍ II.etapa STAVEBNÍ ÚPRAVY</t>
  </si>
  <si>
    <t>{ea3a6239-9226-416e-9d11-a55403b50a13}</t>
  </si>
  <si>
    <t>SO 02.05</t>
  </si>
  <si>
    <t>VZDUCHOTECHNIKA II.etapa STAVEBNÍ ÚPRAVY</t>
  </si>
  <si>
    <t>{ccfadf8a-aeec-4471-ba2c-a290cef8c15f}</t>
  </si>
  <si>
    <t>SO 02.06</t>
  </si>
  <si>
    <t>ELEKTROINSTALACE II.etapa STAVEBNÍ ÚPRAVY</t>
  </si>
  <si>
    <t>{ede2568a-fea5-471e-8351-4d0079ebdef5}</t>
  </si>
  <si>
    <t>IO 02</t>
  </si>
  <si>
    <t>VENKOVNÍ KANALIZACE A PŘÍPOJKA KANALIZACE II.etapa STAVEBNÍ ÚPRAVY</t>
  </si>
  <si>
    <t>{f2d2352b-9e5f-4a79-83ac-d61ef5df4599}</t>
  </si>
  <si>
    <t>II.ZP-DOP</t>
  </si>
  <si>
    <t>II. etapa STAVEBNÍ ÚPRAVY - DOPROVODNÁ ČÁST</t>
  </si>
  <si>
    <t>{5ba10c00-8ac0-4e9d-8ce3-b1372710e425}</t>
  </si>
  <si>
    <t>SO 02.01_DOP</t>
  </si>
  <si>
    <t>Stavební část II.etapa STAVEBNÍ ÚPRAVY - DOPROVODNÁ ČÁST</t>
  </si>
  <si>
    <t>{7b64de2b-1b48-476c-8107-49254a939faf}</t>
  </si>
  <si>
    <t>II.ZP-NEP</t>
  </si>
  <si>
    <t>II. etapa STAVEBNÍ ÚPRAVY - NEPŘÍMÉ NÁKLADY</t>
  </si>
  <si>
    <t>{3a5dd4b4-12e0-4475-8779-e27fa36abe40}</t>
  </si>
  <si>
    <t>SO 02.04_NEP</t>
  </si>
  <si>
    <t>VYTÁPĚNÍ II.etapa</t>
  </si>
  <si>
    <t>{38ec8e53-6a8b-4d61-981f-ba1b5337cf20}</t>
  </si>
  <si>
    <t>SO 02.05_NEP</t>
  </si>
  <si>
    <t>VZDUCHOTECHNIKA II.etapa</t>
  </si>
  <si>
    <t>{b44b8400-5928-4cab-937a-8d02a61ba73d}</t>
  </si>
  <si>
    <t>SO 02.06_NEP</t>
  </si>
  <si>
    <t>ELEKTROINSTALACE II.etapa STAVEBNÍ ÚPRAVY - VRN</t>
  </si>
  <si>
    <t>{f64cc3e8-d591-437c-a042-b2597cd568d9}</t>
  </si>
  <si>
    <t>SO 02.07_NEP</t>
  </si>
  <si>
    <t>VRN II.etapa STAVEBNÍ ÚPRAVY</t>
  </si>
  <si>
    <t>{61995386-b6e1-47e0-9401-d87d113806d6}</t>
  </si>
  <si>
    <t>SO 02.2</t>
  </si>
  <si>
    <t>Zpevněné plochy II.etapa STAVEBNÍ ÚPRAVY</t>
  </si>
  <si>
    <t>{1580b2dc-bfc8-459f-9df7-68c4278358ba}</t>
  </si>
  <si>
    <t>IO 02_NEP</t>
  </si>
  <si>
    <t>VENKOVNÍ KANALIZACE A PŘÍPOJKA KANALIZACE II.etapa STAVEBNÍ ÚPRAVY - VRN</t>
  </si>
  <si>
    <t>{481da933-5395-452c-a30a-331cff56507d}</t>
  </si>
  <si>
    <t>II.NEZP</t>
  </si>
  <si>
    <t>II.etapa STAVEBNÍ ÚPRAVY - NEZPŮSOBILÉ VÝDAJE</t>
  </si>
  <si>
    <t>{b2082aee-8b96-4a3b-b961-006eb7b62a59}</t>
  </si>
  <si>
    <t>KRYCÍ LIST SOUPISU PRACÍ</t>
  </si>
  <si>
    <t>Objekt:</t>
  </si>
  <si>
    <t>I.ZP - I. etapa PŘÍSTAVBA - ZPŮSOBILÉ VÝDAJE</t>
  </si>
  <si>
    <t>Soupis:</t>
  </si>
  <si>
    <t>I.ZP-HL - I. etapa PŘÍSTAVBA - HLAVNÍ ČÁST</t>
  </si>
  <si>
    <t>Úroveň 3:</t>
  </si>
  <si>
    <t>SO 01.01 - STAVEBNÍ ČÁST I.etapa PŘÍSTAVBA</t>
  </si>
  <si>
    <t>25933094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</si>
  <si>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</si>
  <si>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</si>
  <si>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</si>
  <si>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</si>
  <si>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</si>
  <si>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</si>
  <si>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</si>
  <si>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</si>
  <si>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</si>
  <si>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3 - 1 - Svislé a kompletní konstrukce - OPLOCENÍ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</si>
  <si>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</si>
  <si>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</si>
  <si>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</si>
  <si>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</si>
  <si>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</si>
  <si>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</si>
  <si>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</si>
  <si>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</si>
  <si>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</si>
  <si>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</si>
  <si>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</si>
  <si>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</si>
  <si>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</si>
  <si>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</si>
  <si>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</si>
  <si>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</si>
  <si>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</si>
  <si>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</si>
  <si>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</si>
  <si>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</si>
  <si>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</si>
  <si>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</si>
  <si>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</si>
  <si>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</si>
  <si>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</si>
  <si>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</si>
  <si>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</si>
  <si>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</si>
  <si>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</si>
  <si>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</si>
  <si>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</si>
  <si>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</si>
  <si>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</si>
  <si>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</si>
  <si>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</si>
  <si>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</si>
  <si>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</si>
  <si>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</si>
  <si>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</si>
  <si>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</si>
  <si>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</si>
  <si>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</si>
  <si>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2023 01</t>
  </si>
  <si>
    <t>4</t>
  </si>
  <si>
    <t>-1982750334</t>
  </si>
  <si>
    <t>122251104</t>
  </si>
  <si>
    <t>Odkopávky a prokopávky nezapažené v hornině třídy těžitelnosti I skupiny 3 objem do 500 m3 strojně</t>
  </si>
  <si>
    <t>m3</t>
  </si>
  <si>
    <t>1188388423</t>
  </si>
  <si>
    <t>132251103</t>
  </si>
  <si>
    <t>Hloubení rýh nezapažených š do 800 mm v hornině třídy těžitelnosti I skupiny 3 objem do 100 m3 strojně</t>
  </si>
  <si>
    <t>-2066419098</t>
  </si>
  <si>
    <t>162351103</t>
  </si>
  <si>
    <t>Vodorovné přemístění přes 50 do 500 m výkopku/sypaniny z horniny třídy těžitelnosti I skupiny 1 až 3</t>
  </si>
  <si>
    <t>-398795891</t>
  </si>
  <si>
    <t>5</t>
  </si>
  <si>
    <t>162551108</t>
  </si>
  <si>
    <t>Vodorovné přemístění přes 2 500 do 3000 m výkopku/sypaniny z horniny třídy těžitelnosti I skupiny 1 až 3</t>
  </si>
  <si>
    <t>-1017374652</t>
  </si>
  <si>
    <t>6</t>
  </si>
  <si>
    <t>167111101</t>
  </si>
  <si>
    <t>Nakládání výkopku z hornin třídy těžitelnosti I skupiny 1 až 3 ručně</t>
  </si>
  <si>
    <t>-598555752</t>
  </si>
  <si>
    <t>7</t>
  </si>
  <si>
    <t>171201231</t>
  </si>
  <si>
    <t>Poplatek za uložení zeminy a kamení na recyklační skládce (skládkovné) kód odpadu 17 05 04</t>
  </si>
  <si>
    <t>t</t>
  </si>
  <si>
    <t>-328118147</t>
  </si>
  <si>
    <t>8</t>
  </si>
  <si>
    <t>171251201</t>
  </si>
  <si>
    <t>Uložení sypaniny na skládky nebo meziskládky</t>
  </si>
  <si>
    <t>1459031344</t>
  </si>
  <si>
    <t>9</t>
  </si>
  <si>
    <t>174151101</t>
  </si>
  <si>
    <t>Zásyp jam, šachet rýh nebo kolem objektů sypaninou se zhutněním</t>
  </si>
  <si>
    <t>443660248</t>
  </si>
  <si>
    <t>Zakládání</t>
  </si>
  <si>
    <t>10</t>
  </si>
  <si>
    <t>274313811</t>
  </si>
  <si>
    <t>Základové pásy z betonu tř. C 25/30</t>
  </si>
  <si>
    <t>943326723</t>
  </si>
  <si>
    <t>11</t>
  </si>
  <si>
    <t>274351121</t>
  </si>
  <si>
    <t>Zřízení bednění základových pasů rovného</t>
  </si>
  <si>
    <t>-460185605</t>
  </si>
  <si>
    <t>12</t>
  </si>
  <si>
    <t>274351122</t>
  </si>
  <si>
    <t>Odstranění bednění základových pasů rovného</t>
  </si>
  <si>
    <t>1606929376</t>
  </si>
  <si>
    <t>13</t>
  </si>
  <si>
    <t>279113132</t>
  </si>
  <si>
    <t>Základová zeď tl přes 150 do 200 mm z tvárnic ztraceného bednění včetně výplně z betonu tř. C 16/20</t>
  </si>
  <si>
    <t>-456021001</t>
  </si>
  <si>
    <t>14</t>
  </si>
  <si>
    <t>279113134</t>
  </si>
  <si>
    <t>Základová zeď tl přes 250 do 300 mm z tvárnic ztraceného bednění včetně výplně z betonu tř. C 16/20</t>
  </si>
  <si>
    <t>723190895</t>
  </si>
  <si>
    <t>279113136</t>
  </si>
  <si>
    <t>Základová zeď tl přes 400 do 500 mm z tvárnic ztraceného bednění včetně výplně z betonu tř. C 16/20</t>
  </si>
  <si>
    <t>-273967532</t>
  </si>
  <si>
    <t>16</t>
  </si>
  <si>
    <t>279361821</t>
  </si>
  <si>
    <t>Výztuž základových zdí nosných betonářskou ocelí 10 505</t>
  </si>
  <si>
    <t>1118594752</t>
  </si>
  <si>
    <t>17</t>
  </si>
  <si>
    <t>279362021</t>
  </si>
  <si>
    <t>Výztuž základových zdí nosných svařovanými sítěmi Kari</t>
  </si>
  <si>
    <t>-1165296391</t>
  </si>
  <si>
    <t>Svislé a kompletní konstrukce</t>
  </si>
  <si>
    <t>18</t>
  </si>
  <si>
    <t>311113133</t>
  </si>
  <si>
    <t>Nosná zeď tl přes 200 do 250 mm z hladkých tvárnic ztraceného bednění včetně výplně z betonu tř. C 16/20</t>
  </si>
  <si>
    <t>-1795328155</t>
  </si>
  <si>
    <t>19</t>
  </si>
  <si>
    <t>311234261</t>
  </si>
  <si>
    <t>Zdivo jednovrstvé z cihel děrovaných přes P10 do P15 na maltu M10 tl 300 mm</t>
  </si>
  <si>
    <t>-1055136068</t>
  </si>
  <si>
    <t>20</t>
  </si>
  <si>
    <t>317168011</t>
  </si>
  <si>
    <t>Překlad keramický plochý š 115 mm dl 1000 mm</t>
  </si>
  <si>
    <t>kus</t>
  </si>
  <si>
    <t>-840697790</t>
  </si>
  <si>
    <t>317168012</t>
  </si>
  <si>
    <t>Překlad keramický plochý š 115 mm dl 1250 mm</t>
  </si>
  <si>
    <t>898742745</t>
  </si>
  <si>
    <t>22</t>
  </si>
  <si>
    <t>317168016</t>
  </si>
  <si>
    <t>Překlad keramický plochý š 115 mm dl 2250 mm</t>
  </si>
  <si>
    <t>-1589565401</t>
  </si>
  <si>
    <t>23</t>
  </si>
  <si>
    <t>317168051</t>
  </si>
  <si>
    <t>Překlad keramický vysoký v 238 mm dl 1000 mm</t>
  </si>
  <si>
    <t>620655267</t>
  </si>
  <si>
    <t>24</t>
  </si>
  <si>
    <t>317168052</t>
  </si>
  <si>
    <t>Překlad keramický vysoký v 238 mm dl 1250 mm</t>
  </si>
  <si>
    <t>-358773310</t>
  </si>
  <si>
    <t>25</t>
  </si>
  <si>
    <t>317168053</t>
  </si>
  <si>
    <t>Překlad keramický vysoký v 238 mm dl 1500 mm</t>
  </si>
  <si>
    <t>-481209558</t>
  </si>
  <si>
    <t>26</t>
  </si>
  <si>
    <t>317168055</t>
  </si>
  <si>
    <t>Překlad keramický vysoký v 238 mm dl 2000 mm</t>
  </si>
  <si>
    <t>-1664257296</t>
  </si>
  <si>
    <t>27</t>
  </si>
  <si>
    <t>317168056</t>
  </si>
  <si>
    <t>Překlad keramický vysoký v 238 mm dl 2250 mm</t>
  </si>
  <si>
    <t>-533308373</t>
  </si>
  <si>
    <t>28</t>
  </si>
  <si>
    <t>317168057</t>
  </si>
  <si>
    <t>Překlad keramický vysoký v 238 mm dl 2500 mm</t>
  </si>
  <si>
    <t>537242447</t>
  </si>
  <si>
    <t>29</t>
  </si>
  <si>
    <t>317168058</t>
  </si>
  <si>
    <t>Překlad keramický vysoký v 238 mm dl 2750 mm</t>
  </si>
  <si>
    <t>1443199086</t>
  </si>
  <si>
    <t>30</t>
  </si>
  <si>
    <t>317168059</t>
  </si>
  <si>
    <t>Překlad keramický vysoký v 238 mm dl 3000 mm</t>
  </si>
  <si>
    <t>1120410461</t>
  </si>
  <si>
    <t>31</t>
  </si>
  <si>
    <t>317168061</t>
  </si>
  <si>
    <t>Překlad keramický vysoký v 238 mm dl 3500 mm</t>
  </si>
  <si>
    <t>-1758636633</t>
  </si>
  <si>
    <t>32</t>
  </si>
  <si>
    <t>342244211</t>
  </si>
  <si>
    <t>Příčka z cihel broušených na tenkovrstvou maltu tloušťky 115 mm</t>
  </si>
  <si>
    <t>1844219563</t>
  </si>
  <si>
    <t>33</t>
  </si>
  <si>
    <t>346272256</t>
  </si>
  <si>
    <t>Přizdívka z pórobetonových tvárnic tl 150 mm</t>
  </si>
  <si>
    <t>268557196</t>
  </si>
  <si>
    <t>34</t>
  </si>
  <si>
    <t>389361001</t>
  </si>
  <si>
    <t>Doplňující výztuž prefabrikovaných konstrukcí z betonářské oceli</t>
  </si>
  <si>
    <t>1506819467</t>
  </si>
  <si>
    <t>35</t>
  </si>
  <si>
    <t>389381001</t>
  </si>
  <si>
    <t>Dobetonování prefabrikovaných konstrukcí</t>
  </si>
  <si>
    <t>1771436093</t>
  </si>
  <si>
    <t>3 - 1</t>
  </si>
  <si>
    <t>Svislé a kompletní konstrukce - OPLOCENÍ</t>
  </si>
  <si>
    <t>36</t>
  </si>
  <si>
    <t>3-1 01</t>
  </si>
  <si>
    <t>D+M B1 Branka 1000/1730mm ocelová poplastovaná - typový výrobek, vč. sloupků, založení, kování a zámku</t>
  </si>
  <si>
    <t>ks</t>
  </si>
  <si>
    <t>R cena dle jiných realizací</t>
  </si>
  <si>
    <t>541546025</t>
  </si>
  <si>
    <t>37</t>
  </si>
  <si>
    <t>3-1 02</t>
  </si>
  <si>
    <t>D+M B2 Brána posuvná 4000/1700mm ocelová poplastovaná - typový výrobek vč. pojezdu na dálk. ovládání a založení</t>
  </si>
  <si>
    <t>1402979916</t>
  </si>
  <si>
    <t>38</t>
  </si>
  <si>
    <t>3-1 03 1ET</t>
  </si>
  <si>
    <t>D+M Oplocení P6-P11 - plotové profilované pletivové pole vč. betonové podezdívky a ocelových sloupků, vč. zaloření</t>
  </si>
  <si>
    <t>m</t>
  </si>
  <si>
    <t>440335888</t>
  </si>
  <si>
    <t>39</t>
  </si>
  <si>
    <t>3-1 04</t>
  </si>
  <si>
    <t xml:space="preserve">D+M Oplocení P11 - typové prefabrikované oplocení - různé výšky, vč. založení </t>
  </si>
  <si>
    <t>-1073219138</t>
  </si>
  <si>
    <t>Vodorovné konstrukce</t>
  </si>
  <si>
    <t>40</t>
  </si>
  <si>
    <t>411121125</t>
  </si>
  <si>
    <t>Montáž prefabrikovaných ŽB stropů ze stropních panelů š 1200 mm dl přes 3800 do 7000 mm</t>
  </si>
  <si>
    <t>699723397</t>
  </si>
  <si>
    <t>41</t>
  </si>
  <si>
    <t>M</t>
  </si>
  <si>
    <t>59346868</t>
  </si>
  <si>
    <t>panel stropní předpjatý š 1190mm v 200mm, počet lan 7 + 0</t>
  </si>
  <si>
    <t>251652599</t>
  </si>
  <si>
    <t>42</t>
  </si>
  <si>
    <t>59346861</t>
  </si>
  <si>
    <t>panel stropní předpjatý š 1190mm v 250mm, počet lan 6 + 0</t>
  </si>
  <si>
    <t>-2066036836</t>
  </si>
  <si>
    <t>43</t>
  </si>
  <si>
    <t>411321414</t>
  </si>
  <si>
    <t>Stropy deskové ze ŽB tř. C 25/30</t>
  </si>
  <si>
    <t>-532808760</t>
  </si>
  <si>
    <t>44</t>
  </si>
  <si>
    <t>411351011</t>
  </si>
  <si>
    <t>Zřízení bednění stropů deskových tl přes 5 do 25 cm bez podpěrné kce</t>
  </si>
  <si>
    <t>-281269759</t>
  </si>
  <si>
    <t>45</t>
  </si>
  <si>
    <t>411351012</t>
  </si>
  <si>
    <t>Odstranění bednění stropů deskových tl přes 5 do 25 cm bez podpěrné kce</t>
  </si>
  <si>
    <t>-100775080</t>
  </si>
  <si>
    <t>46</t>
  </si>
  <si>
    <t>411354311</t>
  </si>
  <si>
    <t>Zřízení podpěrné konstrukce stropů výšky do 4 m tl přes 5 do 15 cm</t>
  </si>
  <si>
    <t>-1522654560</t>
  </si>
  <si>
    <t>47</t>
  </si>
  <si>
    <t>411354312</t>
  </si>
  <si>
    <t>Odstranění podpěrné konstrukce stropů výšky do 4 m tl přes 5 do 15 cm</t>
  </si>
  <si>
    <t>859651969</t>
  </si>
  <si>
    <t>48</t>
  </si>
  <si>
    <t>411362021</t>
  </si>
  <si>
    <t>Výztuž stropů svařovanými sítěmi Kari</t>
  </si>
  <si>
    <t>41471621</t>
  </si>
  <si>
    <t>49</t>
  </si>
  <si>
    <t>413321414</t>
  </si>
  <si>
    <t>Nosníky ze ŽB tř. C 25/30</t>
  </si>
  <si>
    <t>-1250203913</t>
  </si>
  <si>
    <t>50</t>
  </si>
  <si>
    <t>413351121</t>
  </si>
  <si>
    <t>Zřízení bednění nosníků a průvlaků bez podpěrné kce výšky přes 100 cm</t>
  </si>
  <si>
    <t>-205418755</t>
  </si>
  <si>
    <t>51</t>
  </si>
  <si>
    <t>413351122</t>
  </si>
  <si>
    <t>Odstranění bednění nosníků a průvlaků bez podpěrné kce výšky přes 100 cm</t>
  </si>
  <si>
    <t>1468416511</t>
  </si>
  <si>
    <t>52</t>
  </si>
  <si>
    <t>413352115</t>
  </si>
  <si>
    <t>Zřízení podpěrné konstrukce nosníků výšky podepření do 4 m pro nosník výšky přes 100 cm</t>
  </si>
  <si>
    <t>1078075003</t>
  </si>
  <si>
    <t>53</t>
  </si>
  <si>
    <t>413352116</t>
  </si>
  <si>
    <t>Odstranění podpěrné konstrukce nosníků výšky podepření do 4 m pro nosník výšky přes 100 cm</t>
  </si>
  <si>
    <t>-1766115101</t>
  </si>
  <si>
    <t>54</t>
  </si>
  <si>
    <t>417321515</t>
  </si>
  <si>
    <t>Ztužující pásy a věnce ze ŽB tř. C 25/30</t>
  </si>
  <si>
    <t>-1323462508</t>
  </si>
  <si>
    <t>55</t>
  </si>
  <si>
    <t>417351115</t>
  </si>
  <si>
    <t>Zřízení bednění ztužujících věnců</t>
  </si>
  <si>
    <t>-1623035204</t>
  </si>
  <si>
    <t>56</t>
  </si>
  <si>
    <t>417351116</t>
  </si>
  <si>
    <t>Odstranění bednění ztužujících věnců</t>
  </si>
  <si>
    <t>65262060</t>
  </si>
  <si>
    <t>57</t>
  </si>
  <si>
    <t>417361821</t>
  </si>
  <si>
    <t>Výztuž ztužujících pásů a věnců betonářskou ocelí 10 505</t>
  </si>
  <si>
    <t>1419967844</t>
  </si>
  <si>
    <t>58</t>
  </si>
  <si>
    <t>430321414</t>
  </si>
  <si>
    <t>Schodišťová konstrukce a rampa ze ŽB tř. C 25/30</t>
  </si>
  <si>
    <t>-167559218</t>
  </si>
  <si>
    <t>59</t>
  </si>
  <si>
    <t>430362021</t>
  </si>
  <si>
    <t>Výztuž schodišťové konstrukce a rampy svařovanými sítěmi Kari</t>
  </si>
  <si>
    <t>-1770026669</t>
  </si>
  <si>
    <t>60</t>
  </si>
  <si>
    <t>431351121</t>
  </si>
  <si>
    <t>Zřízení bednění podest schodišť a ramp přímočarých v do 4 m</t>
  </si>
  <si>
    <t>957031904</t>
  </si>
  <si>
    <t>61</t>
  </si>
  <si>
    <t>431351122</t>
  </si>
  <si>
    <t>Odstranění bednění podest schodišť a ramp přímočarých v do 4 m</t>
  </si>
  <si>
    <t>-791378966</t>
  </si>
  <si>
    <t>62</t>
  </si>
  <si>
    <t>434311114</t>
  </si>
  <si>
    <t>Schodišťové stupně dusané na terén z betonu tř. C 16/20 bez potěru</t>
  </si>
  <si>
    <t>-297871470</t>
  </si>
  <si>
    <t>63</t>
  </si>
  <si>
    <t>434351141</t>
  </si>
  <si>
    <t>Zřízení bednění stupňů přímočarých schodišť</t>
  </si>
  <si>
    <t>943355322</t>
  </si>
  <si>
    <t>64</t>
  </si>
  <si>
    <t>434351142</t>
  </si>
  <si>
    <t>Odstranění bednění stupňů přímočarých schodišť</t>
  </si>
  <si>
    <t>1849361046</t>
  </si>
  <si>
    <t>Úpravy povrchů, podlahy a osazování výplní</t>
  </si>
  <si>
    <t>65</t>
  </si>
  <si>
    <t>611131101</t>
  </si>
  <si>
    <t>Cementový postřik vnitřních stropů nanášený celoplošně ručně</t>
  </si>
  <si>
    <t>-535002755</t>
  </si>
  <si>
    <t>66</t>
  </si>
  <si>
    <t>611131105</t>
  </si>
  <si>
    <t>Cementový postřik vnitřních schodišťových konstrukcí nanášený celoplošně ručně</t>
  </si>
  <si>
    <t>633483092</t>
  </si>
  <si>
    <t>67</t>
  </si>
  <si>
    <t>611321141</t>
  </si>
  <si>
    <t>Vápenocementová omítka štuková dvouvrstvá vnitřních stropů rovných nanášená ručně</t>
  </si>
  <si>
    <t>-1537375523</t>
  </si>
  <si>
    <t>68</t>
  </si>
  <si>
    <t>611321145</t>
  </si>
  <si>
    <t>Vápenocementová omítka štuková dvouvrstvá vnitřních schodišťových konstrukcí nanášená ručně</t>
  </si>
  <si>
    <t>-1892387020</t>
  </si>
  <si>
    <t>69</t>
  </si>
  <si>
    <t>611325101</t>
  </si>
  <si>
    <t>Vápenocementová hrubá omítka rýh ve stropech š do 150 mm</t>
  </si>
  <si>
    <t>-429886608</t>
  </si>
  <si>
    <t>70</t>
  </si>
  <si>
    <t>612131101</t>
  </si>
  <si>
    <t>Cementový postřik vnitřních stěn nanášený celoplošně ručně</t>
  </si>
  <si>
    <t>-697213802</t>
  </si>
  <si>
    <t>71</t>
  </si>
  <si>
    <t>612142001</t>
  </si>
  <si>
    <t>Potažení vnitřních stěn sklovláknitým pletivem vtlačeným do tenkovrstvé hmoty</t>
  </si>
  <si>
    <t>722114513</t>
  </si>
  <si>
    <t>72</t>
  </si>
  <si>
    <t>612311131</t>
  </si>
  <si>
    <t>Potažení vnitřních stěn vápenným štukem tloušťky do 3 mm</t>
  </si>
  <si>
    <t>-564482751</t>
  </si>
  <si>
    <t>73</t>
  </si>
  <si>
    <t>612321121</t>
  </si>
  <si>
    <t>Vápenocementová omítka hladká jednovrstvá vnitřních stěn nanášená ručně</t>
  </si>
  <si>
    <t>560814772</t>
  </si>
  <si>
    <t>74</t>
  </si>
  <si>
    <t>612321141</t>
  </si>
  <si>
    <t>Vápenocementová omítka štuková dvouvrstvá vnitřních stěn nanášená ručně</t>
  </si>
  <si>
    <t>-1292836894</t>
  </si>
  <si>
    <t>273</t>
  </si>
  <si>
    <t>622151021</t>
  </si>
  <si>
    <t>Penetrační akrylátový nátěr vnějších mozaikových tenkovrstvých omítek stěn</t>
  </si>
  <si>
    <t>CS ÚRS 2023 02</t>
  </si>
  <si>
    <t>1361935072</t>
  </si>
  <si>
    <t>272</t>
  </si>
  <si>
    <t>622151031</t>
  </si>
  <si>
    <t>Penetrační silikonový nátěr vnějších pastovitých tenkovrstvých omítek stěn</t>
  </si>
  <si>
    <t>843147563</t>
  </si>
  <si>
    <t>75</t>
  </si>
  <si>
    <t>622211031</t>
  </si>
  <si>
    <t>Montáž kontaktního zateplení vnějších stěn lepením a mechanickým kotvením polystyrénových desek do betonu a zdiva tl přes 120 do 160 mm</t>
  </si>
  <si>
    <t>1047424332</t>
  </si>
  <si>
    <t>76</t>
  </si>
  <si>
    <t>28375985</t>
  </si>
  <si>
    <t>deska EPS 100 fasádní λ=0,037 tl 160mm</t>
  </si>
  <si>
    <t>-832523063</t>
  </si>
  <si>
    <t>77</t>
  </si>
  <si>
    <t>-1066428327</t>
  </si>
  <si>
    <t>78</t>
  </si>
  <si>
    <t>28376447</t>
  </si>
  <si>
    <t>deska XPS hrana rovná a strukturovaný povrch 300kPa tl 160mm</t>
  </si>
  <si>
    <t>1422524164</t>
  </si>
  <si>
    <t>79</t>
  </si>
  <si>
    <t>622252002</t>
  </si>
  <si>
    <t>Montáž profilů kontaktního zateplení lepených</t>
  </si>
  <si>
    <t>1622858784</t>
  </si>
  <si>
    <t>268</t>
  </si>
  <si>
    <t>59051510</t>
  </si>
  <si>
    <t>profil začišťovací s okapnicí PVC s výztužnou tkaninou pro nadpraží ETICS</t>
  </si>
  <si>
    <t>1482903297</t>
  </si>
  <si>
    <t>269</t>
  </si>
  <si>
    <t>59051512</t>
  </si>
  <si>
    <t>profil začišťovací s okapnicí PVC s výztužnou tkaninou pro parapet ETICS</t>
  </si>
  <si>
    <t>-1463158750</t>
  </si>
  <si>
    <t>80</t>
  </si>
  <si>
    <t>28342205</t>
  </si>
  <si>
    <t>profil začišťovací PVC 6mm s výztužnou tkaninou pro ostění ETICS</t>
  </si>
  <si>
    <t>-1665218799</t>
  </si>
  <si>
    <t>81</t>
  </si>
  <si>
    <t>59051486</t>
  </si>
  <si>
    <t>profil rohový PVC 15x15mm s výztužnou tkaninou š 100mm pro ETICS</t>
  </si>
  <si>
    <t>-472332110</t>
  </si>
  <si>
    <t>82</t>
  </si>
  <si>
    <t>28342206</t>
  </si>
  <si>
    <t>profil ukončovací PVC s výztužnou tkaninu pro ukončení atiky ETICS</t>
  </si>
  <si>
    <t>-1227583115</t>
  </si>
  <si>
    <t>83</t>
  </si>
  <si>
    <t>622511112</t>
  </si>
  <si>
    <t>Tenkovrstvá akrylátová mozaiková střednězrnná omítka vnějších stěn</t>
  </si>
  <si>
    <t>-733639263</t>
  </si>
  <si>
    <t>84</t>
  </si>
  <si>
    <t>622531022</t>
  </si>
  <si>
    <t>Tenkovrstvá silikonová zrnitá omítka zrnitost 2,0 mm vnějších stěn</t>
  </si>
  <si>
    <t>312705739</t>
  </si>
  <si>
    <t>85</t>
  </si>
  <si>
    <t>631311116</t>
  </si>
  <si>
    <t>Mazanina tl přes 50 do 80 mm z betonu prostého bez zvýšených nároků na prostředí tř. C 25/30</t>
  </si>
  <si>
    <t>-436641165</t>
  </si>
  <si>
    <t>86</t>
  </si>
  <si>
    <t>631311126</t>
  </si>
  <si>
    <t>Mazanina tl přes 80 do 120 mm z betonu prostého bez zvýšených nároků na prostředí tř. C 25/30</t>
  </si>
  <si>
    <t>-1122224618</t>
  </si>
  <si>
    <t>87</t>
  </si>
  <si>
    <t>631311134</t>
  </si>
  <si>
    <t>Mazanina tl přes 120 do 240 mm z betonu prostého bez zvýšených nároků na prostředí tř. C 16/20</t>
  </si>
  <si>
    <t>780743170</t>
  </si>
  <si>
    <t>88</t>
  </si>
  <si>
    <t>631311136</t>
  </si>
  <si>
    <t>Mazanina tl přes 120 do 240 mm z betonu prostého bez zvýšených nároků na prostředí tř. C 25/30</t>
  </si>
  <si>
    <t>1916102892</t>
  </si>
  <si>
    <t>89</t>
  </si>
  <si>
    <t>631319171</t>
  </si>
  <si>
    <t>Příplatek k mazanině tl přes 50 do 80 mm za stržení povrchu spodní vrstvy před vložením výztuže</t>
  </si>
  <si>
    <t>1034118189</t>
  </si>
  <si>
    <t>90</t>
  </si>
  <si>
    <t>631319175</t>
  </si>
  <si>
    <t>Příplatek k mazanině tl přes 120 do 240 mm za stržení povrchu spodní vrstvy před vložením výztuže</t>
  </si>
  <si>
    <t>969687492</t>
  </si>
  <si>
    <t>91</t>
  </si>
  <si>
    <t>631361821</t>
  </si>
  <si>
    <t>Výztuž mazanin betonářskou ocelí 10 505</t>
  </si>
  <si>
    <t>2102824768</t>
  </si>
  <si>
    <t>92</t>
  </si>
  <si>
    <t>631362021</t>
  </si>
  <si>
    <t>Výztuž mazanin svařovanými sítěmi Kari</t>
  </si>
  <si>
    <t>295817415</t>
  </si>
  <si>
    <t>93</t>
  </si>
  <si>
    <t>634112115</t>
  </si>
  <si>
    <t>Obvodová dilatace podlahovým páskem z pěnového PE mezi stěnou a mazaninou nebo potěrem v 150 mm</t>
  </si>
  <si>
    <t>315819750</t>
  </si>
  <si>
    <t>94</t>
  </si>
  <si>
    <t>635111132</t>
  </si>
  <si>
    <t>Násyp pod podlahy z drobného kameniva 0-4 s udusáním</t>
  </si>
  <si>
    <t>-2057670795</t>
  </si>
  <si>
    <t>95</t>
  </si>
  <si>
    <t>635111215</t>
  </si>
  <si>
    <t>Násyp pod podlahy ze štěrkopísku se zhutněním</t>
  </si>
  <si>
    <t>-1571372182</t>
  </si>
  <si>
    <t>96</t>
  </si>
  <si>
    <t>642942111</t>
  </si>
  <si>
    <t>Osazování zárubní nebo rámů dveřních kovových do 2,5 m2 na MC</t>
  </si>
  <si>
    <t>214525417</t>
  </si>
  <si>
    <t>97</t>
  </si>
  <si>
    <t>642942221</t>
  </si>
  <si>
    <t>Osazování zárubní nebo rámů dveřních kovových přes 2,5 do 4,5 m2 na MC</t>
  </si>
  <si>
    <t>266034056</t>
  </si>
  <si>
    <t>98</t>
  </si>
  <si>
    <t>55331486</t>
  </si>
  <si>
    <t>zárubeň jednokřídlá ocelová pro zdění tl stěny 110-150mm rozměru 700/1970, 2100mm</t>
  </si>
  <si>
    <t>412823278</t>
  </si>
  <si>
    <t>99</t>
  </si>
  <si>
    <t>55331487</t>
  </si>
  <si>
    <t>zárubeň jednokřídlá ocelová pro zdění tl stěny 110-150mm rozměru 800/1970, 2100mm</t>
  </si>
  <si>
    <t>1811393323</t>
  </si>
  <si>
    <t>100</t>
  </si>
  <si>
    <t>55331748</t>
  </si>
  <si>
    <t>zárubeň dvoukřídlá ocelová pro zdění tl stěny 110-150mm rozměru 1600/1970, 2100mm</t>
  </si>
  <si>
    <t>-2102845789</t>
  </si>
  <si>
    <t>P</t>
  </si>
  <si>
    <t>Poznámka k položce:_x000D_
YH, YH s drážkou, YZP</t>
  </si>
  <si>
    <t>101</t>
  </si>
  <si>
    <t>644941111</t>
  </si>
  <si>
    <t>Osazování ventilačních mřížek velikosti do 150 x 200 mm</t>
  </si>
  <si>
    <t>-1679782007</t>
  </si>
  <si>
    <t>102</t>
  </si>
  <si>
    <t>56245613</t>
  </si>
  <si>
    <t>mřížka větrací hranatá plast se žaluzií 150x150mm</t>
  </si>
  <si>
    <t>1973889987</t>
  </si>
  <si>
    <t xml:space="preserve">Poznámka k položce:_x000D_
se síťovinou </t>
  </si>
  <si>
    <t>103</t>
  </si>
  <si>
    <t>644941112</t>
  </si>
  <si>
    <t>Osazování ventilačních mřížek velikosti přes 150 x 200 do 300 x 300 mm</t>
  </si>
  <si>
    <t>-1497604616</t>
  </si>
  <si>
    <t>104</t>
  </si>
  <si>
    <t>55341412</t>
  </si>
  <si>
    <t>průvětrník mřížový s klapkami 150x300mm</t>
  </si>
  <si>
    <t>876976104</t>
  </si>
  <si>
    <t>105</t>
  </si>
  <si>
    <t>56245605</t>
  </si>
  <si>
    <t>mřížka větrací hranatá plast se žaluzií 200x200mm</t>
  </si>
  <si>
    <t>-1659932369</t>
  </si>
  <si>
    <t>Ostatní konstrukce a práce, bourání</t>
  </si>
  <si>
    <t>106</t>
  </si>
  <si>
    <t>900 02</t>
  </si>
  <si>
    <t>D+M Výstražné a bezpečnostní značky a tabulky</t>
  </si>
  <si>
    <t>sou</t>
  </si>
  <si>
    <t>R cena orientační</t>
  </si>
  <si>
    <t>532221291</t>
  </si>
  <si>
    <t>107</t>
  </si>
  <si>
    <t>919726122</t>
  </si>
  <si>
    <t>Geotextilie pro ochranu, separaci a filtraci netkaná měrná hm přes 200 do 300 g/m2</t>
  </si>
  <si>
    <t>1042861181</t>
  </si>
  <si>
    <t>108</t>
  </si>
  <si>
    <t>941111121</t>
  </si>
  <si>
    <t>Montáž lešení řadového trubkového lehkého s podlahami zatížení do 200 kg/m2 š od 0,9 do 1,2 m v do 10 m</t>
  </si>
  <si>
    <t>1610271559</t>
  </si>
  <si>
    <t>109</t>
  </si>
  <si>
    <t>941111221</t>
  </si>
  <si>
    <t>Příplatek k lešení řadovému trubkovému lehkému s podlahami š 1,2 m v 10 m za první a ZKD den použití</t>
  </si>
  <si>
    <t>-2127286746</t>
  </si>
  <si>
    <t>110</t>
  </si>
  <si>
    <t>941111821</t>
  </si>
  <si>
    <t>Demontáž lešení řadového trubkového lehkého s podlahami zatížení do 200 kg/m2 š od 0,9 do 1,2 m v do 10 m</t>
  </si>
  <si>
    <t>1035988328</t>
  </si>
  <si>
    <t>111</t>
  </si>
  <si>
    <t>949101111</t>
  </si>
  <si>
    <t>Lešení pomocné pro objekty pozemních staveb s lešeňovou podlahou v do 1,9 m zatížení do 150 kg/m2</t>
  </si>
  <si>
    <t>-1142699669</t>
  </si>
  <si>
    <t>112</t>
  </si>
  <si>
    <t>950 01.1</t>
  </si>
  <si>
    <t>Stavební přípomoce k profesím</t>
  </si>
  <si>
    <t>1190719774</t>
  </si>
  <si>
    <t>113</t>
  </si>
  <si>
    <t>952901111</t>
  </si>
  <si>
    <t>Vyčištění budov bytové a občanské výstavby při výšce podlaží do 4 m</t>
  </si>
  <si>
    <t>-775297078</t>
  </si>
  <si>
    <t>114</t>
  </si>
  <si>
    <t>953943211</t>
  </si>
  <si>
    <t>Osazování hasicího přístroje</t>
  </si>
  <si>
    <t>51187886</t>
  </si>
  <si>
    <t>115</t>
  </si>
  <si>
    <t>44932114</t>
  </si>
  <si>
    <t>přístroj hasicí ruční práškový PG 6 LE</t>
  </si>
  <si>
    <t>-1863538548</t>
  </si>
  <si>
    <t>116</t>
  </si>
  <si>
    <t>967042713</t>
  </si>
  <si>
    <t>Odsekání zdiva z kamene nebo betonu plošné tl do 150 mm</t>
  </si>
  <si>
    <t>-1819445396</t>
  </si>
  <si>
    <t>270</t>
  </si>
  <si>
    <t>993111111</t>
  </si>
  <si>
    <t>Dovoz a odvoz lešení řadového do 10 km včetně naložení a složení</t>
  </si>
  <si>
    <t>933633741</t>
  </si>
  <si>
    <t>271</t>
  </si>
  <si>
    <t>993111119</t>
  </si>
  <si>
    <t>Příplatek k ceně dovozu a odvozu lešení řadového ZKD 10 km přes 10 km</t>
  </si>
  <si>
    <t>139674119</t>
  </si>
  <si>
    <t>997</t>
  </si>
  <si>
    <t>Přesun sutě</t>
  </si>
  <si>
    <t>117</t>
  </si>
  <si>
    <t>997013114</t>
  </si>
  <si>
    <t>Vnitrostaveništní doprava suti a vybouraných hmot pro budovy v přes 12 do 15 m s použitím mechanizace</t>
  </si>
  <si>
    <t>1235840295</t>
  </si>
  <si>
    <t>118</t>
  </si>
  <si>
    <t>997013501</t>
  </si>
  <si>
    <t>Odvoz suti a vybouraných hmot na skládku nebo meziskládku do 1 km se složením</t>
  </si>
  <si>
    <t>-531813206</t>
  </si>
  <si>
    <t>119</t>
  </si>
  <si>
    <t>997013509</t>
  </si>
  <si>
    <t>Příplatek k odvozu suti a vybouraných hmot na skládku ZKD 1 km přes 1 km</t>
  </si>
  <si>
    <t>-530142719</t>
  </si>
  <si>
    <t>120</t>
  </si>
  <si>
    <t>997013871</t>
  </si>
  <si>
    <t>Poplatek za uložení stavebního odpadu na recyklační skládce (skládkovné) směsného stavebního a demoličního kód odpadu 17 09 04</t>
  </si>
  <si>
    <t>-1364749672</t>
  </si>
  <si>
    <t>998</t>
  </si>
  <si>
    <t>Přesun hmot</t>
  </si>
  <si>
    <t>121</t>
  </si>
  <si>
    <t>998011002</t>
  </si>
  <si>
    <t>Přesun hmot pro budovy zděné v přes 6 do 12 m</t>
  </si>
  <si>
    <t>834960463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</si>
  <si>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</si>
  <si>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</si>
  <si>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</si>
  <si>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</si>
  <si>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</si>
  <si>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</si>
  <si>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vodorovné za studena nátěrem penetračním</t>
  </si>
  <si>
    <t>1182792558</t>
  </si>
  <si>
    <t>123</t>
  </si>
  <si>
    <t>711112001</t>
  </si>
  <si>
    <t>Provedení izolace proti zemní vlhkosti svislé za studena nátěrem penetračním</t>
  </si>
  <si>
    <t>1189610780</t>
  </si>
  <si>
    <t>124</t>
  </si>
  <si>
    <t>11163150</t>
  </si>
  <si>
    <t>lak penetrační asfaltový</t>
  </si>
  <si>
    <t>-1230286853</t>
  </si>
  <si>
    <t>Poznámka k položce:_x000D_
Spotřeba 0,3-0,4kg/m2</t>
  </si>
  <si>
    <t>125</t>
  </si>
  <si>
    <t>711141559</t>
  </si>
  <si>
    <t>Provedení izolace proti zemní vlhkosti pásy přitavením vodorovné NAIP</t>
  </si>
  <si>
    <t>456914166</t>
  </si>
  <si>
    <t>126</t>
  </si>
  <si>
    <t>711142559</t>
  </si>
  <si>
    <t>Provedení izolace proti zemní vlhkosti pásy přitavením svislé NAIP</t>
  </si>
  <si>
    <t>585376754</t>
  </si>
  <si>
    <t>127</t>
  </si>
  <si>
    <t>62853004</t>
  </si>
  <si>
    <t>pás asfaltový natavitelný modifikovaný SBS tl 4,0mm s vložkou ze skleněné tkaniny a spalitelnou PE fólií nebo jemnozrnným minerálním posypem na horním povrchu</t>
  </si>
  <si>
    <t>-973602101</t>
  </si>
  <si>
    <t>128</t>
  </si>
  <si>
    <t>711161273</t>
  </si>
  <si>
    <t>Provedení izolace proti zemní vlhkosti svislé z nopové fólie</t>
  </si>
  <si>
    <t>-961757117</t>
  </si>
  <si>
    <t>129</t>
  </si>
  <si>
    <t>28323010</t>
  </si>
  <si>
    <t>fólie profilovaná (nopová) drenážní HDPE s výškou nopů 20mm</t>
  </si>
  <si>
    <t>-1428722913</t>
  </si>
  <si>
    <t>130</t>
  </si>
  <si>
    <t>998711202</t>
  </si>
  <si>
    <t>Přesun hmot procentní pro izolace proti vodě, vlhkosti a plynům v objektech v přes 6 do 12 m</t>
  </si>
  <si>
    <t>%</t>
  </si>
  <si>
    <t>450594879</t>
  </si>
  <si>
    <t>712</t>
  </si>
  <si>
    <t>Povlakové krytiny</t>
  </si>
  <si>
    <t>131</t>
  </si>
  <si>
    <t>712311101</t>
  </si>
  <si>
    <t>Provedení povlakové krytiny střech do 10° za studena lakem penetračním nebo asfaltovým</t>
  </si>
  <si>
    <t>71137824</t>
  </si>
  <si>
    <t>132</t>
  </si>
  <si>
    <t>2124414770</t>
  </si>
  <si>
    <t>133</t>
  </si>
  <si>
    <t>712341559</t>
  </si>
  <si>
    <t>Provedení povlakové krytiny střech do 10° pásy NAIP přitavením v plné ploše</t>
  </si>
  <si>
    <t>-303203157</t>
  </si>
  <si>
    <t>134</t>
  </si>
  <si>
    <t>-355054694</t>
  </si>
  <si>
    <t>135</t>
  </si>
  <si>
    <t>712363.R1</t>
  </si>
  <si>
    <t>D+M Střešní krytina z PVC folie tl. 1,5mm mechanicky kotvená - komplet provedení (vodorovná a svislá)</t>
  </si>
  <si>
    <t>-479664570</t>
  </si>
  <si>
    <t>Poznámka k položce:_x000D_
komplet provedení vč. systémových prvků</t>
  </si>
  <si>
    <t>136</t>
  </si>
  <si>
    <t>712391171</t>
  </si>
  <si>
    <t>Provedení povlakové krytiny střech do 10° podkladní textilní vrstvy</t>
  </si>
  <si>
    <t>-726418749</t>
  </si>
  <si>
    <t>137</t>
  </si>
  <si>
    <t>69311202</t>
  </si>
  <si>
    <t>geotextilie netkaná separační, ochranná, filtrační, drenážní PES(70%)+PP(30%) 500g/m2</t>
  </si>
  <si>
    <t>-725652520</t>
  </si>
  <si>
    <t>138</t>
  </si>
  <si>
    <t>998712202</t>
  </si>
  <si>
    <t>Přesun hmot procentní pro krytiny povlakové v objektech v přes 6 do 12 m</t>
  </si>
  <si>
    <t>-1802925577</t>
  </si>
  <si>
    <t>713</t>
  </si>
  <si>
    <t>Izolace tepelné</t>
  </si>
  <si>
    <t>139</t>
  </si>
  <si>
    <t>713121111</t>
  </si>
  <si>
    <t>Montáž izolace tepelné podlah volně kladenými rohožemi, pásy, dílci, deskami 1 vrstva</t>
  </si>
  <si>
    <t>-1264205908</t>
  </si>
  <si>
    <t>140</t>
  </si>
  <si>
    <t>28376426</t>
  </si>
  <si>
    <t>deska XPS hrana polodrážková a hladký povrch 300kPA tl 150mm</t>
  </si>
  <si>
    <t>522835403</t>
  </si>
  <si>
    <t>141</t>
  </si>
  <si>
    <t>28375993</t>
  </si>
  <si>
    <t>deska EPS 150 pro konstrukce s vysokým zatížením λ=0,035 tl 200mm</t>
  </si>
  <si>
    <t>-845941460</t>
  </si>
  <si>
    <t>142</t>
  </si>
  <si>
    <t>28375991</t>
  </si>
  <si>
    <t>deska EPS 150 pro konstrukce s vysokým zatížením λ=0,035 tl 160mm</t>
  </si>
  <si>
    <t>1250227040</t>
  </si>
  <si>
    <t>143</t>
  </si>
  <si>
    <t>28376379</t>
  </si>
  <si>
    <t>deska XPS hrana polodrážková a hladký povrch 500kPa tl 50mm</t>
  </si>
  <si>
    <t>-1407031983</t>
  </si>
  <si>
    <t>144</t>
  </si>
  <si>
    <t>28375912</t>
  </si>
  <si>
    <t>deska EPS 150 pro konstrukce s vysokým zatížením λ=0,035 tl 80mm</t>
  </si>
  <si>
    <t>-2130178376</t>
  </si>
  <si>
    <t>145</t>
  </si>
  <si>
    <t>28375910</t>
  </si>
  <si>
    <t>deska EPS 150 pro konstrukce s vysokým zatížením λ=0,035 tl 60mm</t>
  </si>
  <si>
    <t>1040272119</t>
  </si>
  <si>
    <t>146</t>
  </si>
  <si>
    <t>713131141</t>
  </si>
  <si>
    <t>Montáž izolace tepelné stěn a základů lepením celoplošně rohoží, pásů, dílců, desek</t>
  </si>
  <si>
    <t>-1610817706</t>
  </si>
  <si>
    <t>147</t>
  </si>
  <si>
    <t>28376466</t>
  </si>
  <si>
    <t>deska XPS hrana polodrážková a hladký povrch 700kPa tl 140mm</t>
  </si>
  <si>
    <t>-1101180605</t>
  </si>
  <si>
    <t>148</t>
  </si>
  <si>
    <t>28376467</t>
  </si>
  <si>
    <t>deska XPS hrana polodrážková a hladký povrch 700kPa tl 160mm</t>
  </si>
  <si>
    <t>-681810128</t>
  </si>
  <si>
    <t>149</t>
  </si>
  <si>
    <t>1299999241</t>
  </si>
  <si>
    <t>150</t>
  </si>
  <si>
    <t>-1637904485</t>
  </si>
  <si>
    <t>151</t>
  </si>
  <si>
    <t>713141131</t>
  </si>
  <si>
    <t>Montáž izolace tepelné střech plochých lepené za studena plně 1 vrstva rohoží, pásů, dílců, desek</t>
  </si>
  <si>
    <t>-955430447</t>
  </si>
  <si>
    <t>152</t>
  </si>
  <si>
    <t>1523492381</t>
  </si>
  <si>
    <t>153</t>
  </si>
  <si>
    <t>713141331</t>
  </si>
  <si>
    <t>Montáž izolace tepelné střech plochých lepené za studena zplna, spádová vrstva</t>
  </si>
  <si>
    <t>470814347</t>
  </si>
  <si>
    <t>154</t>
  </si>
  <si>
    <t>28376105</t>
  </si>
  <si>
    <t>klín izolační z XPS spádový</t>
  </si>
  <si>
    <t>213116779</t>
  </si>
  <si>
    <t>155</t>
  </si>
  <si>
    <t>713141371</t>
  </si>
  <si>
    <t>Montáž spádové izolace na zhlaví atiky š přes 500 do 1000 mm lepené za studena zplna</t>
  </si>
  <si>
    <t>-1420835441</t>
  </si>
  <si>
    <t>156</t>
  </si>
  <si>
    <t>852500115</t>
  </si>
  <si>
    <t>157</t>
  </si>
  <si>
    <t>713191132</t>
  </si>
  <si>
    <t>Montáž izolace tepelné podlah, stropů vrchem nebo střech překrytí separační fólií z PE</t>
  </si>
  <si>
    <t>507559424</t>
  </si>
  <si>
    <t>158</t>
  </si>
  <si>
    <t>28329042</t>
  </si>
  <si>
    <t>fólie PE separační či ochranná tl 0,2mm</t>
  </si>
  <si>
    <t>789422783</t>
  </si>
  <si>
    <t>159</t>
  </si>
  <si>
    <t>998713202</t>
  </si>
  <si>
    <t>Přesun hmot procentní pro izolace tepelné v objektech v přes 6 do 12 m</t>
  </si>
  <si>
    <t>-56152250</t>
  </si>
  <si>
    <t>721</t>
  </si>
  <si>
    <t>Zdravotechnika - vnitřní kanalizace</t>
  </si>
  <si>
    <t>160</t>
  </si>
  <si>
    <t>721173606</t>
  </si>
  <si>
    <t>Potrubí kanalizační z PE svodné DN 100</t>
  </si>
  <si>
    <t>327442150</t>
  </si>
  <si>
    <t>161</t>
  </si>
  <si>
    <t>721173609</t>
  </si>
  <si>
    <t>Potrubí kanalizační z PE svodné DN 200</t>
  </si>
  <si>
    <t>1405319603</t>
  </si>
  <si>
    <t>162</t>
  </si>
  <si>
    <t>721173706</t>
  </si>
  <si>
    <t>Potrubí kanalizační z PE odpadní DN 100</t>
  </si>
  <si>
    <t>2111093890</t>
  </si>
  <si>
    <t>163</t>
  </si>
  <si>
    <t>998721202</t>
  </si>
  <si>
    <t>Přesun hmot procentní pro vnitřní kanalizace v objektech v přes 6 do 12 m</t>
  </si>
  <si>
    <t>89747847</t>
  </si>
  <si>
    <t>762</t>
  </si>
  <si>
    <t>Konstrukce tesařské</t>
  </si>
  <si>
    <t>164</t>
  </si>
  <si>
    <t>762361323</t>
  </si>
  <si>
    <t>Konstrukční a vyrovnávací vrstva pod klempířské prvky (atiky) z desek cementotřískových tl 24 mm</t>
  </si>
  <si>
    <t>1901415282</t>
  </si>
  <si>
    <t>165</t>
  </si>
  <si>
    <t>998762202</t>
  </si>
  <si>
    <t>Přesun hmot procentní pro kce tesařské v objektech v přes 6 do 12 m</t>
  </si>
  <si>
    <t>1986265213</t>
  </si>
  <si>
    <t>763</t>
  </si>
  <si>
    <t>Konstrukce suché výstavby</t>
  </si>
  <si>
    <t>166</t>
  </si>
  <si>
    <t>763131411</t>
  </si>
  <si>
    <t>SDK podhled desky 1xA 12,5 bez izolace dvouvrstvá spodní kce profil CD+UD</t>
  </si>
  <si>
    <t>2048952156</t>
  </si>
  <si>
    <t>167</t>
  </si>
  <si>
    <t>763131451</t>
  </si>
  <si>
    <t>SDK podhled deska 1xH2 12,5 bez izolace dvouvrstvá spodní kce profil CD+UD</t>
  </si>
  <si>
    <t>-83708279</t>
  </si>
  <si>
    <t>168</t>
  </si>
  <si>
    <t>998763402</t>
  </si>
  <si>
    <t>Přesun hmot procentní pro sádrokartonové konstrukce v objektech v přes 6 do 12 m</t>
  </si>
  <si>
    <t>997046792</t>
  </si>
  <si>
    <t>764</t>
  </si>
  <si>
    <t>Konstrukce klempířské</t>
  </si>
  <si>
    <t>169</t>
  </si>
  <si>
    <t>764011611</t>
  </si>
  <si>
    <t>Podkladní plech z Pz s upraveným povrchem rš 150 mm</t>
  </si>
  <si>
    <t>996827996</t>
  </si>
  <si>
    <t>170</t>
  </si>
  <si>
    <t>764214605</t>
  </si>
  <si>
    <t>Oplechování horních ploch a atik bez rohů z Pz s povrch úpravou mechanicky kotvené rš 400 mm</t>
  </si>
  <si>
    <t>617676012</t>
  </si>
  <si>
    <t>171</t>
  </si>
  <si>
    <t>764226405</t>
  </si>
  <si>
    <t>Oplechování parapetů rovných mechanicky kotvené z Al plechu rš 400 mm</t>
  </si>
  <si>
    <t>-460723591</t>
  </si>
  <si>
    <t>172</t>
  </si>
  <si>
    <t>998764202</t>
  </si>
  <si>
    <t>Přesun hmot procentní pro konstrukce klempířské v objektech v přes 6 do 12 m</t>
  </si>
  <si>
    <t>-1318318839</t>
  </si>
  <si>
    <t>766</t>
  </si>
  <si>
    <t>Konstrukce truhlářské</t>
  </si>
  <si>
    <t>173</t>
  </si>
  <si>
    <t>766622131</t>
  </si>
  <si>
    <t>Montáž plastových oken plochy přes 1 m2 otevíravých v do 1,5 m s rámem do zdiva</t>
  </si>
  <si>
    <t>-1824180780</t>
  </si>
  <si>
    <t>174</t>
  </si>
  <si>
    <t>61140051</t>
  </si>
  <si>
    <t>okno plastové otevíravé/sklopné dvojsklo přes plochu 1m2 do v 1,5m</t>
  </si>
  <si>
    <t>2100973930</t>
  </si>
  <si>
    <t>175</t>
  </si>
  <si>
    <t>766622132</t>
  </si>
  <si>
    <t>Montáž plastových oken plochy přes 1 m2 otevíravých v do 2,5 m s rámem do zdiva</t>
  </si>
  <si>
    <t>113185434</t>
  </si>
  <si>
    <t>176</t>
  </si>
  <si>
    <t>61140053</t>
  </si>
  <si>
    <t>okno plastové otevíravé/sklopné dvojsklo přes plochu 1m2 v 1,5-2,5m</t>
  </si>
  <si>
    <t>433700059</t>
  </si>
  <si>
    <t>177</t>
  </si>
  <si>
    <t>766622133</t>
  </si>
  <si>
    <t>Montáž plastových oken plochy přes 1 m2 otevíravých v přes 2,5 m s rámem do zdiva</t>
  </si>
  <si>
    <t>-588536079</t>
  </si>
  <si>
    <t>178</t>
  </si>
  <si>
    <t>61140055</t>
  </si>
  <si>
    <t>okno plastové otevíravé/sklopné dvojsklo přes plochu 1m2 přes v 2,5m</t>
  </si>
  <si>
    <t>-611001641</t>
  </si>
  <si>
    <t>179</t>
  </si>
  <si>
    <t>766660001</t>
  </si>
  <si>
    <t>Montáž dveřních křídel otvíravých jednokřídlových š do 0,8 m do ocelové zárubně</t>
  </si>
  <si>
    <t>-1606327282</t>
  </si>
  <si>
    <t>180</t>
  </si>
  <si>
    <t>611_D19</t>
  </si>
  <si>
    <t>D19 Dveře foliované 1kř, 800/1970mm, vč. příslušenství dle specifikace - výkres č. D.1.1.32</t>
  </si>
  <si>
    <t>-935258572</t>
  </si>
  <si>
    <t>181</t>
  </si>
  <si>
    <t>611_D20</t>
  </si>
  <si>
    <t>D20 Dveře foliované 1kř, 800/1970mm, vč. příslušenství dle specifikace - výkres č. D.1.1.32</t>
  </si>
  <si>
    <t>R dle nabídky VNI DVEŘE</t>
  </si>
  <si>
    <t>1846656237</t>
  </si>
  <si>
    <t>182</t>
  </si>
  <si>
    <t>611_D20m</t>
  </si>
  <si>
    <t>D20m Dveře foliované 1kř, 800/1970mm, vč. příslušenství dle specifikace - výkres č. D.1.1.32</t>
  </si>
  <si>
    <t>1524249666</t>
  </si>
  <si>
    <t>183</t>
  </si>
  <si>
    <t>611_D20p</t>
  </si>
  <si>
    <t>D20p Dveře foliované 1kř, 800/1970mm, vč. příslušenství dle specifikace - výkres č. D.1.1.32</t>
  </si>
  <si>
    <t>5052251</t>
  </si>
  <si>
    <t>184</t>
  </si>
  <si>
    <t>611_D21p</t>
  </si>
  <si>
    <t>D21p Dveře foliované 1kř, 800/1970mm, vč. příslušenství dle specifikace - výkres č. D.1.1.32</t>
  </si>
  <si>
    <t>701805801</t>
  </si>
  <si>
    <t>185</t>
  </si>
  <si>
    <t>611_D22m</t>
  </si>
  <si>
    <t>D22m Dveře foliované 1kř, 700/1970mm, vč. příslušenství dle specifikace - výkres č. D.1.1.32</t>
  </si>
  <si>
    <t>1344188664</t>
  </si>
  <si>
    <t>186</t>
  </si>
  <si>
    <t>611_D23</t>
  </si>
  <si>
    <t>D23 Dveře foliované 1kř, 700/1970mm, vč. příslušenství dle specifikace - výkres č. D.1.1.32</t>
  </si>
  <si>
    <t>945385416</t>
  </si>
  <si>
    <t>187</t>
  </si>
  <si>
    <t>611_D23p</t>
  </si>
  <si>
    <t>D23p Dveře foliované 1kř, 700/1970mm, vč. příslušenství dle specifikace - výkres č. D.1.1.32</t>
  </si>
  <si>
    <t>604026158</t>
  </si>
  <si>
    <t>188</t>
  </si>
  <si>
    <t>611_D24p</t>
  </si>
  <si>
    <t>D24p Dveře foliované 1kř, 700/1970mm, vč. příslušenství dle specifikace - výkres č. D.1.1.32</t>
  </si>
  <si>
    <t>-1853274896</t>
  </si>
  <si>
    <t>189</t>
  </si>
  <si>
    <t>611_D26</t>
  </si>
  <si>
    <t>D26 Dveře foliované 1kř, 800/1970mm, vč. příslušenství dle specifikace - výkres č. D.1.1.32</t>
  </si>
  <si>
    <t>-1023998635</t>
  </si>
  <si>
    <t>190</t>
  </si>
  <si>
    <t>766660012</t>
  </si>
  <si>
    <t>Montáž dveřních křídel otvíravých dvoukřídlových š přes 1,45 m do ocelové zárubně</t>
  </si>
  <si>
    <t>-1208525561</t>
  </si>
  <si>
    <t>191</t>
  </si>
  <si>
    <t>611_D17</t>
  </si>
  <si>
    <t>D17 dveře foliované 2kř, 1800/2100mm, vč. příslušenství dle specifikace - výkres č. D.1.1.32</t>
  </si>
  <si>
    <t>-1232950753</t>
  </si>
  <si>
    <t>192</t>
  </si>
  <si>
    <t>766694111</t>
  </si>
  <si>
    <t>Montáž parapetních desek dřevěných nebo plastových šířky do 30 cm délky do 1,0 m</t>
  </si>
  <si>
    <t>CS ÚRS 2021 02</t>
  </si>
  <si>
    <t>-1250430134</t>
  </si>
  <si>
    <t>193</t>
  </si>
  <si>
    <t>766694113</t>
  </si>
  <si>
    <t>Montáž parapetních desek dřevěných nebo plastových šířky do 30 cm délky do 2,6 m</t>
  </si>
  <si>
    <t>447415779</t>
  </si>
  <si>
    <t>194</t>
  </si>
  <si>
    <t>766694114</t>
  </si>
  <si>
    <t>Montáž parapetních desek dřevěných nebo plastových šířky do 30 cm délky do 3,6 m</t>
  </si>
  <si>
    <t>844530347</t>
  </si>
  <si>
    <t>195</t>
  </si>
  <si>
    <t>61144402</t>
  </si>
  <si>
    <t>parapet plastový vnitřní komůrkový tl 20mm š 305mm</t>
  </si>
  <si>
    <t>-81418853</t>
  </si>
  <si>
    <t>Poznámka k položce:_x000D_
š. 280mm S OKAPOVÝM NOSEM</t>
  </si>
  <si>
    <t>196</t>
  </si>
  <si>
    <t>766699311</t>
  </si>
  <si>
    <t>Montáž tabulí školních jednodílných</t>
  </si>
  <si>
    <t>-1557411952</t>
  </si>
  <si>
    <t>197</t>
  </si>
  <si>
    <t>607 T16</t>
  </si>
  <si>
    <t>nástěnná pevná tabule pro psaní křídou, černá, 2000/1000mm s odkládací lištou</t>
  </si>
  <si>
    <t>-227032230</t>
  </si>
  <si>
    <t>198</t>
  </si>
  <si>
    <t>766811.R1</t>
  </si>
  <si>
    <t>Montáž kuchyňské linky dolní skříňky</t>
  </si>
  <si>
    <t>-1726127365</t>
  </si>
  <si>
    <t>199</t>
  </si>
  <si>
    <t>766811.R2</t>
  </si>
  <si>
    <t>Montáž kuchyňské linky horní skříňky</t>
  </si>
  <si>
    <t>777046002</t>
  </si>
  <si>
    <t>200</t>
  </si>
  <si>
    <t>607 T7</t>
  </si>
  <si>
    <t>dodávka kuchyňské skříňky dolní T7 1200/600/900mm, vč. nerez dřezu s odkapávačem</t>
  </si>
  <si>
    <t>-1357610650</t>
  </si>
  <si>
    <t>201</t>
  </si>
  <si>
    <t>607 T8</t>
  </si>
  <si>
    <t>dodávka kuchyňské skříňky dolní T8 600/600/900mm</t>
  </si>
  <si>
    <t>-482580613</t>
  </si>
  <si>
    <t>202</t>
  </si>
  <si>
    <t>607 T10</t>
  </si>
  <si>
    <t>dodávka kuchyňské skříňky dolní T10 1200/600/900mm</t>
  </si>
  <si>
    <t>2097739923</t>
  </si>
  <si>
    <t>203</t>
  </si>
  <si>
    <t>607 T11</t>
  </si>
  <si>
    <t>dodávka kuchyňské skříňky horní T11 1200/300/600mm</t>
  </si>
  <si>
    <t>1369352380</t>
  </si>
  <si>
    <t>204</t>
  </si>
  <si>
    <t>607 T12</t>
  </si>
  <si>
    <t>dodávka kuchyňské skříňky horní T12 1800/300/600mm</t>
  </si>
  <si>
    <t>-1589950087</t>
  </si>
  <si>
    <t>205</t>
  </si>
  <si>
    <t>607 T14</t>
  </si>
  <si>
    <t>dodávka pracovní deska lamino tl. 25mm T14 3000/600mm</t>
  </si>
  <si>
    <t>1278531764</t>
  </si>
  <si>
    <t>206</t>
  </si>
  <si>
    <t>998766202</t>
  </si>
  <si>
    <t>Přesun hmot procentní pro kce truhlářské v objektech v přes 6 do 12 m</t>
  </si>
  <si>
    <t>875348915</t>
  </si>
  <si>
    <t>767</t>
  </si>
  <si>
    <t>Konstrukce zámečnické</t>
  </si>
  <si>
    <t>207</t>
  </si>
  <si>
    <t>76701 D1</t>
  </si>
  <si>
    <t>D+M D1 Prosklená Al stěna s 2kř dveřmi, do otvoru 2125/2595mm, vč. příslušenství dle specifikace - výkres č. D.1.1.32</t>
  </si>
  <si>
    <t>R - nabídka HLINÍK VÝPLNĚ</t>
  </si>
  <si>
    <t>-1430201396</t>
  </si>
  <si>
    <t>208</t>
  </si>
  <si>
    <t>76701 D13</t>
  </si>
  <si>
    <t>D+M D13 Prosklená Al stěna s 2kř dveřmi, do otvoru 1825/2750mm, vč. příslušenství dle specifikace - výkres č. D.1.1.32</t>
  </si>
  <si>
    <t>979011360</t>
  </si>
  <si>
    <t>209</t>
  </si>
  <si>
    <t>76701 D14</t>
  </si>
  <si>
    <t>D+M D14 Prosklená Al stěna s 2kř dveřmi, do otvoru 1825/2850mm, vč. příslušenství dle specifikace - výkres č. D.1.1.32</t>
  </si>
  <si>
    <t>-2147286671</t>
  </si>
  <si>
    <t>210</t>
  </si>
  <si>
    <t>76701 DV2</t>
  </si>
  <si>
    <t>D+M DV2 Instalační dvířka 750/950mm</t>
  </si>
  <si>
    <t>1254563429</t>
  </si>
  <si>
    <t>211</t>
  </si>
  <si>
    <t>76701 DV3</t>
  </si>
  <si>
    <t>D+M DV3 Instalační dvířka 600/950mm</t>
  </si>
  <si>
    <t>-415996596</t>
  </si>
  <si>
    <t>212</t>
  </si>
  <si>
    <t>76701 DV4</t>
  </si>
  <si>
    <t>D+M DV4 Instalační dvířka 600/1050mm</t>
  </si>
  <si>
    <t>-1379598508</t>
  </si>
  <si>
    <t>213</t>
  </si>
  <si>
    <t>76701 V1</t>
  </si>
  <si>
    <t>D+M V1 Vrata Al sekční 3250/3200mm s dveřmi, vč. příslušenství dle specifikace - výkres č. D.1.1.32</t>
  </si>
  <si>
    <t>R - nabídka VRATA</t>
  </si>
  <si>
    <t>-1128372806</t>
  </si>
  <si>
    <t>214</t>
  </si>
  <si>
    <t>76701 V2</t>
  </si>
  <si>
    <t>D+M V2 Vrata Al sekční 3000/3200mm s dveřmi, vč. příslušenství dle specifikace - výkres č. D.1.1.32</t>
  </si>
  <si>
    <t>2105375747</t>
  </si>
  <si>
    <t>215</t>
  </si>
  <si>
    <t>76701 V3</t>
  </si>
  <si>
    <t>D+M V3 Vrata Al sekční 3000/2950mm s dveřmi, vč. příslušenství dle specifikace - výkres č. D.1.1.32</t>
  </si>
  <si>
    <t>-1505102987</t>
  </si>
  <si>
    <t>216</t>
  </si>
  <si>
    <t>76701 M1</t>
  </si>
  <si>
    <t>D+M M1 Sklopné madlo u WC s držákem na toaletní papír</t>
  </si>
  <si>
    <t>351410108</t>
  </si>
  <si>
    <t>217</t>
  </si>
  <si>
    <t>76701 M2</t>
  </si>
  <si>
    <t>D+M M2 Pevné madlo u WC</t>
  </si>
  <si>
    <t>1267509907</t>
  </si>
  <si>
    <t>218</t>
  </si>
  <si>
    <t>76701 M3</t>
  </si>
  <si>
    <t>D+M M3 Pevné svislé madlo u umyvadla</t>
  </si>
  <si>
    <t>-2033012202</t>
  </si>
  <si>
    <t>219</t>
  </si>
  <si>
    <t>76701 Z1</t>
  </si>
  <si>
    <t>D+M Z1 Zábradlí vnitřního schodiště nerez</t>
  </si>
  <si>
    <t>kg</t>
  </si>
  <si>
    <t>416573160</t>
  </si>
  <si>
    <t>220</t>
  </si>
  <si>
    <t>76701 Z2</t>
  </si>
  <si>
    <t>D+M Z2 Zábradlí vnitřního schodiště nerez</t>
  </si>
  <si>
    <t>-512103834</t>
  </si>
  <si>
    <t>221</t>
  </si>
  <si>
    <t>76701 Z3</t>
  </si>
  <si>
    <t>D+M Z3 Zábradlí vnitřního schodiště nerez</t>
  </si>
  <si>
    <t>573780376</t>
  </si>
  <si>
    <t>222</t>
  </si>
  <si>
    <t>76701 Z4</t>
  </si>
  <si>
    <t>D+M Z4 Zábradlí vnitřního schodiště nerez</t>
  </si>
  <si>
    <t>-2129939649</t>
  </si>
  <si>
    <t>223</t>
  </si>
  <si>
    <t>76701 Z5</t>
  </si>
  <si>
    <t>D+M Z5 Zábradlí vnitřního schodiště nerez</t>
  </si>
  <si>
    <t>588372464</t>
  </si>
  <si>
    <t>224</t>
  </si>
  <si>
    <t>76701 Z6</t>
  </si>
  <si>
    <t>D+M Z6 Zábradlí vnitřního schodiště nerez</t>
  </si>
  <si>
    <t>1903488737</t>
  </si>
  <si>
    <t>225</t>
  </si>
  <si>
    <t>76701 Z9</t>
  </si>
  <si>
    <t>D+M Z9 Zábradlí u transportního okna nerez</t>
  </si>
  <si>
    <t>887903265</t>
  </si>
  <si>
    <t>226</t>
  </si>
  <si>
    <t>76701 Z10</t>
  </si>
  <si>
    <t>D+M Z10 Kotevní body ocelového lanka - 2ks, vč. lanka - certifikovaný výrobek</t>
  </si>
  <si>
    <t>kpl</t>
  </si>
  <si>
    <t>-1254061460</t>
  </si>
  <si>
    <t>227</t>
  </si>
  <si>
    <t>76701 Z17</t>
  </si>
  <si>
    <t>D+M Z17 Markýza z bezpečnostního skla 2500/800mm s nerezovými táhly</t>
  </si>
  <si>
    <t>-1027370269</t>
  </si>
  <si>
    <t>Poznámka k položce:_x000D_
MARKÝZA BUDE KOTVENA_x000D_
POMOCÍ CHEMICKÝCH KOTEV, JEDNÁ SE O TYPOVÝ UCELENÝ_x000D_
VÝROBEK</t>
  </si>
  <si>
    <t>228</t>
  </si>
  <si>
    <t>76701 Z18</t>
  </si>
  <si>
    <t>D+M Z18 Ochranný profil ve vratech, žárově zinkováno vč. nátěru</t>
  </si>
  <si>
    <t>-1992485268</t>
  </si>
  <si>
    <t>229</t>
  </si>
  <si>
    <t>998767202</t>
  </si>
  <si>
    <t>Přesun hmot procentní pro zámečnické konstrukce v objektech v přes 6 do 12 m</t>
  </si>
  <si>
    <t>1594538923</t>
  </si>
  <si>
    <t>771</t>
  </si>
  <si>
    <t>Podlahy z dlaždic</t>
  </si>
  <si>
    <t>230</t>
  </si>
  <si>
    <t>771121011</t>
  </si>
  <si>
    <t>Nátěr penetrační na podlahu</t>
  </si>
  <si>
    <t>-1202982073</t>
  </si>
  <si>
    <t>231</t>
  </si>
  <si>
    <t>771151011</t>
  </si>
  <si>
    <t>Samonivelační stěrka podlah pevnosti 20 MPa tl 3 mm</t>
  </si>
  <si>
    <t>1686200537</t>
  </si>
  <si>
    <t>232</t>
  </si>
  <si>
    <t>771274114</t>
  </si>
  <si>
    <t>Montáž obkladů stupnic z dlaždic keramických flexibilní lepidlo š přes 300 do 350 mm</t>
  </si>
  <si>
    <t>-2128054040</t>
  </si>
  <si>
    <t>233</t>
  </si>
  <si>
    <t>771274232</t>
  </si>
  <si>
    <t>Montáž obkladů podstupnic z dlaždic hladkých keramických flexibilní lepidlo v přes 150 do 200 mm</t>
  </si>
  <si>
    <t>989081312</t>
  </si>
  <si>
    <t>234</t>
  </si>
  <si>
    <t>59761011</t>
  </si>
  <si>
    <t>dlažba keramická slinutá hladká do interiéru i exteriéru do 9ks/m2</t>
  </si>
  <si>
    <t>-1583976423</t>
  </si>
  <si>
    <t>235</t>
  </si>
  <si>
    <t>771474113</t>
  </si>
  <si>
    <t>Montáž soklů z dlaždic keramických rovných flexibilní lepidlo v přes 90 do 120 mm</t>
  </si>
  <si>
    <t>1706058241</t>
  </si>
  <si>
    <t>236</t>
  </si>
  <si>
    <t>59761416</t>
  </si>
  <si>
    <t>sokl-dlažba keramická slinutá hladká do interiéru i exteriéru 300x80mm</t>
  </si>
  <si>
    <t>-125278401</t>
  </si>
  <si>
    <t>237</t>
  </si>
  <si>
    <t>771474133</t>
  </si>
  <si>
    <t>Montáž soklů z dlaždic keramických schodišťových stupňovitých flexibilní lepidlo v přes 90 do 120 mm</t>
  </si>
  <si>
    <t>1930679728</t>
  </si>
  <si>
    <t>238</t>
  </si>
  <si>
    <t>2016199921</t>
  </si>
  <si>
    <t>239</t>
  </si>
  <si>
    <t>771574112</t>
  </si>
  <si>
    <t>Montáž podlah keramických hladkých lepených flexibilním lepidlem přes 9 do 12 ks/m2</t>
  </si>
  <si>
    <t>-1982896569</t>
  </si>
  <si>
    <t>240</t>
  </si>
  <si>
    <t>59761003</t>
  </si>
  <si>
    <t>dlažba keramická hutná hladká do interiéru přes 9 do 12ks/m2</t>
  </si>
  <si>
    <t>1461373166</t>
  </si>
  <si>
    <t>241</t>
  </si>
  <si>
    <t>771591112</t>
  </si>
  <si>
    <t>Izolace pod dlažbu nátěrem nebo stěrkou ve dvou vrstvách</t>
  </si>
  <si>
    <t>-1134786996</t>
  </si>
  <si>
    <t>242</t>
  </si>
  <si>
    <t>771591115</t>
  </si>
  <si>
    <t>Podlahy spárování silikonem</t>
  </si>
  <si>
    <t>990479677</t>
  </si>
  <si>
    <t>243</t>
  </si>
  <si>
    <t>998771202</t>
  </si>
  <si>
    <t>Přesun hmot procentní pro podlahy z dlaždic v objektech v přes 6 do 12 m</t>
  </si>
  <si>
    <t>1226950538</t>
  </si>
  <si>
    <t>776</t>
  </si>
  <si>
    <t>Podlahy povlakové</t>
  </si>
  <si>
    <t>244</t>
  </si>
  <si>
    <t>776121111</t>
  </si>
  <si>
    <t>Vodou ředitelná penetrace savého podkladu povlakových podlah</t>
  </si>
  <si>
    <t>-2120999725</t>
  </si>
  <si>
    <t>245</t>
  </si>
  <si>
    <t>776141112</t>
  </si>
  <si>
    <t>Stěrka podlahová nivelační pro vyrovnání podkladu povlakových podlah pevnosti 20 MPa tl přes 3 do 5 mm</t>
  </si>
  <si>
    <t>-2146061467</t>
  </si>
  <si>
    <t>246</t>
  </si>
  <si>
    <t>776221111</t>
  </si>
  <si>
    <t>Lepení pásů z PVC standardním lepidlem</t>
  </si>
  <si>
    <t>1035961313</t>
  </si>
  <si>
    <t>247</t>
  </si>
  <si>
    <t>28412245</t>
  </si>
  <si>
    <t>krytina podlahová heterogenní š 1,5m tl 2mm</t>
  </si>
  <si>
    <t>298064056</t>
  </si>
  <si>
    <t>248</t>
  </si>
  <si>
    <t>998776202</t>
  </si>
  <si>
    <t>Přesun hmot procentní pro podlahy povlakové v objektech v přes 6 do 12 m</t>
  </si>
  <si>
    <t>237975361</t>
  </si>
  <si>
    <t>777</t>
  </si>
  <si>
    <t>Podlahy lité</t>
  </si>
  <si>
    <t>249</t>
  </si>
  <si>
    <t>777131101</t>
  </si>
  <si>
    <t>Penetrační epoxidový nátěr podlahy na suchý a vyzrálý podklad</t>
  </si>
  <si>
    <t>1021824298</t>
  </si>
  <si>
    <t>250</t>
  </si>
  <si>
    <t>777511131.r1</t>
  </si>
  <si>
    <t xml:space="preserve">Krycí epoxidová stěrka </t>
  </si>
  <si>
    <t>-1176013588</t>
  </si>
  <si>
    <t>Poznámka k položce:_x000D_
vč. soklu</t>
  </si>
  <si>
    <t>251</t>
  </si>
  <si>
    <t>998777202</t>
  </si>
  <si>
    <t>Přesun hmot procentní pro podlahy lité v objektech v přes 6 do 12 m</t>
  </si>
  <si>
    <t>756843745</t>
  </si>
  <si>
    <t>781</t>
  </si>
  <si>
    <t>Dokončovací práce - obklady</t>
  </si>
  <si>
    <t>252</t>
  </si>
  <si>
    <t>781121011</t>
  </si>
  <si>
    <t>Nátěr penetrační na stěnu</t>
  </si>
  <si>
    <t>614895622</t>
  </si>
  <si>
    <t>253</t>
  </si>
  <si>
    <t>781131112</t>
  </si>
  <si>
    <t>Izolace pod obklad nátěrem nebo stěrkou ve dvou vrstvách</t>
  </si>
  <si>
    <t>-1347475214</t>
  </si>
  <si>
    <t>254</t>
  </si>
  <si>
    <t>781474112</t>
  </si>
  <si>
    <t>Montáž obkladů vnitřních keramických hladkých přes 9 do 12 ks/m2 lepených flexibilním lepidlem</t>
  </si>
  <si>
    <t>-1235187027</t>
  </si>
  <si>
    <t>255</t>
  </si>
  <si>
    <t>59761026</t>
  </si>
  <si>
    <t>obklad keramický hladký do 12ks/m2</t>
  </si>
  <si>
    <t>-1977594703</t>
  </si>
  <si>
    <t>256</t>
  </si>
  <si>
    <t>781494111</t>
  </si>
  <si>
    <t>Plastové profily rohové lepené flexibilním lepidlem</t>
  </si>
  <si>
    <t>1713944873</t>
  </si>
  <si>
    <t>257</t>
  </si>
  <si>
    <t>781494511</t>
  </si>
  <si>
    <t>Plastové profily ukončovací lepené flexibilním lepidlem</t>
  </si>
  <si>
    <t>-2107543548</t>
  </si>
  <si>
    <t>258</t>
  </si>
  <si>
    <t>998781202</t>
  </si>
  <si>
    <t>Přesun hmot procentní pro obklady keramické v objektech v přes 6 do 12 m</t>
  </si>
  <si>
    <t>1023586769</t>
  </si>
  <si>
    <t>783</t>
  </si>
  <si>
    <t>Dokončovací práce - nátěry</t>
  </si>
  <si>
    <t>259</t>
  </si>
  <si>
    <t>783314101</t>
  </si>
  <si>
    <t>Základní jednonásobný syntetický nátěr zámečnických konstrukcí</t>
  </si>
  <si>
    <t>-185233023</t>
  </si>
  <si>
    <t>260</t>
  </si>
  <si>
    <t>783315101</t>
  </si>
  <si>
    <t>Mezinátěr jednonásobný syntetický standardní zámečnických konstrukcí</t>
  </si>
  <si>
    <t>833686663</t>
  </si>
  <si>
    <t>261</t>
  </si>
  <si>
    <t>783317101</t>
  </si>
  <si>
    <t>Krycí jednonásobný syntetický standardní nátěr zámečnických konstrukcí</t>
  </si>
  <si>
    <t>-1690089279</t>
  </si>
  <si>
    <t>784</t>
  </si>
  <si>
    <t>Dokončovací práce - malby a tapety</t>
  </si>
  <si>
    <t>262</t>
  </si>
  <si>
    <t>784181101</t>
  </si>
  <si>
    <t>Základní akrylátová jednonásobná bezbarvá penetrace podkladu v místnostech v do 3,80 m</t>
  </si>
  <si>
    <t>1553833935</t>
  </si>
  <si>
    <t>263</t>
  </si>
  <si>
    <t>784181103</t>
  </si>
  <si>
    <t>Základní akrylátová jednonásobná bezbarvá penetrace podkladu v místnostech v přes 3,80 do 5,00 m</t>
  </si>
  <si>
    <t>-821049463</t>
  </si>
  <si>
    <t>264</t>
  </si>
  <si>
    <t>784181107</t>
  </si>
  <si>
    <t>Základní akrylátová jednonásobná bezbarvá penetrace podkladu na schodišti podlaží v do 3,80 m</t>
  </si>
  <si>
    <t>235457348</t>
  </si>
  <si>
    <t>265</t>
  </si>
  <si>
    <t>784221101</t>
  </si>
  <si>
    <t>Dvojnásobné bílé malby ze směsí za sucha dobře otěruvzdorných v místnostech do 3,80 m</t>
  </si>
  <si>
    <t>1816694222</t>
  </si>
  <si>
    <t>266</t>
  </si>
  <si>
    <t>784221103</t>
  </si>
  <si>
    <t>Dvojnásobné bílé malby ze směsí za sucha dobře otěruvzdorných v místnostech přes 3,80 do 5,00 m</t>
  </si>
  <si>
    <t>1252732137</t>
  </si>
  <si>
    <t>267</t>
  </si>
  <si>
    <t>784221107</t>
  </si>
  <si>
    <t>Dvojnásobné bílé malby ze směsí za sucha dobře otěruvzdorných na schodišti do 3,80 m</t>
  </si>
  <si>
    <t>356307753</t>
  </si>
  <si>
    <t>SO 01.02 - ZTI I.etapa PŘÍSTAVBA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</si>
  <si>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</si>
  <si>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</si>
  <si>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</si>
  <si>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</si>
  <si>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</si>
  <si>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721173.R01</t>
  </si>
  <si>
    <t>Potrubí kanalizační z PVC SN 4 svodné DN 160 - chránička</t>
  </si>
  <si>
    <t>721173.R02</t>
  </si>
  <si>
    <t>Potrubí kanalizační z PVC SN 4 svodné DN 200 - chránička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</si>
  <si>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</si>
  <si>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</si>
  <si>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</si>
  <si>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</si>
  <si>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</si>
  <si>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</si>
  <si>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</si>
  <si>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</si>
  <si>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</si>
  <si>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</si>
  <si>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</si>
  <si>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</si>
  <si>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</si>
  <si>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</si>
  <si>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</si>
  <si>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</si>
  <si>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</si>
  <si>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</si>
  <si>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</si>
  <si>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</si>
  <si>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</si>
  <si>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</si>
  <si>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</si>
  <si>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</si>
  <si>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721211402</t>
  </si>
  <si>
    <t>Vpusť podlahová s vodorovným odtokem DN 40/50 s automatickým vztlakovým uzávěrem</t>
  </si>
  <si>
    <t>721233.r01</t>
  </si>
  <si>
    <t>Střešní vtok polypropylen PP pro ploché střechy vodorovný odtok DN 110 s vyhříváním</t>
  </si>
  <si>
    <t>721273153</t>
  </si>
  <si>
    <t>Hlavice ventilační polypropylen PP DN 110</t>
  </si>
  <si>
    <t>721290112</t>
  </si>
  <si>
    <t>Zkouška těsnosti potrubí kanalizace vodou do DN 200</t>
  </si>
  <si>
    <t>Přesun hmot procentní pro vnitřní kanalizace v objektech v do 12 m</t>
  </si>
  <si>
    <t>HLE.HL138.1</t>
  </si>
  <si>
    <t>HL sifon kondenzační podomítkový HL138</t>
  </si>
  <si>
    <t>HLE.HL21.2</t>
  </si>
  <si>
    <t>Vtok (nálevka) DN32 se zápachovou uzávěrkou a kuličkou pro suchý stav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</si>
  <si>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</si>
  <si>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</si>
  <si>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</si>
  <si>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</si>
  <si>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</si>
  <si>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</si>
  <si>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</si>
  <si>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</si>
  <si>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722174002</t>
  </si>
  <si>
    <t>Potrubí vodovodní plastové PPR svar polyfúze PN 16 D 20x2,8 mm</t>
  </si>
  <si>
    <t>722174003</t>
  </si>
  <si>
    <t>Potrubí vodovodní plastové PPR svar polyfúze PN 16 D 25x3,5 mm</t>
  </si>
  <si>
    <t>722174004</t>
  </si>
  <si>
    <t>Potrubí vodovodní plastové PPR svar polyfúze PN 16 D 32x4,4 mm</t>
  </si>
  <si>
    <t>722174005</t>
  </si>
  <si>
    <t>Potrubí vodovodní plastové PPR svar polyfúze PN 16 D 40x5,5 mm</t>
  </si>
  <si>
    <t>722174006</t>
  </si>
  <si>
    <t>Potrubí vodovodní plastové PPR svar polyfúze PN 16 D 50x6,9 mm</t>
  </si>
  <si>
    <t>722181231</t>
  </si>
  <si>
    <t>Ochrana vodovodního potrubí přilepenými termoizolačními trubicemi z PE tl do 13 mm DN do 22 mm</t>
  </si>
  <si>
    <t>722181232</t>
  </si>
  <si>
    <t>Ochrana vodovodního potrubí přilepenými termoizolačními trubicemi z PE tl do 13 mm DN do 45 mm</t>
  </si>
  <si>
    <t>722181233</t>
  </si>
  <si>
    <t>Ochrana vodovodního potrubí přilepenými termoizolačními trubicemi z PE tl přes 9 do 13 mm DN přes 45 do 63 mm</t>
  </si>
  <si>
    <t>722181241</t>
  </si>
  <si>
    <t>Ochrana vodovodního potrubí přilepenými termoizolačními trubicemi z PE tl do 20 mm DN do 22 mm</t>
  </si>
  <si>
    <t>722181242</t>
  </si>
  <si>
    <t>Ochrana vodovodního potrubí přilepenými termoizolačními trubicemi z PE tl do 20 mm DN do 45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</si>
  <si>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</si>
  <si>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</si>
  <si>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</si>
  <si>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</si>
  <si>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</si>
  <si>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</si>
  <si>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</si>
  <si>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</si>
  <si>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722190401</t>
  </si>
  <si>
    <t>Vyvedení a upevnění výpustku do DN 25</t>
  </si>
  <si>
    <t>722220231</t>
  </si>
  <si>
    <t>Přechodka dGK PPR PN 20 D 20 x G 1/2" s kovovým vnitřním závitem</t>
  </si>
  <si>
    <t>722220233</t>
  </si>
  <si>
    <t>Přechodka dGK PPR PN 20 D 32 x G 1" s kovovým vnitřním závitem</t>
  </si>
  <si>
    <t>722224115</t>
  </si>
  <si>
    <t>Kohout plnicí nebo vypouštěcí G 1/2" PN 10 s jedním závitem</t>
  </si>
  <si>
    <t>722231.R01</t>
  </si>
  <si>
    <t>Ventil zpětný G 6/4" PN 16 do 90°C dle ČSN EN 1717</t>
  </si>
  <si>
    <t>722231072</t>
  </si>
  <si>
    <t>Ventil zpětný mosazný G 1/2" PN 10 do 110°C se dvěma závity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</si>
  <si>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</si>
  <si>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</si>
  <si>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</si>
  <si>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</si>
  <si>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722231222</t>
  </si>
  <si>
    <t>Ventil pojistný mosazný G 3/4" PN 6 do 100°C k bojleru s vnitřním x vnějším závitem</t>
  </si>
  <si>
    <t>722232.R02</t>
  </si>
  <si>
    <t>Automatický termostatický ventil s obtokem pro vyvážení cirkulace teplé vody s vnitřním závitem DN15</t>
  </si>
  <si>
    <t>722232043</t>
  </si>
  <si>
    <t>Kohout kulový přímý G 1/2" PN 42 do 185°C vnitřní závit</t>
  </si>
  <si>
    <t>722232045</t>
  </si>
  <si>
    <t>Kohout kulový přímý G 1" PN 42 do 185°C vnitřní závit</t>
  </si>
  <si>
    <t>722232047</t>
  </si>
  <si>
    <t>Kohout kulový přímý G 6/4" PN 42 do 185°C vnitřní závit</t>
  </si>
  <si>
    <t>722234265</t>
  </si>
  <si>
    <t>Filtr mosazný G 1" PN 20 do 80°C s 2x vnitřním závitem</t>
  </si>
  <si>
    <t>722250.R01</t>
  </si>
  <si>
    <t>Hydrantový systém s tvarově stálou hadicí D 19 x 30 m prosklený</t>
  </si>
  <si>
    <t>soubor</t>
  </si>
  <si>
    <t>R.D5-002</t>
  </si>
  <si>
    <t>Dodávka a montáž ventil trojcestný směšovací samočinný G 1/2 PN 10 do 70°C se dvěma závity</t>
  </si>
  <si>
    <t>722290226</t>
  </si>
  <si>
    <t>Zkouška těsnosti vodovodního potrubí do DN 50</t>
  </si>
  <si>
    <t>722290234</t>
  </si>
  <si>
    <t>Proplach a dezinfekce vodovodního potrubí do DN 80</t>
  </si>
  <si>
    <t>998722202</t>
  </si>
  <si>
    <t>Přesun hmot procentní pro vnitřní vodovod v objektech v do 12 m</t>
  </si>
  <si>
    <t>724</t>
  </si>
  <si>
    <t>Zdravotechnika - strojní vybavení</t>
  </si>
  <si>
    <t>724141.R01</t>
  </si>
  <si>
    <t>Mokroběžní elektronické cirkulační čerpadlo, připojení DN25, redukované šroubení, spínací hodiny</t>
  </si>
  <si>
    <t>724234109</t>
  </si>
  <si>
    <t>Domovní vodárna nádoba tlaková objemu 33 l s pryžovým vakem vertikálním</t>
  </si>
  <si>
    <t>998724201</t>
  </si>
  <si>
    <t>Přesun hmot procentní pro strojní vybavení v objektech v do 6 m</t>
  </si>
  <si>
    <t>725</t>
  </si>
  <si>
    <t>Zdravotechnika - zařizovací předměty</t>
  </si>
  <si>
    <t>725112.R01</t>
  </si>
  <si>
    <t>Kombi klozeti s hlubokým splachováním zvýšený odpad svislý - invalidní program, splachovánní na nádržce ze strany</t>
  </si>
  <si>
    <t>725112022</t>
  </si>
  <si>
    <t>Klozet keramický závěsný na nosné stěny s hlubokým splachováním odpad vodorovný</t>
  </si>
  <si>
    <t>725121525</t>
  </si>
  <si>
    <t>Pisoárový záchodek automatický s radarovým senzorem</t>
  </si>
  <si>
    <t>725211.R01</t>
  </si>
  <si>
    <t>Umyvadlo keramické bílé zdravotní šířky 640 mm připevněné na stěnu šrouby - invalidní program</t>
  </si>
  <si>
    <t>725211604</t>
  </si>
  <si>
    <t>Umyvadlo keramické bílé šířky 650 mm bez krytu na sifon připevněné na stěnu šrouby</t>
  </si>
  <si>
    <t>725241112</t>
  </si>
  <si>
    <t>Vanička sprchová akrylátová čtvercová 900x900 mm</t>
  </si>
  <si>
    <t>725244103</t>
  </si>
  <si>
    <t>Dveře sprchové rámové se skleněnou výplní tl. 5 mm otvíravé jednokřídlové do niky na vaničku šířky 900 mm</t>
  </si>
  <si>
    <t>725331111</t>
  </si>
  <si>
    <t>Výlevka bez výtokových armatur keramická se sklopnou plastovou mřížkou 500 mm, závěsná</t>
  </si>
  <si>
    <t>725531102</t>
  </si>
  <si>
    <t>Elektrický ohřívač zásobníkový přepadový beztlakový 10 l / 2 kW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</si>
  <si>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</si>
  <si>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</si>
  <si>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</si>
  <si>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210 mm</t>
  </si>
  <si>
    <t>725822.R01</t>
  </si>
  <si>
    <t>Baterie umyvadlová stojánková páková - invalidní program</t>
  </si>
  <si>
    <t>725822611</t>
  </si>
  <si>
    <t>Baterie umyvadlová stojánková páková bez výpusti</t>
  </si>
  <si>
    <t>725841.R01</t>
  </si>
  <si>
    <t>Baterie sprchová nástěnná páková vč. sprchové hadice a ruční sprchy</t>
  </si>
  <si>
    <t>725861.R01</t>
  </si>
  <si>
    <t>Zápachová uzávěrka pro umyvadla DN 40 - invalidní program</t>
  </si>
  <si>
    <t>725861102</t>
  </si>
  <si>
    <t>Zápachová uzávěrka pro umyvadla DN 40</t>
  </si>
  <si>
    <t>998725202</t>
  </si>
  <si>
    <t>Přesun hmot procentní pro zařizovací předměty v objektech v do 12 m</t>
  </si>
  <si>
    <t>726</t>
  </si>
  <si>
    <t>Zdravotechnika - předstěnové instalace</t>
  </si>
  <si>
    <t>726131.R011</t>
  </si>
  <si>
    <t>Instalační předstěna - výlevka závěsná v 1300 mm s ovládáním zepředu do lehkých stěn s kovovou kcí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</si>
  <si>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</si>
  <si>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</si>
  <si>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</si>
  <si>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</si>
  <si>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</si>
  <si>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</si>
  <si>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998726212</t>
  </si>
  <si>
    <t>Přesun hmot procentní pro instalační prefabrikáty v objektech v do 12 m</t>
  </si>
  <si>
    <t>HZS</t>
  </si>
  <si>
    <t>Hodinové zúčtovací sazby</t>
  </si>
  <si>
    <t>HZS2212</t>
  </si>
  <si>
    <t>Hodinová zúčtovací sazba instalatér odborný - napojení na stávající rozvody vody</t>
  </si>
  <si>
    <t>hod</t>
  </si>
  <si>
    <t>262144</t>
  </si>
  <si>
    <t>HZS2491</t>
  </si>
  <si>
    <t>Hodinová zúčtovací sazba dělník zednických výpomocí - stavební přípomoce</t>
  </si>
  <si>
    <t>SO 01.03 - STLAČENÝ VZDUCH I.etapa PŘÍSTAVBA</t>
  </si>
  <si>
    <t xml:space="preserve">    723 - Zdravotechnika - vnitřní plynovod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</si>
  <si>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</si>
  <si>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</si>
  <si>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</si>
  <si>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</si>
  <si>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722182.R01</t>
  </si>
  <si>
    <t>Pomocné ocelové nosné kostrukce včetně povrchové úpravy a pomocný nosný materiál potrubí</t>
  </si>
  <si>
    <t>Kg</t>
  </si>
  <si>
    <t>Tržní cena roku 2021</t>
  </si>
  <si>
    <t>722220241</t>
  </si>
  <si>
    <t>Přechodka dGK PPR PN 20 D 20 x G 1/2" s kovovým vnitřním závitem a převlečnou maticí</t>
  </si>
  <si>
    <t>722220243</t>
  </si>
  <si>
    <t>Přechodka dGK PPR PN 20 D 32 x G 1" s kovovým vnitřním závitem a převlečnou maticí</t>
  </si>
  <si>
    <t>Přesun hmot procentní pro vnitřní vodovod v objektech v přes 6 do 12 m</t>
  </si>
  <si>
    <t>968643719</t>
  </si>
  <si>
    <t>723</t>
  </si>
  <si>
    <t>Zdravotechnika - vnitřní plynovod</t>
  </si>
  <si>
    <t>723111.R01</t>
  </si>
  <si>
    <t>Přemístění a instalace stávajícího kompresoru, odzkoušení</t>
  </si>
  <si>
    <t>723111.R02</t>
  </si>
  <si>
    <t>Samočinné armatury - rychlouzávěr - koncový element rozvodu sltačeného vzduchu 1/2"</t>
  </si>
  <si>
    <t>723111.R03</t>
  </si>
  <si>
    <t>Tlakoměr s pevným stonkem a zpětnou klapkou spodní připojení (radiální) tlaku 0–16 bar průměru 50 mm</t>
  </si>
  <si>
    <t>723190.R01</t>
  </si>
  <si>
    <t>Tlaková zkouška vedení stlačeného vzduchu DN20-32</t>
  </si>
  <si>
    <t>723231162</t>
  </si>
  <si>
    <t>Kohout kulový přímý G 1/2" PN 42 do 185°C plnoprůtokový vnitřní závit těžká řada</t>
  </si>
  <si>
    <t>998723202</t>
  </si>
  <si>
    <t>Přesun hmot procentní pro vnitřní plynovod v objektech v přes 6 do 12 m</t>
  </si>
  <si>
    <t>45774073</t>
  </si>
  <si>
    <t>SO 01.04 - VYTÁPĚNÍ I.etapa PŘÍSTAVBA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</si>
  <si>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</si>
  <si>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</si>
  <si>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</si>
  <si>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</si>
  <si>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</si>
  <si>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</si>
  <si>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</si>
  <si>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63154570</t>
  </si>
  <si>
    <t>pouzdro izolační potrubní z minerální vlny s Al fólií max. 250/100°C 22/40mm</t>
  </si>
  <si>
    <t>63154601</t>
  </si>
  <si>
    <t>pouzdro izolační potrubní z minerální vlny s Al fólií max. 250/100°C 28/50mm</t>
  </si>
  <si>
    <t>63154602</t>
  </si>
  <si>
    <t>pouzdro izolační potrubní z minerální vlny s Al fólií max. 250/100°C 35/50mm</t>
  </si>
  <si>
    <t>63154603</t>
  </si>
  <si>
    <t>pouzdro izolační potrubní z minerální vlny s Al fólií max. 250/100°C 42/50mm</t>
  </si>
  <si>
    <t>63154604</t>
  </si>
  <si>
    <t>pouzdro izolační potrubní z minerální vlny s Al fólií max. 250/100°C 48/50mm</t>
  </si>
  <si>
    <t>63154605</t>
  </si>
  <si>
    <t>pouzdro izolační potrubní z minerální vlny s Al fólií max. 250/100°C 60/50mm</t>
  </si>
  <si>
    <t>63154607</t>
  </si>
  <si>
    <t>pouzdro izolační potrubní z minerální vlny s Al fólií max. 250/100°C 76/50mm</t>
  </si>
  <si>
    <t>700700191</t>
  </si>
  <si>
    <t>Al páska šířky 50mm</t>
  </si>
  <si>
    <t>bm</t>
  </si>
  <si>
    <t>713463131</t>
  </si>
  <si>
    <t>Montáž izolace tepelné potrubí potrubními pouzdry bez úpravy slepenými 1x tl izolace do 25 mm</t>
  </si>
  <si>
    <t>28377106</t>
  </si>
  <si>
    <t>izolace tepelná potrubí z pěnového polyetylenu 18 x 20 mm</t>
  </si>
  <si>
    <t>28377045</t>
  </si>
  <si>
    <t>izolace tepelná potrubí z pěnového polyetylenu 22 x 25 mm</t>
  </si>
  <si>
    <t>28377048</t>
  </si>
  <si>
    <t>izolace tepelná potrubí z pěnového polyetylenu 28 x 25 mm</t>
  </si>
  <si>
    <t>28377056</t>
  </si>
  <si>
    <t>izolace tepelná potrubí z pěnového polyetylenu 35 x 25 mm</t>
  </si>
  <si>
    <t>28377063</t>
  </si>
  <si>
    <t>pouzdro izolační potrubní z pěnového polyetylenu 45 x 25mm</t>
  </si>
  <si>
    <t>283771350</t>
  </si>
  <si>
    <t>páska samolepící na izolaci po 20 m</t>
  </si>
  <si>
    <t>283771300</t>
  </si>
  <si>
    <t>spona na návlekovou izolaci</t>
  </si>
  <si>
    <t>-470179044</t>
  </si>
  <si>
    <t>723111204.1</t>
  </si>
  <si>
    <t>Potrubí ocelové závitové černé bezešvé svařované běžné DN 25 včetně dvojnásobného základního nátěru</t>
  </si>
  <si>
    <t>723150313</t>
  </si>
  <si>
    <t>Potrubí ocelové hladké černé bezešvé spojované svařováním tvářené za tepla D 76x3,2 mm</t>
  </si>
  <si>
    <t>723190253</t>
  </si>
  <si>
    <t>Výpustky plynovodní vedení a upevnění DN 25</t>
  </si>
  <si>
    <t>723221302</t>
  </si>
  <si>
    <t>Ventil vzorkovací rohový G 1/2 PN 5 s vnějším závitem</t>
  </si>
  <si>
    <t>723230104</t>
  </si>
  <si>
    <t>Kulový uzávěr přímý PN 5 G 1" FF s protipožární armaturou a 2x vnitřním závitem</t>
  </si>
  <si>
    <t>Kohout kulový přímý G 1/2 PN 42 do 185°C plnoprůtokový s koulí vnitřní závit těžká řada</t>
  </si>
  <si>
    <t>723XPL201</t>
  </si>
  <si>
    <t>Revize vnitřního domovního plynovodu</t>
  </si>
  <si>
    <t>723XPL202</t>
  </si>
  <si>
    <t>Tlaková a provozní zkouška vnitřního domovního plynovodu plynovodu</t>
  </si>
  <si>
    <t>723XPL203</t>
  </si>
  <si>
    <t>Ostatní pomocné práce</t>
  </si>
  <si>
    <t>h</t>
  </si>
  <si>
    <t>734421102.P</t>
  </si>
  <si>
    <t>Tlakoměr s pevným stonkem a zpětnou klapkou tlak 0-6 kpa průměr 100 mm spodní připojení</t>
  </si>
  <si>
    <t>734424101.P</t>
  </si>
  <si>
    <t>Kondenzační smyčka k přivaření zahnutá s třícestným manometrickým kohoutem PN 250 do 300°C</t>
  </si>
  <si>
    <t>-1405126821</t>
  </si>
  <si>
    <t>731</t>
  </si>
  <si>
    <t>Ústřední vytápění - kotelny</t>
  </si>
  <si>
    <t>731KOX01</t>
  </si>
  <si>
    <t>Přemístění stávajících kotlů</t>
  </si>
  <si>
    <t>731KOX02</t>
  </si>
  <si>
    <t>Stavebnicová regulace topného výkonu pro řízení kaskády dvou kotlů, ekvitermní regulaci tří topných větví a řízení topné větve pro zásobníkový ohřev teplé vody</t>
  </si>
  <si>
    <t>731KOX03</t>
  </si>
  <si>
    <t>Kompletní montáž a uvedení do provozu regulační automatiky vč. prokabelování v technické místnosti</t>
  </si>
  <si>
    <t>731KOX04</t>
  </si>
  <si>
    <t>Úpravy odtahu spalin přemístěných plynových kotlů</t>
  </si>
  <si>
    <t>731KOX05</t>
  </si>
  <si>
    <t>Tlaková a provozní zkouška odkouření, revize spalinové cesty</t>
  </si>
  <si>
    <t>731KOX06</t>
  </si>
  <si>
    <t>Uvedení do provozu plynového kotle a vstupní revize</t>
  </si>
  <si>
    <t>731KOX07</t>
  </si>
  <si>
    <t>Neutralizační sada k nástěnným kotlům do 120kW - neutralizační filtr vč. náplně</t>
  </si>
  <si>
    <t>998731202</t>
  </si>
  <si>
    <t>Přesun hmot procentní pro kotelny v objektech v přes 6 do 12 m</t>
  </si>
  <si>
    <t>1804017770</t>
  </si>
  <si>
    <t>732</t>
  </si>
  <si>
    <t>Ústřední vytápění - strojovny</t>
  </si>
  <si>
    <t>732199100</t>
  </si>
  <si>
    <t>Montáž a dodávka orientačních štítků</t>
  </si>
  <si>
    <t>732211123</t>
  </si>
  <si>
    <t>Ohřívač stacionární zásobníkový s jedním výměníkem PN 1,0/1,6 o objemu 500 l v.pl. 1,90 m2</t>
  </si>
  <si>
    <t>732XS01</t>
  </si>
  <si>
    <t>Kombinovaný rozdělovač se sběračem modul 80mm pro 4 topné okruhy vč. konzol a tepelné izolace - připojení 5/4", vývody 1" vč. konzol a tepelné izolace - dodávka a montáž</t>
  </si>
  <si>
    <t>732XS02</t>
  </si>
  <si>
    <t>Hydraulický vyrovnávač dynamických tlaků 8m3/h - připojení 2 1/2" vč. tepelné izolace - dodávka a montáž</t>
  </si>
  <si>
    <t>732XS03</t>
  </si>
  <si>
    <t>Nádoba tlaková expanzní s membránou - 100l - 6bar - pro topné soustavy - dodávka a montáž</t>
  </si>
  <si>
    <t>732XS03.1</t>
  </si>
  <si>
    <t>Kompaktní automatické doplňovací zařízení pro soustavy s membránovou expanzní nádobou - výkon dopouštění 0,5m3/h - dodávka a montáž</t>
  </si>
  <si>
    <t>732XS03.2</t>
  </si>
  <si>
    <t>Změkčovací filtr doplňování vody do systému UT - dodávka a montáž</t>
  </si>
  <si>
    <t>732XS04</t>
  </si>
  <si>
    <t>Oběhové čerpadlo DN25 - 60kPa s elektronickou regulací otáček - Qel = 5-45W / 230V - PN 10 / 110 °C - dodávka a montáž</t>
  </si>
  <si>
    <t>732XS05</t>
  </si>
  <si>
    <t>Oběhové čerpadlo DN25 - 100kPa s elektronickou regulací otáček - Qel = 10-185W / 230V - PN 10 / 110 °C - dodávka a montáž</t>
  </si>
  <si>
    <t>998732202</t>
  </si>
  <si>
    <t>Přesun hmot procentní pro strojovny v objektech v přes 6 do 12 m</t>
  </si>
  <si>
    <t>707547569</t>
  </si>
  <si>
    <t>733</t>
  </si>
  <si>
    <t>Ústřední vytápění - rozvodné potrubí</t>
  </si>
  <si>
    <t>733111113</t>
  </si>
  <si>
    <t>Potrubí ocelové závitové bezešvé běžné v kotelnách nebo strojovnách DN 15 včetně dvojnásobného základního nátěru</t>
  </si>
  <si>
    <t>733111114</t>
  </si>
  <si>
    <t>Potrubí ocelové závitové bezešvé běžné v kotelnách nebo strojovnách DN 20 včetně dvojnásobného základního nátěru</t>
  </si>
  <si>
    <t>733111115</t>
  </si>
  <si>
    <t>Potrubí ocelové závitové bezešvé běžné v kotelnách nebo strojovnách DN 25 včetně dvojnásobného základního nátěru</t>
  </si>
  <si>
    <t>733111116</t>
  </si>
  <si>
    <t>Potrubí ocelové závitové bezešvé běžné v kotelnách nebo strojovnách DN 32 včetně dvojnásobného základního nátěru</t>
  </si>
  <si>
    <t>733111117</t>
  </si>
  <si>
    <t>Potrubí ocelové závitové bezešvé běžné v kotelnách nebo strojovnách DN 40 včetně dvojnásobného základního nátěru</t>
  </si>
  <si>
    <t>733111118</t>
  </si>
  <si>
    <t>Potrubí ocelové závitové bezešvé běžné v kotelnách nebo strojovnách DN 50 včetně dvojnásobného základního nátěru</t>
  </si>
  <si>
    <t>733121222</t>
  </si>
  <si>
    <t>Potrubí ocelové hladké bezešvé v kotelnách nebo strojovnách D 76x3,2 včetně dvojnásobného základního nátěru</t>
  </si>
  <si>
    <t>733190107</t>
  </si>
  <si>
    <t>Zkouška těsnosti potrubí ocelové závitové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</si>
  <si>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</si>
  <si>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</si>
  <si>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</si>
  <si>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</si>
  <si>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733223304</t>
  </si>
  <si>
    <t>Potrubí měděné tvrdé spojované lisováním DN 25 ÚT</t>
  </si>
  <si>
    <t>733223306</t>
  </si>
  <si>
    <t>Potrubí měděné tvrdé spojované lisováním DN 40 ÚT</t>
  </si>
  <si>
    <t>733224222</t>
  </si>
  <si>
    <t>Příplatek k potrubí měděnému za zhotovení přípojky z trubek měděných D 15x1</t>
  </si>
  <si>
    <t>733224224</t>
  </si>
  <si>
    <t>Příplatek k potrubí měděnému za zhotovení přípojky z trubek měděných D 22x1</t>
  </si>
  <si>
    <t>733224225</t>
  </si>
  <si>
    <t>Příplatek k potrubí měděnému za zhotovení přípojky z trubek měděných do D 28x1,5</t>
  </si>
  <si>
    <t>733291101</t>
  </si>
  <si>
    <t>Zkouška těsnosti potrubí měděné do D 35x1,5</t>
  </si>
  <si>
    <t>733291102</t>
  </si>
  <si>
    <t>Zkouška těsnosti potrubí měděné do D 64x2</t>
  </si>
  <si>
    <t>733322201</t>
  </si>
  <si>
    <t>Potrubí plastové z PE-X spojované kovovou objímkou D 17x2</t>
  </si>
  <si>
    <t>733322202</t>
  </si>
  <si>
    <t>Potrubí plastové z PE-X spojované kovovou objímkou D 20x2</t>
  </si>
  <si>
    <t>733322203</t>
  </si>
  <si>
    <t>Potrubí plastové z PE-X spojované kovovou objímkou D 25x2,3</t>
  </si>
  <si>
    <t>733322204</t>
  </si>
  <si>
    <t>Potrubí plastové z PE-X spojované kovovou objímkou D 32x2,9</t>
  </si>
  <si>
    <t>733391101</t>
  </si>
  <si>
    <t>Zkouška těsnosti potrubí plastové do D 32x3,0</t>
  </si>
  <si>
    <t>733POX01</t>
  </si>
  <si>
    <t>Těsnění prostupů požárně - dělících konstrukcí požárním tmelem</t>
  </si>
  <si>
    <t>998733202</t>
  </si>
  <si>
    <t>Přesun hmot procentní pro rozvody potrubí v objektech v přes 6 do 12 m</t>
  </si>
  <si>
    <t>-767895136</t>
  </si>
  <si>
    <t>734</t>
  </si>
  <si>
    <t>Ústřední vytápění - armatury</t>
  </si>
  <si>
    <t>734173216</t>
  </si>
  <si>
    <t>Spoj přírubový PN 6/I do 200°C DN 65</t>
  </si>
  <si>
    <t>734211120</t>
  </si>
  <si>
    <t>Ventil závitový odvzdušňovací G 1/2 PN 14 do 120°C automatický</t>
  </si>
  <si>
    <t>734242414</t>
  </si>
  <si>
    <t>Ventil závitový zpětný přímý G 1 PN 16 do 110°C</t>
  </si>
  <si>
    <t>734242415</t>
  </si>
  <si>
    <t>Ventil závitový zpětný přímý G 5/4 PN 16 do 110°C</t>
  </si>
  <si>
    <t>734242417</t>
  </si>
  <si>
    <t>Ventil závitový zpětný přímý G 2 PN 16 do 110°C</t>
  </si>
  <si>
    <t>734291123</t>
  </si>
  <si>
    <t>Kohout plnící a vypouštěcí G 1/2 PN 10 do 110°C závitový</t>
  </si>
  <si>
    <t>734291264</t>
  </si>
  <si>
    <t>Filtr závitový přímý G 1 PN 30 do 110°C s vnitřními závity</t>
  </si>
  <si>
    <t>734291245</t>
  </si>
  <si>
    <t>Filtr závitový přímý G 1 1/4 PN 16 do 130°C s vnitřními závity</t>
  </si>
  <si>
    <t>734291247</t>
  </si>
  <si>
    <t>Filtr závitový přímý G 2 PN 16 do 130°C s vnitřními závity</t>
  </si>
  <si>
    <t>734292772</t>
  </si>
  <si>
    <t>Kohout kulový přímý G 1/2 PN 42 do 185°C plnoprůtokový s koulí vnitřní závit</t>
  </si>
  <si>
    <t>734292773</t>
  </si>
  <si>
    <t>Kohout kulový přímý G 3/4 PN 42 do 185°C plnoprůtokový s koulí vnitřní závit</t>
  </si>
  <si>
    <t>734292774</t>
  </si>
  <si>
    <t>Kulové kohouty PN 42 do 185 st.C plnoprůtokové s koulí vnitřní závit G 1</t>
  </si>
  <si>
    <t>734292775</t>
  </si>
  <si>
    <t>Kohout kulový přímý G 1 1/4 PN 42 do 185°C plnoprůtokový s koulí vnitřní závit</t>
  </si>
  <si>
    <t>734292777</t>
  </si>
  <si>
    <t>Kohout kulový přímý G 2 PN 42 do 185°C plnoprůtokový s koulí vnitřní závit</t>
  </si>
  <si>
    <t>734ARX101</t>
  </si>
  <si>
    <t>vyvažovací ventil uzavírací s přednastavením měřící vsuvky pro měření tlaku, průtoku a teploty, bez vypouštění - 3/4" s ovládacím kolečkem - PN20 / 120°C</t>
  </si>
  <si>
    <t>734ARX102</t>
  </si>
  <si>
    <t>vyvažovací ventil uzavírací s přednastavením měřící vsuvky pro měření tlaku, průtoku a teploty, bez vypouštění - 1" s ovládacím kolečkem - PN20 / 120°C</t>
  </si>
  <si>
    <t>734ARX103</t>
  </si>
  <si>
    <t>vyvažovací ventil uzavírací s přednastavením měřící vsuvky pro měření tlaku, průtoku a teploty, bez vypouštění - 2" s ovládacím kolečkem - PN20 / 120°C</t>
  </si>
  <si>
    <t>734OTX01</t>
  </si>
  <si>
    <t>Termostatická hlavice otopných těles s regulačním rozsahem 6°C - 28°C a zabezpečením proti zcizení pomocí bezpečnostního kroužku</t>
  </si>
  <si>
    <t>734OTX02</t>
  </si>
  <si>
    <t>H šroubení uzavírací s integrovaným automatickým omezovačem průtoku 10 - 150 l/h, bez vypouštění pro otopná tělesa se spodním připojením a ventilovou vložkou 1/2" rohové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</si>
  <si>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</si>
  <si>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</si>
  <si>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734OTX04</t>
  </si>
  <si>
    <t>Svěrné šroubení pro plastové trubky PE 17x2</t>
  </si>
  <si>
    <t>734295021</t>
  </si>
  <si>
    <t>Směšovací armatura závitová trojcestná DN 15 - kvs = 1,6  se servomotorem 230V</t>
  </si>
  <si>
    <t>734295023</t>
  </si>
  <si>
    <t>Směšovací armatura závitová trojcestná DN 32 - kvs = 10  se servomotorem 230V</t>
  </si>
  <si>
    <t>734411127</t>
  </si>
  <si>
    <t>Teploměr technický s pevným stonkem a jímkou zadní připojení průměr 100 mm délky 100 mm - 0°C - 110°C</t>
  </si>
  <si>
    <t>734421102.1</t>
  </si>
  <si>
    <t>Tlakoměr s pevným stonkem, zpětnou klapkou a manometrickým kohoutrm 1/2" tlak 0-16 bar průměr 100 mm spodní připojení</t>
  </si>
  <si>
    <t>734421112.1</t>
  </si>
  <si>
    <t>Tlakoměr s pevným stonkem a zpětnou klapkou tlak 0-16 bar průměr 100 mm zadní připojení</t>
  </si>
  <si>
    <t>734MX01</t>
  </si>
  <si>
    <t>Ultrazvukový měřič spotřeby tepla Qp = 0,6m3/h, L=110mm, G 3/4" vč. příslušenství, teplotních čidell a dálkovým odečtem dat k topné větvi bytová jendotka</t>
  </si>
  <si>
    <t>734XEN01</t>
  </si>
  <si>
    <t>Kulový kohout se zajištěním a vypouštěním pro expanzní nádoby 1"</t>
  </si>
  <si>
    <t>734OSX01</t>
  </si>
  <si>
    <t>Příslušenství armatur, ostatní a topenářská šroubení</t>
  </si>
  <si>
    <t>998734202</t>
  </si>
  <si>
    <t>Přesun hmot procentní pro armatury v objektech v přes 6 do 12 m</t>
  </si>
  <si>
    <t>-1609458069</t>
  </si>
  <si>
    <t>735</t>
  </si>
  <si>
    <t>Ústřední vytápění - otopná tělesa</t>
  </si>
  <si>
    <t>735000912</t>
  </si>
  <si>
    <t>Vyregulování radiátorových ventilů a regulačních šroubení</t>
  </si>
  <si>
    <t>735152471</t>
  </si>
  <si>
    <t>Otopné těleso panelové VK dvoudeskové 1 přídavná přestupní plocha výška/délka 600/400 mm_dodávka a montáž včetně uložení</t>
  </si>
  <si>
    <t>735152473</t>
  </si>
  <si>
    <t>Otopné těleso panelové VK dvoudeskové 1 přídavná přestupní plocha výška/délka 600/600 mm_dodávka a montáž včetně uložení</t>
  </si>
  <si>
    <t>735152575</t>
  </si>
  <si>
    <t>Otopné těleso panelové VK dvoudeskové 2 přídavné přestupní plochy výška/délka 600/800mm_dodávka a montáž včetně uložení</t>
  </si>
  <si>
    <t>735152576</t>
  </si>
  <si>
    <t>Otopné těleso panelové VK dvoudeskové 2 přídavné přestupní plochy výška/délka 600/900 mm_dodávka a montáž včetně uložení</t>
  </si>
  <si>
    <t>735152577</t>
  </si>
  <si>
    <t>Otopné těleso panelové VK dvoudeskové 2 přídavné přestupní plochy výška/délka 600/1000 mm_dodávka a montáž včetně uložení</t>
  </si>
  <si>
    <t>735152579</t>
  </si>
  <si>
    <t>Otopné těleso panelové VK dvoudeskové 2 přídavné přestupní plochy výška/délka 600/1200 mm_dodávka a montáž včetně uložení</t>
  </si>
  <si>
    <t>735152582</t>
  </si>
  <si>
    <t>Otopné těleso panelové VK dvoudeskové 2 přídavné přestupní plochy výška/délka 600/1800 mm_dodávka a montáž včetně uložení</t>
  </si>
  <si>
    <t>735152595</t>
  </si>
  <si>
    <t>Otopné těleso panelové VK dvoudeskové 2 přídavné přestupní plochy výška/délka 900/800 mm_dodávka a montáž včetně uložení</t>
  </si>
  <si>
    <t>735152675</t>
  </si>
  <si>
    <t>Otopné těleso panelové VK třídeskové 3 přídavné přestupní plochy výška/délka 600/800 mm_dodávka a montáž včetně uložení</t>
  </si>
  <si>
    <t>735152681</t>
  </si>
  <si>
    <t>Otopné těleso panelové VK třídeskové 3 přídavné přestupní plochy výška/délka 600/1600 mm_dodávka a montáž včetně uložení</t>
  </si>
  <si>
    <t>735152683</t>
  </si>
  <si>
    <t>Otopné těleso panelové VK třídeskové 3 přídavné přestupní plochy výška/délka 600/2000 mm_dodávka a montáž včetně uložení</t>
  </si>
  <si>
    <t>735164273</t>
  </si>
  <si>
    <t>Otopné těleso trubkové koupelnové se zvětšenou výhřevnou plochou a spodním středovým připojením - výška 1820mm / šířka 750mm_dodávka a montáž včetně uložení</t>
  </si>
  <si>
    <t>735191905</t>
  </si>
  <si>
    <t>Odvzdušnění otopných těles</t>
  </si>
  <si>
    <t>735191910</t>
  </si>
  <si>
    <t>Napuštění vody do otopného systému</t>
  </si>
  <si>
    <t>998735202</t>
  </si>
  <si>
    <t>Přesun hmot procentní pro otopná tělesa v objektech v přes 6 do 12 m</t>
  </si>
  <si>
    <t>-1128364018</t>
  </si>
  <si>
    <t>HZS1292</t>
  </si>
  <si>
    <t>Hodinová zúčtovací sazba stavební dělník - stavební přípomoce</t>
  </si>
  <si>
    <t>HZS1312</t>
  </si>
  <si>
    <t>Hodinová zúčtovací sazba omítkář - stavební přípomoce</t>
  </si>
  <si>
    <t>HZS2232</t>
  </si>
  <si>
    <t>Hodinová zúčtovací sazba elektrikář odborný - propojení v kotelně</t>
  </si>
  <si>
    <t>HZS2311</t>
  </si>
  <si>
    <t>Hodinová zúčtovací sazba malíř, natěrač, lakýrník - stavební přípomoce</t>
  </si>
  <si>
    <t>HZS3112</t>
  </si>
  <si>
    <t>Hodinová zúčtovací sazba montér potrubí odborný - přidružená výroba</t>
  </si>
  <si>
    <t>HZS3122</t>
  </si>
  <si>
    <t>Hodinová zúčtovací sazba montér ocelových konstrukcí odborný - konzoly pro vyvěšení</t>
  </si>
  <si>
    <t>HZS4211</t>
  </si>
  <si>
    <t>Hodinová zúčtovací sazba revizní technik - prohlídka na stavbě, měření</t>
  </si>
  <si>
    <t>SO 01.05 - VZDUCHOTECHNIKA I.etapa PŘÍSTAVBA</t>
  </si>
  <si>
    <t xml:space="preserve">    Zařízení č.1 - Rekup - Zařízení č.1 - Větrání hygienického zázemí</t>
  </si>
  <si>
    <t xml:space="preserve">    Zařízení č.2 - Rekup - Zařízení č.2 – technologické odtahy</t>
  </si>
  <si>
    <t>Zařízení č.1 - Rekup</t>
  </si>
  <si>
    <t>Zařízení č.1 - Větrání hygienického zázemí</t>
  </si>
  <si>
    <t>751122051</t>
  </si>
  <si>
    <t>Montáž ventilátoru radiálního nízkotlakého podhledového základního D do 100 mm</t>
  </si>
  <si>
    <t>54233103</t>
  </si>
  <si>
    <t>Odvodní radiální ventilátor se zpětnou klapkou s montáží do podhledu a doběhem ( Δp= 100 Pa, V=100 m3/h, 50 W, 230V)</t>
  </si>
  <si>
    <t>54233103.2</t>
  </si>
  <si>
    <t>odvodní radiální ventilátor se zpětnou klapkou s montáží do podhledu a doběhem ( Δp= 100 Pa, V=50 m3/h, 20 W, 230V)</t>
  </si>
  <si>
    <t>katalogová cena dle katalogu malých radiálních ven</t>
  </si>
  <si>
    <t>751122052</t>
  </si>
  <si>
    <t>Mtž vent rad ntl podhledového základního D do 200 mm</t>
  </si>
  <si>
    <t>42917101.2</t>
  </si>
  <si>
    <t>odvodní radiální ventilátor se zpětnou klapkou s montáží do podhledu a doběhem ( Δp= 100 Pa, V=200 m3/h, 70 W, 230V)</t>
  </si>
  <si>
    <t>751133012</t>
  </si>
  <si>
    <t>Mtž vent diag ntl potrubního D do 200 mm</t>
  </si>
  <si>
    <t>42914.R02</t>
  </si>
  <si>
    <t>Diagonální odvodní ventilátor ∅160 s montáží do kruhového potrubí s doběhem, ultra tichý ( Δp= 120 Pa, V=400 m3/h, 40 W, 230V, 0,3A )</t>
  </si>
  <si>
    <t>katalogová cena dle katalogu ventilátorů do kruhov</t>
  </si>
  <si>
    <t>X021.R01</t>
  </si>
  <si>
    <t>Pružná spojka k potrubnímu ventilátoru pr. 160 mm_dodávka a montáž</t>
  </si>
  <si>
    <t>751322011</t>
  </si>
  <si>
    <t>Montáž talířového ventilátoru D do 100 mm</t>
  </si>
  <si>
    <t>42972206</t>
  </si>
  <si>
    <t>talířový ventil pro přívod vzduchu kovový D 100mm</t>
  </si>
  <si>
    <t>751322012</t>
  </si>
  <si>
    <t>Montáž talířového ventilátoru D přes 100 do 200 mm</t>
  </si>
  <si>
    <t>42972214</t>
  </si>
  <si>
    <t>talířový ventil pro odvod vzduchu kovový D 150mm</t>
  </si>
  <si>
    <t>42972216</t>
  </si>
  <si>
    <t>talířový ventil pro odvod vzduchu kovový D 200mm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</si>
  <si>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</si>
  <si>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</si>
  <si>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</si>
  <si>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</si>
  <si>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751511122</t>
  </si>
  <si>
    <t>Montáž potrubí plechového skupiny I kruhového s přírubou tloušťky plechu 0,6 mm D přes 100 do 200 mm</t>
  </si>
  <si>
    <t>42981099</t>
  </si>
  <si>
    <t>trouba spirálně vinutá Pz D 160mm, l=3000mm</t>
  </si>
  <si>
    <t>42981015</t>
  </si>
  <si>
    <t>trouba spirálně vinutá Pz D 200mm, l=3000mm</t>
  </si>
  <si>
    <t>751514662</t>
  </si>
  <si>
    <t>Montáž škrtící klapky nebo zpětné klapky do plechového potrubí kruhové s přírubou D přes 100 do 200 mm</t>
  </si>
  <si>
    <t>42971022</t>
  </si>
  <si>
    <t>klapka kruhová zpětná Pz D 160mm</t>
  </si>
  <si>
    <t>X011019</t>
  </si>
  <si>
    <t>Izolace tepelná z minerální vaty o tl. 40 mm s AL polepem a povrchovýnm oplechováním_dodávka a montáž</t>
  </si>
  <si>
    <t>katalogová cena dle katalogu tepelných izolací</t>
  </si>
  <si>
    <t>X011020</t>
  </si>
  <si>
    <t>Ohebná Al hadice pro vzduchotechniká potrubí Ø 100_dodávka a montáž</t>
  </si>
  <si>
    <t>katalogová cena dle katralogu ohebných hadic</t>
  </si>
  <si>
    <t>X011021</t>
  </si>
  <si>
    <t>Ohebná Al hadice pro vzduchotechniká potrubí Ø 150_dodávka a montáž</t>
  </si>
  <si>
    <t>X011022</t>
  </si>
  <si>
    <t>Ohebná Al hadice pro vzduchotechniká potrubí Ø 200_dodávka a montáž</t>
  </si>
  <si>
    <t>X011030</t>
  </si>
  <si>
    <t>Zaslepení dna stoupacího potrubí opatřené nástavcem pro odvod kondenzátu_dodávka a montáž</t>
  </si>
  <si>
    <t>751398.R01</t>
  </si>
  <si>
    <t>Mtž protidešťové střížky pr.200</t>
  </si>
  <si>
    <t>42974007</t>
  </si>
  <si>
    <t>stříška protidešťová s lemem Pz D 200mm</t>
  </si>
  <si>
    <t>Zařízení č.2 - Rekup</t>
  </si>
  <si>
    <t>Zařízení č.2 – technologické odtahy</t>
  </si>
  <si>
    <t>42917.R01</t>
  </si>
  <si>
    <t>diagonální odvodní ventilátor ∅200 do kruhového potrubí s doběhem, ultra tichý ( Δp= 200 Pa, V=700 m3/h, 100 W, 230V, 0,7A )_dodávka a montáž</t>
  </si>
  <si>
    <t>X021012</t>
  </si>
  <si>
    <t>Pružná spojka k potrubnímu ventilátoru pr. 200 mm_dodávka a montáž</t>
  </si>
  <si>
    <t>42971024</t>
  </si>
  <si>
    <t>klapka kruhová zpětná Pz D 200mm</t>
  </si>
  <si>
    <t>751344112</t>
  </si>
  <si>
    <t>Montáž tlumiče hluku pro kruhové potrubí D přes 100 do 200 mm</t>
  </si>
  <si>
    <t>42976006</t>
  </si>
  <si>
    <t>tlumič hluku kruhový Pz, D 200mm, l=1000mm</t>
  </si>
  <si>
    <t>751366012</t>
  </si>
  <si>
    <t>Montáž filtru kazetového na potrubí D přes 100 do 300 mm</t>
  </si>
  <si>
    <t>42922024</t>
  </si>
  <si>
    <t>filtr kazetový pro kruhové potrubí Pz D 200mm</t>
  </si>
  <si>
    <t>751377043</t>
  </si>
  <si>
    <t>Montáž odsávacího zákrytu (digestoř) průmyslového závěsného přes 2,5 do 3,5 m2</t>
  </si>
  <si>
    <t>42958.R01</t>
  </si>
  <si>
    <t>zákryt průmyslový odsávací závěsný (digestoř) s otvory 1x D 200mm, 1500x2000mm</t>
  </si>
  <si>
    <t>zakázková výroba - zámečnický výrobek</t>
  </si>
  <si>
    <t>751377041</t>
  </si>
  <si>
    <t>Mtž odsávacího zákrytu (digestoř) průmyslového závěsného do 1,5 m2</t>
  </si>
  <si>
    <t>42958.R02</t>
  </si>
  <si>
    <t>zákryt průmyslový odsávací závěsný (digestoř) s otvory 1x D 200mm, 1600x800mm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</si>
  <si>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</si>
  <si>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</si>
  <si>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</si>
  <si>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</si>
  <si>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751398051</t>
  </si>
  <si>
    <t>Montáž protidešťové žaluzie nebo žaluziové klapky na čtyřhranné potrubí do 0,150 m2</t>
  </si>
  <si>
    <t>42972.R05</t>
  </si>
  <si>
    <t>žaluzie protidešťová s pevnými lamelami, pozink, pro potrubí 150x150mm</t>
  </si>
  <si>
    <t>751511182</t>
  </si>
  <si>
    <t>Montáž potrubí plechového skupiny I kruhového bez příruby tloušťky plechu 0,6 mm D přes 100 do 200 mm, vč. tvarovek</t>
  </si>
  <si>
    <t>X021.R005</t>
  </si>
  <si>
    <t>Síťka vnitřní 150 mm x 150 mm_dodávka a montáž</t>
  </si>
  <si>
    <t>X021021</t>
  </si>
  <si>
    <t>Uzavírací klapka s pohonem 230V - otevřeno / uzavřeno pr. 200 mm těsná_dodávka a montáž</t>
  </si>
  <si>
    <t>katalogová cena dle katalogu klapek a pohonů</t>
  </si>
  <si>
    <t>X021022</t>
  </si>
  <si>
    <t>Jednoduchá odsávací jednotka s hadicí NTP ∅100/10m+10m_ventilátor NEDERMAN N10 (0,55kW; 400V; 50Hz)_výfuková koncovka s otvorem pro sondu CO_součástí je ovládací jendotka_dodávka a montáž včetně uchycení</t>
  </si>
  <si>
    <t>katalogová cena dle systémového sortimentu: https:</t>
  </si>
  <si>
    <t>SO 01.06 - ELEKTROINSTALACE I.etapa PŘÍSTAVBA</t>
  </si>
  <si>
    <t>C21M - C21M - ELEKTROMONTÁŽE</t>
  </si>
  <si>
    <t>C22M - C22M- Slaboproudé elektroinstalace</t>
  </si>
  <si>
    <t>C46M - C46M - Zemní práce</t>
  </si>
  <si>
    <t>C801-3 - C801-3 - Stavební práce - výseky, kapsy, rýhy</t>
  </si>
  <si>
    <t>revize - Výchozí revize elektro</t>
  </si>
  <si>
    <t>ZSS - Zakreslení skutečného stavu</t>
  </si>
  <si>
    <t>MAT - Materiály</t>
  </si>
  <si>
    <t>dod - Dodávky zařízení (specifikace)</t>
  </si>
  <si>
    <t xml:space="preserve">    741 - Elektroinstalace - silnoproud</t>
  </si>
  <si>
    <t>HZS - Práce v HZS</t>
  </si>
  <si>
    <t>OST - Ostatní POLOŽKY Z REKAPITULACE</t>
  </si>
  <si>
    <t>C21M</t>
  </si>
  <si>
    <t>C21M - ELEKTROMONTÁŽE</t>
  </si>
  <si>
    <t>210170032</t>
  </si>
  <si>
    <t>1-fázový transformátor nn IP55, max. 5Pisoárů</t>
  </si>
  <si>
    <t>1972915332</t>
  </si>
  <si>
    <t>210201011</t>
  </si>
  <si>
    <t>A1-LED,průmyslové,základna z PC s AL chladiči,difuzor translucentní PC,kab. výv. PG 13,5 1 x LEDLine, 58W, 8110lm, Ra85, 4000K, IP66</t>
  </si>
  <si>
    <t>657569961</t>
  </si>
  <si>
    <t>210201064</t>
  </si>
  <si>
    <t>C1-LED interiérové, stropní přisazené, 1 x LEDLine, 30W, 3720lm, Ra85, 4000K, IP54</t>
  </si>
  <si>
    <t>1708111958</t>
  </si>
  <si>
    <t>210220011</t>
  </si>
  <si>
    <t>asfaltový nátěr svárů - spojek</t>
  </si>
  <si>
    <t>181548948</t>
  </si>
  <si>
    <t>210201080</t>
  </si>
  <si>
    <t>B1-LED,průmyslové,základna z PC,difuzor translucentní PC, 1 x LEDLine, 22W, 2810lm, Ra85, 4000K, IP66</t>
  </si>
  <si>
    <t>-779724859</t>
  </si>
  <si>
    <t>210201001</t>
  </si>
  <si>
    <t>B2-LED,průmyslové,základna z PC,difuzor translucentní PC, 1 x LEDLine, 27W, 3530lm, Ra85, 4000K, IP66</t>
  </si>
  <si>
    <t>910587303</t>
  </si>
  <si>
    <t>210201065</t>
  </si>
  <si>
    <t>1569674261</t>
  </si>
  <si>
    <t>210201081</t>
  </si>
  <si>
    <t>C2-LED interiérové, stropní přisazené, 1 x LEDLine, 35W, 4330lm, Ra85, 4000K, IP54</t>
  </si>
  <si>
    <t>-1501307567</t>
  </si>
  <si>
    <t>210802411</t>
  </si>
  <si>
    <t>CGSG 3Cx1.5mm2 (H05RR-F 3G1.5) (VU)</t>
  </si>
  <si>
    <t>-731271793</t>
  </si>
  <si>
    <t>210802429</t>
  </si>
  <si>
    <t>CGSG 5Cx4mm2 (H05RR-F 5G4) (VU)</t>
  </si>
  <si>
    <t>-1698668695</t>
  </si>
  <si>
    <t>210800526</t>
  </si>
  <si>
    <t>CY 4mm2 (H07V-U) zelenožlutý (VU)</t>
  </si>
  <si>
    <t>1522008307</t>
  </si>
  <si>
    <t>210800646</t>
  </si>
  <si>
    <t>CYA 6mm2 (H07V-K) zelenožlutý (PO)</t>
  </si>
  <si>
    <t>279469478</t>
  </si>
  <si>
    <t>210800105</t>
  </si>
  <si>
    <t>CYKY 3Ax1.5mm2 (CYKY 3O1.5) 750V (PO)</t>
  </si>
  <si>
    <t>1605077406</t>
  </si>
  <si>
    <t>210800105.1</t>
  </si>
  <si>
    <t>CYKY 3Cx1.5mm2 (CYKY 3J1.5) 750V (PO)</t>
  </si>
  <si>
    <t>1722978401</t>
  </si>
  <si>
    <t>210800106</t>
  </si>
  <si>
    <t>CYKY 3Cx2.5mm2 (CYKY 3J2.5) 750V (PO)</t>
  </si>
  <si>
    <t>623839909</t>
  </si>
  <si>
    <t>210800115</t>
  </si>
  <si>
    <t>CYKY 5Cx1.5mm2 (CYKY 5J1.5) 750V (PO)</t>
  </si>
  <si>
    <t>1846398047</t>
  </si>
  <si>
    <t>210800118</t>
  </si>
  <si>
    <t>CYKY 5Cx6mm2 (CYKY 5J6) 750V (PO)</t>
  </si>
  <si>
    <t>1795397157</t>
  </si>
  <si>
    <t>210810111</t>
  </si>
  <si>
    <t>CYKY-CYKYm 3Bx50+35mm2 (CYKY 3J50+35) 1kV (PU)</t>
  </si>
  <si>
    <t>-1788396908</t>
  </si>
  <si>
    <t>210810109</t>
  </si>
  <si>
    <t>CYKY-CYKYm 4Bx25mm2 (CYKY 4J25) 1kV (PU)</t>
  </si>
  <si>
    <t>1975431807</t>
  </si>
  <si>
    <t>210810053</t>
  </si>
  <si>
    <t>CYKY-CYKYm 5Bx10mm2 (CYKY 5J10) 750V (PU)</t>
  </si>
  <si>
    <t>-501645061</t>
  </si>
  <si>
    <t>210810056</t>
  </si>
  <si>
    <t>CYKY-CYKYm 5Cx2.5mm2 (CYKY 5J2.5) 750V (PU)</t>
  </si>
  <si>
    <t>-1726658046</t>
  </si>
  <si>
    <t>210810052</t>
  </si>
  <si>
    <t>CYKY-CYKYm 5Cx4mm2 (CYKY 4J6) 750V (PU)</t>
  </si>
  <si>
    <t>-2011882553</t>
  </si>
  <si>
    <t>210810054</t>
  </si>
  <si>
    <t>CYKY-CYKYm 5x16mm2 (CYKY 5J16) 750V (PU)</t>
  </si>
  <si>
    <t>1367080555</t>
  </si>
  <si>
    <t>210800006</t>
  </si>
  <si>
    <t>CYY 16mm2 zelenožlutý (PO)</t>
  </si>
  <si>
    <t>339289191</t>
  </si>
  <si>
    <t>210110042</t>
  </si>
  <si>
    <t>čidlo pohybové na povrch</t>
  </si>
  <si>
    <t>178269529</t>
  </si>
  <si>
    <t>210110042.1</t>
  </si>
  <si>
    <t>čidlo pohybové+ přítomnostní 360°</t>
  </si>
  <si>
    <t>-1702052066</t>
  </si>
  <si>
    <t>216201034</t>
  </si>
  <si>
    <t>D-LED,interierové,přisazené,difuzor translucentní PC, 1 x LEDLine, 35W, 3770lm, Ra85, 4000K, IP40</t>
  </si>
  <si>
    <t>238308995</t>
  </si>
  <si>
    <t>210800007</t>
  </si>
  <si>
    <t>Dvojlinka 2x1 černo/červená</t>
  </si>
  <si>
    <t>-1711092084</t>
  </si>
  <si>
    <t>216220371</t>
  </si>
  <si>
    <t>ekvipotenciální svorkovnice s krabicí</t>
  </si>
  <si>
    <t>-195087555</t>
  </si>
  <si>
    <t>216201007</t>
  </si>
  <si>
    <t>E-Přisazené LED svítidlo, opálový PMMA kryt, průměr 285mm, 1 x LED, 20W, 2000lm, Ra80, 4000K</t>
  </si>
  <si>
    <t>-100628359</t>
  </si>
  <si>
    <t>210201039</t>
  </si>
  <si>
    <t>F2- LED reflektor s IP 66. Max. příkon 76 W, 1x27W, 220V, 2151lm, hliník sklo, RAL 9006, 3000K</t>
  </si>
  <si>
    <t>1881893127</t>
  </si>
  <si>
    <t>210220001</t>
  </si>
  <si>
    <t>Jímací vedení na povrchu AIMgSI průměr 8mm bez nátěru</t>
  </si>
  <si>
    <t>-527624740</t>
  </si>
  <si>
    <t>210020305</t>
  </si>
  <si>
    <t>kabelový žlab 125/50mm vč. víka a podpěrek</t>
  </si>
  <si>
    <t>88921439</t>
  </si>
  <si>
    <t>210020309</t>
  </si>
  <si>
    <t>kabelový žlab 250/50mm vč. víka a podpěrek</t>
  </si>
  <si>
    <t>-800342824</t>
  </si>
  <si>
    <t>210020303</t>
  </si>
  <si>
    <t>kabelový žlab 62/50mm vč. víka a podpěrek</t>
  </si>
  <si>
    <t>-1976634963</t>
  </si>
  <si>
    <t>210020477</t>
  </si>
  <si>
    <t>kotva kovová</t>
  </si>
  <si>
    <t>1493546528</t>
  </si>
  <si>
    <t>216010333</t>
  </si>
  <si>
    <t>krabice instalační OBO A11</t>
  </si>
  <si>
    <t>47943991</t>
  </si>
  <si>
    <t>210010313</t>
  </si>
  <si>
    <t>krabice odbočná s víčkem (KO 125) čtvercová bez zapojení</t>
  </si>
  <si>
    <t>-1744990847</t>
  </si>
  <si>
    <t>210010321</t>
  </si>
  <si>
    <t>krabice odbočná s víčkem a svork. (1903, KR 68) kruhová vč. zapojení</t>
  </si>
  <si>
    <t>530083765</t>
  </si>
  <si>
    <t>210010301</t>
  </si>
  <si>
    <t>krabice přístrojová (1901, KU 68/1, KP 67, KP 68; KZ 3) bez zapojení</t>
  </si>
  <si>
    <t>-1128949276</t>
  </si>
  <si>
    <t>210020557</t>
  </si>
  <si>
    <t>Lankový závěs</t>
  </si>
  <si>
    <t>103389152</t>
  </si>
  <si>
    <t>210190002</t>
  </si>
  <si>
    <t>montáž oceloplech. rozvodnic do 50kg</t>
  </si>
  <si>
    <t>56495453</t>
  </si>
  <si>
    <t>216220122</t>
  </si>
  <si>
    <t>montáž podpěry PV 21</t>
  </si>
  <si>
    <t>210463761</t>
  </si>
  <si>
    <t>216220242</t>
  </si>
  <si>
    <t>montáž svorky SR03</t>
  </si>
  <si>
    <t>-1476095216</t>
  </si>
  <si>
    <t>216220255</t>
  </si>
  <si>
    <t>montáž svorky SU FeZn</t>
  </si>
  <si>
    <t>-1255560570</t>
  </si>
  <si>
    <t>216140002</t>
  </si>
  <si>
    <t>Montáž, ventilátoru a časového spínače</t>
  </si>
  <si>
    <t>634572968</t>
  </si>
  <si>
    <t>216201025</t>
  </si>
  <si>
    <t>N-LED přisazené nouzové svítidlo LED ECONOMIC, 1W, 1 x ECL/1W, 1,2W, 110lm, Ra80, 4000K, IP65</t>
  </si>
  <si>
    <t>195529752</t>
  </si>
  <si>
    <t>210020472</t>
  </si>
  <si>
    <t>Nosný profil C</t>
  </si>
  <si>
    <t>-1096137794</t>
  </si>
  <si>
    <t>210192551</t>
  </si>
  <si>
    <t>ochranné pospojování v prádelně, koupelně apod. Cu 4-16mm2 (PU)</t>
  </si>
  <si>
    <t>-167916181</t>
  </si>
  <si>
    <t>210220373</t>
  </si>
  <si>
    <t>ochranný úhelník do zdiva</t>
  </si>
  <si>
    <t>2103740245</t>
  </si>
  <si>
    <t>210220401</t>
  </si>
  <si>
    <t>označení svodu štítky smalt/umělá hmota</t>
  </si>
  <si>
    <t>1006262165</t>
  </si>
  <si>
    <t>210120001</t>
  </si>
  <si>
    <t>pojistka včetně vložek E 27 do 25 A</t>
  </si>
  <si>
    <t>2073366264</t>
  </si>
  <si>
    <t>210020931</t>
  </si>
  <si>
    <t>protipožární ucpávky</t>
  </si>
  <si>
    <t>1322870074</t>
  </si>
  <si>
    <t>216140011</t>
  </si>
  <si>
    <t>Připojení 1f vývodů</t>
  </si>
  <si>
    <t>879755534</t>
  </si>
  <si>
    <t>216140010</t>
  </si>
  <si>
    <t>Připojení 3f vývodů</t>
  </si>
  <si>
    <t>193896491</t>
  </si>
  <si>
    <t>211150031</t>
  </si>
  <si>
    <t>Signalizační systém pro imobilní</t>
  </si>
  <si>
    <t>1162103724</t>
  </si>
  <si>
    <t>210220013</t>
  </si>
  <si>
    <t>smršťovací návlek - chránička</t>
  </si>
  <si>
    <t>1084206718</t>
  </si>
  <si>
    <t>210110001</t>
  </si>
  <si>
    <t>spínač nástěnný prostředí vlhké 1-pólový řazení 1</t>
  </si>
  <si>
    <t>-2118005459</t>
  </si>
  <si>
    <t>215110503</t>
  </si>
  <si>
    <t>spínač typu S 40A/400V IP65, montáž na povrch</t>
  </si>
  <si>
    <t>-1090399046</t>
  </si>
  <si>
    <t>210110041</t>
  </si>
  <si>
    <t>spínač zapuštěný 1-pólový řazení 1</t>
  </si>
  <si>
    <t>288927195</t>
  </si>
  <si>
    <t>210110045</t>
  </si>
  <si>
    <t>střídavý přepínač zapuštěný - řazení 6</t>
  </si>
  <si>
    <t>-763906971</t>
  </si>
  <si>
    <t>210220101</t>
  </si>
  <si>
    <t>svodové vodiče FeZn a Al průměru 10mm, Cu, AlMgSi průměr 8mm vč. podpěr</t>
  </si>
  <si>
    <t>2003946000</t>
  </si>
  <si>
    <t>210220321</t>
  </si>
  <si>
    <t>svorka na potrubí "Bernard" vč. pásku (bez vodiče a připojení)</t>
  </si>
  <si>
    <t>1622129965</t>
  </si>
  <si>
    <t>210110083</t>
  </si>
  <si>
    <t>svorkovnice pro pohyblivý přívod</t>
  </si>
  <si>
    <t>619785552</t>
  </si>
  <si>
    <t>210220301</t>
  </si>
  <si>
    <t>svorky hromosvodové do 2 šroubu (SS, SR 03)</t>
  </si>
  <si>
    <t>-1228700939</t>
  </si>
  <si>
    <t>210220301.1</t>
  </si>
  <si>
    <t>-927702502</t>
  </si>
  <si>
    <t>210220302</t>
  </si>
  <si>
    <t>svorky hromosvodové nad 2 šrouby -SZ</t>
  </si>
  <si>
    <t>1165423312</t>
  </si>
  <si>
    <t>210010301.1</t>
  </si>
  <si>
    <t>Svorky(2x,2,5 bílá,3x2,5 oranžová,5x2,5 žlutá) včetně zapojení</t>
  </si>
  <si>
    <t>-706759967</t>
  </si>
  <si>
    <t>210110084</t>
  </si>
  <si>
    <t>tlačítko STOP, montáž na povrch, žluté s červeným hřibem, chráněno proti nechtěnému sepnutí</t>
  </si>
  <si>
    <t>-1389906566</t>
  </si>
  <si>
    <t>216010054</t>
  </si>
  <si>
    <t>trubka instalační průměr 75mm</t>
  </si>
  <si>
    <t>-722145892</t>
  </si>
  <si>
    <t>210010131</t>
  </si>
  <si>
    <t>trubka ochranná plastová tuhá do průměru 20mm (PU)</t>
  </si>
  <si>
    <t>2093876222</t>
  </si>
  <si>
    <t>210010025</t>
  </si>
  <si>
    <t>trubka plastová ohebná instalační průměr 16mm (PU)</t>
  </si>
  <si>
    <t>-906464124</t>
  </si>
  <si>
    <t>210010025.1</t>
  </si>
  <si>
    <t>trubka plastová ohebná instalační průměr 16mm (VU)</t>
  </si>
  <si>
    <t>-1243260977</t>
  </si>
  <si>
    <t>210010017</t>
  </si>
  <si>
    <t>trubka plastová ohebná instalační průměr 29mm (VU)</t>
  </si>
  <si>
    <t>-329899888</t>
  </si>
  <si>
    <t>210010018</t>
  </si>
  <si>
    <t>trubka plastová ohebná instalační průměr 36mm (VU)</t>
  </si>
  <si>
    <t>366448108</t>
  </si>
  <si>
    <t>210010021</t>
  </si>
  <si>
    <t>trubka plastová tuhá instalační průměr 16mm (PU)</t>
  </si>
  <si>
    <t>1482647228</t>
  </si>
  <si>
    <t>210220431</t>
  </si>
  <si>
    <t>tvarováni mont. dílu - jímače, ochranné trubky, úhelníky</t>
  </si>
  <si>
    <t>-1965716571</t>
  </si>
  <si>
    <t>210100003</t>
  </si>
  <si>
    <t>ukončení vodiče v rozvaděči vč. zapojení a koncovky do 16mm2</t>
  </si>
  <si>
    <t>-1192817466</t>
  </si>
  <si>
    <t>210100001</t>
  </si>
  <si>
    <t>ukončení vodiče v rozvaděči vč. zapojení a koncovky do 2.5mm2</t>
  </si>
  <si>
    <t>-102281933</t>
  </si>
  <si>
    <t>210100004</t>
  </si>
  <si>
    <t>ukončení vodiče v rozvaděči vč. zapojení a koncovky do 25mm2</t>
  </si>
  <si>
    <t>-1178542933</t>
  </si>
  <si>
    <t>210100006</t>
  </si>
  <si>
    <t>ukončení vodiče v rozvaděči vč. zapojení a koncovky do 50mm2</t>
  </si>
  <si>
    <t>-2018818441</t>
  </si>
  <si>
    <t>210100002</t>
  </si>
  <si>
    <t>ukončení vodiče v rozvaděči vč. zapojení a koncovky do 6mm2</t>
  </si>
  <si>
    <t>1208764848</t>
  </si>
  <si>
    <t>210220001.1</t>
  </si>
  <si>
    <t>uzemnění v zemi pásek FeZn 30x4</t>
  </si>
  <si>
    <t>-468978246</t>
  </si>
  <si>
    <t>215221114</t>
  </si>
  <si>
    <t>uzemňovací drát FeZn průměr 10mm</t>
  </si>
  <si>
    <t>332610058</t>
  </si>
  <si>
    <t>215221113</t>
  </si>
  <si>
    <t>uzemňovací drát FeZn průměr 8mm</t>
  </si>
  <si>
    <t>-1983705054</t>
  </si>
  <si>
    <t>216111221</t>
  </si>
  <si>
    <t>zásuvka 230V/16A, polozapuštěná, průběžná montáž</t>
  </si>
  <si>
    <t>615829947</t>
  </si>
  <si>
    <t>210111012</t>
  </si>
  <si>
    <t>zásuvka polozap./zapuštěná 10/16A 250V 2P+Z průběžná montáž</t>
  </si>
  <si>
    <t>918965072</t>
  </si>
  <si>
    <t>210111144</t>
  </si>
  <si>
    <t>zásuvka prům. CEE do 500V typ CPG 6343/6345 H/S/Z 3P+Z</t>
  </si>
  <si>
    <t>1545904231</t>
  </si>
  <si>
    <t>210111021</t>
  </si>
  <si>
    <t>zásuvka v krabici prostředí vlhké 10/16A 250V 2P+Z</t>
  </si>
  <si>
    <t>-1422861570</t>
  </si>
  <si>
    <t>210020475</t>
  </si>
  <si>
    <t>závitová tyč M8 1m</t>
  </si>
  <si>
    <t>1929514692</t>
  </si>
  <si>
    <t>210020403</t>
  </si>
  <si>
    <t>žlab drátěný 150x50</t>
  </si>
  <si>
    <t>-293553616</t>
  </si>
  <si>
    <t>C22M</t>
  </si>
  <si>
    <t>C22M- Slaboproudé elektroinstalace</t>
  </si>
  <si>
    <t>220291991u</t>
  </si>
  <si>
    <t>aktivní síťový prvek bez konfigurace (NVR)</t>
  </si>
  <si>
    <t>1676962422</t>
  </si>
  <si>
    <t>220291991u.1</t>
  </si>
  <si>
    <t>aktivní síťový prvek bez konfigurace (wifi switch)</t>
  </si>
  <si>
    <t>2058468798</t>
  </si>
  <si>
    <t>220291991u.2</t>
  </si>
  <si>
    <t>aktivní síťový prvek WIFI</t>
  </si>
  <si>
    <t>-997245290</t>
  </si>
  <si>
    <t>220700027</t>
  </si>
  <si>
    <t>držák TV antény betonový podstavec, tyč 1m</t>
  </si>
  <si>
    <t>-984324447</t>
  </si>
  <si>
    <t>700344.1</t>
  </si>
  <si>
    <t>Dvoustranné čtyřmístné digitální hodiny, čitelnost 25m, sinchronizace MOBALINE, 100-240VAC, 15VA 333x118x78, IP40</t>
  </si>
  <si>
    <t>-2071767482</t>
  </si>
  <si>
    <t>220325731u</t>
  </si>
  <si>
    <t>Elektrický zámek, zapojení, přezkoušení funkce</t>
  </si>
  <si>
    <t>-349836742</t>
  </si>
  <si>
    <t>220280255n</t>
  </si>
  <si>
    <t>HDMI kabel v trubkách, prozvonění a označení, vč.pročištění trubek</t>
  </si>
  <si>
    <t>65334894</t>
  </si>
  <si>
    <t>093083</t>
  </si>
  <si>
    <t>Hlavní hodiny HN 61 230V, včetně GPS antény, linka 24V/150mA, vstup pro akumulátor , výstup 2x 24VDC, 200mA, napájení 230V, včetně nástěnného krytu IP 40</t>
  </si>
  <si>
    <t>713147558</t>
  </si>
  <si>
    <t>220370001u</t>
  </si>
  <si>
    <t>jednotka zesilovače</t>
  </si>
  <si>
    <t>629318016</t>
  </si>
  <si>
    <t>210860221</t>
  </si>
  <si>
    <t>JYTY 2x1mm s Al laminovanou folií (PU)</t>
  </si>
  <si>
    <t>1108948909</t>
  </si>
  <si>
    <t>220325021u</t>
  </si>
  <si>
    <t>kamera na předem připravené úchyt.body, zapojení, nastavení, přezkoušení funkce</t>
  </si>
  <si>
    <t>991500563</t>
  </si>
  <si>
    <t>210860249.1</t>
  </si>
  <si>
    <t>koax CB100F (VU) UV stabilní</t>
  </si>
  <si>
    <t>-1468427058</t>
  </si>
  <si>
    <t>220370601p</t>
  </si>
  <si>
    <t>kontrolní měření</t>
  </si>
  <si>
    <t>-1524353513</t>
  </si>
  <si>
    <t>220293011p</t>
  </si>
  <si>
    <t>kontrolní měření kabelu</t>
  </si>
  <si>
    <t>-1001549751</t>
  </si>
  <si>
    <t>210010303</t>
  </si>
  <si>
    <t>Kopobox 57</t>
  </si>
  <si>
    <t>2133161569</t>
  </si>
  <si>
    <t>220260008u</t>
  </si>
  <si>
    <t>krabice KT 250 pod omítku, do připraveného lůžka, zhotovení otvorů pro trubky, vodiče, zavíčkování. Bez svorek a zapojení.</t>
  </si>
  <si>
    <t>2084784430</t>
  </si>
  <si>
    <t>220293012p</t>
  </si>
  <si>
    <t>měření do protokolu</t>
  </si>
  <si>
    <t>-2019722642</t>
  </si>
  <si>
    <t>220370011u</t>
  </si>
  <si>
    <t>mikrofonní stanice, s ovl. tlačítky</t>
  </si>
  <si>
    <t>502735785</t>
  </si>
  <si>
    <t>220290306u</t>
  </si>
  <si>
    <t>modul RJ45 kat.5</t>
  </si>
  <si>
    <t>-1067253310</t>
  </si>
  <si>
    <t>220730375u</t>
  </si>
  <si>
    <t>montáž F konektoru</t>
  </si>
  <si>
    <t>340518085</t>
  </si>
  <si>
    <t>220260403u</t>
  </si>
  <si>
    <t>nástěnný 19" rozvaděč 13U-18U (hl.do 450mm), na předem připravené úcht.body. Úprava vstupních otvorů, kompletace, vystrojení a označení skříně.</t>
  </si>
  <si>
    <t>-1938575812</t>
  </si>
  <si>
    <t>210191057</t>
  </si>
  <si>
    <t>paměť disková magnetická</t>
  </si>
  <si>
    <t>1312486358</t>
  </si>
  <si>
    <t>220290971u</t>
  </si>
  <si>
    <t>patch panel</t>
  </si>
  <si>
    <t>-455253095</t>
  </si>
  <si>
    <t>220290971u.1</t>
  </si>
  <si>
    <t>patch panel - ukončení kabelů</t>
  </si>
  <si>
    <t>263375180</t>
  </si>
  <si>
    <t>220370401p</t>
  </si>
  <si>
    <t>programování rozhlasové ústředny, uvedení do provozu</t>
  </si>
  <si>
    <t>506304856</t>
  </si>
  <si>
    <t>220370151u</t>
  </si>
  <si>
    <t>regulátor hlasitosti 20W pod omítku</t>
  </si>
  <si>
    <t>-1949735509</t>
  </si>
  <si>
    <t>220370101u</t>
  </si>
  <si>
    <t>reproduktor skříňkový nástěnný</t>
  </si>
  <si>
    <t>-826616795</t>
  </si>
  <si>
    <t>210140521</t>
  </si>
  <si>
    <t>signalizační led svítidlo 24V, IPmin44, (signalizace hodinového zvonění/ volání domovního audiotelefonu)</t>
  </si>
  <si>
    <t>1874556446</t>
  </si>
  <si>
    <t>220730361u</t>
  </si>
  <si>
    <t>slučovač, rozbočovač nebo odbočovač na připravené body</t>
  </si>
  <si>
    <t>1304321891</t>
  </si>
  <si>
    <t>220280534</t>
  </si>
  <si>
    <t>SYKFY 20x3x0.5mm (VU)</t>
  </si>
  <si>
    <t>97437772</t>
  </si>
  <si>
    <t>210800007.1</t>
  </si>
  <si>
    <t>SYKFY 3x2x0,5</t>
  </si>
  <si>
    <t>1130679368</t>
  </si>
  <si>
    <t>210010133</t>
  </si>
  <si>
    <t>trubka ochranná plastová tuhá do průměru 40mm (PU)</t>
  </si>
  <si>
    <t>1810664732</t>
  </si>
  <si>
    <t>220260552u</t>
  </si>
  <si>
    <t>trubka plast.ohebná 16 pod omítku pro datovou kabeláž, včetně drážky</t>
  </si>
  <si>
    <t>-1936128986</t>
  </si>
  <si>
    <t>210860248</t>
  </si>
  <si>
    <t>UTP/FTP cat6e (VU)</t>
  </si>
  <si>
    <t>-789312832</t>
  </si>
  <si>
    <t>220700603</t>
  </si>
  <si>
    <t>Venkovní DVB-T anténa, 22dB, UHF, 21. – 60. kanál, LTE/4G filtr</t>
  </si>
  <si>
    <t>-411646731</t>
  </si>
  <si>
    <t>220291991u.3</t>
  </si>
  <si>
    <t>Výkonný 24-portový switch 100/1000M s propustností 1000 Mbps, zdroj součástí dodávky. Nehlučný a úsporný chod, v kovovém krytu.</t>
  </si>
  <si>
    <t>-922637126</t>
  </si>
  <si>
    <t>216111453</t>
  </si>
  <si>
    <t>zásuvka datová 2x RJ45 5e</t>
  </si>
  <si>
    <t>-471976713</t>
  </si>
  <si>
    <t>800153.1</t>
  </si>
  <si>
    <t>Výkonný zvonek s motorovým pohonem , 19-28V DC. 20mA, 95dB. 1kg, 152x63</t>
  </si>
  <si>
    <t>-504964523</t>
  </si>
  <si>
    <t>216111456</t>
  </si>
  <si>
    <t>zásuvka datová- nástěnná</t>
  </si>
  <si>
    <t>1893193422</t>
  </si>
  <si>
    <t>220370605p</t>
  </si>
  <si>
    <t>závěr.měř.rozhlas.zař.s měř.srozumitelnosti</t>
  </si>
  <si>
    <t>115129850</t>
  </si>
  <si>
    <t>900205.1</t>
  </si>
  <si>
    <t>Závěs, boční lomený pro digitální hodiny (280mm)</t>
  </si>
  <si>
    <t>1848281910</t>
  </si>
  <si>
    <t>C46M</t>
  </si>
  <si>
    <t>C46M - Zemní práce</t>
  </si>
  <si>
    <t>460490012</t>
  </si>
  <si>
    <t>fólie výstražná z PVC šířky 33cm</t>
  </si>
  <si>
    <t>-931562635</t>
  </si>
  <si>
    <t>460200143</t>
  </si>
  <si>
    <t>Hloubení kabelových nezapažených rýh ručně š. 35 cm, hl. 60 cm, v hornině tř. 3</t>
  </si>
  <si>
    <t>-1482996530</t>
  </si>
  <si>
    <t>460421182</t>
  </si>
  <si>
    <t>Lože kabelů z písku nebo štěrkopísku tl. 10 cm nad kabel, kryté plastovou folií, š. lože do 50 cm</t>
  </si>
  <si>
    <t>1776057435</t>
  </si>
  <si>
    <t>460620013</t>
  </si>
  <si>
    <t>Provizorní úprava terénu se zhutněním, v hornině tř. 3</t>
  </si>
  <si>
    <t>m²</t>
  </si>
  <si>
    <t>1281504925</t>
  </si>
  <si>
    <t>460680101</t>
  </si>
  <si>
    <t>Vybourání otvorů ve zdivu z lehkých betonů plochy do 0,09 m2, tl. do 15 cm</t>
  </si>
  <si>
    <t>-332667664</t>
  </si>
  <si>
    <t>460560143</t>
  </si>
  <si>
    <t>Zásyp rýh ručně šířky 35 cm, hloubky 60 cm, z horniny tř. 3</t>
  </si>
  <si>
    <t>-18872197</t>
  </si>
  <si>
    <t>C801-3</t>
  </si>
  <si>
    <t>C801-3 - Stavební práce - výseky, kapsy, rýhy</t>
  </si>
  <si>
    <t>97908-2121</t>
  </si>
  <si>
    <t>Vnitrostaven. doprava suti za každých dalších 5m</t>
  </si>
  <si>
    <t>1217081989</t>
  </si>
  <si>
    <t>97908-2111</t>
  </si>
  <si>
    <t>Vnitrostaveništní doprava suti do 10m</t>
  </si>
  <si>
    <t>-1017332602</t>
  </si>
  <si>
    <t>97403-1121</t>
  </si>
  <si>
    <t>vysek.rýh cihla do hl.30mm š.do 30mm</t>
  </si>
  <si>
    <t>-1465990634</t>
  </si>
  <si>
    <t>97403-1134</t>
  </si>
  <si>
    <t>vysek.rýh cihla do hl.50mm š.do 150mm</t>
  </si>
  <si>
    <t>996008008</t>
  </si>
  <si>
    <t>97403-1137</t>
  </si>
  <si>
    <t>vysek.rýh cihla do hl.50mm š.do 300mm</t>
  </si>
  <si>
    <t>1590672221</t>
  </si>
  <si>
    <t>97303-1616</t>
  </si>
  <si>
    <t>vysek.zdi cihl.kapsy-krab.&lt;100x100x50mm</t>
  </si>
  <si>
    <t>-1038475178</t>
  </si>
  <si>
    <t>360020591</t>
  </si>
  <si>
    <t>vyvrtání otvoru do R=20mm</t>
  </si>
  <si>
    <t>-1523058407</t>
  </si>
  <si>
    <t>360020591.1</t>
  </si>
  <si>
    <t>vyvrtání otvoru do R=40mm</t>
  </si>
  <si>
    <t>-641306921</t>
  </si>
  <si>
    <t>revize</t>
  </si>
  <si>
    <t>Výchozí revize elektro</t>
  </si>
  <si>
    <t>320410001</t>
  </si>
  <si>
    <t>Výchozí revize elektroinstalce první etapy</t>
  </si>
  <si>
    <t>1731194828</t>
  </si>
  <si>
    <t>ZSS</t>
  </si>
  <si>
    <t>Zakreslení skutečného stavu</t>
  </si>
  <si>
    <t>090001001</t>
  </si>
  <si>
    <t>Dokumentace skutečného provedení stavby dle vyhl. 499/2006 Sb. ve 3 listinných vyhotoveních + elektronicky</t>
  </si>
  <si>
    <t>816182941</t>
  </si>
  <si>
    <t>MAT</t>
  </si>
  <si>
    <t>Materiály</t>
  </si>
  <si>
    <t>1003-009</t>
  </si>
  <si>
    <t>19" vyvazovací panel, 1U, plastový /</t>
  </si>
  <si>
    <t>-92854236</t>
  </si>
  <si>
    <t>0707-076</t>
  </si>
  <si>
    <t>19” výsuvná polička - hl. 450mm, max. zatížení 20kg / 19” výsuvná polička - hl. 450mm, max. zatížení 20kg</t>
  </si>
  <si>
    <t>1022119029</t>
  </si>
  <si>
    <t>10985</t>
  </si>
  <si>
    <t>betonový podstavec, tyč 1m pro anténu</t>
  </si>
  <si>
    <t>1194076649</t>
  </si>
  <si>
    <t>0706-110</t>
  </si>
  <si>
    <t>C6 UTP/1M / propojovací (patch) kabel /</t>
  </si>
  <si>
    <t>334027860</t>
  </si>
  <si>
    <t>5004141</t>
  </si>
  <si>
    <t>Svorkovnice 5-pólová s krytem bílá</t>
  </si>
  <si>
    <t>1100348016</t>
  </si>
  <si>
    <t>10995</t>
  </si>
  <si>
    <t>venkovní DVB-T anténa, 22dB, UHF, 21. – 60. kanál, LTE/4G filtr</t>
  </si>
  <si>
    <t>-2046589401</t>
  </si>
  <si>
    <t>0901-075</t>
  </si>
  <si>
    <t>19" napájecí panel, 1U, 6 x 230 V / napájecí panel, 6 x 230 V, typ DIN49440, přívodní kabel vidlice DIN49441, vypínač, 16A, 1,5U, barva černá</t>
  </si>
  <si>
    <t>1744528094</t>
  </si>
  <si>
    <t>1106-036</t>
  </si>
  <si>
    <t>19" osvětlení, 1U, LED 3 W /</t>
  </si>
  <si>
    <t>724801340</t>
  </si>
  <si>
    <t>EYE-02</t>
  </si>
  <si>
    <t>4MPix; IP bullet kamera; 12mm; WDR; EXIR 50m; H265+</t>
  </si>
  <si>
    <t>1553789815</t>
  </si>
  <si>
    <t>8590515750603</t>
  </si>
  <si>
    <t>1206870851</t>
  </si>
  <si>
    <t>8590515750405</t>
  </si>
  <si>
    <t>A-LED,průmyslové,základna z PC s AL chladiči,difuzor translucentní PC,kab. výv. PG 13,5, 1 x LEDLine, 35W, 4910lm, Ra85, 4000K, IP66</t>
  </si>
  <si>
    <t>679225314</t>
  </si>
  <si>
    <t>8590515650705</t>
  </si>
  <si>
    <t>-159364739</t>
  </si>
  <si>
    <t>8590515650804</t>
  </si>
  <si>
    <t>-527016408</t>
  </si>
  <si>
    <t>8590515631605</t>
  </si>
  <si>
    <t>-174078538</t>
  </si>
  <si>
    <t>8590515632404</t>
  </si>
  <si>
    <t>-665287416</t>
  </si>
  <si>
    <t>33836</t>
  </si>
  <si>
    <t>CYA 6mm2 (H07V-K) zelenožlutý</t>
  </si>
  <si>
    <t>1582053018</t>
  </si>
  <si>
    <t>02920</t>
  </si>
  <si>
    <t>CYKY 3Ax1.5mm2 (CYKY 3O1.5)</t>
  </si>
  <si>
    <t>-1831300542</t>
  </si>
  <si>
    <t>02948</t>
  </si>
  <si>
    <t>CYKY 3Bx50+35mm2 (CYKY 3J50+35)</t>
  </si>
  <si>
    <t>-1118596626</t>
  </si>
  <si>
    <t>33914</t>
  </si>
  <si>
    <t>CYKY 3Cx1.5mm2 (CYKY 3J1.5)</t>
  </si>
  <si>
    <t>1345137972</t>
  </si>
  <si>
    <t>33918</t>
  </si>
  <si>
    <t>CYKY 3Cx2.5mm2 (CYKY 3J2.5)</t>
  </si>
  <si>
    <t>1934920474</t>
  </si>
  <si>
    <t>21618</t>
  </si>
  <si>
    <t>CYKY 5Cx16mm2 (CYKY 5J16)</t>
  </si>
  <si>
    <t>1548881928</t>
  </si>
  <si>
    <t>34126</t>
  </si>
  <si>
    <t>CYY 16mm2 zelenožlutý</t>
  </si>
  <si>
    <t>740140682</t>
  </si>
  <si>
    <t>0707-045</t>
  </si>
  <si>
    <t>Datový rozvaděč 18U, plechové dveře, uzamikatelný, 600x400mm 28kg</t>
  </si>
  <si>
    <t>869043865</t>
  </si>
  <si>
    <t>8590515542802</t>
  </si>
  <si>
    <t>D-LED,interierové,přisazené,difuzor translucentní PC, 1 x LEDLine, 35W, 3770lm, Ra85, 4000K</t>
  </si>
  <si>
    <t>-1513290132</t>
  </si>
  <si>
    <t>1534580</t>
  </si>
  <si>
    <t>Drát zemnící AlMgSi 8 polotvrdý  1kg=7,40m</t>
  </si>
  <si>
    <t>-1332712501</t>
  </si>
  <si>
    <t>1012177</t>
  </si>
  <si>
    <t>Drát zemnící FeZn 8 1kg=2,50m</t>
  </si>
  <si>
    <t>-685224940</t>
  </si>
  <si>
    <t>1011764</t>
  </si>
  <si>
    <t>Drát zemnící FeZn 10 1kg=1,61m</t>
  </si>
  <si>
    <t>-842674340</t>
  </si>
  <si>
    <t>1266595</t>
  </si>
  <si>
    <t>Držák úhelníku ochranného DUD s 200 (ploch+vrut 8x200)</t>
  </si>
  <si>
    <t>-172278811</t>
  </si>
  <si>
    <t>11.070.108</t>
  </si>
  <si>
    <t>Dvojlinka CYH100BKR 2x1.00mm černá/rudá</t>
  </si>
  <si>
    <t>-981210109</t>
  </si>
  <si>
    <t>BS-678BSW</t>
  </si>
  <si>
    <t>Dvoupásmová reproskříňka s uchycením na zeď, 10W . Vyrobena je z plastu bílé barvy. Otočný přepínač pro volbu 100V/40,20,10W nebo 8Ohm. frekvenční rozsah: 70Hz -20kHz, citlivost: 91 dB, rozměry: š215 x v300 x h195 mm. Hmotnost: 4kg</t>
  </si>
  <si>
    <t>-70852500</t>
  </si>
  <si>
    <t>700344</t>
  </si>
  <si>
    <t>-1235467896</t>
  </si>
  <si>
    <t>RM-320F</t>
  </si>
  <si>
    <t>Dynamický mikrofon PRO 30</t>
  </si>
  <si>
    <t>-468530833</t>
  </si>
  <si>
    <t>Poznámka k položce:_x000D_
Poznámka k položce: Poznámka k položce: Dynamický mikrofon s kardiodní charakteristikou v celokovovém provedení. Dodává se s kabelem XLR-XLR 6m a koženkovým pouzdrem. Frekvenční rozsah: 50Hz - 16kHz, citlivost: - 76 dBV, impedance: 300 Ohm.</t>
  </si>
  <si>
    <t>Pol18</t>
  </si>
  <si>
    <t>-801500173</t>
  </si>
  <si>
    <t>Pol19</t>
  </si>
  <si>
    <t>1352714218</t>
  </si>
  <si>
    <t>KFF2</t>
  </si>
  <si>
    <t>F-konektor D=4.80mm (KH4,fest KH13)</t>
  </si>
  <si>
    <t>1052949747</t>
  </si>
  <si>
    <t>1242176</t>
  </si>
  <si>
    <t>Folie výstražná 33cm 100m tl.0,15mm s bleskem</t>
  </si>
  <si>
    <t>1121358841</t>
  </si>
  <si>
    <t>681405-022</t>
  </si>
  <si>
    <t>HDD 2 TB SATA NVR disk</t>
  </si>
  <si>
    <t>597066303</t>
  </si>
  <si>
    <t>093083.1</t>
  </si>
  <si>
    <t>Hlavní hodiny HN 61 230V, včetně GPS antény, linka 24V/150mA, vstup pro akumulátor , výstup 24VDC, 200mA, napájení 230V, včetně nástěnného krytu IP 40</t>
  </si>
  <si>
    <t>-1229837355</t>
  </si>
  <si>
    <t>Poznámka k položce:_x000D_
Poznámka k položce: Poznámka k položce: Moderní ústředna s MP3 přehrávačem s dálkovým ovladačem. Šest nezávisle regulovatelných zónových výstupů. Vstupy: 3 x MIC (MIC 1 paging), 3 x AUX, vestavěný MP3 přehrávač z USB disku nebo z SD karty. MASTER VOLUME, LED indikace výstupní úrovně, společné korekce basů a výšek, napájení: 230V AC, výkon: 350W (100V, 70V, 4-8-16 Ohm), GONG, 480 x 88 x 390 mm, hmotnost: 14 kg.</t>
  </si>
  <si>
    <t>7107174</t>
  </si>
  <si>
    <t>Hlídač pohybu 180° LX118 IP44 bílá</t>
  </si>
  <si>
    <t>616237510</t>
  </si>
  <si>
    <t>42232</t>
  </si>
  <si>
    <t>JYTY 2Ax1mm2</t>
  </si>
  <si>
    <t>-70272674</t>
  </si>
  <si>
    <t>1258059</t>
  </si>
  <si>
    <t>Kabel 1-CYKY-J 5x 25 buben</t>
  </si>
  <si>
    <t>-1095697473</t>
  </si>
  <si>
    <t>1258046</t>
  </si>
  <si>
    <t>Kabel CYKY-J 5x 1,5 /100m</t>
  </si>
  <si>
    <t>-157655283</t>
  </si>
  <si>
    <t>1257871</t>
  </si>
  <si>
    <t>Kabel CYKY-J 5x 2,5 /100m</t>
  </si>
  <si>
    <t>-1593656390</t>
  </si>
  <si>
    <t>1258031</t>
  </si>
  <si>
    <t>Kabel CYKY-J 5x 4 buben</t>
  </si>
  <si>
    <t>1914053221</t>
  </si>
  <si>
    <t>1538056</t>
  </si>
  <si>
    <t>Kabel CYKY-J 5x 6 kruh /100m</t>
  </si>
  <si>
    <t>637008612</t>
  </si>
  <si>
    <t>1258049</t>
  </si>
  <si>
    <t>Kabel CYKY-J 5x10 buben</t>
  </si>
  <si>
    <t>-242566260</t>
  </si>
  <si>
    <t>1008901</t>
  </si>
  <si>
    <t>Kabel H05RR-F 3G1,5 buben (gumový)</t>
  </si>
  <si>
    <t>-1353905557</t>
  </si>
  <si>
    <t>7211445</t>
  </si>
  <si>
    <t>Kabel H07RN-F 5G 4 (gumový)</t>
  </si>
  <si>
    <t>-839563303</t>
  </si>
  <si>
    <t>7007998</t>
  </si>
  <si>
    <t>KABEL HDMI propojovací - V1.4, 7,5m</t>
  </si>
  <si>
    <t>-1362993680</t>
  </si>
  <si>
    <t>1083954</t>
  </si>
  <si>
    <t>KABEL HDMI-HDMI 20m 13DATACOM</t>
  </si>
  <si>
    <t>631114331</t>
  </si>
  <si>
    <t>7000219</t>
  </si>
  <si>
    <t>Kabel koaxiální CB100F 75 Ohm průměr 6,5mm UV stabilní</t>
  </si>
  <si>
    <t>684202153</t>
  </si>
  <si>
    <t>2024361</t>
  </si>
  <si>
    <t>Kabel UTP Cat.6 PVC drát šedá buben 500m</t>
  </si>
  <si>
    <t>598238028</t>
  </si>
  <si>
    <t>KTM6A-A00</t>
  </si>
  <si>
    <t>Keystone CAT5e</t>
  </si>
  <si>
    <t>-611326144</t>
  </si>
  <si>
    <t>1738469</t>
  </si>
  <si>
    <t>Keystone konektor Cat.5E UTP RJ45 zařezávací svorkovnice 90°</t>
  </si>
  <si>
    <t>1514724933</t>
  </si>
  <si>
    <t>1381596</t>
  </si>
  <si>
    <t>Kotva do betonových stropů KO M8</t>
  </si>
  <si>
    <t>1213344946</t>
  </si>
  <si>
    <t>1046385</t>
  </si>
  <si>
    <t>KRAB KT 250/1</t>
  </si>
  <si>
    <t>-477797861</t>
  </si>
  <si>
    <t>7400687</t>
  </si>
  <si>
    <t>Krabice 220x170x 80 IP55 hladká šroubovací víko nízké</t>
  </si>
  <si>
    <t>-164132491</t>
  </si>
  <si>
    <t>98565</t>
  </si>
  <si>
    <t>KRABICE K12 IP54</t>
  </si>
  <si>
    <t>-977489991</t>
  </si>
  <si>
    <t>10.792.827</t>
  </si>
  <si>
    <t>Krabice KO 125 E/EQ02</t>
  </si>
  <si>
    <t>-2036439505</t>
  </si>
  <si>
    <t>5005420</t>
  </si>
  <si>
    <t>Krabice odbočná KO125E s víčkem 150x150x73mm</t>
  </si>
  <si>
    <t>-473882546</t>
  </si>
  <si>
    <t>1002278</t>
  </si>
  <si>
    <t>Krabice univerzální KU68-1901 o73,5x43mm spojovatelná</t>
  </si>
  <si>
    <t>-2105610966</t>
  </si>
  <si>
    <t>1006666</t>
  </si>
  <si>
    <t>Krabice univerzální KU68-1902 s víčkem KO 68 o73,5x43mm</t>
  </si>
  <si>
    <t>1629809889</t>
  </si>
  <si>
    <t>1109614</t>
  </si>
  <si>
    <t>Kryt spínače jednoduchý bílá</t>
  </si>
  <si>
    <t>-1148374646</t>
  </si>
  <si>
    <t>02</t>
  </si>
  <si>
    <t>Lankový závěs,NEREZ, komplet včetně ostatního materiálu</t>
  </si>
  <si>
    <t>-441458978</t>
  </si>
  <si>
    <t>1066983</t>
  </si>
  <si>
    <t>Lišta potenciálového vyrovnání 1809</t>
  </si>
  <si>
    <t>988356405</t>
  </si>
  <si>
    <t>40 898</t>
  </si>
  <si>
    <t>MOSN EL. ZÁMEK 12V AC/DC</t>
  </si>
  <si>
    <t>137582906</t>
  </si>
  <si>
    <t>10.938.964</t>
  </si>
  <si>
    <t>nap zdroj 230V/24V pro 5 pis. IP55</t>
  </si>
  <si>
    <t>271738746</t>
  </si>
  <si>
    <t>Pol20</t>
  </si>
  <si>
    <t>1766827290</t>
  </si>
  <si>
    <t>7115741</t>
  </si>
  <si>
    <t>Nosník kabelového žlabu NPS 125 5143 ZNCR</t>
  </si>
  <si>
    <t>1236868387</t>
  </si>
  <si>
    <t>7120133</t>
  </si>
  <si>
    <t>Nosník žlabu 150 galvanický zinek</t>
  </si>
  <si>
    <t>1408366387</t>
  </si>
  <si>
    <t>Pol21</t>
  </si>
  <si>
    <t>NVR4208-8P-I (1909-046) - 8CH, 12Mpix, 2xHDD, 200 Mb, 8xPoE, 1U, AI, IVS</t>
  </si>
  <si>
    <t>-119760987</t>
  </si>
  <si>
    <t>1068306</t>
  </si>
  <si>
    <t>Odpínač v krytu bezpečnostní, na povrch 40A/400V</t>
  </si>
  <si>
    <t>1665843967</t>
  </si>
  <si>
    <t>1236384</t>
  </si>
  <si>
    <t>Ochranný úhelník 1,75m</t>
  </si>
  <si>
    <t>1065163065</t>
  </si>
  <si>
    <t>1008910</t>
  </si>
  <si>
    <t>Pásovina zemnící 30/4 FeZn (balení 25kg)</t>
  </si>
  <si>
    <t>-1740625012</t>
  </si>
  <si>
    <t>I24200024</t>
  </si>
  <si>
    <t>Patch panel černý UTP osaz. 24 pozic 1U, CAT6</t>
  </si>
  <si>
    <t>1860275234</t>
  </si>
  <si>
    <t>1233660</t>
  </si>
  <si>
    <t>PODLAHOVA KRABICE UNIVERZALNI KUP 57 FB</t>
  </si>
  <si>
    <t>-1555399611</t>
  </si>
  <si>
    <t>10.078.549</t>
  </si>
  <si>
    <t>Podložka 8560-13 přístrojová trojitá</t>
  </si>
  <si>
    <t>1356574235</t>
  </si>
  <si>
    <t>10.046.513</t>
  </si>
  <si>
    <t>Podpěra OBO 177/55 CU vedení</t>
  </si>
  <si>
    <t>717768519</t>
  </si>
  <si>
    <t>9046723</t>
  </si>
  <si>
    <t>Podpěra vedení na ploché střechy - dvoubodová PV21(f8 - 10mm)</t>
  </si>
  <si>
    <t>-431698593</t>
  </si>
  <si>
    <t>00909</t>
  </si>
  <si>
    <t>pojistková vložka E27/6A</t>
  </si>
  <si>
    <t>-2005539880</t>
  </si>
  <si>
    <t>2503457</t>
  </si>
  <si>
    <t>Profil nosný NP 100 S</t>
  </si>
  <si>
    <t>1111764650</t>
  </si>
  <si>
    <t>1120518</t>
  </si>
  <si>
    <t>-730248247</t>
  </si>
  <si>
    <t>1294201</t>
  </si>
  <si>
    <t>Příchytka pro ohebné trubky 16mm 5316E bílá</t>
  </si>
  <si>
    <t>-1847543084</t>
  </si>
  <si>
    <t>1137260</t>
  </si>
  <si>
    <t>Příchytka trubky CL 16 sv.šedá NEU/NEW</t>
  </si>
  <si>
    <t>668265293</t>
  </si>
  <si>
    <t>1236807</t>
  </si>
  <si>
    <t>Přístroj spínače 1 (1So) bezšroubový</t>
  </si>
  <si>
    <t>670241745</t>
  </si>
  <si>
    <t>1236809</t>
  </si>
  <si>
    <t>Přístroj spínače 6 (6So) střídavý bezšroubový</t>
  </si>
  <si>
    <t>1807132328</t>
  </si>
  <si>
    <t>I76107624</t>
  </si>
  <si>
    <t>Přístupový bod/hotspot s přenosovou rychlostí až 1317 Mbps, podporuje Wi-Fi standardy 802.11a/b/g/n/ac, frekvence 2,4 GHz a 5 GHz, anténní systém MIMO 3x3/2x2 (2,4/5 GHz),1 x RJ45 10/100/1000, PoE napájení, max. výstupní výkon 24/22 dBm (2,4/5 GHz)</t>
  </si>
  <si>
    <t>191739214</t>
  </si>
  <si>
    <t>2032863</t>
  </si>
  <si>
    <t>Rám podlahová krabice</t>
  </si>
  <si>
    <t>-801503169</t>
  </si>
  <si>
    <t>1110818</t>
  </si>
  <si>
    <t>rámeček 1-násobný bílá</t>
  </si>
  <si>
    <t>647180399</t>
  </si>
  <si>
    <t>E-VOL20</t>
  </si>
  <si>
    <t>Regulátor hlasitosti 20W, relé nuceného poslechu</t>
  </si>
  <si>
    <t>1221601712</t>
  </si>
  <si>
    <t>ZR14-RF.S</t>
  </si>
  <si>
    <t>Rozbočovač 8x výstup 11dB. Šířka pásma 5-1000 MHz, 1 směr průchozí pro napájení. Provedení na konektory F.</t>
  </si>
  <si>
    <t>275972071</t>
  </si>
  <si>
    <t>1273615</t>
  </si>
  <si>
    <t>Sada pro nouzovou signalizaci 3280B-C10001 B</t>
  </si>
  <si>
    <t>448605521</t>
  </si>
  <si>
    <t>5020404</t>
  </si>
  <si>
    <t>Sada spoj.materiálu NSM 6x10 - vratový šroub+samojistící matice</t>
  </si>
  <si>
    <t>424744433</t>
  </si>
  <si>
    <t>7107174.1</t>
  </si>
  <si>
    <t>SENSOR P přítomnostní 360°</t>
  </si>
  <si>
    <t>-544065625</t>
  </si>
  <si>
    <t>31500</t>
  </si>
  <si>
    <t>-2007228128</t>
  </si>
  <si>
    <t>3015943</t>
  </si>
  <si>
    <t>Spínač časový CS3-2 pod vypínač pro ventilátory s regulací</t>
  </si>
  <si>
    <t>315732937</t>
  </si>
  <si>
    <t>1137228</t>
  </si>
  <si>
    <t>Spojka trubky SM 20 sv.šedá</t>
  </si>
  <si>
    <t>-350801387</t>
  </si>
  <si>
    <t>7507016</t>
  </si>
  <si>
    <t>Spojka žlabu galvanický zinek</t>
  </si>
  <si>
    <t>411599272</t>
  </si>
  <si>
    <t>5465</t>
  </si>
  <si>
    <t>Spojovací materiál sada 4x šroub, podložka, matice (M6)</t>
  </si>
  <si>
    <t>-949802425</t>
  </si>
  <si>
    <t>7122001</t>
  </si>
  <si>
    <t>Sprej ochranný izolační gumoasfalt 1600 /400ml 3M</t>
  </si>
  <si>
    <t>1454631534</t>
  </si>
  <si>
    <t>SZNV-11</t>
  </si>
  <si>
    <t>St.zdroj 12V/100 470uF, pro napájení TV rozbočovače</t>
  </si>
  <si>
    <t>1416469594</t>
  </si>
  <si>
    <t>1062261</t>
  </si>
  <si>
    <t>SVORKA krabicová 2273-202 2x2,5 BILA</t>
  </si>
  <si>
    <t>2097351987</t>
  </si>
  <si>
    <t>1062262</t>
  </si>
  <si>
    <t>SVORKA krabicová 2273-203 3x2,5 ORANZOVA</t>
  </si>
  <si>
    <t>381201879</t>
  </si>
  <si>
    <t>1062264</t>
  </si>
  <si>
    <t>SVORKA krabicová 2273-205 5x2,5 ZLUTA</t>
  </si>
  <si>
    <t>2047334274</t>
  </si>
  <si>
    <t>02110</t>
  </si>
  <si>
    <t>SVORKA krabicová 273-104 3 X 2,5</t>
  </si>
  <si>
    <t>450937884</t>
  </si>
  <si>
    <t>02111</t>
  </si>
  <si>
    <t>SVORKA krabicová 273-105 5 X 2,5</t>
  </si>
  <si>
    <t>-727727165</t>
  </si>
  <si>
    <t>01487</t>
  </si>
  <si>
    <t>svorka na potrubí "Bernard" + pásek</t>
  </si>
  <si>
    <t>-87632689</t>
  </si>
  <si>
    <t>1015431</t>
  </si>
  <si>
    <t>Svorka SO m FeZn malá okapová</t>
  </si>
  <si>
    <t>1776674753</t>
  </si>
  <si>
    <t>7204775</t>
  </si>
  <si>
    <t>Svorka SR 03 plech FeZn pro spojení páska/drát (plech)</t>
  </si>
  <si>
    <t>1631856684</t>
  </si>
  <si>
    <t>1005962</t>
  </si>
  <si>
    <t>Svorka SS FeZn spojovací - tloušťka 3 mm</t>
  </si>
  <si>
    <t>-379211172</t>
  </si>
  <si>
    <t>3019569</t>
  </si>
  <si>
    <t>Svorka SU FeZn univerzální</t>
  </si>
  <si>
    <t>1775008841</t>
  </si>
  <si>
    <t>1006631</t>
  </si>
  <si>
    <t>Svorka SZ zkušební litina/litina</t>
  </si>
  <si>
    <t>-1958144256</t>
  </si>
  <si>
    <t>1059676</t>
  </si>
  <si>
    <t>Svorkovnice ekvipotenciální EPS 2</t>
  </si>
  <si>
    <t>1107574995</t>
  </si>
  <si>
    <t>00543</t>
  </si>
  <si>
    <t>SYKFY  3 X 2 X 0,5</t>
  </si>
  <si>
    <t>-1492494300</t>
  </si>
  <si>
    <t>10059</t>
  </si>
  <si>
    <t>SYKFY 20x3x0.5mm2</t>
  </si>
  <si>
    <t>1532997148</t>
  </si>
  <si>
    <t>1065629</t>
  </si>
  <si>
    <t>Štítek označovací č.**</t>
  </si>
  <si>
    <t>1973420081</t>
  </si>
  <si>
    <t>1187170</t>
  </si>
  <si>
    <t>Kryt zásuvky komunikační bílá</t>
  </si>
  <si>
    <t>-1979568807</t>
  </si>
  <si>
    <t>3017588</t>
  </si>
  <si>
    <t>Nosná maska s 1 otvorem</t>
  </si>
  <si>
    <t>-1775096711</t>
  </si>
  <si>
    <t>1251570</t>
  </si>
  <si>
    <t>Tlačítko bezpečnostní stop, žluté, montáž na povrch, červený hřib</t>
  </si>
  <si>
    <t>-664782893</t>
  </si>
  <si>
    <t>1617153</t>
  </si>
  <si>
    <t>Trubička smršťovací za tepla MDT-A 12/3mm - 1 metr 3M</t>
  </si>
  <si>
    <t>2062265204</t>
  </si>
  <si>
    <t>1741055</t>
  </si>
  <si>
    <t>TRUBKA DVOUPL. UVBA</t>
  </si>
  <si>
    <t>-2019415829</t>
  </si>
  <si>
    <t>1245254</t>
  </si>
  <si>
    <t>Trubka ohebná 125N 34,5mm LPE-2 2329/LPE-2 bílá 50m</t>
  </si>
  <si>
    <t>-1429411830</t>
  </si>
  <si>
    <t>1245255</t>
  </si>
  <si>
    <t>Trubka ohebná 125N 42,2mm LPE-2 2336/LPE-2 bílá 50m</t>
  </si>
  <si>
    <t>1431842830</t>
  </si>
  <si>
    <t>00201</t>
  </si>
  <si>
    <t>trubka ohebná instal. PVC 2316 průměr 16mm</t>
  </si>
  <si>
    <t>-1560465039</t>
  </si>
  <si>
    <t>2323/LPE-1</t>
  </si>
  <si>
    <t>TRUBKA OHEBNÁ PVC 2316 16mm</t>
  </si>
  <si>
    <t>959392868</t>
  </si>
  <si>
    <t>274</t>
  </si>
  <si>
    <t>00248</t>
  </si>
  <si>
    <t>trubka ochr. vnitřní z PE průměr 38mm</t>
  </si>
  <si>
    <t>784926537</t>
  </si>
  <si>
    <t>275</t>
  </si>
  <si>
    <t>1432581</t>
  </si>
  <si>
    <t>Trubka pevná 320N VRM 20 TURBO světle šedá</t>
  </si>
  <si>
    <t>-902933269</t>
  </si>
  <si>
    <t>276</t>
  </si>
  <si>
    <t>00217</t>
  </si>
  <si>
    <t>trubka tuhá instal. z PVC 1516 průměr 16mm</t>
  </si>
  <si>
    <t>-831279421</t>
  </si>
  <si>
    <t>277</t>
  </si>
  <si>
    <t>Pol22</t>
  </si>
  <si>
    <t>Ubiquiti UniFi Switch - 8x Gbit LAN</t>
  </si>
  <si>
    <t>-1351287213</t>
  </si>
  <si>
    <t>278</t>
  </si>
  <si>
    <t>VM-3240E</t>
  </si>
  <si>
    <t>Ústředna s vestavěným MP3 přehrávačem, IR - 350W</t>
  </si>
  <si>
    <t>-1940348229</t>
  </si>
  <si>
    <t>279</t>
  </si>
  <si>
    <t>5009465</t>
  </si>
  <si>
    <t>Uzávěr víka - pružný VU</t>
  </si>
  <si>
    <t>907853517</t>
  </si>
  <si>
    <t>280</t>
  </si>
  <si>
    <t>1480686</t>
  </si>
  <si>
    <t>Variant+ krabice nástěnná pro profil 45 s víčkem průběžná IP54 modrá</t>
  </si>
  <si>
    <t>-1689403366</t>
  </si>
  <si>
    <t>281</t>
  </si>
  <si>
    <t>1480633</t>
  </si>
  <si>
    <t>Variant+ spínač 1 IP54 šedá</t>
  </si>
  <si>
    <t>350823626</t>
  </si>
  <si>
    <t>282</t>
  </si>
  <si>
    <t>0901-077</t>
  </si>
  <si>
    <t>ventilační jednotka, 2 ventilátory, h600 /</t>
  </si>
  <si>
    <t>1512795959</t>
  </si>
  <si>
    <t>283</t>
  </si>
  <si>
    <t>7115266</t>
  </si>
  <si>
    <t>Víko kabelového žlabu V 125 ( 5151) /2m</t>
  </si>
  <si>
    <t>1075642769</t>
  </si>
  <si>
    <t>284</t>
  </si>
  <si>
    <t>1477588</t>
  </si>
  <si>
    <t>Víko kabelového žlabu V 250 S (5152)</t>
  </si>
  <si>
    <t>302239379</t>
  </si>
  <si>
    <t>285</t>
  </si>
  <si>
    <t>1739955</t>
  </si>
  <si>
    <t>VÍKO KABELOVÉHO ŽLABU V 50 F</t>
  </si>
  <si>
    <t>-1349917963</t>
  </si>
  <si>
    <t>286</t>
  </si>
  <si>
    <t>1009402</t>
  </si>
  <si>
    <t>Vodič CYA 4 H07V-K zeleno-žlutá</t>
  </si>
  <si>
    <t>1984608729</t>
  </si>
  <si>
    <t>287</t>
  </si>
  <si>
    <t>I76108624</t>
  </si>
  <si>
    <t>Výkonný 24-portový switch 100/1000M s propustností 1000 Mbps, zdroj součástí dodávky. Nehlučný a úsporný chod, v kovovém krytu. IEEE 802.3,802.3u,802.3b</t>
  </si>
  <si>
    <t>24870969</t>
  </si>
  <si>
    <t>288</t>
  </si>
  <si>
    <t>800153</t>
  </si>
  <si>
    <t>1606958972</t>
  </si>
  <si>
    <t>289</t>
  </si>
  <si>
    <t>0901-069</t>
  </si>
  <si>
    <t>zámek + 2 klíče, uzamčení bočních dveří /</t>
  </si>
  <si>
    <t>-360728603</t>
  </si>
  <si>
    <t>290</t>
  </si>
  <si>
    <t>1504957</t>
  </si>
  <si>
    <t>Záslepka 45X22.5</t>
  </si>
  <si>
    <t>76529411</t>
  </si>
  <si>
    <t>291</t>
  </si>
  <si>
    <t>1197036</t>
  </si>
  <si>
    <t>Zásuvka 1-násobná bílá s ochranným kolíkem, s clonkami 16 A / 230V IP 40</t>
  </si>
  <si>
    <t>-789729946</t>
  </si>
  <si>
    <t>292</t>
  </si>
  <si>
    <t>1480690</t>
  </si>
  <si>
    <t>Zásuvka 1-násobná IP54 šedá</t>
  </si>
  <si>
    <t>-1500659222</t>
  </si>
  <si>
    <t>293</t>
  </si>
  <si>
    <t>3024194</t>
  </si>
  <si>
    <t>zásuvka 2-násobná natočená s clonkami bílá</t>
  </si>
  <si>
    <t>367054230</t>
  </si>
  <si>
    <t>294</t>
  </si>
  <si>
    <t>1752560</t>
  </si>
  <si>
    <t>ZÁSUVKA 5P 16A/400V IP44</t>
  </si>
  <si>
    <t>-966516859</t>
  </si>
  <si>
    <t>295</t>
  </si>
  <si>
    <t>1327365</t>
  </si>
  <si>
    <t>Zásuvka datová 45X22.5-RJ-45 HB</t>
  </si>
  <si>
    <t>975107728</t>
  </si>
  <si>
    <t>296</t>
  </si>
  <si>
    <t>11.061.213</t>
  </si>
  <si>
    <t>Zásuvka 45x45 bílá s clonkou</t>
  </si>
  <si>
    <t>931101959</t>
  </si>
  <si>
    <t>297</t>
  </si>
  <si>
    <t>900205</t>
  </si>
  <si>
    <t>-1123079293</t>
  </si>
  <si>
    <t>298</t>
  </si>
  <si>
    <t>1122070</t>
  </si>
  <si>
    <t>Závitová tyč pozink M8x1000mm -1m</t>
  </si>
  <si>
    <t>1777802929</t>
  </si>
  <si>
    <t>299</t>
  </si>
  <si>
    <t>2040006</t>
  </si>
  <si>
    <t>ZLAB KAB.NKZIN 50x250x0.70</t>
  </si>
  <si>
    <t>-338873084</t>
  </si>
  <si>
    <t>300</t>
  </si>
  <si>
    <t>1227337</t>
  </si>
  <si>
    <t>Žlab drátěný DZ 150/ 50 2,5m standard Topservis</t>
  </si>
  <si>
    <t>2016088141</t>
  </si>
  <si>
    <t>301</t>
  </si>
  <si>
    <t>2032890</t>
  </si>
  <si>
    <t>Žlab kabelový NKZI 50x125x0,70 s integrovanou spojkou a 2m</t>
  </si>
  <si>
    <t>535243215</t>
  </si>
  <si>
    <t>302</t>
  </si>
  <si>
    <t>1741255</t>
  </si>
  <si>
    <t>ŽLAB S INT.SPOJ. 60X50X0.75 F</t>
  </si>
  <si>
    <t>-1283301138</t>
  </si>
  <si>
    <t>dod</t>
  </si>
  <si>
    <t>Dodávky zařízení (specifikace)</t>
  </si>
  <si>
    <t>303</t>
  </si>
  <si>
    <t>2102010021</t>
  </si>
  <si>
    <t>Dodávka a montáž zařízení UPS do rozvaděče RACK</t>
  </si>
  <si>
    <t>-695221105</t>
  </si>
  <si>
    <t>Poznámka k položce:_x000D_
Poznámka k položce: Poznámka k položce: Kapacita výstupního výkonu [W]: 700 Kapacita výstupního výkonu [VA]: 1400 Jmenovité výstupní napětí [V]: 230 Topologie: Line interaktivní Typ křivky: Iterační aproximace sinusového průběhu Výstupní přípojky: (2) IEC Jumpers (Záložní provoz na baterie) (6) IEC 320 C13 (Záložní provoz na baterie)</t>
  </si>
  <si>
    <t>304</t>
  </si>
  <si>
    <t>2102010022</t>
  </si>
  <si>
    <t>Dodávka montáž, zapojení odskoušení elektroměrového pilíře 2x dvě sazby, 2x 25A</t>
  </si>
  <si>
    <t>1659557454</t>
  </si>
  <si>
    <t>305</t>
  </si>
  <si>
    <t>2102010023</t>
  </si>
  <si>
    <t>Dodávka montáž, zapojení odskoušení elektroměrového pilíře pro nepřímé dvousazbové měření, typově odskoušena do 160A, hlavní jistič hodnoty 100A, vývod 2xCYKY-J 2x50+35</t>
  </si>
  <si>
    <t>192451074</t>
  </si>
  <si>
    <t>306</t>
  </si>
  <si>
    <t>2102010024</t>
  </si>
  <si>
    <t>Dodávka montáž, zapojení odskoušení pojistkové pilíře SS 300/PKE1P (ČEZ)</t>
  </si>
  <si>
    <t>-1890157390</t>
  </si>
  <si>
    <t>307</t>
  </si>
  <si>
    <t>2102010025</t>
  </si>
  <si>
    <t>Dodávka RFID čip EM 125 kHz - černý</t>
  </si>
  <si>
    <t>-1745789162</t>
  </si>
  <si>
    <t>308</t>
  </si>
  <si>
    <t>2102010026</t>
  </si>
  <si>
    <t>Dodávka, montáž, odskoušení, zaškolení domácího audiotelefonu(vyjímaje kabeláž)</t>
  </si>
  <si>
    <t>-641008251</t>
  </si>
  <si>
    <t>Poznámka k položce:_x000D_
Poznámka k položce: Poznámka k položce: 4x venkovní  zapuštěné audio-tablo s 12 tlačítky, s indukční smyčkou pro sluchově postižené,  čtečkou RFID čipů,  12x vnitřní audiotelefon s možností otevření tří venkovních dveří a spínacím kontaktem pro sepnutí  externí kontrolky</t>
  </si>
  <si>
    <t>309</t>
  </si>
  <si>
    <t>2102010027</t>
  </si>
  <si>
    <t>Dodávka, montáž, zapojení, ověření zapojení a popsání rozvaděče RD-112</t>
  </si>
  <si>
    <t>-274038922</t>
  </si>
  <si>
    <t>310</t>
  </si>
  <si>
    <t>2102010028</t>
  </si>
  <si>
    <t>Dodávka, montáž, zapojení, ověření zapojení a popsání rozvaděče RD-210</t>
  </si>
  <si>
    <t>443159954</t>
  </si>
  <si>
    <t>311</t>
  </si>
  <si>
    <t>2102010029</t>
  </si>
  <si>
    <t>Dodávka, montáž, zapojení, ověření zapojení a popsání rozvaděče RD-217</t>
  </si>
  <si>
    <t>1173844116</t>
  </si>
  <si>
    <t>312</t>
  </si>
  <si>
    <t>2102010030</t>
  </si>
  <si>
    <t>Dodávka, montáž, zapojení, ověření zapojení a popsání rozvaděče RH2</t>
  </si>
  <si>
    <t>765822388</t>
  </si>
  <si>
    <t>313</t>
  </si>
  <si>
    <t>2102010031</t>
  </si>
  <si>
    <t>Dodávka, zapojení odskoušení zásuvkové skříně IP54</t>
  </si>
  <si>
    <t>97272978</t>
  </si>
  <si>
    <t>Poznámka k položce:_x000D_
Poznámka k položce: Poznámka k položce: (1x proud chránič 40A/30mA/4, 1xB32A/3f 1xB16A/3f, 2xB16A/1f) (1x zásuvka 32A/400V, 1x 16A/400V, 4x230V/16A)</t>
  </si>
  <si>
    <t>314</t>
  </si>
  <si>
    <t>2102010032</t>
  </si>
  <si>
    <t>Montáž a dodávka interaktivní tabule, včetně projektoru</t>
  </si>
  <si>
    <t>-1306051409</t>
  </si>
  <si>
    <t>Poznámka k položce:_x000D_
Poznámka k položce: Poznámka k položce: Širokoúhlá 88-palcová interaktivní tabule , - poměr stran 16:10 - Funkce dvoj dotyku pero-prst - Magnetický povrch tabule - V balení 2 ks bezbateriové pera - Podporuje Windows 7/8/10, Mac OSX a Linux - Pracuje s ActivInspire, ClassFlow, ActivSoundBar, ActivExpression, ActiVote, ActiView, ... - Snadné připojení na programy jako Google Earth ™, Microsoft® Surface ™, YouTube, ... Podporované operační systémy Windows®, Mac OS®, Linux®, Touch Technology infračervené, Rozlišení oblasti 30 DPI, Rozlišení dotykové obrazovky žádný ovladač 7680 x 4320px, s ovladačem 32767 x 32767 px, Dotkněte se frekvence obnovy 100 Hz, Rozlišení objektu Průměr 4 mm multidotykový 10 dotykové obrazovky, čas odezvy ≤10 ms, Přesnost polohování 2 mm, Vstup uživatele Dotkněte se pera Obsah balení ActivBoard x1, Stylus x2, držák pera x2, prodlužovací kabel USB x1 3 m, konzoly x4 na stěnu, instalační a uživatelská příručka x1 připojení  USB 2.0 x1 napájení  Požadavky na napájení USB Maximální spotřeba energie &lt;2.0 W Celkové rozměry 1973 x 1260 mm</t>
  </si>
  <si>
    <t>741</t>
  </si>
  <si>
    <t>Elektroinstalace - silnoproud</t>
  </si>
  <si>
    <t>315</t>
  </si>
  <si>
    <t>998741202</t>
  </si>
  <si>
    <t>Přesun hmot procentní pro silnoproud v objektech v přes 6 do 12 m</t>
  </si>
  <si>
    <t>967923044</t>
  </si>
  <si>
    <t>Práce v HZS</t>
  </si>
  <si>
    <t>316</t>
  </si>
  <si>
    <t>2102010033</t>
  </si>
  <si>
    <t>Dohledání přípojného místa datového připojení</t>
  </si>
  <si>
    <t>Nh</t>
  </si>
  <si>
    <t>-996591598</t>
  </si>
  <si>
    <t>317</t>
  </si>
  <si>
    <t>2102010034</t>
  </si>
  <si>
    <t>Funkční odzkoušení zařízení</t>
  </si>
  <si>
    <t>-236750046</t>
  </si>
  <si>
    <t>318</t>
  </si>
  <si>
    <t>2102010035</t>
  </si>
  <si>
    <t>Koordinace s ostatními profesemi</t>
  </si>
  <si>
    <t>1010132860</t>
  </si>
  <si>
    <t>319</t>
  </si>
  <si>
    <t>2102010036</t>
  </si>
  <si>
    <t>Práce nad rámec ceníku C21M - , přesun nových svítidel a elektroinstalačního materiálu do místností, likvidace obalového materiálu</t>
  </si>
  <si>
    <t>1952004558</t>
  </si>
  <si>
    <t>320</t>
  </si>
  <si>
    <t>2102010037</t>
  </si>
  <si>
    <t>Spolupráce s revizním technikem</t>
  </si>
  <si>
    <t>267969689</t>
  </si>
  <si>
    <t>321</t>
  </si>
  <si>
    <t>2102010038</t>
  </si>
  <si>
    <t>Zabezpečení pracoviště</t>
  </si>
  <si>
    <t>912671160</t>
  </si>
  <si>
    <t>OST</t>
  </si>
  <si>
    <t>Ostatní POLOŽKY Z REKAPITULACE</t>
  </si>
  <si>
    <t>322</t>
  </si>
  <si>
    <t>OST 05</t>
  </si>
  <si>
    <t>Pomocné práce</t>
  </si>
  <si>
    <t>512</t>
  </si>
  <si>
    <t>-1162245324</t>
  </si>
  <si>
    <t>323</t>
  </si>
  <si>
    <t>OST 06</t>
  </si>
  <si>
    <t>Podružný materiál</t>
  </si>
  <si>
    <t>428578993</t>
  </si>
  <si>
    <t>IO 01 - VENKOVNÍ KANALIZACE A PŘÍPOJKA KANALIZACE I.etapa PŘÍSTAVBA</t>
  </si>
  <si>
    <t xml:space="preserve">    5 - Komunikace pozemní</t>
  </si>
  <si>
    <t xml:space="preserve">    8 - Trubní vedení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</si>
  <si>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</si>
  <si>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</si>
  <si>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</si>
  <si>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</si>
  <si>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</si>
  <si>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131251203</t>
  </si>
  <si>
    <t>Hloubení jam zapažených v hornině třídy těžitelnosti I, skupiny 3 objem do 100 m3 strojně</t>
  </si>
  <si>
    <t>132251104</t>
  </si>
  <si>
    <t>Hloubení rýh nezapažených  š do 800 mm v hornině třídy těžitelnosti I, skupiny 3 objem přes 100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</si>
  <si>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</si>
  <si>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</si>
  <si>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</si>
  <si>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</si>
  <si>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</si>
  <si>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</si>
  <si>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</si>
  <si>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</si>
  <si>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</si>
  <si>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</si>
  <si>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175151101</t>
  </si>
  <si>
    <t>Obsypání potrubí strojně sypaninou bez prohození, uloženou do 3 m</t>
  </si>
  <si>
    <t>58331200</t>
  </si>
  <si>
    <t>štěrkopísek netříděný zásypový</t>
  </si>
  <si>
    <t>451572111</t>
  </si>
  <si>
    <t>Lože pod potrubí otevřený výkop z kameniva drobného těženého</t>
  </si>
  <si>
    <t>Komunikace pozemní</t>
  </si>
  <si>
    <t>564231111</t>
  </si>
  <si>
    <t>Podklad nebo podsyp ze štěrkopísku ŠP tl 100 mm</t>
  </si>
  <si>
    <t>Trubní vedení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</si>
  <si>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</si>
  <si>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</si>
  <si>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</si>
  <si>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</si>
  <si>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894812203</t>
  </si>
  <si>
    <t>Revizní a čistící šachta z PP šachtové dno DN 425/150 s přítokem tvaru T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</si>
  <si>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</si>
  <si>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</si>
  <si>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</si>
  <si>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</si>
  <si>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894812241</t>
  </si>
  <si>
    <t>Revizní a čistící šachta z PP DN 425 šachtová roura teleskopická světlé hloubky 375 mm</t>
  </si>
  <si>
    <t>894812249</t>
  </si>
  <si>
    <t>Příplatek k rourám revizní a čistící šachty z PP DN 425 za uříznutí šachtové roury</t>
  </si>
  <si>
    <t>894812257</t>
  </si>
  <si>
    <t>Revizní a čistící šachta z PP DN 425 poklop plastový pochůzí pro třídu zatížení A15</t>
  </si>
  <si>
    <t>894812262</t>
  </si>
  <si>
    <t>Revizní a čistící šachta z PP DN 425 poklop litinový plný do teleskopické trubky pro třídu zatížení D400</t>
  </si>
  <si>
    <t>894812312</t>
  </si>
  <si>
    <t>Revizní a čistící šachta z PP typ DN 600/160 šachtové dno průtočné 30°, 60°, 90°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</si>
  <si>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</si>
  <si>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</si>
  <si>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</si>
  <si>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</si>
  <si>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894812377</t>
  </si>
  <si>
    <t>Revizní a čistící šachta z PP DN 600 poklop litinový pro třídu zatížení D400 s teleskopickým adaptérem</t>
  </si>
  <si>
    <t>897171112</t>
  </si>
  <si>
    <t>Akumulační boxy z PP pro vsakování dešťových vod zatížené osobními automobily objemu přes 10 do 30 m3</t>
  </si>
  <si>
    <t>899722113</t>
  </si>
  <si>
    <t>Krytí potrubí z plastů výstražnou fólií z PVC 34cm</t>
  </si>
  <si>
    <t>998276101</t>
  </si>
  <si>
    <t>Přesun hmot pro trubní vedení z trub z plastických hmot otevřený výkop</t>
  </si>
  <si>
    <t>-837250561</t>
  </si>
  <si>
    <t>721111104</t>
  </si>
  <si>
    <t>Potrubí kanalizační kameninové hrdlové svodné s integrovaným spojem a pryžovým těsněním DN 200</t>
  </si>
  <si>
    <t>721111112</t>
  </si>
  <si>
    <t>Potrubí kanalizační kameninové hrdlové přechod PVC - kamenina DN 150/200</t>
  </si>
  <si>
    <t>721173315</t>
  </si>
  <si>
    <t>Potrubí kanalizační z PVC SN 4 dešťové DN 110</t>
  </si>
  <si>
    <t>721173316</t>
  </si>
  <si>
    <t>Potrubí kanalizační z PVC SN 4 dešťové DN 125</t>
  </si>
  <si>
    <t>721173317</t>
  </si>
  <si>
    <t>Potrubí kanalizační z PVC SN 4 dešťové DN 160</t>
  </si>
  <si>
    <t>721242106</t>
  </si>
  <si>
    <t>Lapač střešních splavenin z PP se zápachovou klapkou a lapacím košem DN 125</t>
  </si>
  <si>
    <t>-1741986193</t>
  </si>
  <si>
    <t>HZS2212.R01</t>
  </si>
  <si>
    <t>Hodinová zúčtovací sazba instalatér odborný - napojení na stávající kanalizační přípojky</t>
  </si>
  <si>
    <t>HZS2212.R02</t>
  </si>
  <si>
    <t>Hodinová zúčtovací sazba instalatér odborný - navrtávky do kanalizačních šachet a utěsnění</t>
  </si>
  <si>
    <t>I.ZP-DOP - I. etapa PŘÍSTAVBA - DOPROVODNÁ ČÁST</t>
  </si>
  <si>
    <t>SO 01.01_DOP - Stavební část I.etapa PŘÍSTAVBA - DOPROVODNÁ ČÁST</t>
  </si>
  <si>
    <t>Zdivo jednovrstvé z cihel děrovaných přes P10 do P15 na maltu M20 tl 300 mm</t>
  </si>
  <si>
    <t>1737286082</t>
  </si>
  <si>
    <t>1408086349</t>
  </si>
  <si>
    <t>-855755461</t>
  </si>
  <si>
    <t>286095331</t>
  </si>
  <si>
    <t>Montáž prefabrikovaných ŽB stropů ze stropních panelů š 1200 mm dl do 7000 mm</t>
  </si>
  <si>
    <t>1777152449</t>
  </si>
  <si>
    <t>panel stropní předpjatý 1000x1190x200mm, počet lan 7 + 0</t>
  </si>
  <si>
    <t>669739610</t>
  </si>
  <si>
    <t>panel stropní předpjatý 1000x1190x250mm, počet lan 6 + 0</t>
  </si>
  <si>
    <t>1188427526</t>
  </si>
  <si>
    <t>409168442</t>
  </si>
  <si>
    <t>-1690680181</t>
  </si>
  <si>
    <t>263183707</t>
  </si>
  <si>
    <t>-756509983</t>
  </si>
  <si>
    <t>-577115187</t>
  </si>
  <si>
    <t>-516430022</t>
  </si>
  <si>
    <t>1976832552</t>
  </si>
  <si>
    <t>-2116643522</t>
  </si>
  <si>
    <t>1116062396</t>
  </si>
  <si>
    <t>Montáž kontaktního zateplení vnějších stěn lepením a mechanickým kotvením polystyrénových desek tl do 160 mm</t>
  </si>
  <si>
    <t>-1644980817</t>
  </si>
  <si>
    <t>-867034976</t>
  </si>
  <si>
    <t>1038608959</t>
  </si>
  <si>
    <t>-1203367131</t>
  </si>
  <si>
    <t>109136734</t>
  </si>
  <si>
    <t>1089055080</t>
  </si>
  <si>
    <t>-999215588</t>
  </si>
  <si>
    <t>-596886323</t>
  </si>
  <si>
    <t>Montáž lešení řadového trubkového lehkého s podlahami zatížení do 200 kg/m2 š do 1,2 m v do 10 m</t>
  </si>
  <si>
    <t>1666285396</t>
  </si>
  <si>
    <t>-249166599</t>
  </si>
  <si>
    <t>Demontáž lešení řadového trubkového lehkého s podlahami zatížení do 200 kg/m2 š do 1,2 m v do 10 m</t>
  </si>
  <si>
    <t>-159534219</t>
  </si>
  <si>
    <t>-1464237225</t>
  </si>
  <si>
    <t>-1892354867</t>
  </si>
  <si>
    <t>1593091102</t>
  </si>
  <si>
    <t>1862136831</t>
  </si>
  <si>
    <t>355005586</t>
  </si>
  <si>
    <t>deska EPS 150 do plochých střech a podlah λ=0,035 tl 80mm</t>
  </si>
  <si>
    <t>-263480715</t>
  </si>
  <si>
    <t>-1917206875</t>
  </si>
  <si>
    <t>2028082844</t>
  </si>
  <si>
    <t>-199907966</t>
  </si>
  <si>
    <t>362497709</t>
  </si>
  <si>
    <t>-806724595</t>
  </si>
  <si>
    <t>Montáž plastových oken plochy přes 1 m2 otevíravých výšky do 1,5 m s rámem do zdiva</t>
  </si>
  <si>
    <t>1003902988</t>
  </si>
  <si>
    <t>1071180448</t>
  </si>
  <si>
    <t>Montáž plastových oken plochy přes 1 m2 otevíravých výšky do 2,5 m s rámem do zdiva</t>
  </si>
  <si>
    <t>83650551</t>
  </si>
  <si>
    <t>684317646</t>
  </si>
  <si>
    <t>-678958030</t>
  </si>
  <si>
    <t>167659333</t>
  </si>
  <si>
    <t>-718276379</t>
  </si>
  <si>
    <t>130566539</t>
  </si>
  <si>
    <t>-163082279</t>
  </si>
  <si>
    <t>Vodou ředitelná penetrace savého podkladu povlakových podlah ředěná v poměru 1:3</t>
  </si>
  <si>
    <t>-315003083</t>
  </si>
  <si>
    <t>Vyrovnání podkladu povlakových podlah stěrkou pevnosti 20 MPa tl 5 mm</t>
  </si>
  <si>
    <t>1379077093</t>
  </si>
  <si>
    <t>926840185</t>
  </si>
  <si>
    <t>-383256553</t>
  </si>
  <si>
    <t>-595848128</t>
  </si>
  <si>
    <t>Základní akrylátová jednonásobná bezbarvá penetrace podkladu v místnostech výšky do 3,80 m</t>
  </si>
  <si>
    <t>987107072</t>
  </si>
  <si>
    <t>570089217</t>
  </si>
  <si>
    <t>I.ZP-NEP - I. etapa PŘÍSTAVBA - NEPŘÍMÉ NÁKLADY</t>
  </si>
  <si>
    <t>SO 01.04_NEP - VYTÁPĚNÍ I.etapa</t>
  </si>
  <si>
    <t xml:space="preserve">    Ostatní - Ostatní náklady</t>
  </si>
  <si>
    <t>Ostatní</t>
  </si>
  <si>
    <t>Ostatní náklady</t>
  </si>
  <si>
    <t>0007510001</t>
  </si>
  <si>
    <t>Doprava na místo stavby a ostatní režijní náklady</t>
  </si>
  <si>
    <t>-2114817826</t>
  </si>
  <si>
    <t>0007510002</t>
  </si>
  <si>
    <t>Spojovací, těsnící, montážní materiál, pomocné atypické ocelové konstrukce, třmeny, objímky, závěsy, apod.</t>
  </si>
  <si>
    <t>-442171728</t>
  </si>
  <si>
    <t>0007510003</t>
  </si>
  <si>
    <t>Pomocné zařízení při montáži zařízení výšky do 3 m ( lešení, přenosná mobilní plošina atd.) vč. jeho montáže a demontáže</t>
  </si>
  <si>
    <t>1701271488</t>
  </si>
  <si>
    <t>0007510004</t>
  </si>
  <si>
    <t>Topná, provozní a dilatační zkoužka, včetně uzavření a zabezpečení konců potrubí</t>
  </si>
  <si>
    <t>-1665905876</t>
  </si>
  <si>
    <t>0007510005</t>
  </si>
  <si>
    <t>Kompletní demontáž stávajícího otopného systému zahrnující demontáž armatur, demontáž rozvodných potrubí, demontáž otopných těles, odstranění tepelných izolací včetně ekologické likvidace demontovaného materiálu a odvozu na skládku</t>
  </si>
  <si>
    <t>-1573706338</t>
  </si>
  <si>
    <t>SO 01.05_NEP - VZDUCHOTECHNIKA I.etapa</t>
  </si>
  <si>
    <t xml:space="preserve">    D1 - Ostatní náklady</t>
  </si>
  <si>
    <t>D1</t>
  </si>
  <si>
    <t>01X101</t>
  </si>
  <si>
    <t>Přesun hmot vnitrostaveništní</t>
  </si>
  <si>
    <t>-1106804908</t>
  </si>
  <si>
    <t>01X102</t>
  </si>
  <si>
    <t>Příplatek k přesunu hmot  za zvětšený přesun do 500 m</t>
  </si>
  <si>
    <t>841596870</t>
  </si>
  <si>
    <t>01X103</t>
  </si>
  <si>
    <t>Zprovoznění zařízení, měření, zaregulování a uvedení do provozu</t>
  </si>
  <si>
    <t>482146312</t>
  </si>
  <si>
    <t>01X104</t>
  </si>
  <si>
    <t>Dopravní a režijní náklady</t>
  </si>
  <si>
    <t>-1015974954</t>
  </si>
  <si>
    <t>01X105</t>
  </si>
  <si>
    <t>Stavební přípomoce včetně použitého materiálu zahrnující bourání, vrtání, drážkování, zpětné zapravení s úpravou povrchů, úklid a oststní pomocné práce</t>
  </si>
  <si>
    <t>-1705275834</t>
  </si>
  <si>
    <t>01X106</t>
  </si>
  <si>
    <t>Závěsový a montážní materiál</t>
  </si>
  <si>
    <t>-222527514</t>
  </si>
  <si>
    <t>01X107</t>
  </si>
  <si>
    <t>Pomocné ocelové konstrukce pro uložení potrubí a zařízení</t>
  </si>
  <si>
    <t>-1658354504</t>
  </si>
  <si>
    <t>01X108</t>
  </si>
  <si>
    <t>Montážní plošina přenosná pro práce výšky nad 3m - instalace a demontáž</t>
  </si>
  <si>
    <t>-588406796</t>
  </si>
  <si>
    <t>01X109</t>
  </si>
  <si>
    <t>Těsnění prostupů stavebních konstrukcí požární ucpávkou a požárním tmelem</t>
  </si>
  <si>
    <t>-483254705</t>
  </si>
  <si>
    <t>SO 01.06_NEP - ELEKTROINSTALACE I.etapa PŘÍSTAVBA - VRN</t>
  </si>
  <si>
    <t>VRN - Práce v VRN</t>
  </si>
  <si>
    <t>VRN</t>
  </si>
  <si>
    <t>Práce v VRN</t>
  </si>
  <si>
    <t>OST 03</t>
  </si>
  <si>
    <t>Cestovné, úklid pracoviště</t>
  </si>
  <si>
    <t>1637729722</t>
  </si>
  <si>
    <t>SO 01.07_NEP - VRN I.etapa PŘÍSTAVBA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</si>
  <si>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</si>
  <si>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</si>
  <si>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</si>
  <si>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</si>
  <si>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</si>
  <si>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</si>
  <si>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</si>
  <si>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</si>
  <si>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</si>
  <si>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</si>
  <si>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010001001</t>
  </si>
  <si>
    <t>Průzkumné, geodetické a projektové práce- vytyčení stavby</t>
  </si>
  <si>
    <t>1024</t>
  </si>
  <si>
    <t>-1155565191</t>
  </si>
  <si>
    <t>010001002</t>
  </si>
  <si>
    <t>Průzkumné, geodetické a projektové práce - vytyčení sítí</t>
  </si>
  <si>
    <t>1115298355</t>
  </si>
  <si>
    <t>010001003</t>
  </si>
  <si>
    <t>Průzkumné, geodetické a projektové práce - zaměření dokončené stavby</t>
  </si>
  <si>
    <t>předpokládaná cena z jiných realizací</t>
  </si>
  <si>
    <t>432509831</t>
  </si>
  <si>
    <t>010001004</t>
  </si>
  <si>
    <t>Průzkumné, geodetické a projektové práce - podklad pro zákres do KN</t>
  </si>
  <si>
    <t>-1314537049</t>
  </si>
  <si>
    <t>010001010</t>
  </si>
  <si>
    <t>Průzkumné, geodetické a projektové práce - dokumentace skutečného provedení stavby</t>
  </si>
  <si>
    <t>1722932753</t>
  </si>
  <si>
    <t>010001020</t>
  </si>
  <si>
    <t>Průzkumné, geodetické a projektové práce - výrobní dokumentace</t>
  </si>
  <si>
    <t>-1794541798</t>
  </si>
  <si>
    <t>VRN2</t>
  </si>
  <si>
    <t>Příprava staveniště</t>
  </si>
  <si>
    <t>020001001</t>
  </si>
  <si>
    <t>Příprava staveniště - sondy</t>
  </si>
  <si>
    <t>-582263060</t>
  </si>
  <si>
    <t>VRN3</t>
  </si>
  <si>
    <t>Zařízení staveniště</t>
  </si>
  <si>
    <t>030001001</t>
  </si>
  <si>
    <t>Zařízení staveniště - náklady na zřízení</t>
  </si>
  <si>
    <t>-1655293103</t>
  </si>
  <si>
    <t>Poznámka k položce:_x000D_
příprava podloží, osazení buněk pro zařízení staveniště_x000D_
_x000D_
minimální požadavky investora:_x000D_
buňka - kancelář_x000D_
byňky - zasedací místnost pro 10 osob_x000D_
vybavené sociálním zázemím, pitnou vodou, místo pro přípravu kávy, čaje_x000D_
WIFI připojení</t>
  </si>
  <si>
    <t>030001002</t>
  </si>
  <si>
    <t>Zařízení staveniště - náklady na provoz a údržbu</t>
  </si>
  <si>
    <t>měs</t>
  </si>
  <si>
    <t>-1728138401</t>
  </si>
  <si>
    <t>Poznámka k položce:_x000D_
minimální požadavky investora:_x000D_
buňka - kancelář_x000D_
byňky - zasedací místnost pro 10 osob_x000D_
vybavené sociálním zázemím, pitnou vodou, místo pro přípravu kávy, čaje_x000D_
WIFI připojení</t>
  </si>
  <si>
    <t>030001003</t>
  </si>
  <si>
    <t>Zařízení staveniště - náklady na energie</t>
  </si>
  <si>
    <t>1647931730</t>
  </si>
  <si>
    <t>VRN4</t>
  </si>
  <si>
    <t>Inženýrská činnost</t>
  </si>
  <si>
    <t>040001001</t>
  </si>
  <si>
    <t>Inženýrská činnost - kompletace a koordinace</t>
  </si>
  <si>
    <t>-1192038562</t>
  </si>
  <si>
    <t>040001002</t>
  </si>
  <si>
    <t>Inženýrská činnost - revize, zkoušky a měření</t>
  </si>
  <si>
    <t>-1393258911</t>
  </si>
  <si>
    <t>040001003</t>
  </si>
  <si>
    <t>Inženýrská činnost - odborný dohled statika</t>
  </si>
  <si>
    <t>hzs</t>
  </si>
  <si>
    <t>1220003791</t>
  </si>
  <si>
    <t>040001004</t>
  </si>
  <si>
    <t>Inženýrská činnost - koordinátor BOZP</t>
  </si>
  <si>
    <t>-952385594</t>
  </si>
  <si>
    <t>VRN7</t>
  </si>
  <si>
    <t>Provozní vlivy</t>
  </si>
  <si>
    <t>070001000</t>
  </si>
  <si>
    <t>Provozní vlivy - stavba za provozu ve vedlejší budově</t>
  </si>
  <si>
    <t>-1276956032</t>
  </si>
  <si>
    <t>VRN9</t>
  </si>
  <si>
    <t>Ostatní náklady - měření radonu</t>
  </si>
  <si>
    <t>-1496285515</t>
  </si>
  <si>
    <t>090001002</t>
  </si>
  <si>
    <t>Ostatní náklady - bilbord po dobu výstavby dle požadavků poskytovatele dotace</t>
  </si>
  <si>
    <t>1557964846</t>
  </si>
  <si>
    <t>090001003</t>
  </si>
  <si>
    <t>Ostatní náklady - trvalá pamětní deska dle požadavků poskytovatele dotace</t>
  </si>
  <si>
    <t>1292873023</t>
  </si>
  <si>
    <t>SO 01.2_NEP - Zpevněné plochy I.etapa PŘÍSTAVBA</t>
  </si>
  <si>
    <t>116951201</t>
  </si>
  <si>
    <t>Úprava zemin vápnem nebo směsnými hydraulickými pojivy</t>
  </si>
  <si>
    <t>1689183903</t>
  </si>
  <si>
    <t>58530170</t>
  </si>
  <si>
    <t>vápno nehašené CL 90-Q pro úpravu zemin standardní</t>
  </si>
  <si>
    <t>1598098210</t>
  </si>
  <si>
    <t>-1089300885</t>
  </si>
  <si>
    <t>-283733791</t>
  </si>
  <si>
    <t>162251102</t>
  </si>
  <si>
    <t>Vodorovné přemístění přes 20 do 50 m výkopku/sypaniny z horniny třídy těžitelnosti I skupiny 1 až 3</t>
  </si>
  <si>
    <t>-852843537</t>
  </si>
  <si>
    <t>-1139511260</t>
  </si>
  <si>
    <t>167151111</t>
  </si>
  <si>
    <t>Nakládání výkopku z hornin třídy těžitelnosti I skupiny 1 až 3 přes 100 m3</t>
  </si>
  <si>
    <t>-200086512</t>
  </si>
  <si>
    <t>-703111234</t>
  </si>
  <si>
    <t>573222089</t>
  </si>
  <si>
    <t>181311103</t>
  </si>
  <si>
    <t>Rozprostření ornice tl vrstvy do 200 mm v rovině nebo ve svahu do 1:5 ručně</t>
  </si>
  <si>
    <t>622072877</t>
  </si>
  <si>
    <t>181411131</t>
  </si>
  <si>
    <t>Založení parkového trávníku výsevem pl do 1000 m2 v rovině a ve svahu do 1:5</t>
  </si>
  <si>
    <t>-1188359587</t>
  </si>
  <si>
    <t>00572410</t>
  </si>
  <si>
    <t>osivo směs travní parková</t>
  </si>
  <si>
    <t>952055615</t>
  </si>
  <si>
    <t>181951112</t>
  </si>
  <si>
    <t>Úprava pláně v hornině třídy těžitelnosti I skupiny 1 až 3 se zhutněním strojně</t>
  </si>
  <si>
    <t>1772616348</t>
  </si>
  <si>
    <t>564831111</t>
  </si>
  <si>
    <t>Podklad ze štěrkodrtě ŠD tl 100 mm</t>
  </si>
  <si>
    <t>-267433043</t>
  </si>
  <si>
    <t>564861111</t>
  </si>
  <si>
    <t>Podklad ze štěrkodrtě ŠD tl 200 mm</t>
  </si>
  <si>
    <t>-1291595418</t>
  </si>
  <si>
    <t>567132111</t>
  </si>
  <si>
    <t>Podklad ze směsi stmelené cementem SC C 8/10 (KSC I) tl 160 mm</t>
  </si>
  <si>
    <t>-1968094174</t>
  </si>
  <si>
    <t>596212213</t>
  </si>
  <si>
    <t>Kladení zámkové dlažby pozemních komunikací tl 80 mm skupiny A pl přes 300 m2</t>
  </si>
  <si>
    <t>786017072</t>
  </si>
  <si>
    <t>59245020</t>
  </si>
  <si>
    <t>dlažba tvar obdélník betonová 200x100x80mm přírodní</t>
  </si>
  <si>
    <t>-6906409</t>
  </si>
  <si>
    <t>637211122</t>
  </si>
  <si>
    <t>Okapový chodník z betonových dlaždic tl 60 mm kladených do písku se zalitím spár MC</t>
  </si>
  <si>
    <t>-1213890474</t>
  </si>
  <si>
    <t>916131213</t>
  </si>
  <si>
    <t>Osazení silničního obrubníku betonového stojatého s boční opěrou do lože z betonu prostého</t>
  </si>
  <si>
    <t>-257724072</t>
  </si>
  <si>
    <t>59217031</t>
  </si>
  <si>
    <t>obrubník betonový silniční 1000x150x250mm</t>
  </si>
  <si>
    <t>1927283876</t>
  </si>
  <si>
    <t>916231213</t>
  </si>
  <si>
    <t>Osazení chodníkového obrubníku betonového stojatého s boční opěrou do lože z betonu prostého</t>
  </si>
  <si>
    <t>-1298821683</t>
  </si>
  <si>
    <t>59217017</t>
  </si>
  <si>
    <t>obrubník betonový chodníkový 1000x100x250mm</t>
  </si>
  <si>
    <t>1049266258</t>
  </si>
  <si>
    <t>935114112</t>
  </si>
  <si>
    <t>Mikroštěrbinový odvodňovací betonový žlab 220x260 mm se spádem dna 0,5 % se základem</t>
  </si>
  <si>
    <t>1848019884</t>
  </si>
  <si>
    <t>998223011</t>
  </si>
  <si>
    <t>Přesun hmot pro pozemní komunikace s krytem dlážděným</t>
  </si>
  <si>
    <t>-1743026909</t>
  </si>
  <si>
    <t>IO 01_NEP - VENKOVNÍ KANALIZACE A PŘÍPOJKA KANALIZACE I.etapa PŘÍSTAVBA - VRN</t>
  </si>
  <si>
    <t>012203000</t>
  </si>
  <si>
    <t>Geodetické práce při provádění stavby</t>
  </si>
  <si>
    <t>-1058444363</t>
  </si>
  <si>
    <t>013254000</t>
  </si>
  <si>
    <t>Dokumentace skutečného provedení stavby</t>
  </si>
  <si>
    <t>905400950</t>
  </si>
  <si>
    <t>II.ZP - II. etapa STAVEBNÍ ÚPRAVY - ZPŮSOBILÉ VÝDAJE</t>
  </si>
  <si>
    <t>II.ZP-HL - II. etapa STAVEBNÍ ÚPRAVY - HLAVNÍ ČÁST</t>
  </si>
  <si>
    <t>SO 02.01 - STAVEBNÍ ČÁST II.etapa STAVEBNÍ ÚPRAVY</t>
  </si>
  <si>
    <t xml:space="preserve">    765 - Krytina skládaná</t>
  </si>
  <si>
    <t xml:space="preserve">    772 - Podlahy z kamene</t>
  </si>
  <si>
    <t>M - Práce a dodávky M</t>
  </si>
  <si>
    <t xml:space="preserve">    33-M - Montáže dopr.zaříz.,sklad. zař. a váh</t>
  </si>
  <si>
    <t>139751101</t>
  </si>
  <si>
    <t>Vykopávky v uzavřených prostorech v hornině třídy těžitelnosti I, skupiny 1 až 3 ručně</t>
  </si>
  <si>
    <t>-183843058</t>
  </si>
  <si>
    <t>131213102</t>
  </si>
  <si>
    <t>Hloubení jam v nesoudržných horninách třídy těžitelnosti I, skupiny 3 ručně</t>
  </si>
  <si>
    <t>-352457675</t>
  </si>
  <si>
    <t>Hloubení rýh nezapažených  š do 800 mm v hornině třídy těžitelnosti I, skupiny 3 objem do 100 m3 strojně</t>
  </si>
  <si>
    <t>162211311</t>
  </si>
  <si>
    <t>Vodorovné přemístění výkopku z horniny třídy těžitelnosti I, skupiny 1 až 3 stavebním kolečkem do 10 m</t>
  </si>
  <si>
    <t>1389512366</t>
  </si>
  <si>
    <t>162211319</t>
  </si>
  <si>
    <t>Příplatek k vodorovnému přemístění výkopku z horniny třídy těžitelnosti I, skupiny 1 až 3 stavebním kolečkem ZKD 10 m</t>
  </si>
  <si>
    <t>1477172453</t>
  </si>
  <si>
    <t>Vodorovné přemístění do 500 m výkopku/sypaniny z horniny třídy těžitelnosti I, skupiny 1 až 3</t>
  </si>
  <si>
    <t>Vodorovné přemístění do 3000 m výkopku/sypaniny z horniny třídy těžitelnosti I, skupiny 1 až 3</t>
  </si>
  <si>
    <t>Nakládání výkopku z hornin třídy těžitelnosti I, skupiny 1 až 3 ručně</t>
  </si>
  <si>
    <t>174111102</t>
  </si>
  <si>
    <t>Zásyp v uzavřených prostorech sypaninou se zhutněním ručně</t>
  </si>
  <si>
    <t>-15588877</t>
  </si>
  <si>
    <t>275313711</t>
  </si>
  <si>
    <t>Základové patky z betonu tř. C 20/25</t>
  </si>
  <si>
    <t>1886669817</t>
  </si>
  <si>
    <t>275351121</t>
  </si>
  <si>
    <t>Zřízení bednění základových patek</t>
  </si>
  <si>
    <t>-1456379719</t>
  </si>
  <si>
    <t>275351122</t>
  </si>
  <si>
    <t>Odstranění bednění základových patek</t>
  </si>
  <si>
    <t>-1275250088</t>
  </si>
  <si>
    <t>275361821</t>
  </si>
  <si>
    <t>Výztuž základových patek betonářskou ocelí 10 505 (R)</t>
  </si>
  <si>
    <t>1082900088</t>
  </si>
  <si>
    <t>Základová zeď tl do 200 mm z tvárnic ztraceného bednění včetně výplně z betonu tř. C 16/20</t>
  </si>
  <si>
    <t>279113133</t>
  </si>
  <si>
    <t>Základová zeď tl do 250 mm z tvárnic ztraceného bednění včetně výplně z betonu tř. C 16/20</t>
  </si>
  <si>
    <t>1171175098</t>
  </si>
  <si>
    <t>279321347</t>
  </si>
  <si>
    <t>Základová zeď ze ŽB bez zvýšených nároků na prostředí tř. C 25/30 bez výztuže</t>
  </si>
  <si>
    <t>323709541</t>
  </si>
  <si>
    <t>279351121</t>
  </si>
  <si>
    <t>Zřízení oboustranného bednění základových zdí</t>
  </si>
  <si>
    <t>1023142658</t>
  </si>
  <si>
    <t>279351122</t>
  </si>
  <si>
    <t>Odstranění oboustranného bednění základových zdí</t>
  </si>
  <si>
    <t>294237096</t>
  </si>
  <si>
    <t>310238211</t>
  </si>
  <si>
    <t>Zazdívka otvorů pl do 1 m2 ve zdivu nadzákladovém cihlami pálenými na MVC</t>
  </si>
  <si>
    <t>-386390443</t>
  </si>
  <si>
    <t>Nosná zeď tl do 250 mm z hladkých tvárnic ztraceného bednění včetně výplně z betonu tř. C 16/20</t>
  </si>
  <si>
    <t>317142422</t>
  </si>
  <si>
    <t>Překlad nenosný pórobetonový š 100 mm v do 250 mm na tenkovrstvou maltu dl do 1250 mm</t>
  </si>
  <si>
    <t>-674535950</t>
  </si>
  <si>
    <t>317142432</t>
  </si>
  <si>
    <t>Překlad nenosný pórobetonový š 125 mm v do 250 mm na tenkovrstvou maltu dl do 1250 mm</t>
  </si>
  <si>
    <t>-1702107656</t>
  </si>
  <si>
    <t>317944321</t>
  </si>
  <si>
    <t>Válcované nosníky do č.12 dodatečně osazované do připravených otvorů</t>
  </si>
  <si>
    <t>353238547</t>
  </si>
  <si>
    <t>317944323</t>
  </si>
  <si>
    <t>Válcované nosníky č.14 až 22 dodatečně osazované do připravených otvorů</t>
  </si>
  <si>
    <t>20758957</t>
  </si>
  <si>
    <t>342241161</t>
  </si>
  <si>
    <t>Příčky z cihel plných dl 290 mm pevnosti P 15 na MC tl 65 mm</t>
  </si>
  <si>
    <t>-359395838</t>
  </si>
  <si>
    <t>342272225</t>
  </si>
  <si>
    <t>Příčka z pórobetonových hladkých tvárnic na tenkovrstvou maltu tl 100 mm</t>
  </si>
  <si>
    <t>-1463529004</t>
  </si>
  <si>
    <t>342272235</t>
  </si>
  <si>
    <t>Příčka z pórobetonových hladkých tvárnic na tenkovrstvou maltu tl 125 mm</t>
  </si>
  <si>
    <t>1708192989</t>
  </si>
  <si>
    <t>346244371</t>
  </si>
  <si>
    <t>Zazdívka o tl 140 mm rýh, nik nebo kapes z cihel pálených</t>
  </si>
  <si>
    <t>1261129331</t>
  </si>
  <si>
    <t>346244381</t>
  </si>
  <si>
    <t>Plentování jednostranné v do 200 mm válcovaných nosníků cihlami</t>
  </si>
  <si>
    <t>196783210</t>
  </si>
  <si>
    <t>346481111</t>
  </si>
  <si>
    <t>Zaplentování rýh, potrubí, výklenků nebo nik ve stěnách rabicovým pletivem</t>
  </si>
  <si>
    <t>1690023137</t>
  </si>
  <si>
    <t>-1667961345</t>
  </si>
  <si>
    <t>169019967</t>
  </si>
  <si>
    <t>3-1 03 2ET</t>
  </si>
  <si>
    <t>D+M Oplocení P1-P5 - plotové profilované pletivové pole vč. betonové podezdívky a ocelových sloupků, vč. zaloření</t>
  </si>
  <si>
    <t>1378035253</t>
  </si>
  <si>
    <t>1180430588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</si>
  <si>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</si>
  <si>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</si>
  <si>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15 cm</t>
  </si>
  <si>
    <t>Odstranění podpěrné konstrukce stropů výšky do 4 m tl do 15 cm</t>
  </si>
  <si>
    <t>434191451</t>
  </si>
  <si>
    <t>Osazení schodišťových stupňů kamenných broušených nebo leštěných oboustranně do otvorů se zazděním</t>
  </si>
  <si>
    <t>-1067605677</t>
  </si>
  <si>
    <t>58388010</t>
  </si>
  <si>
    <t>stupeň schodišťový žulový plný 150x300x1000mm rovný tryskaný</t>
  </si>
  <si>
    <t>39221083</t>
  </si>
  <si>
    <t>Vápenocementová hrubá omítka rýh ve stropech šířky do 150 mm</t>
  </si>
  <si>
    <t>612325422</t>
  </si>
  <si>
    <t>Oprava vnitřní vápenocementové štukové omítky stěn v rozsahu plochy do 30%</t>
  </si>
  <si>
    <t>-431720806</t>
  </si>
  <si>
    <t>621211061</t>
  </si>
  <si>
    <t>Montáž kontaktního zateplení vnějších podhledů lepením a mechanickým kotvením polystyrénových desek tl přes 240 mm</t>
  </si>
  <si>
    <t>-161472687</t>
  </si>
  <si>
    <t>2837598.R1</t>
  </si>
  <si>
    <t>deska EPS 100 fasádní λ=0,037 tl 250mm</t>
  </si>
  <si>
    <t>R poměr cena ostatních EPS</t>
  </si>
  <si>
    <t>45766302</t>
  </si>
  <si>
    <t>621531022</t>
  </si>
  <si>
    <t>Tenkovrstvá silikonová zrnitá omítka zrnitost 2,0 mm vnějších podhledů</t>
  </si>
  <si>
    <t>-540399761</t>
  </si>
  <si>
    <t>368</t>
  </si>
  <si>
    <t>1216930745</t>
  </si>
  <si>
    <t>622212051</t>
  </si>
  <si>
    <t>Montáž kontaktního zateplení vnějšího ostění, nadpraží nebo parapetu hl. špalety do 400 mm lepením desek z polystyrenu tl do 40 mm</t>
  </si>
  <si>
    <t>1632183125</t>
  </si>
  <si>
    <t>28375944</t>
  </si>
  <si>
    <t>deska EPS 100 fasádní λ=0,037 tl 40mm</t>
  </si>
  <si>
    <t>-299844122</t>
  </si>
  <si>
    <t>28376439</t>
  </si>
  <si>
    <t>deska z polystyrénu XPS, hrana rovná a strukturovaný povrch 250kPa tl 40mm</t>
  </si>
  <si>
    <t>1539703526</t>
  </si>
  <si>
    <t>62221207.R1</t>
  </si>
  <si>
    <t>Montáž kontaktního zateplení vnějšího ostění, nadpraží nebo parapetu hl. špalety 450 mm lepením desek z polystyrenu tl přes 120 mm</t>
  </si>
  <si>
    <t>R cena poměrem</t>
  </si>
  <si>
    <t>-1346126392</t>
  </si>
  <si>
    <t>18749930</t>
  </si>
  <si>
    <t>622252001</t>
  </si>
  <si>
    <t>Montáž profilů kontaktního zateplení připevněných mechanicky</t>
  </si>
  <si>
    <t>2112577970</t>
  </si>
  <si>
    <t>59051653</t>
  </si>
  <si>
    <t>profil zakládací Al tl 0,7mm pro ETICS pro izolant tl 160mm</t>
  </si>
  <si>
    <t>-186491937</t>
  </si>
  <si>
    <t>Poznámka k položce:_x000D_
 na lištu PKO dle PBŘ</t>
  </si>
  <si>
    <t>59051500</t>
  </si>
  <si>
    <t>profil dilatační stěnový PVC s výztužnou tkaninou pro ETICS</t>
  </si>
  <si>
    <t>742641293</t>
  </si>
  <si>
    <t>59051502</t>
  </si>
  <si>
    <t>profil dilatační rohový PVC s výztužnou tkaninou pro ETICS</t>
  </si>
  <si>
    <t>1584452678</t>
  </si>
  <si>
    <t>364</t>
  </si>
  <si>
    <t>-230332066</t>
  </si>
  <si>
    <t>365</t>
  </si>
  <si>
    <t>398040036</t>
  </si>
  <si>
    <t>622325102</t>
  </si>
  <si>
    <t>Oprava vnější vápenocementové hladké omítky složitosti 1 stěn v rozsahu do 30%</t>
  </si>
  <si>
    <t>-370742418</t>
  </si>
  <si>
    <t>-1071632646</t>
  </si>
  <si>
    <t>Mazanina tl do 80 mm z betonu prostého bez zvýšených nároků na prostředí tř. C 25/30</t>
  </si>
  <si>
    <t>631311124</t>
  </si>
  <si>
    <t>Mazanina tl do 120 mm z betonu prostého bez zvýšených nároků na prostředí tř. C 16/20</t>
  </si>
  <si>
    <t>271805376</t>
  </si>
  <si>
    <t>Mazanina tl do 120 mm z betonu prostého bez zvýšených nároků na prostředí tř. C 25/30</t>
  </si>
  <si>
    <t>631311131</t>
  </si>
  <si>
    <t>Doplnění dosavadních mazanin betonem prostým plochy do 1 m2 tloušťky přes 80 mm</t>
  </si>
  <si>
    <t>-1446605623</t>
  </si>
  <si>
    <t>Mazanina tl do 240 mm z betonu prostého bez zvýšených nároků na prostředí tř. C 16/20</t>
  </si>
  <si>
    <t>Mazanina tl do 240 mm z betonu prostého bez zvýšených nároků na prostředí tř. C 25/30</t>
  </si>
  <si>
    <t>631311214</t>
  </si>
  <si>
    <t>Mazanina tl do 80 mm z betonu prostého se zvýšenými nároky na prostředí tř. C 25/30</t>
  </si>
  <si>
    <t>436962516</t>
  </si>
  <si>
    <t>Příplatek k mazanině tl do 80 mm za stržení povrchu spodní vrstvy před vložením výztuže</t>
  </si>
  <si>
    <t>635211121</t>
  </si>
  <si>
    <t>Násyp pod podlahy z keramzitu</t>
  </si>
  <si>
    <t>-1342371804</t>
  </si>
  <si>
    <t>635211121.R1</t>
  </si>
  <si>
    <t>Násyp pod podlahy - keramzit smísený s cementem max. 500kg/m3</t>
  </si>
  <si>
    <t>581015782</t>
  </si>
  <si>
    <t>635211131</t>
  </si>
  <si>
    <t>Násyp pod podlahy z perlitu</t>
  </si>
  <si>
    <t>1122311171</t>
  </si>
  <si>
    <t>Osazování zárubní nebo rámů dveřních kovových do 4 m2 na MC</t>
  </si>
  <si>
    <t>642944121</t>
  </si>
  <si>
    <t>Osazování ocelových zárubní dodatečné pl do 2,5 m2</t>
  </si>
  <si>
    <t>841071909</t>
  </si>
  <si>
    <t>642944221</t>
  </si>
  <si>
    <t>Osazování ocelových zárubní dodatečné pl přes 2,5 m2</t>
  </si>
  <si>
    <t>-1419820728</t>
  </si>
  <si>
    <t>55331746</t>
  </si>
  <si>
    <t>zárubeň dvoukřídlá ocelová pro zdění tl stěny 110-150mm rozměru 1250/1970, 2100mm</t>
  </si>
  <si>
    <t>-1394420719</t>
  </si>
  <si>
    <t>zárubeň dvoukřídlá ocelová pro zdění tl stěny 110-150mm rozměru 1800/1970, 2100mm</t>
  </si>
  <si>
    <t>523301649</t>
  </si>
  <si>
    <t>55331488</t>
  </si>
  <si>
    <t>zárubeň jednokřídlá ocelová pro zdění tl stěny 110-150mm rozměru 900/1970, 2100mm</t>
  </si>
  <si>
    <t>1198210881</t>
  </si>
  <si>
    <t>55331485</t>
  </si>
  <si>
    <t>zárubeň jednokřídlá ocelová pro zdění tl stěny 110-150mm rozměru 600/1970, 2100mm</t>
  </si>
  <si>
    <t>818681952</t>
  </si>
  <si>
    <t>-335367587</t>
  </si>
  <si>
    <t>Osazování ventilačních mřížek velikosti do 300 x 300 mm</t>
  </si>
  <si>
    <t>1773473907</t>
  </si>
  <si>
    <t>935113111</t>
  </si>
  <si>
    <t>Osazení odvodňovacího polymerbetonového žlabu s krycím roštem šířky do 200 mm</t>
  </si>
  <si>
    <t>1361353435</t>
  </si>
  <si>
    <t>Poznámka k položce:_x000D_
vč. napojení na kanalizaci</t>
  </si>
  <si>
    <t>59227006</t>
  </si>
  <si>
    <t>žlab odvodňovací polymerbetonový se spádem dna 0,5% 1000x130x155/160mm</t>
  </si>
  <si>
    <t>865365610</t>
  </si>
  <si>
    <t>Poznámka k položce:_x000D_
vč. příslušenství</t>
  </si>
  <si>
    <t>962031133</t>
  </si>
  <si>
    <t>Bourání příček z cihel pálených na MVC tl do 150 mm</t>
  </si>
  <si>
    <t>1129997677</t>
  </si>
  <si>
    <t>962032641</t>
  </si>
  <si>
    <t>Bourání zdiva komínového nad střechou z cihel na MC</t>
  </si>
  <si>
    <t>1369561727</t>
  </si>
  <si>
    <t>963022819</t>
  </si>
  <si>
    <t>Bourání kamenných schodišťových stupňů zhotovených na místě</t>
  </si>
  <si>
    <t>-1210436094</t>
  </si>
  <si>
    <t>965042141</t>
  </si>
  <si>
    <t>Bourání podkladů pod dlažby nebo mazanin betonových nebo z litého asfaltu tl do 100 mm pl přes 4 m2</t>
  </si>
  <si>
    <t>345864900</t>
  </si>
  <si>
    <t>965043341</t>
  </si>
  <si>
    <t>Bourání podkladů pod dlažby betonových s potěrem nebo teracem tl do 100 mm pl přes 4 m2</t>
  </si>
  <si>
    <t>2127220518</t>
  </si>
  <si>
    <t>965081333</t>
  </si>
  <si>
    <t>Bourání podlah z dlaždic betonových, teracových nebo čedičových tl do 30 mm plochy přes 1 m2</t>
  </si>
  <si>
    <t>-1996807313</t>
  </si>
  <si>
    <t>965082933</t>
  </si>
  <si>
    <t>Odstranění násypů pod podlahami tl do 200 mm pl přes 2 m2</t>
  </si>
  <si>
    <t>-1214598205</t>
  </si>
  <si>
    <t>967021112</t>
  </si>
  <si>
    <t>Přisekání rovných ostění ve zdivu kamenném nebo smíšeném</t>
  </si>
  <si>
    <t>-1637008647</t>
  </si>
  <si>
    <t>967042714</t>
  </si>
  <si>
    <t>Odsekání zdiva z kamene nebo betonu plošné tl do 300 mm</t>
  </si>
  <si>
    <t>391968727</t>
  </si>
  <si>
    <t>968062356</t>
  </si>
  <si>
    <t>Vybourání dřevěných rámů oken dvojitých včetně křídel pl do 4 m2</t>
  </si>
  <si>
    <t>-482285463</t>
  </si>
  <si>
    <t>968072455</t>
  </si>
  <si>
    <t>Vybourání kovových dveřních zárubní pl do 2 m2</t>
  </si>
  <si>
    <t>-1006732834</t>
  </si>
  <si>
    <t>968072456</t>
  </si>
  <si>
    <t>Vybourání kovových dveřních zárubní pl přes 2 m2</t>
  </si>
  <si>
    <t>1363999303</t>
  </si>
  <si>
    <t>968072559</t>
  </si>
  <si>
    <t>Vybourání kovových vrat pl přes 5 m2</t>
  </si>
  <si>
    <t>1255250135</t>
  </si>
  <si>
    <t>971024651</t>
  </si>
  <si>
    <t>Vybourání otvorů ve zdivu kamenném pl do 4 m2 na MV nebo MVC tl do 600 mm</t>
  </si>
  <si>
    <t>-893102388</t>
  </si>
  <si>
    <t>971033641</t>
  </si>
  <si>
    <t>Vybourání otvorů ve zdivu cihelném pl do 4 m2 na MVC nebo MV tl do 300 mm</t>
  </si>
  <si>
    <t>-1487359277</t>
  </si>
  <si>
    <t>973031151</t>
  </si>
  <si>
    <t>Vysekání výklenků ve zdivu cihelném na MV nebo MVC pl přes 0,25 m2</t>
  </si>
  <si>
    <t>-1567532024</t>
  </si>
  <si>
    <t>974029165</t>
  </si>
  <si>
    <t>Vysekání rýh ve zdivu kamenném hl do 150 mm š do 200 mm</t>
  </si>
  <si>
    <t>-283787821</t>
  </si>
  <si>
    <t>974031165</t>
  </si>
  <si>
    <t>Vysekání rýh ve zdivu cihelném hl do 150 mm š do 200 mm</t>
  </si>
  <si>
    <t>1942754275</t>
  </si>
  <si>
    <t>974031664</t>
  </si>
  <si>
    <t>Vysekání rýh ve zdivu cihelném pro vtahování nosníků hl do 150 mm v do 150 mm</t>
  </si>
  <si>
    <t>-1727357120</t>
  </si>
  <si>
    <t>977331115</t>
  </si>
  <si>
    <t>Frézování hloubky do 50 mm komínového průduchu z cihel plných pálených</t>
  </si>
  <si>
    <t>-1383311835</t>
  </si>
  <si>
    <t>978012191</t>
  </si>
  <si>
    <t>Otlučení (osekání) vnitřní vápenné nebo vápenocementové omítky stropů rákosových v rozsahu do 100 %</t>
  </si>
  <si>
    <t>999404631</t>
  </si>
  <si>
    <t>978013141</t>
  </si>
  <si>
    <t>Otlučení (osekání) vnitřní vápenné nebo vápenocementové omítky stěn v rozsahu do 30 %</t>
  </si>
  <si>
    <t>-1710131320</t>
  </si>
  <si>
    <t>978015341</t>
  </si>
  <si>
    <t>Otlučení (osekání) vnější vápenné nebo vápenocementové omítky stupně členitosti 1 a 2 rozsahu do 30%</t>
  </si>
  <si>
    <t>-214612096</t>
  </si>
  <si>
    <t>978059541</t>
  </si>
  <si>
    <t>Odsekání a odebrání obkladů stěn z vnitřních obkládaček plochy přes 1 m2</t>
  </si>
  <si>
    <t>-1317737774</t>
  </si>
  <si>
    <t>97900.01</t>
  </si>
  <si>
    <t>Příplatek za šetrné bourání  - bez použití bouracích kladiv</t>
  </si>
  <si>
    <t>1478174555</t>
  </si>
  <si>
    <t>981011313</t>
  </si>
  <si>
    <t>Demolice budov zděných na MVC podíl konstrukcí do 20 % postupným rozebíráním</t>
  </si>
  <si>
    <t>1540625625</t>
  </si>
  <si>
    <t>981011416</t>
  </si>
  <si>
    <t>Demolice budov zděných na MC nebo z betonu podíl konstrukcí do 35 % postupným rozebíráním</t>
  </si>
  <si>
    <t>824068088</t>
  </si>
  <si>
    <t>366</t>
  </si>
  <si>
    <t>2026490141</t>
  </si>
  <si>
    <t>367</t>
  </si>
  <si>
    <t>1205959526</t>
  </si>
  <si>
    <t>Vnitrostaveništní doprava suti a vybouraných hmot pro budovy v do 15 m s použitím mechanizace</t>
  </si>
  <si>
    <t>997013154</t>
  </si>
  <si>
    <t>Vnitrostaveništní doprava suti a vybouraných hmot pro budovy v do 15 m s omezením mechanizace</t>
  </si>
  <si>
    <t>1437224230</t>
  </si>
  <si>
    <t>997013657.R1</t>
  </si>
  <si>
    <t>Poplatek za uložení na skládce (skládkovné) zeminy a kamení obsahující nebezpečné látky kód odpadu 17 05 03</t>
  </si>
  <si>
    <t>R cena skládky</t>
  </si>
  <si>
    <t>51744138</t>
  </si>
  <si>
    <t>997013811</t>
  </si>
  <si>
    <t>Poplatek za uložení na skládce (skládkovné) stavebního odpadu dřevěného kód odpadu 17 02 01</t>
  </si>
  <si>
    <t>755265459</t>
  </si>
  <si>
    <t>997013814</t>
  </si>
  <si>
    <t>Poplatek za uložení na skládce (skládkovné) stavebního odpadu izolací kód odpadu 17 06 04</t>
  </si>
  <si>
    <t>1949544082</t>
  </si>
  <si>
    <t>997013861</t>
  </si>
  <si>
    <t>Poplatek za uložení stavebního odpadu na recyklační skládce (skládkovné) z prostého betonu kód odpadu 17 01 01</t>
  </si>
  <si>
    <t>827525898</t>
  </si>
  <si>
    <t>997013863</t>
  </si>
  <si>
    <t>Poplatek za uložení stavebního odpadu na recyklační skládce (skládkovné) cihelného kód odpadu  17 01 02</t>
  </si>
  <si>
    <t>2132222377</t>
  </si>
  <si>
    <t>997013869</t>
  </si>
  <si>
    <t>Poplatek za uložení stavebního odpadu na recyklační skládce (skládkovné) ze směsí betonu, cihel a keramických výrobků kód odpadu 17 01 07</t>
  </si>
  <si>
    <t>832045560</t>
  </si>
  <si>
    <t>Poplatek za uložení stavebního odpadu na recyklační skládce (skládkovné) směsného stavebního a demoličního kód odpadu  17 09 04</t>
  </si>
  <si>
    <t>997013873</t>
  </si>
  <si>
    <t>Poplatek za uložení stavebního odpadu na recyklační skládce (skládkovné) zeminy a kamení zatříděného do Katalogu odpadů pod kódem 17 05 04</t>
  </si>
  <si>
    <t>-1705739178</t>
  </si>
  <si>
    <t>-1877789941</t>
  </si>
  <si>
    <t>pás asfaltový natavitelný modifikovaný SBS tl 4,0mm s vložkou</t>
  </si>
  <si>
    <t>711191201</t>
  </si>
  <si>
    <t>Provedení izolace proti zemní vlhkosti hydroizolační stěrkou vodorovné na betonu, 2 vrstvy</t>
  </si>
  <si>
    <t>987047194</t>
  </si>
  <si>
    <t>24551050</t>
  </si>
  <si>
    <t>stěrka hydroizolační cementová kapilárně aktivní s dodatečnou krystalizací do spodní stavby</t>
  </si>
  <si>
    <t>1520114594</t>
  </si>
  <si>
    <t>Poznámka k položce:_x000D_
Spotřeba: na dvě vrstvy 1,5 kg/m2</t>
  </si>
  <si>
    <t>82638287</t>
  </si>
  <si>
    <t>-1222366615</t>
  </si>
  <si>
    <t>63141431</t>
  </si>
  <si>
    <t>deska tepelně izolační minerální plovoucích podlah λ=0,033-0,035 tl 25mm</t>
  </si>
  <si>
    <t>-2042753111</t>
  </si>
  <si>
    <t>28375909</t>
  </si>
  <si>
    <t>deska EPS 150 do plochých střech a podlah λ=0,035 tl 50mm</t>
  </si>
  <si>
    <t>161388327</t>
  </si>
  <si>
    <t>deska EPS 150 do plochých střech a podlah λ=0,035 tl 60mm</t>
  </si>
  <si>
    <t>deska z polystyrénu XPS, hrana polodrážková a hladký povrch 700kPa tl 140mm</t>
  </si>
  <si>
    <t>deska EPS 150 do plochých střech a podlah λ=0,035 tl 200mm</t>
  </si>
  <si>
    <t>Montáž spádové izolace na zhlaví atiky šířky do 1000 mm lepené za studena zplna</t>
  </si>
  <si>
    <t>713151121</t>
  </si>
  <si>
    <t>Montáž izolace tepelné střech šikmých kladené volně pod krokve rohoží, pásů, desek</t>
  </si>
  <si>
    <t>-1015830240</t>
  </si>
  <si>
    <t>63141193.R1</t>
  </si>
  <si>
    <t>deska tepelně izolační minerální do šikmých střech a stěn  λ=0,035 tl 150mm</t>
  </si>
  <si>
    <t>231745946</t>
  </si>
  <si>
    <t>63141188</t>
  </si>
  <si>
    <t>deska tepelně izolační minerální do šikmých střech a stěn  λ=0,035 tl 100mm</t>
  </si>
  <si>
    <t>832062391</t>
  </si>
  <si>
    <t>63141195</t>
  </si>
  <si>
    <t>deska tepelně izolační minerální do šikmých střech a stěn  λ=0,05 tl 200mm</t>
  </si>
  <si>
    <t>714515461</t>
  </si>
  <si>
    <t>63141183.R1</t>
  </si>
  <si>
    <t>deska tepelně izolační minerální do šikmých střech a stěn  λ=0,035 tl 50mm</t>
  </si>
  <si>
    <t>-788948642</t>
  </si>
  <si>
    <t>63141194</t>
  </si>
  <si>
    <t>deska tepelně izolační minerální do šikmých střech a stěn  λ=0,035 tl 160mm</t>
  </si>
  <si>
    <t>-272726587</t>
  </si>
  <si>
    <t>63141184</t>
  </si>
  <si>
    <t>deska tepelně izolační minerální do šikmých střech a stěn  λ=0,035 tl 60mm</t>
  </si>
  <si>
    <t>351581434</t>
  </si>
  <si>
    <t>63141184.R1</t>
  </si>
  <si>
    <t>-1739878493</t>
  </si>
  <si>
    <t>Poznámka k položce:_x000D_
55kg/m3</t>
  </si>
  <si>
    <t>370048503</t>
  </si>
  <si>
    <t>67218234</t>
  </si>
  <si>
    <t>-2011581500</t>
  </si>
  <si>
    <t>-1338528084</t>
  </si>
  <si>
    <t>915336658</t>
  </si>
  <si>
    <t>762331813</t>
  </si>
  <si>
    <t>Demontáž vázaných kcí krovů z hranolů průřezové plochy do 288 cm2</t>
  </si>
  <si>
    <t>-1511718021</t>
  </si>
  <si>
    <t>762341250</t>
  </si>
  <si>
    <t>Montáž bednění střech rovných a šikmých sklonu do 60° z hoblovaných prken</t>
  </si>
  <si>
    <t>-697793319</t>
  </si>
  <si>
    <t>762341811</t>
  </si>
  <si>
    <t>Demontáž bednění střech z prken</t>
  </si>
  <si>
    <t>1753889118</t>
  </si>
  <si>
    <t>-2117217105</t>
  </si>
  <si>
    <t>762420033</t>
  </si>
  <si>
    <t>Obložení stropu z cementotřískových desek tl 16 mm broušených na pero a drážku šroubovaných</t>
  </si>
  <si>
    <t>866075502</t>
  </si>
  <si>
    <t>76251128.R1</t>
  </si>
  <si>
    <t>Podlahové kce podkladové dvouvrstvé z desek OSB tl 2x25 mm (do vnějšího prostředí"</t>
  </si>
  <si>
    <t>-876544470</t>
  </si>
  <si>
    <t>762522811</t>
  </si>
  <si>
    <t>Demontáž podlah s polštáři z prken tloušťky do 32 mm</t>
  </si>
  <si>
    <t>1248740895</t>
  </si>
  <si>
    <t>762841811</t>
  </si>
  <si>
    <t>Demontáž podbíjení obkladů stropů a střech sklonu do 60° z hrubých prken tl do 35 mm</t>
  </si>
  <si>
    <t>-1888631615</t>
  </si>
  <si>
    <t>762841812</t>
  </si>
  <si>
    <t>Demontáž podbíjení obkladů stropů a střech sklonu do 60° z hrubých prken s omítkou</t>
  </si>
  <si>
    <t>1334468590</t>
  </si>
  <si>
    <t>762901.R1</t>
  </si>
  <si>
    <t>Provedení zakončení střechy na stávající budově dle detailu A - okapová hrana, vč. veškerého potřebného materiálu</t>
  </si>
  <si>
    <t>R cena kalkulovaná</t>
  </si>
  <si>
    <t>-1875307033</t>
  </si>
  <si>
    <t>762901.R2</t>
  </si>
  <si>
    <t>Provedení střechy na stávající budově dle detailu B - zalomení mansardy, vč. veškerého potřebného materiálu</t>
  </si>
  <si>
    <t>-695985521</t>
  </si>
  <si>
    <t>762901.R3</t>
  </si>
  <si>
    <t>Provedení střechy na stávající budově dle detailu C - odvětrání hřebene</t>
  </si>
  <si>
    <t>560812560</t>
  </si>
  <si>
    <t>762901.R4</t>
  </si>
  <si>
    <t>Provedení střechy na stávající budově dle detailu D - okapová hrana čikmé střechy nd plochou střechou</t>
  </si>
  <si>
    <t>1188816279</t>
  </si>
  <si>
    <t>-1308348541</t>
  </si>
  <si>
    <t>763111316</t>
  </si>
  <si>
    <t>SDK příčka tl 125 mm profil CW+UW 100 desky 1xA 12,5 s izolací EI 30 Rw do 48 dB</t>
  </si>
  <si>
    <t>-303485326</t>
  </si>
  <si>
    <t>763111462.R1</t>
  </si>
  <si>
    <t>SDK příčka tl 155 mm profil CW+UW 100 desky 2x akustická 12,5 s izolací EI 90 Rw min. 60 dB</t>
  </si>
  <si>
    <t>R cena předběžná</t>
  </si>
  <si>
    <t>670897421</t>
  </si>
  <si>
    <t>763111811</t>
  </si>
  <si>
    <t>Demontáž SDK příčky s jednoduchou ocelovou nosnou konstrukcí opláštění jednoduché</t>
  </si>
  <si>
    <t>450343766</t>
  </si>
  <si>
    <t>763111821</t>
  </si>
  <si>
    <t>Demontáž SDK příčky se zdvojenou ocelovou nosnou konstrukcí opláštění dvojité</t>
  </si>
  <si>
    <t>490866317</t>
  </si>
  <si>
    <t>763131432</t>
  </si>
  <si>
    <t>SDK podhled deska 1xDF 15 bez izolace dvouvrstvá spodní kce profil CD+UD REI 90</t>
  </si>
  <si>
    <t>-468384790</t>
  </si>
  <si>
    <t>763181311</t>
  </si>
  <si>
    <t>Montáž jednokřídlové kovové zárubně SDK příčka</t>
  </si>
  <si>
    <t>-1342606663</t>
  </si>
  <si>
    <t>55331595</t>
  </si>
  <si>
    <t>zárubeň jednokřídlá ocelová pro sádrokartonové příčky tl stěny 110-150mm rozměru 800/1970, 2100mm</t>
  </si>
  <si>
    <t>2079595144</t>
  </si>
  <si>
    <t>763251211.R1</t>
  </si>
  <si>
    <t>Sádrovláknitá podlaha tl 30 mm z desek tl 2x15 mm bez podsypu</t>
  </si>
  <si>
    <t>1534573436</t>
  </si>
  <si>
    <t>-1102379036</t>
  </si>
  <si>
    <t>764001821</t>
  </si>
  <si>
    <t>Demontáž krytiny ze svitků nebo tabulí do suti</t>
  </si>
  <si>
    <t>-138409717</t>
  </si>
  <si>
    <t>764002841</t>
  </si>
  <si>
    <t>Demontáž oplechování horních ploch zdí a nadezdívek do suti</t>
  </si>
  <si>
    <t>-1820720296</t>
  </si>
  <si>
    <t>764004801</t>
  </si>
  <si>
    <t>Demontáž podokapního žlabu do suti</t>
  </si>
  <si>
    <t>1006667251</t>
  </si>
  <si>
    <t>764004861</t>
  </si>
  <si>
    <t>Demontáž svodu do suti</t>
  </si>
  <si>
    <t>-1425378851</t>
  </si>
  <si>
    <t>398005629</t>
  </si>
  <si>
    <t>1593850116</t>
  </si>
  <si>
    <t>518594435</t>
  </si>
  <si>
    <t>764212663</t>
  </si>
  <si>
    <t>Oplechování rovné okapové hrany z Pz s povrchovou úpravou rš 250 mm</t>
  </si>
  <si>
    <t>-1598414069</t>
  </si>
  <si>
    <t>-520276772</t>
  </si>
  <si>
    <t>764221405</t>
  </si>
  <si>
    <t>Oplechování větraného hřebene s větrací mřížkou z Al plechu rš 400 mm</t>
  </si>
  <si>
    <t>617918717</t>
  </si>
  <si>
    <t>764221466</t>
  </si>
  <si>
    <t>Oplechování úžlabí z Al plechu rš 500 mm</t>
  </si>
  <si>
    <t>-1783511062</t>
  </si>
  <si>
    <t>764222433</t>
  </si>
  <si>
    <t>Oplechování rovné okapové hrany z Al plechu rš 250 mm</t>
  </si>
  <si>
    <t>-1526665557</t>
  </si>
  <si>
    <t>764222434</t>
  </si>
  <si>
    <t>Oplechování rovné okapové hrany z Al plechu rš 330 mm</t>
  </si>
  <si>
    <t>-75936868</t>
  </si>
  <si>
    <t>764222436</t>
  </si>
  <si>
    <t>Oplechování rovné okapové hrany z Al plechu rš 500 mm</t>
  </si>
  <si>
    <t>-362251150</t>
  </si>
  <si>
    <t>764321413</t>
  </si>
  <si>
    <t>Lemování rovných zdí střech s krytinou skládanou z Al plechu rš 250 mm</t>
  </si>
  <si>
    <t>-244408685</t>
  </si>
  <si>
    <t>Poznámka k položce:_x000D_
K13 Napojení oplechování na stěnu - krycí plech, r.š.150mm - eloxovaný hliník</t>
  </si>
  <si>
    <t>516538424</t>
  </si>
  <si>
    <t>Poznámka k položce:_x000D_
 K16 Napojení oplechování na stěnu - krycí plech, r.š. 150mm - eloxovaný plech</t>
  </si>
  <si>
    <t>577579015</t>
  </si>
  <si>
    <t>764321414</t>
  </si>
  <si>
    <t>Lemování rovných zdí střech s krytinou skládanou z Al plechu rš 330 mm</t>
  </si>
  <si>
    <t>-782283308</t>
  </si>
  <si>
    <t>764321416</t>
  </si>
  <si>
    <t>Lemování rovných zdí střech s krytinou skládanou z Al plechu rš 500 mm</t>
  </si>
  <si>
    <t>-1401087868</t>
  </si>
  <si>
    <t>764324412</t>
  </si>
  <si>
    <t>Lemování prostupů střech s krytinou skládanou nebo plechovou bez lišty z Al plechu</t>
  </si>
  <si>
    <t>1622990167</t>
  </si>
  <si>
    <t>764521403</t>
  </si>
  <si>
    <t>Žlab podokapní půlkruhový z Al plechu rš 250 mm</t>
  </si>
  <si>
    <t>222230963</t>
  </si>
  <si>
    <t>764521404</t>
  </si>
  <si>
    <t>Žlab podokapní půlkruhový z Al plechu rš 330 mm</t>
  </si>
  <si>
    <t>1275019374</t>
  </si>
  <si>
    <t>764521423</t>
  </si>
  <si>
    <t>Roh nebo kout půlkruhového podokapního žlabu z Al plechu rš 250 mm</t>
  </si>
  <si>
    <t>523421873</t>
  </si>
  <si>
    <t>764521464</t>
  </si>
  <si>
    <t>Kotlík hranatý pro podokapní žlaby z Al plechu 330/100 mm</t>
  </si>
  <si>
    <t>569466062</t>
  </si>
  <si>
    <t>764528422</t>
  </si>
  <si>
    <t>Svody kruhové včetně objímek, kolen, odskoků z Al plechu průměru 100 mm</t>
  </si>
  <si>
    <t>983965538</t>
  </si>
  <si>
    <t>910925863</t>
  </si>
  <si>
    <t>765</t>
  </si>
  <si>
    <t>Krytina skládaná</t>
  </si>
  <si>
    <t>765191901</t>
  </si>
  <si>
    <t>Demontáž pojistné hydroizolační fólie kladené ve sklonu do 30°</t>
  </si>
  <si>
    <t>277999230</t>
  </si>
  <si>
    <t>998765202</t>
  </si>
  <si>
    <t>Přesun hmot procentní pro krytiny skládané v objektech v přes 6 do 12 m</t>
  </si>
  <si>
    <t>-771914442</t>
  </si>
  <si>
    <t>1103886313</t>
  </si>
  <si>
    <t>611_D9</t>
  </si>
  <si>
    <t>D9 Dveře foliované 1kř, 800/1970mm, vč. příslušenství dle specifikace - výkres č. D.1.1.32</t>
  </si>
  <si>
    <t>-1859684688</t>
  </si>
  <si>
    <t>Poznámka k položce:_x000D_
ocelová zarubeň není součástí - uvedena samostatně</t>
  </si>
  <si>
    <t>-1778230861</t>
  </si>
  <si>
    <t>611_D19m</t>
  </si>
  <si>
    <t>D19m Dveře foliované 1kř, 800/1970mm, vč. příslušenství dle specifikace - výkres č. D.1.1.32</t>
  </si>
  <si>
    <t>1189368239</t>
  </si>
  <si>
    <t>2035090631</t>
  </si>
  <si>
    <t>-807699138</t>
  </si>
  <si>
    <t>611_D22</t>
  </si>
  <si>
    <t>D22 Dveře foliované 1kř, 700/1970mm, vč. příslušenství dle specifikace - výkres č. D.1.1.32</t>
  </si>
  <si>
    <t>-1184648262</t>
  </si>
  <si>
    <t>2116036427</t>
  </si>
  <si>
    <t>611_D22p</t>
  </si>
  <si>
    <t>D22p Dveře foliované 1kř, 700/1970mm, vč. příslušenství dle specifikace - výkres č. D.1.1.32</t>
  </si>
  <si>
    <t>1067275906</t>
  </si>
  <si>
    <t>-1593042951</t>
  </si>
  <si>
    <t>1875490476</t>
  </si>
  <si>
    <t>611_D25p</t>
  </si>
  <si>
    <t>D25p Dveře foliované 1kř, 600/1970mm, vč. příslušenství dle specifikace - výkres č. D.1.1.32</t>
  </si>
  <si>
    <t>333329115</t>
  </si>
  <si>
    <t>611_D27</t>
  </si>
  <si>
    <t>D27 Dveře foliované 1kř, 800/1970mm, vč. příslušenství dle specifikace - výkres č. D.1.1.32</t>
  </si>
  <si>
    <t>-754816071</t>
  </si>
  <si>
    <t>766660002</t>
  </si>
  <si>
    <t>Montáž dveřních křídel otvíravých jednokřídlových š přes 0,8 m do ocelové zárubně</t>
  </si>
  <si>
    <t>1834902768</t>
  </si>
  <si>
    <t>611_D18</t>
  </si>
  <si>
    <t>D18 Dveře foliované 1kř, 900/1970mm, vč. příslušenství dle specifikace - výkres č. D.1.1.32</t>
  </si>
  <si>
    <t>617121081</t>
  </si>
  <si>
    <t>766660011</t>
  </si>
  <si>
    <t>Montáž dveřních křídel otvíravých dvoukřídlových š do 1,45 m do ocelové zárubně</t>
  </si>
  <si>
    <t>-197415937</t>
  </si>
  <si>
    <t>611_D15</t>
  </si>
  <si>
    <t>D15 Dveře foliované 2kř, 1250/1970mm, vč. příslušenství dle specifikace - výkres č. D.1.1.32</t>
  </si>
  <si>
    <t>1874596087</t>
  </si>
  <si>
    <t>611_D16</t>
  </si>
  <si>
    <t>D16 Dveře foliované 2kř, 1250/1970mm, vč. příslušenství dle specifikace - výkres č. D.1.1.32</t>
  </si>
  <si>
    <t>621936552</t>
  </si>
  <si>
    <t>1543691906</t>
  </si>
  <si>
    <t>611_D17m</t>
  </si>
  <si>
    <t>D17m Dveře foliované 2kř, 1800/2100mm, vč. příslušenství dle specifikace - výkres č. D.1.1.32</t>
  </si>
  <si>
    <t>1956977704</t>
  </si>
  <si>
    <t>766660411</t>
  </si>
  <si>
    <t>Montáž vchodových dveří jednokřídlových bez nadsvětlíku do zdiva</t>
  </si>
  <si>
    <t>548404412</t>
  </si>
  <si>
    <t>61140501</t>
  </si>
  <si>
    <t>dveře jednokřídlé plastové s dekorem plné max rozměru otvoru 2,42m2</t>
  </si>
  <si>
    <t>-27606404</t>
  </si>
  <si>
    <t>Poznámka k položce:_x000D_
rám/zárubeň, kování a zámek v ceně</t>
  </si>
  <si>
    <t>61140503</t>
  </si>
  <si>
    <t>dveře jednokřídlé plastové s dekorem prosklené max rozměru otvoru 2,42m2</t>
  </si>
  <si>
    <t>-1897494413</t>
  </si>
  <si>
    <t>766660451</t>
  </si>
  <si>
    <t>Montáž vchodových dveří dvoukřídlových bez nadsvětlíku do zdiva</t>
  </si>
  <si>
    <t>-92238410</t>
  </si>
  <si>
    <t>61140509</t>
  </si>
  <si>
    <t>dveře dvoukřídlé plastové s dekorem prosklené max rozměru otvoru 4,84m2</t>
  </si>
  <si>
    <t>450058906</t>
  </si>
  <si>
    <t>766671001.R1</t>
  </si>
  <si>
    <t>Montáž střešního okna do krytiny ploché</t>
  </si>
  <si>
    <t>R</t>
  </si>
  <si>
    <t>-108468993</t>
  </si>
  <si>
    <t>61140840</t>
  </si>
  <si>
    <t>okno střešní plastové vyklápěcí, izolační dvojsklo 55x78cm, Uw=1,4W/m2K Al oplechování</t>
  </si>
  <si>
    <t>44360292</t>
  </si>
  <si>
    <t>61140840.R2</t>
  </si>
  <si>
    <t>okno střešníplastové vyklápěcí, izolační dvojsklo 66x66cm, Uw=1,4W/m2K Al oplechování</t>
  </si>
  <si>
    <t>597678745</t>
  </si>
  <si>
    <t>61140840.R3</t>
  </si>
  <si>
    <t>okno střešní plastové vyklápěcí, izolační dvojsklo 60x60cm, Uw=1,4W/m2K Al oplechování</t>
  </si>
  <si>
    <t>-1101442153</t>
  </si>
  <si>
    <t>766694112</t>
  </si>
  <si>
    <t>Montáž parapetních desek dřevěných nebo plastových šířky do 30 cm délky do 1,6 m</t>
  </si>
  <si>
    <t>-1853639107</t>
  </si>
  <si>
    <t>985452788</t>
  </si>
  <si>
    <t>607 T9</t>
  </si>
  <si>
    <t>dodávka kuchyňské skříňky dolní T9 600/600/900mm</t>
  </si>
  <si>
    <t>1467835095</t>
  </si>
  <si>
    <t>607 T13</t>
  </si>
  <si>
    <t xml:space="preserve">dodávka pracovní deska lamino tl. 25mm T13 2400/600mm </t>
  </si>
  <si>
    <t>632610233</t>
  </si>
  <si>
    <t>766811.R3</t>
  </si>
  <si>
    <t>Montáž pracovní desky dl. 1,0m</t>
  </si>
  <si>
    <t>965178035</t>
  </si>
  <si>
    <t>607 T15</t>
  </si>
  <si>
    <t>pracovní deska - lamino tl. 25mm vč. nerez dřezu a odkapávačem</t>
  </si>
  <si>
    <t>-1592116428</t>
  </si>
  <si>
    <t>1081108614</t>
  </si>
  <si>
    <t>767 01</t>
  </si>
  <si>
    <t>Repase stávajícího zábradlí</t>
  </si>
  <si>
    <t>-717625975</t>
  </si>
  <si>
    <t>76701 DV5</t>
  </si>
  <si>
    <t>D+M DV5 Instalační dvířka 600/1100mm</t>
  </si>
  <si>
    <t>-572206289</t>
  </si>
  <si>
    <t>76701 DV6</t>
  </si>
  <si>
    <t>D+M DV6 Instalační dvířka 625/1650mm</t>
  </si>
  <si>
    <t>-2098558703</t>
  </si>
  <si>
    <t>76701 V4</t>
  </si>
  <si>
    <t>D+M V4 Vrata Al sekční 4000/3150mm, vč. příslušenství dle specifikace - výkres č. D.1.1.32</t>
  </si>
  <si>
    <t>R nabídka VRATA</t>
  </si>
  <si>
    <t>84123176</t>
  </si>
  <si>
    <t>76701 V5</t>
  </si>
  <si>
    <t>D+M V5 Vrata ocelová 2kř 3290/2300mm, vč. příslušenství dle specifikace - výkres č. D.1.1.32</t>
  </si>
  <si>
    <t>843105668</t>
  </si>
  <si>
    <t>76701 Z7</t>
  </si>
  <si>
    <t>D+M Z7 Zábradlí vnitřního schodiště nerez</t>
  </si>
  <si>
    <t>-1033446609</t>
  </si>
  <si>
    <t>76701 Z8</t>
  </si>
  <si>
    <t>D+M Z8 Zábradlí vnitřního schodiště nerez</t>
  </si>
  <si>
    <t>476473299</t>
  </si>
  <si>
    <t>76701 Z11</t>
  </si>
  <si>
    <t>D+M Z11 Zábradlí vnitřního schodiště nerez</t>
  </si>
  <si>
    <t>1228907958</t>
  </si>
  <si>
    <t>76701 Z12</t>
  </si>
  <si>
    <t>D+M Z12 Zábradlí vnitřního schodiště nerez</t>
  </si>
  <si>
    <t>-1015741576</t>
  </si>
  <si>
    <t>76701 Z13</t>
  </si>
  <si>
    <t>D+M Z13 Zábradlí vnitřního schodiště nerez</t>
  </si>
  <si>
    <t>-869522978</t>
  </si>
  <si>
    <t>76701 Z14</t>
  </si>
  <si>
    <t>D+M Z14 Zábradlí vnitřního schodiště nerez</t>
  </si>
  <si>
    <t>1342462004</t>
  </si>
  <si>
    <t>76701 Z15</t>
  </si>
  <si>
    <t>D+M Z15 Zábradlí vnitřního schodiště merez</t>
  </si>
  <si>
    <t>269509203</t>
  </si>
  <si>
    <t>76701 Z16</t>
  </si>
  <si>
    <t>D+M Z16 Markýza z bezpečnostního skla 1500/800mm s nerezovými táhly</t>
  </si>
  <si>
    <t>-455459284</t>
  </si>
  <si>
    <t>76701 Z19</t>
  </si>
  <si>
    <t>D+M Z19 Ochranný profil ve vratech, žárově zinkováno vč. nátěru</t>
  </si>
  <si>
    <t>-44062171</t>
  </si>
  <si>
    <t>76702 01</t>
  </si>
  <si>
    <t>D+M zesílení stropních nosníků vč. nátěru</t>
  </si>
  <si>
    <t>-723008860</t>
  </si>
  <si>
    <t>324</t>
  </si>
  <si>
    <t>1516078272</t>
  </si>
  <si>
    <t>325</t>
  </si>
  <si>
    <t>326</t>
  </si>
  <si>
    <t>327</t>
  </si>
  <si>
    <t>Montáž soklů z dlaždic keramických rovných flexibilní lepidlo v do 120 mm</t>
  </si>
  <si>
    <t>328</t>
  </si>
  <si>
    <t>329</t>
  </si>
  <si>
    <t>771573810</t>
  </si>
  <si>
    <t>Demontáž podlah z dlaždic keramických lepených</t>
  </si>
  <si>
    <t>845719695</t>
  </si>
  <si>
    <t>330</t>
  </si>
  <si>
    <t>Montáž podlah keramických hladkých lepených flexibilním lepidlem do 12 ks/ m2</t>
  </si>
  <si>
    <t>331</t>
  </si>
  <si>
    <t>332</t>
  </si>
  <si>
    <t>333</t>
  </si>
  <si>
    <t>334</t>
  </si>
  <si>
    <t>-1233190733</t>
  </si>
  <si>
    <t>772</t>
  </si>
  <si>
    <t>Podlahy z kamene</t>
  </si>
  <si>
    <t>335</t>
  </si>
  <si>
    <t>772 01</t>
  </si>
  <si>
    <t>Očištění a kamenická repase stávajících schodišťových stupňů</t>
  </si>
  <si>
    <t>-1926267212</t>
  </si>
  <si>
    <t>336</t>
  </si>
  <si>
    <t>772 02</t>
  </si>
  <si>
    <t>Výměna prošlapaných schodišťových stupňů - předpoklad 5ks</t>
  </si>
  <si>
    <t>-199111399</t>
  </si>
  <si>
    <t>Poznámka k položce:_x000D_
tech. zpr. str. 11</t>
  </si>
  <si>
    <t>337</t>
  </si>
  <si>
    <t>772521160</t>
  </si>
  <si>
    <t>Kladení dlažby z kamene z pravoúhlých desek a dlaždic do malty tl do 70 mm</t>
  </si>
  <si>
    <t>-102949858</t>
  </si>
  <si>
    <t>338</t>
  </si>
  <si>
    <t>58381174</t>
  </si>
  <si>
    <t>deska dlažební tryskaná žula 600x300mm tl 50mm</t>
  </si>
  <si>
    <t>1972024332</t>
  </si>
  <si>
    <t>339</t>
  </si>
  <si>
    <t>998772202</t>
  </si>
  <si>
    <t>Přesun hmot procentní pro podlahy z kamene v objektech v přes 6 do 12 m</t>
  </si>
  <si>
    <t>43483368</t>
  </si>
  <si>
    <t>340</t>
  </si>
  <si>
    <t>341</t>
  </si>
  <si>
    <t>342</t>
  </si>
  <si>
    <t>776201811</t>
  </si>
  <si>
    <t>Demontáž lepených povlakových podlah bez podložky ručně</t>
  </si>
  <si>
    <t>2032914249</t>
  </si>
  <si>
    <t>343</t>
  </si>
  <si>
    <t>344</t>
  </si>
  <si>
    <t>345</t>
  </si>
  <si>
    <t>419986917</t>
  </si>
  <si>
    <t>346</t>
  </si>
  <si>
    <t>347</t>
  </si>
  <si>
    <t>348</t>
  </si>
  <si>
    <t>1786498113</t>
  </si>
  <si>
    <t>349</t>
  </si>
  <si>
    <t>350</t>
  </si>
  <si>
    <t>351</t>
  </si>
  <si>
    <t>Montáž obkladů vnitřních keramických hladkých do 12 ks/m2 lepených flexibilním lepidlem</t>
  </si>
  <si>
    <t>352</t>
  </si>
  <si>
    <t>353</t>
  </si>
  <si>
    <t>354</t>
  </si>
  <si>
    <t>355</t>
  </si>
  <si>
    <t>-972377345</t>
  </si>
  <si>
    <t>356</t>
  </si>
  <si>
    <t>783117.R1</t>
  </si>
  <si>
    <t>Nátěr stávajících dveří ve 3np vč. zárubní</t>
  </si>
  <si>
    <t>201378639</t>
  </si>
  <si>
    <t>Poznámka k položce:_x000D_
vč. přípravy podkladu a přesunu dveří na místo nátěru a zpětné osazení</t>
  </si>
  <si>
    <t>357</t>
  </si>
  <si>
    <t>1186242161</t>
  </si>
  <si>
    <t>358</t>
  </si>
  <si>
    <t>1839847785</t>
  </si>
  <si>
    <t>359</t>
  </si>
  <si>
    <t>-109287363</t>
  </si>
  <si>
    <t>360</t>
  </si>
  <si>
    <t>361</t>
  </si>
  <si>
    <t>Práce a dodávky M</t>
  </si>
  <si>
    <t>33-M</t>
  </si>
  <si>
    <t>Montáže dopr.zaříz.,sklad. zař. a váh</t>
  </si>
  <si>
    <t>362</t>
  </si>
  <si>
    <t>330 01.1</t>
  </si>
  <si>
    <t>D+M Zdvihací plošina pro imobilní</t>
  </si>
  <si>
    <t>-1772585635</t>
  </si>
  <si>
    <t>Poznámka k položce:_x000D_
Nosnost 415 kg_x000D_
Počet stanic 3_x000D_
Počet nástupišť 3_x000D_
Dopravní rychlost 0,15 m/s_x000D_
Dopravní zdvih 5,00 m_x000D_
El. motor 2,2 kW_x000D_
Šachta zděná- zmonolitněná</t>
  </si>
  <si>
    <t>363</t>
  </si>
  <si>
    <t>330 01.2</t>
  </si>
  <si>
    <t>Pomocná konstrukce k montáži zdvihací plošiny</t>
  </si>
  <si>
    <t>1718905505</t>
  </si>
  <si>
    <t>SO 02.02 - ZTI II.etapa STAVEBNÍ ÚPRAVY</t>
  </si>
  <si>
    <t>721174024</t>
  </si>
  <si>
    <t>Potrubí kanalizační z PP odpadní DN 75</t>
  </si>
  <si>
    <t>721226511</t>
  </si>
  <si>
    <t>Zápachová uzávěrka podomítková pro pračku a myčku DN 40</t>
  </si>
  <si>
    <t>721274121</t>
  </si>
  <si>
    <t>Přivzdušňovací ventil vnitřní odpadních potrubí do DN 50</t>
  </si>
  <si>
    <t>721274125</t>
  </si>
  <si>
    <t>Přivzdušňovací ventil vnitřní odpadních potrubí DN 75</t>
  </si>
  <si>
    <t>722220232</t>
  </si>
  <si>
    <t>Přechodka dGK PPR PN 20 D 25 x G 3/4" s kovovým vnitřním závitem</t>
  </si>
  <si>
    <t>722220235</t>
  </si>
  <si>
    <t>Přechodka dGK PPR PN 20 D 50 x G 6/4" s kovovým vnitřním závitem</t>
  </si>
  <si>
    <t>722232044</t>
  </si>
  <si>
    <t>Kohout kulový přímý G 3/4" PN 42 do 185°C vnitřní závit</t>
  </si>
  <si>
    <t>722263211</t>
  </si>
  <si>
    <t>Vodoměr závitový vícevtokový mokroběžný do 100°C G 3/4"x 160 mm Qn 1,5 m3/h horizontální</t>
  </si>
  <si>
    <t>725112171</t>
  </si>
  <si>
    <t>Kombi klozet s hlubokým splachováním odpad vodorovný</t>
  </si>
  <si>
    <t>Výlevka závěsná bez výtokových armatur keramická se sklopnou plastovou mřížkou 500 mm</t>
  </si>
  <si>
    <t>725862103</t>
  </si>
  <si>
    <t>Zápachová uzávěrka pro dřezy DN 40/50</t>
  </si>
  <si>
    <t>SO 02.03 - STLAČENÝ VZDUCH II.etapa STAVEBNÍ ÚPRAVY</t>
  </si>
  <si>
    <t>-1220465419</t>
  </si>
  <si>
    <t>-473345804</t>
  </si>
  <si>
    <t>SO 02.04 - VYTÁPĚNÍ II.etapa STAVEBNÍ ÚPRAVY</t>
  </si>
  <si>
    <t>733223302</t>
  </si>
  <si>
    <t>Potrubí měděné tvrdé spojované lisováním DN 15 ÚT</t>
  </si>
  <si>
    <t>733223302.1</t>
  </si>
  <si>
    <t>Potrubí měděné tvrdé spojované lisováním DN 18 ÚT</t>
  </si>
  <si>
    <t>733223303</t>
  </si>
  <si>
    <t>Potrubí měděné tvrdé spojované lisováním DN 20 ÚT</t>
  </si>
  <si>
    <t>-755423456</t>
  </si>
  <si>
    <t>Svěrné šroubení pro měděné trubky Cu 15*1</t>
  </si>
  <si>
    <t>537916297</t>
  </si>
  <si>
    <t>735152472</t>
  </si>
  <si>
    <t>Otopné těleso panelové VK dvoudeskové 1 přídavná přestupní plocha výška/délka 600/500 mm_dodávka a montáž včetně uložení</t>
  </si>
  <si>
    <t>735152475</t>
  </si>
  <si>
    <t>Otopné těleso panelové VK dvoudeskové 1 přídavná přestupní plocha výška/délka 600/800 mm_dodávka a montáž včetně uložení</t>
  </si>
  <si>
    <t>735152477</t>
  </si>
  <si>
    <t>Otopné těleso panelové VK dvoudeskové 1 přídavná přestupní plocha výška/délka 600/1000 mm_dodávka a montáž včetně uložení</t>
  </si>
  <si>
    <t>735152541</t>
  </si>
  <si>
    <t>Otopné těleso panelové VK dvoudeskové 2 přídavné přestupní plochy výška/délka 400/1600 mm_dodávka a montáž včetně uložení</t>
  </si>
  <si>
    <t>735152571</t>
  </si>
  <si>
    <t>Otopné těleso panelové VK dvoudeskové 2 přídavné přestupní plochy výška/délka 600/400 mm_dodávka a montáž včetně uložení</t>
  </si>
  <si>
    <t>735152573</t>
  </si>
  <si>
    <t>Otopné těleso panelové VK dvoudeskové 2 přídavné přestupní plochy výška/délka 600/600 mm_dodávka a montáž včetně uložení</t>
  </si>
  <si>
    <t>735152580</t>
  </si>
  <si>
    <t>Otopné těleso panelové VK dvoudeskové 2 přídavné přestupní plochy výška/délka 600/1400 mm_dodávka a montáž včetně uložení</t>
  </si>
  <si>
    <t>735152583</t>
  </si>
  <si>
    <t>Otopné těleso panelové VK dvoudeskové 2 přídavné přestupní plochy výška/délka 600/2000 mm_dodávka a montáž včetně uložení</t>
  </si>
  <si>
    <t>735152673</t>
  </si>
  <si>
    <t>Otopné těleso panelové VK třídeskové 3 přídavné přestupní plochy výška/délka 600/600 mm_dodávka a montáž včetně uložení</t>
  </si>
  <si>
    <t>735152677</t>
  </si>
  <si>
    <t>Otopné těleso panelové VK třídeskové 3 přídavné přestupní plochy výška/délka 600/1000mm_dodávka a montáž včetně uložení</t>
  </si>
  <si>
    <t>735152679</t>
  </si>
  <si>
    <t>Otopné těleso panelové VK třídeskové 3 přídavné přestupní plochy výška/délka 600/1200mm_dodávka a montáž včetně uložení</t>
  </si>
  <si>
    <t>735152699</t>
  </si>
  <si>
    <t>Otopné těleso panelové VK třídeskové 3 přídavné přestupní plochy výška/délka 900/1200 mm_dodávka a montáž včetně uložení</t>
  </si>
  <si>
    <t>-1266024050</t>
  </si>
  <si>
    <t>SO 02.05 - VZDUCHOTECHNIKA II.etapa STAVEBNÍ ÚPRAVY</t>
  </si>
  <si>
    <t>751122011</t>
  </si>
  <si>
    <t>Montáž ventilátoru radiálního nízkotlakého nástěnného základního D do 100 mm</t>
  </si>
  <si>
    <t>54233.R01</t>
  </si>
  <si>
    <t>Odvodní radiální ventilátor se zpětnou klapkou s montáží na stěnu a doběhem ( Δp= 40 Pa, V=100 m3/h, 30 W, 230V)</t>
  </si>
  <si>
    <t>751511181</t>
  </si>
  <si>
    <t>Mtž potrubí plech skupiny I kruh bez příruby tloušťky plechu 0,6 mm D do 100 mm</t>
  </si>
  <si>
    <t>42981098</t>
  </si>
  <si>
    <t>trouba spirálně vinutá Pz D 150mm, l=3000mm</t>
  </si>
  <si>
    <t>42972.R01</t>
  </si>
  <si>
    <t>žaluzie protidešťová plastová s pevnými lamelami, pro potrubí D 150mm</t>
  </si>
  <si>
    <t>42972901</t>
  </si>
  <si>
    <t>žaluzie protidešťová plastová s pevnými lamelami, pro potrubí D 160mm</t>
  </si>
  <si>
    <t>Pozice 2.1 - diagonální odvodní ventilátor ∅200 do kruhového potrubí s doběhem, ultra tichý ( Δp= 200 Pa, V=700 m3/h, 100 W, 230V, 0,7A )_dodávka a montáž</t>
  </si>
  <si>
    <t>42972913</t>
  </si>
  <si>
    <t>žaluzie protidešťová s pevnými lamelami, pozink, pro potrubí 160x160mm</t>
  </si>
  <si>
    <t>X021019</t>
  </si>
  <si>
    <t>SO 02.06 - ELEKTROINSTALACE II.etapa STAVEBNÍ ÚPRAVY</t>
  </si>
  <si>
    <t>mat - Materiály</t>
  </si>
  <si>
    <t xml:space="preserve">    HZS - Práce v HZS</t>
  </si>
  <si>
    <t>838299133</t>
  </si>
  <si>
    <t>1457246956</t>
  </si>
  <si>
    <t>-1476194111</t>
  </si>
  <si>
    <t>-1639657392</t>
  </si>
  <si>
    <t>2082300281</t>
  </si>
  <si>
    <t>-570405905</t>
  </si>
  <si>
    <t>216218437</t>
  </si>
  <si>
    <t>-1459356045</t>
  </si>
  <si>
    <t>-43287051</t>
  </si>
  <si>
    <t>467391130</t>
  </si>
  <si>
    <t>-1987334283</t>
  </si>
  <si>
    <t>1279692748</t>
  </si>
  <si>
    <t>-856300397</t>
  </si>
  <si>
    <t>1120889455</t>
  </si>
  <si>
    <t>1947550521</t>
  </si>
  <si>
    <t>1674611260</t>
  </si>
  <si>
    <t>-1613389328</t>
  </si>
  <si>
    <t>57413198</t>
  </si>
  <si>
    <t>67144015</t>
  </si>
  <si>
    <t>1142330810</t>
  </si>
  <si>
    <t>-1326499907</t>
  </si>
  <si>
    <t>1252521292</t>
  </si>
  <si>
    <t>1027940344</t>
  </si>
  <si>
    <t>347396818</t>
  </si>
  <si>
    <t>103228137</t>
  </si>
  <si>
    <t>1151244511</t>
  </si>
  <si>
    <t>2037428206</t>
  </si>
  <si>
    <t>210201006</t>
  </si>
  <si>
    <t>E1-Svítidlo nástěnné čirá/bílá 100W E27 IP44, LED žárovka 15W E27,IP44</t>
  </si>
  <si>
    <t>-1362010388</t>
  </si>
  <si>
    <t>1665686575</t>
  </si>
  <si>
    <t>210204201</t>
  </si>
  <si>
    <t>elektrovýzbroj stožáru pro 1 okruh</t>
  </si>
  <si>
    <t>1915710293</t>
  </si>
  <si>
    <t>2122278895</t>
  </si>
  <si>
    <t>210201005</t>
  </si>
  <si>
    <t>F1- LED svítidlo nad vchodové dveře, RAL 9006, 4000K, 9,2W, 42xLED3528, IP44</t>
  </si>
  <si>
    <t>-863420114</t>
  </si>
  <si>
    <t>2060059257</t>
  </si>
  <si>
    <t>210220211</t>
  </si>
  <si>
    <t>jímací tyč do 2m délky do dřeva/ zdi vč. upevnění</t>
  </si>
  <si>
    <t>672109965</t>
  </si>
  <si>
    <t>1365987963</t>
  </si>
  <si>
    <t>210860222</t>
  </si>
  <si>
    <t>JYTY 4x1mm s Al laminovanou folií (PU)</t>
  </si>
  <si>
    <t>-315117727</t>
  </si>
  <si>
    <t>-237747253</t>
  </si>
  <si>
    <t>123376870</t>
  </si>
  <si>
    <t>-1044255261</t>
  </si>
  <si>
    <t>-1774339110</t>
  </si>
  <si>
    <t>1437277408</t>
  </si>
  <si>
    <t>-268756714</t>
  </si>
  <si>
    <t>-1229454899</t>
  </si>
  <si>
    <t>1013323570</t>
  </si>
  <si>
    <t>210110005</t>
  </si>
  <si>
    <t>křížový přepínač nástěnný prostředí obyčejné řazení 7</t>
  </si>
  <si>
    <t>1852028337</t>
  </si>
  <si>
    <t>-1762398079</t>
  </si>
  <si>
    <t>216201021</t>
  </si>
  <si>
    <t>M- volný vývod zakončen objímkou E27, včetmě žárovky,</t>
  </si>
  <si>
    <t>1836085280</t>
  </si>
  <si>
    <t>215991100</t>
  </si>
  <si>
    <t>měření zemních odporů 1 svod</t>
  </si>
  <si>
    <t>1346730198</t>
  </si>
  <si>
    <t>210190001</t>
  </si>
  <si>
    <t>montáž oceloplech. rozvodnic do 20kg</t>
  </si>
  <si>
    <t>-1012771215</t>
  </si>
  <si>
    <t>736582784</t>
  </si>
  <si>
    <t>361410231</t>
  </si>
  <si>
    <t>Montáž plovákového spínače hladiny</t>
  </si>
  <si>
    <t>764746266</t>
  </si>
  <si>
    <t>91023340</t>
  </si>
  <si>
    <t>216220123</t>
  </si>
  <si>
    <t>montáž podpěry PV 22</t>
  </si>
  <si>
    <t>-1384073981</t>
  </si>
  <si>
    <t>216220235</t>
  </si>
  <si>
    <t>montáž svorky SJ01</t>
  </si>
  <si>
    <t>479816411</t>
  </si>
  <si>
    <t>-865890440</t>
  </si>
  <si>
    <t>-1399932411</t>
  </si>
  <si>
    <t>-819468857</t>
  </si>
  <si>
    <t>-1140750585</t>
  </si>
  <si>
    <t>109664942</t>
  </si>
  <si>
    <t>-2000378290</t>
  </si>
  <si>
    <t>146712285</t>
  </si>
  <si>
    <t>-100770329</t>
  </si>
  <si>
    <t>1611203733</t>
  </si>
  <si>
    <t>-646673069</t>
  </si>
  <si>
    <t>818277269</t>
  </si>
  <si>
    <t>-1929066362</t>
  </si>
  <si>
    <t>Pol14</t>
  </si>
  <si>
    <t>P-Svítidlo nástěnné čirá/bílá 100W E27 IP44, LED žárovka 15W E27</t>
  </si>
  <si>
    <t>-793618067</t>
  </si>
  <si>
    <t>407486161</t>
  </si>
  <si>
    <t>286645729</t>
  </si>
  <si>
    <t>1712140890</t>
  </si>
  <si>
    <t>-1227512274</t>
  </si>
  <si>
    <t>8595637900547</t>
  </si>
  <si>
    <t>Stožár sadový K 6 bezpaticový třístupňový</t>
  </si>
  <si>
    <t>1961322430</t>
  </si>
  <si>
    <t>210204120</t>
  </si>
  <si>
    <t>stožárová ochranná manžeta</t>
  </si>
  <si>
    <t>-862033756</t>
  </si>
  <si>
    <t>210110004</t>
  </si>
  <si>
    <t>střídavý přepínač nástěnný prostředí vlhké řazení 6</t>
  </si>
  <si>
    <t>1585718780</t>
  </si>
  <si>
    <t>2104500825</t>
  </si>
  <si>
    <t>216202013</t>
  </si>
  <si>
    <t>svítidlo LED na sloup - výložník</t>
  </si>
  <si>
    <t>622167587</t>
  </si>
  <si>
    <t>422196982</t>
  </si>
  <si>
    <t>-1380498147</t>
  </si>
  <si>
    <t>221540487</t>
  </si>
  <si>
    <t>1804910538</t>
  </si>
  <si>
    <t>1790326600</t>
  </si>
  <si>
    <t>-1720111183</t>
  </si>
  <si>
    <t>-1157998065</t>
  </si>
  <si>
    <t>-1424386421</t>
  </si>
  <si>
    <t>216010051</t>
  </si>
  <si>
    <t>trubka instalační průměr 40mm</t>
  </si>
  <si>
    <t>62335145</t>
  </si>
  <si>
    <t>-1805699524</t>
  </si>
  <si>
    <t>1992126493</t>
  </si>
  <si>
    <t>-1523690381</t>
  </si>
  <si>
    <t>-340052123</t>
  </si>
  <si>
    <t>1918341061</t>
  </si>
  <si>
    <t>-1351008329</t>
  </si>
  <si>
    <t>2001235977</t>
  </si>
  <si>
    <t>-127655333</t>
  </si>
  <si>
    <t>-1767719548</t>
  </si>
  <si>
    <t>-1802479695</t>
  </si>
  <si>
    <t>-220525849</t>
  </si>
  <si>
    <t>-1680524914</t>
  </si>
  <si>
    <t>1612870076</t>
  </si>
  <si>
    <t>-1485421023</t>
  </si>
  <si>
    <t>-1799749485</t>
  </si>
  <si>
    <t>544443769</t>
  </si>
  <si>
    <t>279454911</t>
  </si>
  <si>
    <t>1497011252</t>
  </si>
  <si>
    <t>-1654938664</t>
  </si>
  <si>
    <t>1409868350</t>
  </si>
  <si>
    <t>1224899101</t>
  </si>
  <si>
    <t>-303106272</t>
  </si>
  <si>
    <t>1245335824</t>
  </si>
  <si>
    <t>885117775</t>
  </si>
  <si>
    <t>1151132525</t>
  </si>
  <si>
    <t>-970020019</t>
  </si>
  <si>
    <t>-618995695</t>
  </si>
  <si>
    <t>210860249</t>
  </si>
  <si>
    <t>koax CB100F (VU)</t>
  </si>
  <si>
    <t>1665546445</t>
  </si>
  <si>
    <t>-179918381</t>
  </si>
  <si>
    <t>2068777205</t>
  </si>
  <si>
    <t>681926958</t>
  </si>
  <si>
    <t>2032190033</t>
  </si>
  <si>
    <t>-692540448</t>
  </si>
  <si>
    <t>-588562786</t>
  </si>
  <si>
    <t>-335167939</t>
  </si>
  <si>
    <t>-1254955261</t>
  </si>
  <si>
    <t>669469940</t>
  </si>
  <si>
    <t>2091818987</t>
  </si>
  <si>
    <t>-463375653</t>
  </si>
  <si>
    <t>-1015670014</t>
  </si>
  <si>
    <t>-1072364750</t>
  </si>
  <si>
    <t>1183655029</t>
  </si>
  <si>
    <t>-513863658</t>
  </si>
  <si>
    <t>-107956950</t>
  </si>
  <si>
    <t>216111454</t>
  </si>
  <si>
    <t>zásuvka televizní TV-R/sat</t>
  </si>
  <si>
    <t>-1507797621</t>
  </si>
  <si>
    <t>-1640149512</t>
  </si>
  <si>
    <t>-696677881</t>
  </si>
  <si>
    <t>-2059593174</t>
  </si>
  <si>
    <t>460200153</t>
  </si>
  <si>
    <t>Hloubení kabelových nezapažených rýh ručně š. 35 cm, hl. 70 cm, v hornině tř. 3</t>
  </si>
  <si>
    <t>1289172122</t>
  </si>
  <si>
    <t>219286624</t>
  </si>
  <si>
    <t>460100001</t>
  </si>
  <si>
    <t>pouzdrový základ pro stožár VO mimo trasu 25x80 cm</t>
  </si>
  <si>
    <t>-1400852241</t>
  </si>
  <si>
    <t>85225670</t>
  </si>
  <si>
    <t>-940074834</t>
  </si>
  <si>
    <t>460560153</t>
  </si>
  <si>
    <t>Zásyp rýh ručně šířky 35 cm, hloubky 70 cm, z horniny tř. 3</t>
  </si>
  <si>
    <t>-642486759</t>
  </si>
  <si>
    <t>-411022378</t>
  </si>
  <si>
    <t>1709740826</t>
  </si>
  <si>
    <t>1264510231</t>
  </si>
  <si>
    <t>-201187489</t>
  </si>
  <si>
    <t>1817110231</t>
  </si>
  <si>
    <t>97408-2272</t>
  </si>
  <si>
    <t>vysek.rýh strop/klenba cem.š.do 30mm</t>
  </si>
  <si>
    <t>-527814499</t>
  </si>
  <si>
    <t>-1511041885</t>
  </si>
  <si>
    <t>72353581</t>
  </si>
  <si>
    <t>-860154901</t>
  </si>
  <si>
    <t>320410002</t>
  </si>
  <si>
    <t>Výchozí revize elektroinstalce druhé etapy</t>
  </si>
  <si>
    <t>-907711458</t>
  </si>
  <si>
    <t>1949769780</t>
  </si>
  <si>
    <t>mat</t>
  </si>
  <si>
    <t>-1061920134</t>
  </si>
  <si>
    <t>741313001</t>
  </si>
  <si>
    <t>Montáž zásuvek domovních se zapojením vodičů bezšroubové připojení polozapuštěných nebo zapuštěných 10/16 A, provedení 2P + PE</t>
  </si>
  <si>
    <t>717051807</t>
  </si>
  <si>
    <t>-1479048494</t>
  </si>
  <si>
    <t>1462474398</t>
  </si>
  <si>
    <t>1621643027</t>
  </si>
  <si>
    <t>-746183765</t>
  </si>
  <si>
    <t>49199289</t>
  </si>
  <si>
    <t>1727684352</t>
  </si>
  <si>
    <t>2129181518</t>
  </si>
  <si>
    <t>-576217707</t>
  </si>
  <si>
    <t>-425227456</t>
  </si>
  <si>
    <t>699166637</t>
  </si>
  <si>
    <t>1664369258</t>
  </si>
  <si>
    <t>-579096066</t>
  </si>
  <si>
    <t>-1484683393</t>
  </si>
  <si>
    <t>1144036556</t>
  </si>
  <si>
    <t>-1905477535</t>
  </si>
  <si>
    <t>8595614750011</t>
  </si>
  <si>
    <t>DOHS držák zemnící izol.tyče</t>
  </si>
  <si>
    <t>1807749574</t>
  </si>
  <si>
    <t>946644325</t>
  </si>
  <si>
    <t>-111962526</t>
  </si>
  <si>
    <t>-896308636</t>
  </si>
  <si>
    <t>1920424127</t>
  </si>
  <si>
    <t>1435462739</t>
  </si>
  <si>
    <t>1049320697</t>
  </si>
  <si>
    <t>-1729203872</t>
  </si>
  <si>
    <t>Pol23</t>
  </si>
  <si>
    <t>E1-Svítidlo nástěnné čirá/bílá 100W E27 IP44, LED žárovka 15W E27</t>
  </si>
  <si>
    <t>980295951</t>
  </si>
  <si>
    <t>1237858</t>
  </si>
  <si>
    <t>Elektrovýzbroj 1x poj.; pro smyčku CYKY 4x10</t>
  </si>
  <si>
    <t>1548226666</t>
  </si>
  <si>
    <t>Pol24</t>
  </si>
  <si>
    <t>1035474119</t>
  </si>
  <si>
    <t>Pol25</t>
  </si>
  <si>
    <t>F1- LED svítidlo nad vchodové dveře, RAL 9006, 4000K, 9,2W, 42xLED3528,IP44</t>
  </si>
  <si>
    <t>-727262268</t>
  </si>
  <si>
    <t>Pol26</t>
  </si>
  <si>
    <t>-1179366225</t>
  </si>
  <si>
    <t>365059</t>
  </si>
  <si>
    <t>Falcová svorka, nerez, rozsah uchycení 0,7-8mm</t>
  </si>
  <si>
    <t>868389405</t>
  </si>
  <si>
    <t>-488972839</t>
  </si>
  <si>
    <t>-1555971738</t>
  </si>
  <si>
    <t>-1568574814</t>
  </si>
  <si>
    <t>Pol27</t>
  </si>
  <si>
    <t>ITV 43 izolační tyč Tremis VP105</t>
  </si>
  <si>
    <t>1986268173</t>
  </si>
  <si>
    <t>1308277226</t>
  </si>
  <si>
    <t>1717849734</t>
  </si>
  <si>
    <t>373613371</t>
  </si>
  <si>
    <t>-376723461</t>
  </si>
  <si>
    <t>-1524541596</t>
  </si>
  <si>
    <t>-176007367</t>
  </si>
  <si>
    <t>2167153</t>
  </si>
  <si>
    <t>1856530920</t>
  </si>
  <si>
    <t>-198003811</t>
  </si>
  <si>
    <t>1479095</t>
  </si>
  <si>
    <t>Kabel JYTY-J 4x1</t>
  </si>
  <si>
    <t>849855100</t>
  </si>
  <si>
    <t>7000219.1</t>
  </si>
  <si>
    <t>Kabel koaxiální CB100F 75 Ohm průměr 6,5mm vnitřní (S5241S)</t>
  </si>
  <si>
    <t>-355731333</t>
  </si>
  <si>
    <t>813706371</t>
  </si>
  <si>
    <t>1573096066</t>
  </si>
  <si>
    <t>184487417</t>
  </si>
  <si>
    <t>01</t>
  </si>
  <si>
    <t>KG venkovní odpadní kanalizační trubka s hrdlem SN 4 KGEM 250x1000mm</t>
  </si>
  <si>
    <t>-1148979567</t>
  </si>
  <si>
    <t>1330616951</t>
  </si>
  <si>
    <t>-488278250</t>
  </si>
  <si>
    <t>112709382</t>
  </si>
  <si>
    <t>-1592216184</t>
  </si>
  <si>
    <t>-1968898052</t>
  </si>
  <si>
    <t>-139145413</t>
  </si>
  <si>
    <t>1721562540</t>
  </si>
  <si>
    <t>1816670606</t>
  </si>
  <si>
    <t>-2044161573</t>
  </si>
  <si>
    <t>-1697217664</t>
  </si>
  <si>
    <t>1275131</t>
  </si>
  <si>
    <t>LED svítidlo veřejné 39W 4000K 4600lm CoreLine Malaga Philips</t>
  </si>
  <si>
    <t>1946141558</t>
  </si>
  <si>
    <t>116458809</t>
  </si>
  <si>
    <t>Pol28</t>
  </si>
  <si>
    <t>M- volný vývod zakončen objímkou E27, včetmě žárovky</t>
  </si>
  <si>
    <t>47908464</t>
  </si>
  <si>
    <t>10.212.183</t>
  </si>
  <si>
    <t>Manžeta ochranná stožárová</t>
  </si>
  <si>
    <t>1321203436</t>
  </si>
  <si>
    <t>-91252656</t>
  </si>
  <si>
    <t>-283886838</t>
  </si>
  <si>
    <t>Pol29</t>
  </si>
  <si>
    <t>1059366546</t>
  </si>
  <si>
    <t>-1253887669</t>
  </si>
  <si>
    <t>1708843422</t>
  </si>
  <si>
    <t>1874175104</t>
  </si>
  <si>
    <t>-1516631050</t>
  </si>
  <si>
    <t>-1016437283</t>
  </si>
  <si>
    <t>7722247</t>
  </si>
  <si>
    <t>Plovákový spínač LVFSP1W10 bez úchytu</t>
  </si>
  <si>
    <t>442341241</t>
  </si>
  <si>
    <t>-871327218</t>
  </si>
  <si>
    <t>-48760080</t>
  </si>
  <si>
    <t>-680216739</t>
  </si>
  <si>
    <t>-113412076</t>
  </si>
  <si>
    <t>1998109385</t>
  </si>
  <si>
    <t>171560751</t>
  </si>
  <si>
    <t>-2076088617</t>
  </si>
  <si>
    <t>-266472792</t>
  </si>
  <si>
    <t>-331905260</t>
  </si>
  <si>
    <t>1749538686</t>
  </si>
  <si>
    <t>Pol30</t>
  </si>
  <si>
    <t>13889818</t>
  </si>
  <si>
    <t>-580708803</t>
  </si>
  <si>
    <t>-660248873</t>
  </si>
  <si>
    <t>-1522706018</t>
  </si>
  <si>
    <t>753684181</t>
  </si>
  <si>
    <t>1221968</t>
  </si>
  <si>
    <t>spínač 7 křížový IP44 šedá</t>
  </si>
  <si>
    <t>1953531364</t>
  </si>
  <si>
    <t>1978951069</t>
  </si>
  <si>
    <t>1803543994</t>
  </si>
  <si>
    <t>1838196183</t>
  </si>
  <si>
    <t>2051282008</t>
  </si>
  <si>
    <t>6004368</t>
  </si>
  <si>
    <t>Stožár osvětlovací bezpaticový žárový zinek, výška 6m</t>
  </si>
  <si>
    <t>-1488855614</t>
  </si>
  <si>
    <t>1406295562</t>
  </si>
  <si>
    <t>1875074186</t>
  </si>
  <si>
    <t>297438067</t>
  </si>
  <si>
    <t>901325621</t>
  </si>
  <si>
    <t>-1098941988</t>
  </si>
  <si>
    <t>-1119866097</t>
  </si>
  <si>
    <t>1006615</t>
  </si>
  <si>
    <t>Svorka SJ 01 FeZn k tyči jímací 18mm a vodiči 8-10mm</t>
  </si>
  <si>
    <t>-1931171940</t>
  </si>
  <si>
    <t>-679110966</t>
  </si>
  <si>
    <t>-161837590</t>
  </si>
  <si>
    <t>-961648881</t>
  </si>
  <si>
    <t>-1022783463</t>
  </si>
  <si>
    <t>-1499334062</t>
  </si>
  <si>
    <t>-293449241</t>
  </si>
  <si>
    <t>888417015</t>
  </si>
  <si>
    <t>1155231287</t>
  </si>
  <si>
    <t>1891084885</t>
  </si>
  <si>
    <t>3005886</t>
  </si>
  <si>
    <t>Tango kryt zásuvky TV+R(+SAT) bílá</t>
  </si>
  <si>
    <t>2106989588</t>
  </si>
  <si>
    <t>-1044219666</t>
  </si>
  <si>
    <t>939157420</t>
  </si>
  <si>
    <t>194629700</t>
  </si>
  <si>
    <t>391832968</t>
  </si>
  <si>
    <t>10.074.642</t>
  </si>
  <si>
    <t>Trubka 40 rudá</t>
  </si>
  <si>
    <t>1216382117</t>
  </si>
  <si>
    <t>18173201</t>
  </si>
  <si>
    <t>-824993237</t>
  </si>
  <si>
    <t>-1825127565</t>
  </si>
  <si>
    <t>495393236</t>
  </si>
  <si>
    <t>1928046006</t>
  </si>
  <si>
    <t>-712120591</t>
  </si>
  <si>
    <t>9032306</t>
  </si>
  <si>
    <t>Tyč jímací 2,0m D16 AlMgSi</t>
  </si>
  <si>
    <t>164548466</t>
  </si>
  <si>
    <t>1896187738</t>
  </si>
  <si>
    <t>-1263994569</t>
  </si>
  <si>
    <t>1799540594</t>
  </si>
  <si>
    <t>1480642</t>
  </si>
  <si>
    <t>Variant+ spínač 6 střídavý IP54 šedá</t>
  </si>
  <si>
    <t>2072051862</t>
  </si>
  <si>
    <t>1854327026</t>
  </si>
  <si>
    <t>1925568950</t>
  </si>
  <si>
    <t>1217443704</t>
  </si>
  <si>
    <t>1715926543</t>
  </si>
  <si>
    <t>358288063</t>
  </si>
  <si>
    <t>-1956129882</t>
  </si>
  <si>
    <t>-88101730</t>
  </si>
  <si>
    <t>-1971038291</t>
  </si>
  <si>
    <t>-1612424630</t>
  </si>
  <si>
    <t>1921733976</t>
  </si>
  <si>
    <t>48434962</t>
  </si>
  <si>
    <t>1229464</t>
  </si>
  <si>
    <t>Zásuvka TV+R+SAT EU3303 koncová (J0240)</t>
  </si>
  <si>
    <t>-461105086</t>
  </si>
  <si>
    <t>53054991</t>
  </si>
  <si>
    <t>875111647</t>
  </si>
  <si>
    <t>267539462</t>
  </si>
  <si>
    <t>-28590669</t>
  </si>
  <si>
    <t>-798491802</t>
  </si>
  <si>
    <t>319397178</t>
  </si>
  <si>
    <t>2102010039</t>
  </si>
  <si>
    <t>432123025</t>
  </si>
  <si>
    <t>2102010040</t>
  </si>
  <si>
    <t>2087490027</t>
  </si>
  <si>
    <t>2102010041</t>
  </si>
  <si>
    <t>Dodávka, montáž, zapojení, ověření zapojení a popsání rozvaděče RB</t>
  </si>
  <si>
    <t>-1065181683</t>
  </si>
  <si>
    <t>2102010042</t>
  </si>
  <si>
    <t>Dodávka, montáž, zapojení, ověření zapojení a popsání rozvaděče RD-107</t>
  </si>
  <si>
    <t>805624774</t>
  </si>
  <si>
    <t>2102010043</t>
  </si>
  <si>
    <t>Dodávka, montáž, zapojení, ověření zapojení a popsání rozvaděče RD-209</t>
  </si>
  <si>
    <t>1980564305</t>
  </si>
  <si>
    <t>2102010044</t>
  </si>
  <si>
    <t>Dodávka, montáž, zapojení, ověření zapojení a popsání rozvaděče RD-212</t>
  </si>
  <si>
    <t>1122283582</t>
  </si>
  <si>
    <t>2102010045</t>
  </si>
  <si>
    <t>Dodávka, montáž, zapojení, ověření zapojení a popsání rozvaděče RG</t>
  </si>
  <si>
    <t>-1387822789</t>
  </si>
  <si>
    <t>2102010046</t>
  </si>
  <si>
    <t>Dodávka, montáž, zapojení, ověření zapojení a popsání rozvaděče RH1</t>
  </si>
  <si>
    <t>-455479412</t>
  </si>
  <si>
    <t>2102010047</t>
  </si>
  <si>
    <t>Dodávka, montáž, zapojení, ověření zapojení a popsání rozvaděče RS-3</t>
  </si>
  <si>
    <t>196959138</t>
  </si>
  <si>
    <t>2102010048</t>
  </si>
  <si>
    <t>Demontáž a opětovná montáž docházkového školního systému</t>
  </si>
  <si>
    <t>-1542155810</t>
  </si>
  <si>
    <t>2102010049</t>
  </si>
  <si>
    <t>Demontáž stávající elektroinstalce</t>
  </si>
  <si>
    <t>718246594</t>
  </si>
  <si>
    <t>2102010050</t>
  </si>
  <si>
    <t>-2058962006</t>
  </si>
  <si>
    <t>444434756</t>
  </si>
  <si>
    <t>2102010052</t>
  </si>
  <si>
    <t>Kordinace s profesí dodávající výtah</t>
  </si>
  <si>
    <t>-614052605</t>
  </si>
  <si>
    <t>-1828515815</t>
  </si>
  <si>
    <t>-181353367</t>
  </si>
  <si>
    <t>-336305480</t>
  </si>
  <si>
    <t>-2053971541</t>
  </si>
  <si>
    <t>OST 01</t>
  </si>
  <si>
    <t>1775970697</t>
  </si>
  <si>
    <t>OST 02</t>
  </si>
  <si>
    <t>Podružný materiál 5%</t>
  </si>
  <si>
    <t>266155481</t>
  </si>
  <si>
    <t>IO 02 - VENKOVNÍ KANALIZACE A PŘÍPOJKA KANALIZACE II.etapa STAVEBNÍ ÚPRAVY</t>
  </si>
  <si>
    <t>894812314</t>
  </si>
  <si>
    <t>Revizní a čistící šachta z PP typ DN 600/160 šachtové dno s přítokem tvaru X</t>
  </si>
  <si>
    <t>550746684</t>
  </si>
  <si>
    <t>1262641590</t>
  </si>
  <si>
    <t>II.ZP-DOP - II. etapa STAVEBNÍ ÚPRAVY - DOPROVODNÁ ČÁST</t>
  </si>
  <si>
    <t>SO 02.01_DOP - Stavební část II.etapa STAVEBNÍ ÚPRAVY - DOPROVODNÁ ČÁST</t>
  </si>
  <si>
    <t>-311165515</t>
  </si>
  <si>
    <t>-1683386179</t>
  </si>
  <si>
    <t>413232221</t>
  </si>
  <si>
    <t>Zazdívka zhlaví válcovaných nosníků v do 300 mm</t>
  </si>
  <si>
    <t>-1014161304</t>
  </si>
  <si>
    <t>413941123</t>
  </si>
  <si>
    <t>Osazování ocelových válcovaných nosníků stropů I, IE, U, UE nebo L do č. 22</t>
  </si>
  <si>
    <t>-1071777298</t>
  </si>
  <si>
    <t>13010982</t>
  </si>
  <si>
    <t>ocel profilová HE-B 220 jakost 11 375</t>
  </si>
  <si>
    <t>1514891286</t>
  </si>
  <si>
    <t>13010974</t>
  </si>
  <si>
    <t>ocel profilová HE-B 140 jakost 11 375</t>
  </si>
  <si>
    <t>1251208220</t>
  </si>
  <si>
    <t>13515130</t>
  </si>
  <si>
    <t>ocel široká jakost S235JR 200x20mm</t>
  </si>
  <si>
    <t>-956660368</t>
  </si>
  <si>
    <t>-671403309</t>
  </si>
  <si>
    <t>-1718153826</t>
  </si>
  <si>
    <t>-721017941</t>
  </si>
  <si>
    <t>208761784</t>
  </si>
  <si>
    <t>-1755498029</t>
  </si>
  <si>
    <t>1396658641</t>
  </si>
  <si>
    <t>194885529</t>
  </si>
  <si>
    <t>224962820</t>
  </si>
  <si>
    <t>1928579091</t>
  </si>
  <si>
    <t>332035110</t>
  </si>
  <si>
    <t>-5837247</t>
  </si>
  <si>
    <t>-955253341</t>
  </si>
  <si>
    <t>290549575</t>
  </si>
  <si>
    <t>-2062968658</t>
  </si>
  <si>
    <t>1571697114</t>
  </si>
  <si>
    <t>691292366</t>
  </si>
  <si>
    <t>-1032998724</t>
  </si>
  <si>
    <t>2094473281</t>
  </si>
  <si>
    <t>919 02 01</t>
  </si>
  <si>
    <t>D+M zabetonování komínových průduchů</t>
  </si>
  <si>
    <t>-25483734</t>
  </si>
  <si>
    <t>1396582219</t>
  </si>
  <si>
    <t>390315573</t>
  </si>
  <si>
    <t>-850731590</t>
  </si>
  <si>
    <t>1540370579</t>
  </si>
  <si>
    <t>1767181130</t>
  </si>
  <si>
    <t>1708964994</t>
  </si>
  <si>
    <t>968062354</t>
  </si>
  <si>
    <t>Vybourání dřevěných rámů oken dvojitých včetně křídel pl do 1 m2</t>
  </si>
  <si>
    <t>1893663485</t>
  </si>
  <si>
    <t>71638452</t>
  </si>
  <si>
    <t>973031345</t>
  </si>
  <si>
    <t>Vysekání kapes ve zdivu cihelném na MV nebo MVC pl do 0,25 m2 hl do 300 mm</t>
  </si>
  <si>
    <t>-1531020024</t>
  </si>
  <si>
    <t>-275349565</t>
  </si>
  <si>
    <t>-1850472689</t>
  </si>
  <si>
    <t>977311113</t>
  </si>
  <si>
    <t>Řezání stávajících betonových mazanin nevyztužených hl do 150 mm</t>
  </si>
  <si>
    <t>369653005</t>
  </si>
  <si>
    <t>-326236849</t>
  </si>
  <si>
    <t>-242328410</t>
  </si>
  <si>
    <t>1438467543</t>
  </si>
  <si>
    <t>312456920</t>
  </si>
  <si>
    <t>-484248031</t>
  </si>
  <si>
    <t>-637104170</t>
  </si>
  <si>
    <t>1149462233</t>
  </si>
  <si>
    <t>-1454687139</t>
  </si>
  <si>
    <t>-548824031</t>
  </si>
  <si>
    <t>530485615</t>
  </si>
  <si>
    <t>-1144275370</t>
  </si>
  <si>
    <t>-1868517367</t>
  </si>
  <si>
    <t>-2017512119</t>
  </si>
  <si>
    <t>-398137393</t>
  </si>
  <si>
    <t>-570125780</t>
  </si>
  <si>
    <t>1542661657</t>
  </si>
  <si>
    <t>1089691959</t>
  </si>
  <si>
    <t>810356444</t>
  </si>
  <si>
    <t>-627225</t>
  </si>
  <si>
    <t>762100.01</t>
  </si>
  <si>
    <t>Kontrola stávajícího krovu</t>
  </si>
  <si>
    <t>-336927554</t>
  </si>
  <si>
    <t>762100.02</t>
  </si>
  <si>
    <t>Výměna poškozených částí stávajícího krovu - předpoklad 30%</t>
  </si>
  <si>
    <t>1660651531</t>
  </si>
  <si>
    <t>212140802</t>
  </si>
  <si>
    <t>762332132.R1</t>
  </si>
  <si>
    <t>Montáž vázaných kcí krovů pravidelných z hraněného řeziva průřezové plochy do 224 cm2 - doplnění</t>
  </si>
  <si>
    <t>-1943586124</t>
  </si>
  <si>
    <t>60512130</t>
  </si>
  <si>
    <t>hranol stavební řezivo průřezu do 224cm2 do dl 6m</t>
  </si>
  <si>
    <t>CS ÚRS 2021 01</t>
  </si>
  <si>
    <t>1673284745</t>
  </si>
  <si>
    <t>2129674832</t>
  </si>
  <si>
    <t>762341250.R1</t>
  </si>
  <si>
    <t>Montáž bednění střech rovných a šikmých sklonu do 60° z hoblovaných prken - s přiznanými mezerami</t>
  </si>
  <si>
    <t>236804021</t>
  </si>
  <si>
    <t>60515111</t>
  </si>
  <si>
    <t>řezivo jehličnaté boční prkno 20-30mm hoblované</t>
  </si>
  <si>
    <t>1607332305</t>
  </si>
  <si>
    <t>-1304592811</t>
  </si>
  <si>
    <t>762342441</t>
  </si>
  <si>
    <t>Montáž lišt trojúhelníkových nebo kontralatí na střechách sklonu do 60°</t>
  </si>
  <si>
    <t>347407549</t>
  </si>
  <si>
    <t>60514101</t>
  </si>
  <si>
    <t>řezivo jehličnaté lať 10-25cm2</t>
  </si>
  <si>
    <t>1794928682</t>
  </si>
  <si>
    <t>930 01</t>
  </si>
  <si>
    <t>Obnovení odvodňovacích kanálů ve stávající budově v 1.pp</t>
  </si>
  <si>
    <t>-302491864</t>
  </si>
  <si>
    <t>-722850214</t>
  </si>
  <si>
    <t>1892563571</t>
  </si>
  <si>
    <t>1202455232</t>
  </si>
  <si>
    <t>1322902588</t>
  </si>
  <si>
    <t>764002414</t>
  </si>
  <si>
    <t>Montáž strukturované oddělovací rohože jakkékoliv rš</t>
  </si>
  <si>
    <t>938832236</t>
  </si>
  <si>
    <t>69334350</t>
  </si>
  <si>
    <t>rohož drenážně stabilizační umělé vlákno vegetačních střech šikmých 800g/m2 tl 10mm</t>
  </si>
  <si>
    <t>-1710609950</t>
  </si>
  <si>
    <t>764121.R1</t>
  </si>
  <si>
    <t>D+M Střešní krytina Al legovaná dvojitá stojatá drážka - kompletní provedení vč. příslušenství</t>
  </si>
  <si>
    <t>-151816656</t>
  </si>
  <si>
    <t>1841278503</t>
  </si>
  <si>
    <t>-2121789464</t>
  </si>
  <si>
    <t>765191023</t>
  </si>
  <si>
    <t>Montáž pojistné hydroizolační nebo parotěsné kladené ve sklonu přes 20° s lepenými spoji na bednění</t>
  </si>
  <si>
    <t>1677519564</t>
  </si>
  <si>
    <t>63150819</t>
  </si>
  <si>
    <t>fólie kontaktní difuzně propustná pro doplňkovou hydroizolační vrstvu, jednovrstvá mikrovláknitá s funkční vrstvou tl 220μm</t>
  </si>
  <si>
    <t>-917566297</t>
  </si>
  <si>
    <t>765191911</t>
  </si>
  <si>
    <t>Demontáž pojistné hydroizolační fólie kladené ve sklonu přes 30°</t>
  </si>
  <si>
    <t>1119388151</t>
  </si>
  <si>
    <t>765192811</t>
  </si>
  <si>
    <t>Demontáž střešního výlezu jakkékoliv plochy</t>
  </si>
  <si>
    <t>688676086</t>
  </si>
  <si>
    <t>2011336712</t>
  </si>
  <si>
    <t>1042727782</t>
  </si>
  <si>
    <t>611_D12</t>
  </si>
  <si>
    <t>D12 Dveře foliované 1kř, 800/1970mm, vč. příslušenství dle specifikace - výkres č. D.1.1.32</t>
  </si>
  <si>
    <t>-2106251778</t>
  </si>
  <si>
    <t>935653272</t>
  </si>
  <si>
    <t>372006721</t>
  </si>
  <si>
    <t>611_D11</t>
  </si>
  <si>
    <t>D11 Dveře foliované 1kř, 900/1970mm, vč. příslušenství dle specifikace - výkres č. D.1.1.32</t>
  </si>
  <si>
    <t>-1916336659</t>
  </si>
  <si>
    <t>-378750323</t>
  </si>
  <si>
    <t>1194924865</t>
  </si>
  <si>
    <t>1627402342</t>
  </si>
  <si>
    <t>76701 DV1</t>
  </si>
  <si>
    <t>D+M DV1 Instalační dvířka 750/800mm</t>
  </si>
  <si>
    <t>1924002272</t>
  </si>
  <si>
    <t>1511901077</t>
  </si>
  <si>
    <t>1356831972</t>
  </si>
  <si>
    <t>76826875</t>
  </si>
  <si>
    <t>500188350</t>
  </si>
  <si>
    <t>265080967</t>
  </si>
  <si>
    <t>1959149860</t>
  </si>
  <si>
    <t>1466568012</t>
  </si>
  <si>
    <t>1689358080</t>
  </si>
  <si>
    <t>-194224166</t>
  </si>
  <si>
    <t>II.ZP-NEP - II. etapa STAVEBNÍ ÚPRAVY - NEPŘÍMÉ NÁKLADY</t>
  </si>
  <si>
    <t>SO 02.04_NEP - VYTÁPĚNÍ II.etapa</t>
  </si>
  <si>
    <t>2083831833</t>
  </si>
  <si>
    <t>1352771683</t>
  </si>
  <si>
    <t>-1332730007</t>
  </si>
  <si>
    <t>-279411958</t>
  </si>
  <si>
    <t>-2094761930</t>
  </si>
  <si>
    <t>SO 02.05_NEP - VZDUCHOTECHNIKA II.etapa</t>
  </si>
  <si>
    <t>1504679998</t>
  </si>
  <si>
    <t>1904310902</t>
  </si>
  <si>
    <t>1058493319</t>
  </si>
  <si>
    <t>1779173656</t>
  </si>
  <si>
    <t>1445608057</t>
  </si>
  <si>
    <t>-1297717997</t>
  </si>
  <si>
    <t>1563404583</t>
  </si>
  <si>
    <t>1205542633</t>
  </si>
  <si>
    <t>Demontáž stávajícho dále nevyužívaného zařízení vzduchotechniky včetně jeho likvidace a odvozu na skládku</t>
  </si>
  <si>
    <t>231591901</t>
  </si>
  <si>
    <t>01X110</t>
  </si>
  <si>
    <t>1256032505</t>
  </si>
  <si>
    <t>SO 02.06_NEP - ELEKTROINSTALACE II.etapa STAVEBNÍ ÚPRAVY - VRN</t>
  </si>
  <si>
    <t>OST 04</t>
  </si>
  <si>
    <t>-1433036524</t>
  </si>
  <si>
    <t>SO 02.07_NEP - VRN II.etapa STAVEBNÍ ÚPRAVY</t>
  </si>
  <si>
    <t>497524313</t>
  </si>
  <si>
    <t>-658973083</t>
  </si>
  <si>
    <t>-1245759457</t>
  </si>
  <si>
    <t>670188135</t>
  </si>
  <si>
    <t>1654126046</t>
  </si>
  <si>
    <t>1717365431</t>
  </si>
  <si>
    <t>1103077082</t>
  </si>
  <si>
    <t>1834685715</t>
  </si>
  <si>
    <t>219386991</t>
  </si>
  <si>
    <t>030001004</t>
  </si>
  <si>
    <t>Zařízení staveniště - zrušení a odvoz vč. uvedení pozemku do požadovaného stavu dle PD</t>
  </si>
  <si>
    <t>-712994901</t>
  </si>
  <si>
    <t>806202879</t>
  </si>
  <si>
    <t>594754329</t>
  </si>
  <si>
    <t>406277765</t>
  </si>
  <si>
    <t>1894348649</t>
  </si>
  <si>
    <t>524504878</t>
  </si>
  <si>
    <t>SO 02.2 - Zpevněné plochy II.etapa STAVEBNÍ ÚPRAVY</t>
  </si>
  <si>
    <t>Odkopávky a prokopávky nezapažené v hornině třídy těžitelnosti I, skupiny 3 objem do 500 m3 strojně</t>
  </si>
  <si>
    <t>Vodorovné přemístění do 50 m výkopku/sypaniny z horniny třídy těžitelnosti I, skupiny 1 až 3</t>
  </si>
  <si>
    <t>Nakládání výkopku z hornin třídy těžitelnosti I, skupiny 1 až 3 přes 100 m3</t>
  </si>
  <si>
    <t>Založení parkového trávníku výsevem plochy do 1000 m2 v rovině a ve svahu do 1:5</t>
  </si>
  <si>
    <t>Úprava pláně v hornině třídy těžitelnosti I, skupiny 1 až 3 se zhutněním strojně</t>
  </si>
  <si>
    <t>592450.R1</t>
  </si>
  <si>
    <t>dlažba zámková tl. 80mm</t>
  </si>
  <si>
    <t>1453145746</t>
  </si>
  <si>
    <t>Okapový chodník z betonových dlaždic tl 60 mm kladených do písku</t>
  </si>
  <si>
    <t>915111111</t>
  </si>
  <si>
    <t>Vodorovné dopravní značení dělící čáry souvislé š 125 mm základní bílá barva</t>
  </si>
  <si>
    <t>-919046421</t>
  </si>
  <si>
    <t>915131111</t>
  </si>
  <si>
    <t>Vodorovné dopravní značení přechody pro chodce, šipky, symboly základní bílá barva</t>
  </si>
  <si>
    <t>1735214689</t>
  </si>
  <si>
    <t>IO 02_NEP - VENKOVNÍ KANALIZACE A PŘÍPOJKA KANALIZACE II.etapa STAVEBNÍ ÚPRAVY - VRN</t>
  </si>
  <si>
    <t>817234934</t>
  </si>
  <si>
    <t>-503186485</t>
  </si>
  <si>
    <t>II.NEZP - II.etapa STAVEBNÍ ÚPRAVY - NEZPŮSOBILÉ VÝDAJE</t>
  </si>
  <si>
    <t xml:space="preserve">    21-M - Elektromontáže</t>
  </si>
  <si>
    <t xml:space="preserve">      C21M - C21M - ELEKTROMONTÁŽE</t>
  </si>
  <si>
    <t xml:space="preserve">      dod - Dodávky zařízení (specifikace)</t>
  </si>
  <si>
    <t xml:space="preserve">      mat - Materiály</t>
  </si>
  <si>
    <t xml:space="preserve">    OST - Ostatní POLOŽKY Z REKAPITULACE</t>
  </si>
  <si>
    <t xml:space="preserve">    VRN - Práce v VRN</t>
  </si>
  <si>
    <t>1391113110</t>
  </si>
  <si>
    <t>35894853</t>
  </si>
  <si>
    <t>1106314449</t>
  </si>
  <si>
    <t>61568099</t>
  </si>
  <si>
    <t>-413572752</t>
  </si>
  <si>
    <t>-1345800393</t>
  </si>
  <si>
    <t>579885474</t>
  </si>
  <si>
    <t>735405547</t>
  </si>
  <si>
    <t>455418236</t>
  </si>
  <si>
    <t>844683298</t>
  </si>
  <si>
    <t>450996568</t>
  </si>
  <si>
    <t>-892908877</t>
  </si>
  <si>
    <t>172514604</t>
  </si>
  <si>
    <t>-1277039562</t>
  </si>
  <si>
    <t>-829787307</t>
  </si>
  <si>
    <t>1088321559</t>
  </si>
  <si>
    <t>1192459804</t>
  </si>
  <si>
    <t>1399779784</t>
  </si>
  <si>
    <t>-1134165507</t>
  </si>
  <si>
    <t>1415984093</t>
  </si>
  <si>
    <t>-1631543273</t>
  </si>
  <si>
    <t>-1369891553</t>
  </si>
  <si>
    <t>-1548763652</t>
  </si>
  <si>
    <t>-767846847</t>
  </si>
  <si>
    <t>1316862452</t>
  </si>
  <si>
    <t>-1482384921</t>
  </si>
  <si>
    <t>358825766</t>
  </si>
  <si>
    <t>-1921248136</t>
  </si>
  <si>
    <t>71166943</t>
  </si>
  <si>
    <t>725222113</t>
  </si>
  <si>
    <t>Vana bez armatur výtokových akrylátová se zápachovou uzávěrkou 1500x700 mm</t>
  </si>
  <si>
    <t>-2144540857</t>
  </si>
  <si>
    <t>725813112</t>
  </si>
  <si>
    <t>Ventil rohový pračkový G 3/4"</t>
  </si>
  <si>
    <t>-1213503812</t>
  </si>
  <si>
    <t>303615494</t>
  </si>
  <si>
    <t>-94893962</t>
  </si>
  <si>
    <t>725831315</t>
  </si>
  <si>
    <t>Baterie vanová nástěnná páková s automatickým přepínačem a sprchou</t>
  </si>
  <si>
    <t>1269281227</t>
  </si>
  <si>
    <t>1762014820</t>
  </si>
  <si>
    <t>942612947</t>
  </si>
  <si>
    <t>869174114</t>
  </si>
  <si>
    <t>1843499511</t>
  </si>
  <si>
    <t>1197086617</t>
  </si>
  <si>
    <t>-205348271</t>
  </si>
  <si>
    <t>1154448498</t>
  </si>
  <si>
    <t>-2104968766</t>
  </si>
  <si>
    <t>636836469</t>
  </si>
  <si>
    <t>2097465994</t>
  </si>
  <si>
    <t>1103869452</t>
  </si>
  <si>
    <t>1010514438</t>
  </si>
  <si>
    <t>-1528198483</t>
  </si>
  <si>
    <t>1099312077</t>
  </si>
  <si>
    <t>-1823603899</t>
  </si>
  <si>
    <t>1606461028</t>
  </si>
  <si>
    <t>502165610</t>
  </si>
  <si>
    <t>-1171810115</t>
  </si>
  <si>
    <t>763111314</t>
  </si>
  <si>
    <t>SDK příčka tl 100 mm profil CW+UW 75 desky 1xA 12,5 s izolací EI 30 Rw do 45 dB</t>
  </si>
  <si>
    <t>-398810602</t>
  </si>
  <si>
    <t>1690038294</t>
  </si>
  <si>
    <t>-696787647</t>
  </si>
  <si>
    <t>435799250</t>
  </si>
  <si>
    <t>-758706071</t>
  </si>
  <si>
    <t>55331593</t>
  </si>
  <si>
    <t>zárubeň jednokřídlá ocelová pro sádrokartonové příčky tl stěny 110-150mm rozměru 600/1970, 2100mm</t>
  </si>
  <si>
    <t>-152535023</t>
  </si>
  <si>
    <t>903962555</t>
  </si>
  <si>
    <t>55331596</t>
  </si>
  <si>
    <t>zárubeň jednokřídlá ocelová pro sádrokartonové příčky tl stěny 110-150mm rozměru 900/1970, 2100mm</t>
  </si>
  <si>
    <t>-130490527</t>
  </si>
  <si>
    <t>-919810289</t>
  </si>
  <si>
    <t>763322.R1</t>
  </si>
  <si>
    <t xml:space="preserve">Cementovláknitá podlaha tl. 30mm z desek tl. 2x15mm </t>
  </si>
  <si>
    <t>1406206918</t>
  </si>
  <si>
    <t>-981838560</t>
  </si>
  <si>
    <t>-272670958</t>
  </si>
  <si>
    <t>-245104756</t>
  </si>
  <si>
    <t>364542593</t>
  </si>
  <si>
    <t>-447996724</t>
  </si>
  <si>
    <t>-1931670821</t>
  </si>
  <si>
    <t>611_D29</t>
  </si>
  <si>
    <t>D29 Dveře foliované 1kř, 800/1970mm, vč. příslušenství dle specifikace - výkres č. D.1.1.32</t>
  </si>
  <si>
    <t>-994033255</t>
  </si>
  <si>
    <t>611_D30</t>
  </si>
  <si>
    <t>D30 Dveře foliované 1kř, 600/1970mm, vč. příslušenství dle specifikace - výkres č. D.1.1.32</t>
  </si>
  <si>
    <t>1161807633</t>
  </si>
  <si>
    <t>-469591518</t>
  </si>
  <si>
    <t>611_D28</t>
  </si>
  <si>
    <t>D28 Dveře foliované 1kř, 900/1970mm, vč. příslušenství dle specifikace - výkres č. D.1.1.32</t>
  </si>
  <si>
    <t>-1391845667</t>
  </si>
  <si>
    <t>-37678458</t>
  </si>
  <si>
    <t>1190878954</t>
  </si>
  <si>
    <t>1082377179</t>
  </si>
  <si>
    <t>76701 DV7</t>
  </si>
  <si>
    <t>D+M DV7 Instalační dvířka 425/400mm</t>
  </si>
  <si>
    <t>-1289151305</t>
  </si>
  <si>
    <t>447441550</t>
  </si>
  <si>
    <t>-2136202297</t>
  </si>
  <si>
    <t>-1083295720</t>
  </si>
  <si>
    <t>167822991</t>
  </si>
  <si>
    <t>1441519760</t>
  </si>
  <si>
    <t>643224993</t>
  </si>
  <si>
    <t>-1670828851</t>
  </si>
  <si>
    <t>262233634</t>
  </si>
  <si>
    <t>2140910330</t>
  </si>
  <si>
    <t>-1072661593</t>
  </si>
  <si>
    <t>-844648511</t>
  </si>
  <si>
    <t>1542278776</t>
  </si>
  <si>
    <t>-1963650746</t>
  </si>
  <si>
    <t>1820518875</t>
  </si>
  <si>
    <t>-762930831</t>
  </si>
  <si>
    <t>-1899935405</t>
  </si>
  <si>
    <t>-1268662460</t>
  </si>
  <si>
    <t>1449328941</t>
  </si>
  <si>
    <t>-144746845</t>
  </si>
  <si>
    <t>-1638672280</t>
  </si>
  <si>
    <t>-983098053</t>
  </si>
  <si>
    <t>-778237101</t>
  </si>
  <si>
    <t>1500282079</t>
  </si>
  <si>
    <t>1128070798</t>
  </si>
  <si>
    <t>-1467019940</t>
  </si>
  <si>
    <t>21-M</t>
  </si>
  <si>
    <t>Elektromontáže</t>
  </si>
  <si>
    <t>-1244419067</t>
  </si>
  <si>
    <t>-44060273</t>
  </si>
  <si>
    <t>123494619</t>
  </si>
  <si>
    <t>29463709</t>
  </si>
  <si>
    <t>189513342</t>
  </si>
  <si>
    <t>1376464060</t>
  </si>
  <si>
    <t>-260216437</t>
  </si>
  <si>
    <t>-1715376708</t>
  </si>
  <si>
    <t>1350099843</t>
  </si>
  <si>
    <t>-1078958259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</si>
</sst>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5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6"/>
      <c r="BE5" s="166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71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6"/>
      <c r="BE6" s="16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7"/>
      <c r="BS8" s="13" t="s">
        <v>6</v>
      </c>
    </row>
    <row r="9" spans="1:74" ht="14.45" customHeight="1">
      <c r="B9" s="16"/>
      <c r="AR9" s="16"/>
      <c r="BE9" s="167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7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67"/>
      <c r="BS11" s="13" t="s">
        <v>6</v>
      </c>
    </row>
    <row r="12" spans="1:74" ht="6.95" customHeight="1">
      <c r="B12" s="16"/>
      <c r="AR12" s="16"/>
      <c r="BE12" s="167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67"/>
      <c r="BS13" s="13" t="s">
        <v>6</v>
      </c>
    </row>
    <row r="14" spans="1:74" ht="12.75">
      <c r="B14" s="16"/>
      <c r="E14" s="172" t="s">
        <v>29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3" t="s">
        <v>27</v>
      </c>
      <c r="AN14" s="25" t="s">
        <v>29</v>
      </c>
      <c r="AR14" s="16"/>
      <c r="BE14" s="167"/>
      <c r="BS14" s="13" t="s">
        <v>6</v>
      </c>
    </row>
    <row r="15" spans="1:74" ht="6.95" customHeight="1">
      <c r="B15" s="16"/>
      <c r="AR15" s="16"/>
      <c r="BE15" s="167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67"/>
      <c r="BS16" s="13" t="s">
        <v>3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67"/>
      <c r="BS17" s="13" t="s">
        <v>32</v>
      </c>
    </row>
    <row r="18" spans="2:71" ht="6.95" customHeight="1">
      <c r="B18" s="16"/>
      <c r="AR18" s="16"/>
      <c r="BE18" s="167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67"/>
      <c r="BS19" s="13" t="s">
        <v>6</v>
      </c>
    </row>
    <row r="20" spans="2:71" ht="18.399999999999999" customHeight="1">
      <c r="B20" s="16"/>
      <c r="E20" s="21" t="s">
        <v>34</v>
      </c>
      <c r="AK20" s="23" t="s">
        <v>27</v>
      </c>
      <c r="AN20" s="21" t="s">
        <v>1</v>
      </c>
      <c r="AR20" s="16"/>
      <c r="BE20" s="167"/>
      <c r="BS20" s="13" t="s">
        <v>32</v>
      </c>
    </row>
    <row r="21" spans="2:71" ht="6.95" customHeight="1">
      <c r="B21" s="16"/>
      <c r="AR21" s="16"/>
      <c r="BE21" s="167"/>
    </row>
    <row r="22" spans="2:71" ht="12" customHeight="1">
      <c r="B22" s="16"/>
      <c r="D22" s="23" t="s">
        <v>35</v>
      </c>
      <c r="AR22" s="16"/>
      <c r="BE22" s="167"/>
    </row>
    <row r="23" spans="2:71" ht="16.5" customHeight="1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  <c r="BE23" s="167"/>
    </row>
    <row r="24" spans="2:71" ht="6.95" customHeight="1">
      <c r="B24" s="16"/>
      <c r="AR24" s="16"/>
      <c r="BE24" s="16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7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5">
        <f>ROUND(AG94,2)</f>
        <v>0</v>
      </c>
      <c r="AL26" s="176"/>
      <c r="AM26" s="176"/>
      <c r="AN26" s="176"/>
      <c r="AO26" s="176"/>
      <c r="AR26" s="28"/>
      <c r="BE26" s="167"/>
    </row>
    <row r="27" spans="2:71" s="1" customFormat="1" ht="6.95" customHeight="1">
      <c r="B27" s="28"/>
      <c r="AR27" s="28"/>
      <c r="BE27" s="167"/>
    </row>
    <row r="28" spans="2:71" s="1" customFormat="1" ht="12.75">
      <c r="B28" s="28"/>
      <c r="L28" s="177" t="s">
        <v>37</v>
      </c>
      <c r="M28" s="177"/>
      <c r="N28" s="177"/>
      <c r="O28" s="177"/>
      <c r="P28" s="177"/>
      <c r="W28" s="177" t="s">
        <v>38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39</v>
      </c>
      <c r="AL28" s="177"/>
      <c r="AM28" s="177"/>
      <c r="AN28" s="177"/>
      <c r="AO28" s="177"/>
      <c r="AR28" s="28"/>
      <c r="BE28" s="167"/>
    </row>
    <row r="29" spans="2:71" s="2" customFormat="1" ht="14.45" customHeight="1">
      <c r="B29" s="32"/>
      <c r="D29" s="23" t="s">
        <v>40</v>
      </c>
      <c r="F29" s="23" t="s">
        <v>41</v>
      </c>
      <c r="L29" s="180">
        <v>0.21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32"/>
      <c r="BE29" s="168"/>
    </row>
    <row r="30" spans="2:71" s="2" customFormat="1" ht="14.45" customHeight="1">
      <c r="B30" s="32"/>
      <c r="F30" s="23" t="s">
        <v>42</v>
      </c>
      <c r="L30" s="180">
        <v>0.15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2"/>
      <c r="BE30" s="168"/>
    </row>
    <row r="31" spans="2:71" s="2" customFormat="1" ht="14.45" hidden="1" customHeight="1">
      <c r="B31" s="32"/>
      <c r="F31" s="23" t="s">
        <v>43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2"/>
      <c r="BE31" s="168"/>
    </row>
    <row r="32" spans="2:71" s="2" customFormat="1" ht="14.45" hidden="1" customHeight="1">
      <c r="B32" s="32"/>
      <c r="F32" s="23" t="s">
        <v>44</v>
      </c>
      <c r="L32" s="180">
        <v>0.15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2"/>
      <c r="BE32" s="168"/>
    </row>
    <row r="33" spans="2:57" s="2" customFormat="1" ht="14.45" hidden="1" customHeight="1">
      <c r="B33" s="32"/>
      <c r="F33" s="23" t="s">
        <v>45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2"/>
      <c r="BE33" s="168"/>
    </row>
    <row r="34" spans="2:57" s="1" customFormat="1" ht="6.95" customHeight="1">
      <c r="B34" s="28"/>
      <c r="AR34" s="28"/>
      <c r="BE34" s="167"/>
    </row>
    <row r="35" spans="2:57" s="1" customFormat="1" ht="25.9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84" t="s">
        <v>48</v>
      </c>
      <c r="Y35" s="182"/>
      <c r="Z35" s="182"/>
      <c r="AA35" s="182"/>
      <c r="AB35" s="182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0</v>
      </c>
      <c r="AL35" s="182"/>
      <c r="AM35" s="182"/>
      <c r="AN35" s="182"/>
      <c r="AO35" s="18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50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51</v>
      </c>
      <c r="AI60" s="30"/>
      <c r="AJ60" s="30"/>
      <c r="AK60" s="30"/>
      <c r="AL60" s="30"/>
      <c r="AM60" s="39" t="s">
        <v>52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54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51</v>
      </c>
      <c r="AI75" s="30"/>
      <c r="AJ75" s="30"/>
      <c r="AK75" s="30"/>
      <c r="AL75" s="30"/>
      <c r="AM75" s="39" t="s">
        <v>52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2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2:91" s="1" customFormat="1" ht="24.95" customHeight="1">
      <c r="B82" s="28"/>
      <c r="C82" s="17" t="s">
        <v>55</v>
      </c>
      <c r="AR82" s="28"/>
    </row>
    <row r="83" spans="2:91" s="1" customFormat="1" ht="6.95" customHeight="1">
      <c r="B83" s="28"/>
      <c r="AR83" s="28"/>
    </row>
    <row r="84" spans="2:91" s="3" customFormat="1" ht="12" customHeight="1">
      <c r="B84" s="44"/>
      <c r="C84" s="23" t="s">
        <v>13</v>
      </c>
      <c r="L84" s="3" t="str">
        <f>K5</f>
        <v>017</v>
      </c>
      <c r="AR84" s="44"/>
    </row>
    <row r="85" spans="2:91" s="4" customFormat="1" ht="36.950000000000003" customHeight="1">
      <c r="B85" s="45"/>
      <c r="C85" s="46" t="s">
        <v>16</v>
      </c>
      <c r="L85" s="192" t="str">
        <f>K6</f>
        <v>PŘÍSTAVBA A STAVEBNÍ ÚPRAVY  DÍLEN HORSKÁ 258, VRCHLABÍ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5"/>
    </row>
    <row r="86" spans="2:91" s="1" customFormat="1" ht="6.95" customHeight="1">
      <c r="B86" s="28"/>
      <c r="AR86" s="28"/>
    </row>
    <row r="87" spans="2:91" s="1" customFormat="1" ht="12" customHeight="1">
      <c r="B87" s="28"/>
      <c r="C87" s="23" t="s">
        <v>20</v>
      </c>
      <c r="L87" s="47" t="str">
        <f>IF(K8="","",K8)</f>
        <v>Vrchlabí</v>
      </c>
      <c r="AI87" s="23" t="s">
        <v>22</v>
      </c>
      <c r="AM87" s="199" t="str">
        <f>IF(AN8= "","",AN8)</f>
        <v>25. 10. 2023</v>
      </c>
      <c r="AN87" s="199"/>
      <c r="AR87" s="28"/>
    </row>
    <row r="88" spans="2:91" s="1" customFormat="1" ht="6.95" customHeight="1">
      <c r="B88" s="28"/>
      <c r="AR88" s="28"/>
    </row>
    <row r="89" spans="2:91" s="1" customFormat="1" ht="15.2" customHeight="1">
      <c r="B89" s="28"/>
      <c r="C89" s="23" t="s">
        <v>24</v>
      </c>
      <c r="L89" s="3" t="str">
        <f>IF(E11= "","",E11)</f>
        <v>Královéhradecký kraj</v>
      </c>
      <c r="AI89" s="23" t="s">
        <v>30</v>
      </c>
      <c r="AM89" s="204" t="str">
        <f>IF(E17="","",E17)</f>
        <v xml:space="preserve"> </v>
      </c>
      <c r="AN89" s="205"/>
      <c r="AO89" s="205"/>
      <c r="AP89" s="205"/>
      <c r="AR89" s="28"/>
      <c r="AS89" s="200" t="s">
        <v>56</v>
      </c>
      <c r="AT89" s="20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204" t="str">
        <f>IF(E20="","",E20)</f>
        <v>IRBOS s.r.o.</v>
      </c>
      <c r="AN90" s="205"/>
      <c r="AO90" s="205"/>
      <c r="AP90" s="205"/>
      <c r="AR90" s="28"/>
      <c r="AS90" s="202"/>
      <c r="AT90" s="203"/>
      <c r="BD90" s="52"/>
    </row>
    <row r="91" spans="2:91" s="1" customFormat="1" ht="10.9" customHeight="1">
      <c r="B91" s="28"/>
      <c r="AR91" s="28"/>
      <c r="AS91" s="202"/>
      <c r="AT91" s="203"/>
      <c r="BD91" s="52"/>
    </row>
    <row r="92" spans="2:91" s="1" customFormat="1" ht="29.25" customHeight="1">
      <c r="B92" s="28"/>
      <c r="C92" s="194" t="s">
        <v>57</v>
      </c>
      <c r="D92" s="195"/>
      <c r="E92" s="195"/>
      <c r="F92" s="195"/>
      <c r="G92" s="195"/>
      <c r="H92" s="53"/>
      <c r="I92" s="196" t="s">
        <v>58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206" t="s">
        <v>59</v>
      </c>
      <c r="AH92" s="195"/>
      <c r="AI92" s="195"/>
      <c r="AJ92" s="195"/>
      <c r="AK92" s="195"/>
      <c r="AL92" s="195"/>
      <c r="AM92" s="195"/>
      <c r="AN92" s="196" t="s">
        <v>60</v>
      </c>
      <c r="AO92" s="195"/>
      <c r="AP92" s="207"/>
      <c r="AQ92" s="54" t="s">
        <v>61</v>
      </c>
      <c r="AR92" s="28"/>
      <c r="AS92" s="55" t="s">
        <v>62</v>
      </c>
      <c r="AT92" s="56" t="s">
        <v>63</v>
      </c>
      <c r="AU92" s="56" t="s">
        <v>64</v>
      </c>
      <c r="AV92" s="56" t="s">
        <v>65</v>
      </c>
      <c r="AW92" s="56" t="s">
        <v>66</v>
      </c>
      <c r="AX92" s="56" t="s">
        <v>67</v>
      </c>
      <c r="AY92" s="56" t="s">
        <v>68</v>
      </c>
      <c r="AZ92" s="56" t="s">
        <v>69</v>
      </c>
      <c r="BA92" s="56" t="s">
        <v>70</v>
      </c>
      <c r="BB92" s="56" t="s">
        <v>71</v>
      </c>
      <c r="BC92" s="56" t="s">
        <v>72</v>
      </c>
      <c r="BD92" s="57" t="s">
        <v>73</v>
      </c>
    </row>
    <row r="93" spans="2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8">
        <f>ROUND(AG95+AG113+AG131,2)</f>
        <v>0</v>
      </c>
      <c r="AH94" s="208"/>
      <c r="AI94" s="208"/>
      <c r="AJ94" s="208"/>
      <c r="AK94" s="208"/>
      <c r="AL94" s="208"/>
      <c r="AM94" s="208"/>
      <c r="AN94" s="209">
        <f t="shared" ref="AN94:AN131" si="0">SUM(AG94,AT94)</f>
        <v>0</v>
      </c>
      <c r="AO94" s="209"/>
      <c r="AP94" s="209"/>
      <c r="AQ94" s="63" t="s">
        <v>1</v>
      </c>
      <c r="AR94" s="59"/>
      <c r="AS94" s="64">
        <f>ROUND(AS95+AS113+AS131,2)</f>
        <v>0</v>
      </c>
      <c r="AT94" s="65">
        <f t="shared" ref="AT94:AT131" si="1">ROUND(SUM(AV94:AW94),2)</f>
        <v>0</v>
      </c>
      <c r="AU94" s="66">
        <f>ROUND(AU95+AU113+AU131,5)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ROUND(AZ95+AZ113+AZ131,2)</f>
        <v>0</v>
      </c>
      <c r="BA94" s="65">
        <f>ROUND(BA95+BA113+BA131,2)</f>
        <v>0</v>
      </c>
      <c r="BB94" s="65">
        <f>ROUND(BB95+BB113+BB131,2)</f>
        <v>0</v>
      </c>
      <c r="BC94" s="65">
        <f>ROUND(BC95+BC113+BC131,2)</f>
        <v>0</v>
      </c>
      <c r="BD94" s="67">
        <f>ROUND(BD95+BD113+BD131,2)</f>
        <v>0</v>
      </c>
      <c r="BS94" s="68" t="s">
        <v>75</v>
      </c>
      <c r="BT94" s="68" t="s">
        <v>76</v>
      </c>
      <c r="BU94" s="69" t="s">
        <v>77</v>
      </c>
      <c r="BV94" s="68" t="s">
        <v>78</v>
      </c>
      <c r="BW94" s="68" t="s">
        <v>4</v>
      </c>
      <c r="BX94" s="68" t="s">
        <v>79</v>
      </c>
      <c r="CL94" s="68" t="s">
        <v>1</v>
      </c>
    </row>
    <row r="95" spans="2:91" s="6" customFormat="1" ht="24.75" customHeight="1">
      <c r="B95" s="70"/>
      <c r="C95" s="71"/>
      <c r="D95" s="197" t="s">
        <v>80</v>
      </c>
      <c r="E95" s="197"/>
      <c r="F95" s="197"/>
      <c r="G95" s="197"/>
      <c r="H95" s="197"/>
      <c r="I95" s="72"/>
      <c r="J95" s="197" t="s">
        <v>81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89">
        <f>ROUND(AG96+AG104+AG106,2)</f>
        <v>0</v>
      </c>
      <c r="AH95" s="190"/>
      <c r="AI95" s="190"/>
      <c r="AJ95" s="190"/>
      <c r="AK95" s="190"/>
      <c r="AL95" s="190"/>
      <c r="AM95" s="190"/>
      <c r="AN95" s="191">
        <f t="shared" si="0"/>
        <v>0</v>
      </c>
      <c r="AO95" s="190"/>
      <c r="AP95" s="190"/>
      <c r="AQ95" s="73" t="s">
        <v>82</v>
      </c>
      <c r="AR95" s="70"/>
      <c r="AS95" s="74">
        <f>ROUND(AS96+AS104+AS106,2)</f>
        <v>0</v>
      </c>
      <c r="AT95" s="75">
        <f t="shared" si="1"/>
        <v>0</v>
      </c>
      <c r="AU95" s="76">
        <f>ROUND(AU96+AU104+AU106,5)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ROUND(AZ96+AZ104+AZ106,2)</f>
        <v>0</v>
      </c>
      <c r="BA95" s="75">
        <f>ROUND(BA96+BA104+BA106,2)</f>
        <v>0</v>
      </c>
      <c r="BB95" s="75">
        <f>ROUND(BB96+BB104+BB106,2)</f>
        <v>0</v>
      </c>
      <c r="BC95" s="75">
        <f>ROUND(BC96+BC104+BC106,2)</f>
        <v>0</v>
      </c>
      <c r="BD95" s="77">
        <f>ROUND(BD96+BD104+BD106,2)</f>
        <v>0</v>
      </c>
      <c r="BS95" s="78" t="s">
        <v>75</v>
      </c>
      <c r="BT95" s="78" t="s">
        <v>83</v>
      </c>
      <c r="BU95" s="78" t="s">
        <v>77</v>
      </c>
      <c r="BV95" s="78" t="s">
        <v>78</v>
      </c>
      <c r="BW95" s="78" t="s">
        <v>84</v>
      </c>
      <c r="BX95" s="78" t="s">
        <v>4</v>
      </c>
      <c r="CL95" s="78" t="s">
        <v>1</v>
      </c>
      <c r="CM95" s="78" t="s">
        <v>85</v>
      </c>
    </row>
    <row r="96" spans="2:91" s="3" customFormat="1" ht="16.5" customHeight="1">
      <c r="B96" s="44"/>
      <c r="C96" s="9"/>
      <c r="D96" s="9"/>
      <c r="E96" s="198" t="s">
        <v>86</v>
      </c>
      <c r="F96" s="198"/>
      <c r="G96" s="198"/>
      <c r="H96" s="198"/>
      <c r="I96" s="198"/>
      <c r="J96" s="9"/>
      <c r="K96" s="198" t="s">
        <v>87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88">
        <f>ROUND(SUM(AG97:AG103),2)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79" t="s">
        <v>88</v>
      </c>
      <c r="AR96" s="44"/>
      <c r="AS96" s="80">
        <f>ROUND(SUM(AS97:AS103),2)</f>
        <v>0</v>
      </c>
      <c r="AT96" s="81">
        <f t="shared" si="1"/>
        <v>0</v>
      </c>
      <c r="AU96" s="82">
        <f>ROUND(SUM(AU97:AU103),5)</f>
        <v>0</v>
      </c>
      <c r="AV96" s="81">
        <f>ROUND(AZ96*L29,2)</f>
        <v>0</v>
      </c>
      <c r="AW96" s="81">
        <f>ROUND(BA96*L30,2)</f>
        <v>0</v>
      </c>
      <c r="AX96" s="81">
        <f>ROUND(BB96*L29,2)</f>
        <v>0</v>
      </c>
      <c r="AY96" s="81">
        <f>ROUND(BC96*L30,2)</f>
        <v>0</v>
      </c>
      <c r="AZ96" s="81">
        <f>ROUND(SUM(AZ97:AZ103),2)</f>
        <v>0</v>
      </c>
      <c r="BA96" s="81">
        <f>ROUND(SUM(BA97:BA103),2)</f>
        <v>0</v>
      </c>
      <c r="BB96" s="81">
        <f>ROUND(SUM(BB97:BB103),2)</f>
        <v>0</v>
      </c>
      <c r="BC96" s="81">
        <f>ROUND(SUM(BC97:BC103),2)</f>
        <v>0</v>
      </c>
      <c r="BD96" s="83">
        <f>ROUND(SUM(BD97:BD103),2)</f>
        <v>0</v>
      </c>
      <c r="BS96" s="21" t="s">
        <v>75</v>
      </c>
      <c r="BT96" s="21" t="s">
        <v>85</v>
      </c>
      <c r="BU96" s="21" t="s">
        <v>77</v>
      </c>
      <c r="BV96" s="21" t="s">
        <v>78</v>
      </c>
      <c r="BW96" s="21" t="s">
        <v>89</v>
      </c>
      <c r="BX96" s="21" t="s">
        <v>84</v>
      </c>
      <c r="CL96" s="21" t="s">
        <v>1</v>
      </c>
    </row>
    <row r="97" spans="1:90" s="3" customFormat="1" ht="23.25" customHeight="1">
      <c r="A97" s="84" t="s">
        <v>90</v>
      </c>
      <c r="B97" s="44"/>
      <c r="C97" s="9"/>
      <c r="D97" s="9"/>
      <c r="E97" s="9"/>
      <c r="F97" s="198" t="s">
        <v>91</v>
      </c>
      <c r="G97" s="198"/>
      <c r="H97" s="198"/>
      <c r="I97" s="198"/>
      <c r="J97" s="198"/>
      <c r="K97" s="9"/>
      <c r="L97" s="198" t="s">
        <v>92</v>
      </c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86">
        <f>'SO 01.01 - STAVEBNÍ ČÁST ...'!J34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79" t="s">
        <v>88</v>
      </c>
      <c r="AR97" s="44"/>
      <c r="AS97" s="80">
        <v>0</v>
      </c>
      <c r="AT97" s="81">
        <f t="shared" si="1"/>
        <v>0</v>
      </c>
      <c r="AU97" s="82">
        <f>'SO 01.01 - STAVEBNÍ ČÁST ...'!P150</f>
        <v>0</v>
      </c>
      <c r="AV97" s="81">
        <f>'SO 01.01 - STAVEBNÍ ČÁST ...'!J37</f>
        <v>0</v>
      </c>
      <c r="AW97" s="81">
        <f>'SO 01.01 - STAVEBNÍ ČÁST ...'!J38</f>
        <v>0</v>
      </c>
      <c r="AX97" s="81">
        <f>'SO 01.01 - STAVEBNÍ ČÁST ...'!J39</f>
        <v>0</v>
      </c>
      <c r="AY97" s="81">
        <f>'SO 01.01 - STAVEBNÍ ČÁST ...'!J40</f>
        <v>0</v>
      </c>
      <c r="AZ97" s="81">
        <f>'SO 01.01 - STAVEBNÍ ČÁST ...'!F37</f>
        <v>0</v>
      </c>
      <c r="BA97" s="81">
        <f>'SO 01.01 - STAVEBNÍ ČÁST ...'!F38</f>
        <v>0</v>
      </c>
      <c r="BB97" s="81">
        <f>'SO 01.01 - STAVEBNÍ ČÁST ...'!F39</f>
        <v>0</v>
      </c>
      <c r="BC97" s="81">
        <f>'SO 01.01 - STAVEBNÍ ČÁST ...'!F40</f>
        <v>0</v>
      </c>
      <c r="BD97" s="83">
        <f>'SO 01.01 - STAVEBNÍ ČÁST ...'!F41</f>
        <v>0</v>
      </c>
      <c r="BT97" s="21" t="s">
        <v>93</v>
      </c>
      <c r="BV97" s="21" t="s">
        <v>78</v>
      </c>
      <c r="BW97" s="21" t="s">
        <v>94</v>
      </c>
      <c r="BX97" s="21" t="s">
        <v>89</v>
      </c>
      <c r="CL97" s="21" t="s">
        <v>1</v>
      </c>
    </row>
    <row r="98" spans="1:90" s="3" customFormat="1" ht="23.25" customHeight="1">
      <c r="A98" s="84" t="s">
        <v>90</v>
      </c>
      <c r="B98" s="44"/>
      <c r="C98" s="9"/>
      <c r="D98" s="9"/>
      <c r="E98" s="9"/>
      <c r="F98" s="198" t="s">
        <v>95</v>
      </c>
      <c r="G98" s="198"/>
      <c r="H98" s="198"/>
      <c r="I98" s="198"/>
      <c r="J98" s="198"/>
      <c r="K98" s="9"/>
      <c r="L98" s="198" t="s">
        <v>96</v>
      </c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86">
        <f>'SO 01.02 - ZTI I.etapa PŘ...'!J34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79" t="s">
        <v>88</v>
      </c>
      <c r="AR98" s="44"/>
      <c r="AS98" s="80">
        <v>0</v>
      </c>
      <c r="AT98" s="81">
        <f t="shared" si="1"/>
        <v>0</v>
      </c>
      <c r="AU98" s="82">
        <f>'SO 01.02 - ZTI I.etapa PŘ...'!P131</f>
        <v>0</v>
      </c>
      <c r="AV98" s="81">
        <f>'SO 01.02 - ZTI I.etapa PŘ...'!J37</f>
        <v>0</v>
      </c>
      <c r="AW98" s="81">
        <f>'SO 01.02 - ZTI I.etapa PŘ...'!J38</f>
        <v>0</v>
      </c>
      <c r="AX98" s="81">
        <f>'SO 01.02 - ZTI I.etapa PŘ...'!J39</f>
        <v>0</v>
      </c>
      <c r="AY98" s="81">
        <f>'SO 01.02 - ZTI I.etapa PŘ...'!J40</f>
        <v>0</v>
      </c>
      <c r="AZ98" s="81">
        <f>'SO 01.02 - ZTI I.etapa PŘ...'!F37</f>
        <v>0</v>
      </c>
      <c r="BA98" s="81">
        <f>'SO 01.02 - ZTI I.etapa PŘ...'!F38</f>
        <v>0</v>
      </c>
      <c r="BB98" s="81">
        <f>'SO 01.02 - ZTI I.etapa PŘ...'!F39</f>
        <v>0</v>
      </c>
      <c r="BC98" s="81">
        <f>'SO 01.02 - ZTI I.etapa PŘ...'!F40</f>
        <v>0</v>
      </c>
      <c r="BD98" s="83">
        <f>'SO 01.02 - ZTI I.etapa PŘ...'!F41</f>
        <v>0</v>
      </c>
      <c r="BT98" s="21" t="s">
        <v>93</v>
      </c>
      <c r="BV98" s="21" t="s">
        <v>78</v>
      </c>
      <c r="BW98" s="21" t="s">
        <v>97</v>
      </c>
      <c r="BX98" s="21" t="s">
        <v>89</v>
      </c>
      <c r="CL98" s="21" t="s">
        <v>1</v>
      </c>
    </row>
    <row r="99" spans="1:90" s="3" customFormat="1" ht="23.25" customHeight="1">
      <c r="A99" s="84" t="s">
        <v>90</v>
      </c>
      <c r="B99" s="44"/>
      <c r="C99" s="9"/>
      <c r="D99" s="9"/>
      <c r="E99" s="9"/>
      <c r="F99" s="198" t="s">
        <v>98</v>
      </c>
      <c r="G99" s="198"/>
      <c r="H99" s="198"/>
      <c r="I99" s="198"/>
      <c r="J99" s="198"/>
      <c r="K99" s="9"/>
      <c r="L99" s="198" t="s">
        <v>99</v>
      </c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86">
        <f>'SO 01.03 - STLAČENÝ VZDUC...'!J34</f>
        <v>0</v>
      </c>
      <c r="AH99" s="187"/>
      <c r="AI99" s="187"/>
      <c r="AJ99" s="187"/>
      <c r="AK99" s="187"/>
      <c r="AL99" s="187"/>
      <c r="AM99" s="187"/>
      <c r="AN99" s="186">
        <f t="shared" si="0"/>
        <v>0</v>
      </c>
      <c r="AO99" s="187"/>
      <c r="AP99" s="187"/>
      <c r="AQ99" s="79" t="s">
        <v>88</v>
      </c>
      <c r="AR99" s="44"/>
      <c r="AS99" s="80">
        <v>0</v>
      </c>
      <c r="AT99" s="81">
        <f t="shared" si="1"/>
        <v>0</v>
      </c>
      <c r="AU99" s="82">
        <f>'SO 01.03 - STLAČENÝ VZDUC...'!P128</f>
        <v>0</v>
      </c>
      <c r="AV99" s="81">
        <f>'SO 01.03 - STLAČENÝ VZDUC...'!J37</f>
        <v>0</v>
      </c>
      <c r="AW99" s="81">
        <f>'SO 01.03 - STLAČENÝ VZDUC...'!J38</f>
        <v>0</v>
      </c>
      <c r="AX99" s="81">
        <f>'SO 01.03 - STLAČENÝ VZDUC...'!J39</f>
        <v>0</v>
      </c>
      <c r="AY99" s="81">
        <f>'SO 01.03 - STLAČENÝ VZDUC...'!J40</f>
        <v>0</v>
      </c>
      <c r="AZ99" s="81">
        <f>'SO 01.03 - STLAČENÝ VZDUC...'!F37</f>
        <v>0</v>
      </c>
      <c r="BA99" s="81">
        <f>'SO 01.03 - STLAČENÝ VZDUC...'!F38</f>
        <v>0</v>
      </c>
      <c r="BB99" s="81">
        <f>'SO 01.03 - STLAČENÝ VZDUC...'!F39</f>
        <v>0</v>
      </c>
      <c r="BC99" s="81">
        <f>'SO 01.03 - STLAČENÝ VZDUC...'!F40</f>
        <v>0</v>
      </c>
      <c r="BD99" s="83">
        <f>'SO 01.03 - STLAČENÝ VZDUC...'!F41</f>
        <v>0</v>
      </c>
      <c r="BT99" s="21" t="s">
        <v>93</v>
      </c>
      <c r="BV99" s="21" t="s">
        <v>78</v>
      </c>
      <c r="BW99" s="21" t="s">
        <v>100</v>
      </c>
      <c r="BX99" s="21" t="s">
        <v>89</v>
      </c>
      <c r="CL99" s="21" t="s">
        <v>1</v>
      </c>
    </row>
    <row r="100" spans="1:90" s="3" customFormat="1" ht="23.25" customHeight="1">
      <c r="A100" s="84" t="s">
        <v>90</v>
      </c>
      <c r="B100" s="44"/>
      <c r="C100" s="9"/>
      <c r="D100" s="9"/>
      <c r="E100" s="9"/>
      <c r="F100" s="198" t="s">
        <v>101</v>
      </c>
      <c r="G100" s="198"/>
      <c r="H100" s="198"/>
      <c r="I100" s="198"/>
      <c r="J100" s="198"/>
      <c r="K100" s="9"/>
      <c r="L100" s="198" t="s">
        <v>102</v>
      </c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86">
        <f>'SO 01.04 - VYTÁPĚNÍ I.eta...'!J34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79" t="s">
        <v>88</v>
      </c>
      <c r="AR100" s="44"/>
      <c r="AS100" s="80">
        <v>0</v>
      </c>
      <c r="AT100" s="81">
        <f t="shared" si="1"/>
        <v>0</v>
      </c>
      <c r="AU100" s="82">
        <f>'SO 01.04 - VYTÁPĚNÍ I.eta...'!P133</f>
        <v>0</v>
      </c>
      <c r="AV100" s="81">
        <f>'SO 01.04 - VYTÁPĚNÍ I.eta...'!J37</f>
        <v>0</v>
      </c>
      <c r="AW100" s="81">
        <f>'SO 01.04 - VYTÁPĚNÍ I.eta...'!J38</f>
        <v>0</v>
      </c>
      <c r="AX100" s="81">
        <f>'SO 01.04 - VYTÁPĚNÍ I.eta...'!J39</f>
        <v>0</v>
      </c>
      <c r="AY100" s="81">
        <f>'SO 01.04 - VYTÁPĚNÍ I.eta...'!J40</f>
        <v>0</v>
      </c>
      <c r="AZ100" s="81">
        <f>'SO 01.04 - VYTÁPĚNÍ I.eta...'!F37</f>
        <v>0</v>
      </c>
      <c r="BA100" s="81">
        <f>'SO 01.04 - VYTÁPĚNÍ I.eta...'!F38</f>
        <v>0</v>
      </c>
      <c r="BB100" s="81">
        <f>'SO 01.04 - VYTÁPĚNÍ I.eta...'!F39</f>
        <v>0</v>
      </c>
      <c r="BC100" s="81">
        <f>'SO 01.04 - VYTÁPĚNÍ I.eta...'!F40</f>
        <v>0</v>
      </c>
      <c r="BD100" s="83">
        <f>'SO 01.04 - VYTÁPĚNÍ I.eta...'!F41</f>
        <v>0</v>
      </c>
      <c r="BT100" s="21" t="s">
        <v>93</v>
      </c>
      <c r="BV100" s="21" t="s">
        <v>78</v>
      </c>
      <c r="BW100" s="21" t="s">
        <v>103</v>
      </c>
      <c r="BX100" s="21" t="s">
        <v>89</v>
      </c>
      <c r="CL100" s="21" t="s">
        <v>1</v>
      </c>
    </row>
    <row r="101" spans="1:90" s="3" customFormat="1" ht="23.25" customHeight="1">
      <c r="A101" s="84" t="s">
        <v>90</v>
      </c>
      <c r="B101" s="44"/>
      <c r="C101" s="9"/>
      <c r="D101" s="9"/>
      <c r="E101" s="9"/>
      <c r="F101" s="198" t="s">
        <v>104</v>
      </c>
      <c r="G101" s="198"/>
      <c r="H101" s="198"/>
      <c r="I101" s="198"/>
      <c r="J101" s="198"/>
      <c r="K101" s="9"/>
      <c r="L101" s="198" t="s">
        <v>105</v>
      </c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86">
        <f>'SO 01.05 - VZDUCHOTECHNIK...'!J34</f>
        <v>0</v>
      </c>
      <c r="AH101" s="187"/>
      <c r="AI101" s="187"/>
      <c r="AJ101" s="187"/>
      <c r="AK101" s="187"/>
      <c r="AL101" s="187"/>
      <c r="AM101" s="187"/>
      <c r="AN101" s="186">
        <f t="shared" si="0"/>
        <v>0</v>
      </c>
      <c r="AO101" s="187"/>
      <c r="AP101" s="187"/>
      <c r="AQ101" s="79" t="s">
        <v>88</v>
      </c>
      <c r="AR101" s="44"/>
      <c r="AS101" s="80">
        <v>0</v>
      </c>
      <c r="AT101" s="81">
        <f t="shared" si="1"/>
        <v>0</v>
      </c>
      <c r="AU101" s="82">
        <f>'SO 01.05 - VZDUCHOTECHNIK...'!P127</f>
        <v>0</v>
      </c>
      <c r="AV101" s="81">
        <f>'SO 01.05 - VZDUCHOTECHNIK...'!J37</f>
        <v>0</v>
      </c>
      <c r="AW101" s="81">
        <f>'SO 01.05 - VZDUCHOTECHNIK...'!J38</f>
        <v>0</v>
      </c>
      <c r="AX101" s="81">
        <f>'SO 01.05 - VZDUCHOTECHNIK...'!J39</f>
        <v>0</v>
      </c>
      <c r="AY101" s="81">
        <f>'SO 01.05 - VZDUCHOTECHNIK...'!J40</f>
        <v>0</v>
      </c>
      <c r="AZ101" s="81">
        <f>'SO 01.05 - VZDUCHOTECHNIK...'!F37</f>
        <v>0</v>
      </c>
      <c r="BA101" s="81">
        <f>'SO 01.05 - VZDUCHOTECHNIK...'!F38</f>
        <v>0</v>
      </c>
      <c r="BB101" s="81">
        <f>'SO 01.05 - VZDUCHOTECHNIK...'!F39</f>
        <v>0</v>
      </c>
      <c r="BC101" s="81">
        <f>'SO 01.05 - VZDUCHOTECHNIK...'!F40</f>
        <v>0</v>
      </c>
      <c r="BD101" s="83">
        <f>'SO 01.05 - VZDUCHOTECHNIK...'!F41</f>
        <v>0</v>
      </c>
      <c r="BT101" s="21" t="s">
        <v>93</v>
      </c>
      <c r="BV101" s="21" t="s">
        <v>78</v>
      </c>
      <c r="BW101" s="21" t="s">
        <v>106</v>
      </c>
      <c r="BX101" s="21" t="s">
        <v>89</v>
      </c>
      <c r="CL101" s="21" t="s">
        <v>1</v>
      </c>
    </row>
    <row r="102" spans="1:90" s="3" customFormat="1" ht="23.25" customHeight="1">
      <c r="A102" s="84" t="s">
        <v>90</v>
      </c>
      <c r="B102" s="44"/>
      <c r="C102" s="9"/>
      <c r="D102" s="9"/>
      <c r="E102" s="9"/>
      <c r="F102" s="198" t="s">
        <v>107</v>
      </c>
      <c r="G102" s="198"/>
      <c r="H102" s="198"/>
      <c r="I102" s="198"/>
      <c r="J102" s="198"/>
      <c r="K102" s="9"/>
      <c r="L102" s="198" t="s">
        <v>108</v>
      </c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86">
        <f>'SO 01.06 - ELEKTROINSTALA...'!J34</f>
        <v>0</v>
      </c>
      <c r="AH102" s="187"/>
      <c r="AI102" s="187"/>
      <c r="AJ102" s="187"/>
      <c r="AK102" s="187"/>
      <c r="AL102" s="187"/>
      <c r="AM102" s="187"/>
      <c r="AN102" s="186">
        <f t="shared" si="0"/>
        <v>0</v>
      </c>
      <c r="AO102" s="187"/>
      <c r="AP102" s="187"/>
      <c r="AQ102" s="79" t="s">
        <v>88</v>
      </c>
      <c r="AR102" s="44"/>
      <c r="AS102" s="80">
        <v>0</v>
      </c>
      <c r="AT102" s="81">
        <f t="shared" si="1"/>
        <v>0</v>
      </c>
      <c r="AU102" s="82">
        <f>'SO 01.06 - ELEKTROINSTALA...'!P136</f>
        <v>0</v>
      </c>
      <c r="AV102" s="81">
        <f>'SO 01.06 - ELEKTROINSTALA...'!J37</f>
        <v>0</v>
      </c>
      <c r="AW102" s="81">
        <f>'SO 01.06 - ELEKTROINSTALA...'!J38</f>
        <v>0</v>
      </c>
      <c r="AX102" s="81">
        <f>'SO 01.06 - ELEKTROINSTALA...'!J39</f>
        <v>0</v>
      </c>
      <c r="AY102" s="81">
        <f>'SO 01.06 - ELEKTROINSTALA...'!J40</f>
        <v>0</v>
      </c>
      <c r="AZ102" s="81">
        <f>'SO 01.06 - ELEKTROINSTALA...'!F37</f>
        <v>0</v>
      </c>
      <c r="BA102" s="81">
        <f>'SO 01.06 - ELEKTROINSTALA...'!F38</f>
        <v>0</v>
      </c>
      <c r="BB102" s="81">
        <f>'SO 01.06 - ELEKTROINSTALA...'!F39</f>
        <v>0</v>
      </c>
      <c r="BC102" s="81">
        <f>'SO 01.06 - ELEKTROINSTALA...'!F40</f>
        <v>0</v>
      </c>
      <c r="BD102" s="83">
        <f>'SO 01.06 - ELEKTROINSTALA...'!F41</f>
        <v>0</v>
      </c>
      <c r="BT102" s="21" t="s">
        <v>93</v>
      </c>
      <c r="BV102" s="21" t="s">
        <v>78</v>
      </c>
      <c r="BW102" s="21" t="s">
        <v>109</v>
      </c>
      <c r="BX102" s="21" t="s">
        <v>89</v>
      </c>
      <c r="CL102" s="21" t="s">
        <v>1</v>
      </c>
    </row>
    <row r="103" spans="1:90" s="3" customFormat="1" ht="23.25" customHeight="1">
      <c r="A103" s="84" t="s">
        <v>90</v>
      </c>
      <c r="B103" s="44"/>
      <c r="C103" s="9"/>
      <c r="D103" s="9"/>
      <c r="E103" s="9"/>
      <c r="F103" s="198" t="s">
        <v>110</v>
      </c>
      <c r="G103" s="198"/>
      <c r="H103" s="198"/>
      <c r="I103" s="198"/>
      <c r="J103" s="198"/>
      <c r="K103" s="9"/>
      <c r="L103" s="198" t="s">
        <v>111</v>
      </c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86">
        <f>'IO 01 - VENKOVNÍ KANALIZA...'!J34</f>
        <v>0</v>
      </c>
      <c r="AH103" s="187"/>
      <c r="AI103" s="187"/>
      <c r="AJ103" s="187"/>
      <c r="AK103" s="187"/>
      <c r="AL103" s="187"/>
      <c r="AM103" s="187"/>
      <c r="AN103" s="186">
        <f t="shared" si="0"/>
        <v>0</v>
      </c>
      <c r="AO103" s="187"/>
      <c r="AP103" s="187"/>
      <c r="AQ103" s="79" t="s">
        <v>88</v>
      </c>
      <c r="AR103" s="44"/>
      <c r="AS103" s="80">
        <v>0</v>
      </c>
      <c r="AT103" s="81">
        <f t="shared" si="1"/>
        <v>0</v>
      </c>
      <c r="AU103" s="82">
        <f>'IO 01 - VENKOVNÍ KANALIZA...'!P133</f>
        <v>0</v>
      </c>
      <c r="AV103" s="81">
        <f>'IO 01 - VENKOVNÍ KANALIZA...'!J37</f>
        <v>0</v>
      </c>
      <c r="AW103" s="81">
        <f>'IO 01 - VENKOVNÍ KANALIZA...'!J38</f>
        <v>0</v>
      </c>
      <c r="AX103" s="81">
        <f>'IO 01 - VENKOVNÍ KANALIZA...'!J39</f>
        <v>0</v>
      </c>
      <c r="AY103" s="81">
        <f>'IO 01 - VENKOVNÍ KANALIZA...'!J40</f>
        <v>0</v>
      </c>
      <c r="AZ103" s="81">
        <f>'IO 01 - VENKOVNÍ KANALIZA...'!F37</f>
        <v>0</v>
      </c>
      <c r="BA103" s="81">
        <f>'IO 01 - VENKOVNÍ KANALIZA...'!F38</f>
        <v>0</v>
      </c>
      <c r="BB103" s="81">
        <f>'IO 01 - VENKOVNÍ KANALIZA...'!F39</f>
        <v>0</v>
      </c>
      <c r="BC103" s="81">
        <f>'IO 01 - VENKOVNÍ KANALIZA...'!F40</f>
        <v>0</v>
      </c>
      <c r="BD103" s="83">
        <f>'IO 01 - VENKOVNÍ KANALIZA...'!F41</f>
        <v>0</v>
      </c>
      <c r="BT103" s="21" t="s">
        <v>93</v>
      </c>
      <c r="BV103" s="21" t="s">
        <v>78</v>
      </c>
      <c r="BW103" s="21" t="s">
        <v>112</v>
      </c>
      <c r="BX103" s="21" t="s">
        <v>89</v>
      </c>
      <c r="CL103" s="21" t="s">
        <v>1</v>
      </c>
    </row>
    <row r="104" spans="1:90" s="3" customFormat="1" ht="23.25" customHeight="1">
      <c r="B104" s="44"/>
      <c r="C104" s="9"/>
      <c r="D104" s="9"/>
      <c r="E104" s="198" t="s">
        <v>113</v>
      </c>
      <c r="F104" s="198"/>
      <c r="G104" s="198"/>
      <c r="H104" s="198"/>
      <c r="I104" s="198"/>
      <c r="J104" s="9"/>
      <c r="K104" s="198" t="s">
        <v>114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88">
        <f>ROUND(AG105,2)</f>
        <v>0</v>
      </c>
      <c r="AH104" s="187"/>
      <c r="AI104" s="187"/>
      <c r="AJ104" s="187"/>
      <c r="AK104" s="187"/>
      <c r="AL104" s="187"/>
      <c r="AM104" s="187"/>
      <c r="AN104" s="186">
        <f t="shared" si="0"/>
        <v>0</v>
      </c>
      <c r="AO104" s="187"/>
      <c r="AP104" s="187"/>
      <c r="AQ104" s="79" t="s">
        <v>88</v>
      </c>
      <c r="AR104" s="44"/>
      <c r="AS104" s="80">
        <f>ROUND(AS105,2)</f>
        <v>0</v>
      </c>
      <c r="AT104" s="81">
        <f t="shared" si="1"/>
        <v>0</v>
      </c>
      <c r="AU104" s="82">
        <f>ROUND(AU105,5)</f>
        <v>0</v>
      </c>
      <c r="AV104" s="81">
        <f>ROUND(AZ104*L29,2)</f>
        <v>0</v>
      </c>
      <c r="AW104" s="81">
        <f>ROUND(BA104*L30,2)</f>
        <v>0</v>
      </c>
      <c r="AX104" s="81">
        <f>ROUND(BB104*L29,2)</f>
        <v>0</v>
      </c>
      <c r="AY104" s="81">
        <f>ROUND(BC104*L30,2)</f>
        <v>0</v>
      </c>
      <c r="AZ104" s="81">
        <f>ROUND(AZ105,2)</f>
        <v>0</v>
      </c>
      <c r="BA104" s="81">
        <f>ROUND(BA105,2)</f>
        <v>0</v>
      </c>
      <c r="BB104" s="81">
        <f>ROUND(BB105,2)</f>
        <v>0</v>
      </c>
      <c r="BC104" s="81">
        <f>ROUND(BC105,2)</f>
        <v>0</v>
      </c>
      <c r="BD104" s="83">
        <f>ROUND(BD105,2)</f>
        <v>0</v>
      </c>
      <c r="BS104" s="21" t="s">
        <v>75</v>
      </c>
      <c r="BT104" s="21" t="s">
        <v>85</v>
      </c>
      <c r="BU104" s="21" t="s">
        <v>77</v>
      </c>
      <c r="BV104" s="21" t="s">
        <v>78</v>
      </c>
      <c r="BW104" s="21" t="s">
        <v>115</v>
      </c>
      <c r="BX104" s="21" t="s">
        <v>84</v>
      </c>
      <c r="CL104" s="21" t="s">
        <v>1</v>
      </c>
    </row>
    <row r="105" spans="1:90" s="3" customFormat="1" ht="35.25" customHeight="1">
      <c r="A105" s="84" t="s">
        <v>90</v>
      </c>
      <c r="B105" s="44"/>
      <c r="C105" s="9"/>
      <c r="D105" s="9"/>
      <c r="E105" s="9"/>
      <c r="F105" s="198" t="s">
        <v>116</v>
      </c>
      <c r="G105" s="198"/>
      <c r="H105" s="198"/>
      <c r="I105" s="198"/>
      <c r="J105" s="198"/>
      <c r="K105" s="9"/>
      <c r="L105" s="198" t="s">
        <v>117</v>
      </c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86">
        <f>'SO 01.01_DOP - Stavební č...'!J34</f>
        <v>0</v>
      </c>
      <c r="AH105" s="187"/>
      <c r="AI105" s="187"/>
      <c r="AJ105" s="187"/>
      <c r="AK105" s="187"/>
      <c r="AL105" s="187"/>
      <c r="AM105" s="187"/>
      <c r="AN105" s="186">
        <f t="shared" si="0"/>
        <v>0</v>
      </c>
      <c r="AO105" s="187"/>
      <c r="AP105" s="187"/>
      <c r="AQ105" s="79" t="s">
        <v>88</v>
      </c>
      <c r="AR105" s="44"/>
      <c r="AS105" s="80">
        <v>0</v>
      </c>
      <c r="AT105" s="81">
        <f t="shared" si="1"/>
        <v>0</v>
      </c>
      <c r="AU105" s="82">
        <f>'SO 01.01_DOP - Stavební č...'!P136</f>
        <v>0</v>
      </c>
      <c r="AV105" s="81">
        <f>'SO 01.01_DOP - Stavební č...'!J37</f>
        <v>0</v>
      </c>
      <c r="AW105" s="81">
        <f>'SO 01.01_DOP - Stavební č...'!J38</f>
        <v>0</v>
      </c>
      <c r="AX105" s="81">
        <f>'SO 01.01_DOP - Stavební č...'!J39</f>
        <v>0</v>
      </c>
      <c r="AY105" s="81">
        <f>'SO 01.01_DOP - Stavební č...'!J40</f>
        <v>0</v>
      </c>
      <c r="AZ105" s="81">
        <f>'SO 01.01_DOP - Stavební č...'!F37</f>
        <v>0</v>
      </c>
      <c r="BA105" s="81">
        <f>'SO 01.01_DOP - Stavební č...'!F38</f>
        <v>0</v>
      </c>
      <c r="BB105" s="81">
        <f>'SO 01.01_DOP - Stavební č...'!F39</f>
        <v>0</v>
      </c>
      <c r="BC105" s="81">
        <f>'SO 01.01_DOP - Stavební č...'!F40</f>
        <v>0</v>
      </c>
      <c r="BD105" s="83">
        <f>'SO 01.01_DOP - Stavební č...'!F41</f>
        <v>0</v>
      </c>
      <c r="BT105" s="21" t="s">
        <v>93</v>
      </c>
      <c r="BV105" s="21" t="s">
        <v>78</v>
      </c>
      <c r="BW105" s="21" t="s">
        <v>118</v>
      </c>
      <c r="BX105" s="21" t="s">
        <v>115</v>
      </c>
      <c r="CL105" s="21" t="s">
        <v>1</v>
      </c>
    </row>
    <row r="106" spans="1:90" s="3" customFormat="1" ht="23.25" customHeight="1">
      <c r="B106" s="44"/>
      <c r="C106" s="9"/>
      <c r="D106" s="9"/>
      <c r="E106" s="198" t="s">
        <v>119</v>
      </c>
      <c r="F106" s="198"/>
      <c r="G106" s="198"/>
      <c r="H106" s="198"/>
      <c r="I106" s="198"/>
      <c r="J106" s="9"/>
      <c r="K106" s="198" t="s">
        <v>120</v>
      </c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88">
        <f>ROUND(SUM(AG107:AG112),2)</f>
        <v>0</v>
      </c>
      <c r="AH106" s="187"/>
      <c r="AI106" s="187"/>
      <c r="AJ106" s="187"/>
      <c r="AK106" s="187"/>
      <c r="AL106" s="187"/>
      <c r="AM106" s="187"/>
      <c r="AN106" s="186">
        <f t="shared" si="0"/>
        <v>0</v>
      </c>
      <c r="AO106" s="187"/>
      <c r="AP106" s="187"/>
      <c r="AQ106" s="79" t="s">
        <v>88</v>
      </c>
      <c r="AR106" s="44"/>
      <c r="AS106" s="80">
        <f>ROUND(SUM(AS107:AS112),2)</f>
        <v>0</v>
      </c>
      <c r="AT106" s="81">
        <f t="shared" si="1"/>
        <v>0</v>
      </c>
      <c r="AU106" s="82">
        <f>ROUND(SUM(AU107:AU112),5)</f>
        <v>0</v>
      </c>
      <c r="AV106" s="81">
        <f>ROUND(AZ106*L29,2)</f>
        <v>0</v>
      </c>
      <c r="AW106" s="81">
        <f>ROUND(BA106*L30,2)</f>
        <v>0</v>
      </c>
      <c r="AX106" s="81">
        <f>ROUND(BB106*L29,2)</f>
        <v>0</v>
      </c>
      <c r="AY106" s="81">
        <f>ROUND(BC106*L30,2)</f>
        <v>0</v>
      </c>
      <c r="AZ106" s="81">
        <f>ROUND(SUM(AZ107:AZ112),2)</f>
        <v>0</v>
      </c>
      <c r="BA106" s="81">
        <f>ROUND(SUM(BA107:BA112),2)</f>
        <v>0</v>
      </c>
      <c r="BB106" s="81">
        <f>ROUND(SUM(BB107:BB112),2)</f>
        <v>0</v>
      </c>
      <c r="BC106" s="81">
        <f>ROUND(SUM(BC107:BC112),2)</f>
        <v>0</v>
      </c>
      <c r="BD106" s="83">
        <f>ROUND(SUM(BD107:BD112),2)</f>
        <v>0</v>
      </c>
      <c r="BS106" s="21" t="s">
        <v>75</v>
      </c>
      <c r="BT106" s="21" t="s">
        <v>85</v>
      </c>
      <c r="BU106" s="21" t="s">
        <v>77</v>
      </c>
      <c r="BV106" s="21" t="s">
        <v>78</v>
      </c>
      <c r="BW106" s="21" t="s">
        <v>121</v>
      </c>
      <c r="BX106" s="21" t="s">
        <v>84</v>
      </c>
      <c r="CL106" s="21" t="s">
        <v>1</v>
      </c>
    </row>
    <row r="107" spans="1:90" s="3" customFormat="1" ht="35.25" customHeight="1">
      <c r="A107" s="84" t="s">
        <v>90</v>
      </c>
      <c r="B107" s="44"/>
      <c r="C107" s="9"/>
      <c r="D107" s="9"/>
      <c r="E107" s="9"/>
      <c r="F107" s="198" t="s">
        <v>122</v>
      </c>
      <c r="G107" s="198"/>
      <c r="H107" s="198"/>
      <c r="I107" s="198"/>
      <c r="J107" s="198"/>
      <c r="K107" s="9"/>
      <c r="L107" s="198" t="s">
        <v>123</v>
      </c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86">
        <f>'SO 01.04_NEP - VYTÁPĚNÍ I...'!J34</f>
        <v>0</v>
      </c>
      <c r="AH107" s="187"/>
      <c r="AI107" s="187"/>
      <c r="AJ107" s="187"/>
      <c r="AK107" s="187"/>
      <c r="AL107" s="187"/>
      <c r="AM107" s="187"/>
      <c r="AN107" s="186">
        <f t="shared" si="0"/>
        <v>0</v>
      </c>
      <c r="AO107" s="187"/>
      <c r="AP107" s="187"/>
      <c r="AQ107" s="79" t="s">
        <v>88</v>
      </c>
      <c r="AR107" s="44"/>
      <c r="AS107" s="80">
        <v>0</v>
      </c>
      <c r="AT107" s="81">
        <f t="shared" si="1"/>
        <v>0</v>
      </c>
      <c r="AU107" s="82">
        <f>'SO 01.04_NEP - VYTÁPĚNÍ I...'!P126</f>
        <v>0</v>
      </c>
      <c r="AV107" s="81">
        <f>'SO 01.04_NEP - VYTÁPĚNÍ I...'!J37</f>
        <v>0</v>
      </c>
      <c r="AW107" s="81">
        <f>'SO 01.04_NEP - VYTÁPĚNÍ I...'!J38</f>
        <v>0</v>
      </c>
      <c r="AX107" s="81">
        <f>'SO 01.04_NEP - VYTÁPĚNÍ I...'!J39</f>
        <v>0</v>
      </c>
      <c r="AY107" s="81">
        <f>'SO 01.04_NEP - VYTÁPĚNÍ I...'!J40</f>
        <v>0</v>
      </c>
      <c r="AZ107" s="81">
        <f>'SO 01.04_NEP - VYTÁPĚNÍ I...'!F37</f>
        <v>0</v>
      </c>
      <c r="BA107" s="81">
        <f>'SO 01.04_NEP - VYTÁPĚNÍ I...'!F38</f>
        <v>0</v>
      </c>
      <c r="BB107" s="81">
        <f>'SO 01.04_NEP - VYTÁPĚNÍ I...'!F39</f>
        <v>0</v>
      </c>
      <c r="BC107" s="81">
        <f>'SO 01.04_NEP - VYTÁPĚNÍ I...'!F40</f>
        <v>0</v>
      </c>
      <c r="BD107" s="83">
        <f>'SO 01.04_NEP - VYTÁPĚNÍ I...'!F41</f>
        <v>0</v>
      </c>
      <c r="BT107" s="21" t="s">
        <v>93</v>
      </c>
      <c r="BV107" s="21" t="s">
        <v>78</v>
      </c>
      <c r="BW107" s="21" t="s">
        <v>124</v>
      </c>
      <c r="BX107" s="21" t="s">
        <v>121</v>
      </c>
      <c r="CL107" s="21" t="s">
        <v>1</v>
      </c>
    </row>
    <row r="108" spans="1:90" s="3" customFormat="1" ht="35.25" customHeight="1">
      <c r="A108" s="84" t="s">
        <v>90</v>
      </c>
      <c r="B108" s="44"/>
      <c r="C108" s="9"/>
      <c r="D108" s="9"/>
      <c r="E108" s="9"/>
      <c r="F108" s="198" t="s">
        <v>125</v>
      </c>
      <c r="G108" s="198"/>
      <c r="H108" s="198"/>
      <c r="I108" s="198"/>
      <c r="J108" s="198"/>
      <c r="K108" s="9"/>
      <c r="L108" s="198" t="s">
        <v>126</v>
      </c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86">
        <f>'SO 01.05_NEP - VZDUCHOTEC...'!J34</f>
        <v>0</v>
      </c>
      <c r="AH108" s="187"/>
      <c r="AI108" s="187"/>
      <c r="AJ108" s="187"/>
      <c r="AK108" s="187"/>
      <c r="AL108" s="187"/>
      <c r="AM108" s="187"/>
      <c r="AN108" s="186">
        <f t="shared" si="0"/>
        <v>0</v>
      </c>
      <c r="AO108" s="187"/>
      <c r="AP108" s="187"/>
      <c r="AQ108" s="79" t="s">
        <v>88</v>
      </c>
      <c r="AR108" s="44"/>
      <c r="AS108" s="80">
        <v>0</v>
      </c>
      <c r="AT108" s="81">
        <f t="shared" si="1"/>
        <v>0</v>
      </c>
      <c r="AU108" s="82">
        <f>'SO 01.05_NEP - VZDUCHOTEC...'!P126</f>
        <v>0</v>
      </c>
      <c r="AV108" s="81">
        <f>'SO 01.05_NEP - VZDUCHOTEC...'!J37</f>
        <v>0</v>
      </c>
      <c r="AW108" s="81">
        <f>'SO 01.05_NEP - VZDUCHOTEC...'!J38</f>
        <v>0</v>
      </c>
      <c r="AX108" s="81">
        <f>'SO 01.05_NEP - VZDUCHOTEC...'!J39</f>
        <v>0</v>
      </c>
      <c r="AY108" s="81">
        <f>'SO 01.05_NEP - VZDUCHOTEC...'!J40</f>
        <v>0</v>
      </c>
      <c r="AZ108" s="81">
        <f>'SO 01.05_NEP - VZDUCHOTEC...'!F37</f>
        <v>0</v>
      </c>
      <c r="BA108" s="81">
        <f>'SO 01.05_NEP - VZDUCHOTEC...'!F38</f>
        <v>0</v>
      </c>
      <c r="BB108" s="81">
        <f>'SO 01.05_NEP - VZDUCHOTEC...'!F39</f>
        <v>0</v>
      </c>
      <c r="BC108" s="81">
        <f>'SO 01.05_NEP - VZDUCHOTEC...'!F40</f>
        <v>0</v>
      </c>
      <c r="BD108" s="83">
        <f>'SO 01.05_NEP - VZDUCHOTEC...'!F41</f>
        <v>0</v>
      </c>
      <c r="BT108" s="21" t="s">
        <v>93</v>
      </c>
      <c r="BV108" s="21" t="s">
        <v>78</v>
      </c>
      <c r="BW108" s="21" t="s">
        <v>127</v>
      </c>
      <c r="BX108" s="21" t="s">
        <v>121</v>
      </c>
      <c r="CL108" s="21" t="s">
        <v>1</v>
      </c>
    </row>
    <row r="109" spans="1:90" s="3" customFormat="1" ht="35.25" customHeight="1">
      <c r="A109" s="84" t="s">
        <v>90</v>
      </c>
      <c r="B109" s="44"/>
      <c r="C109" s="9"/>
      <c r="D109" s="9"/>
      <c r="E109" s="9"/>
      <c r="F109" s="198" t="s">
        <v>128</v>
      </c>
      <c r="G109" s="198"/>
      <c r="H109" s="198"/>
      <c r="I109" s="198"/>
      <c r="J109" s="198"/>
      <c r="K109" s="9"/>
      <c r="L109" s="198" t="s">
        <v>129</v>
      </c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86">
        <f>'SO 01.06_NEP - ELEKTROINS...'!J34</f>
        <v>0</v>
      </c>
      <c r="AH109" s="187"/>
      <c r="AI109" s="187"/>
      <c r="AJ109" s="187"/>
      <c r="AK109" s="187"/>
      <c r="AL109" s="187"/>
      <c r="AM109" s="187"/>
      <c r="AN109" s="186">
        <f t="shared" si="0"/>
        <v>0</v>
      </c>
      <c r="AO109" s="187"/>
      <c r="AP109" s="187"/>
      <c r="AQ109" s="79" t="s">
        <v>88</v>
      </c>
      <c r="AR109" s="44"/>
      <c r="AS109" s="80">
        <v>0</v>
      </c>
      <c r="AT109" s="81">
        <f t="shared" si="1"/>
        <v>0</v>
      </c>
      <c r="AU109" s="82">
        <f>'SO 01.06_NEP - ELEKTROINS...'!P125</f>
        <v>0</v>
      </c>
      <c r="AV109" s="81">
        <f>'SO 01.06_NEP - ELEKTROINS...'!J37</f>
        <v>0</v>
      </c>
      <c r="AW109" s="81">
        <f>'SO 01.06_NEP - ELEKTROINS...'!J38</f>
        <v>0</v>
      </c>
      <c r="AX109" s="81">
        <f>'SO 01.06_NEP - ELEKTROINS...'!J39</f>
        <v>0</v>
      </c>
      <c r="AY109" s="81">
        <f>'SO 01.06_NEP - ELEKTROINS...'!J40</f>
        <v>0</v>
      </c>
      <c r="AZ109" s="81">
        <f>'SO 01.06_NEP - ELEKTROINS...'!F37</f>
        <v>0</v>
      </c>
      <c r="BA109" s="81">
        <f>'SO 01.06_NEP - ELEKTROINS...'!F38</f>
        <v>0</v>
      </c>
      <c r="BB109" s="81">
        <f>'SO 01.06_NEP - ELEKTROINS...'!F39</f>
        <v>0</v>
      </c>
      <c r="BC109" s="81">
        <f>'SO 01.06_NEP - ELEKTROINS...'!F40</f>
        <v>0</v>
      </c>
      <c r="BD109" s="83">
        <f>'SO 01.06_NEP - ELEKTROINS...'!F41</f>
        <v>0</v>
      </c>
      <c r="BT109" s="21" t="s">
        <v>93</v>
      </c>
      <c r="BV109" s="21" t="s">
        <v>78</v>
      </c>
      <c r="BW109" s="21" t="s">
        <v>130</v>
      </c>
      <c r="BX109" s="21" t="s">
        <v>121</v>
      </c>
      <c r="CL109" s="21" t="s">
        <v>1</v>
      </c>
    </row>
    <row r="110" spans="1:90" s="3" customFormat="1" ht="35.25" customHeight="1">
      <c r="A110" s="84" t="s">
        <v>90</v>
      </c>
      <c r="B110" s="44"/>
      <c r="C110" s="9"/>
      <c r="D110" s="9"/>
      <c r="E110" s="9"/>
      <c r="F110" s="198" t="s">
        <v>131</v>
      </c>
      <c r="G110" s="198"/>
      <c r="H110" s="198"/>
      <c r="I110" s="198"/>
      <c r="J110" s="198"/>
      <c r="K110" s="9"/>
      <c r="L110" s="198" t="s">
        <v>132</v>
      </c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86">
        <f>'SO 01.07_NEP - VRN I.etap...'!J34</f>
        <v>0</v>
      </c>
      <c r="AH110" s="187"/>
      <c r="AI110" s="187"/>
      <c r="AJ110" s="187"/>
      <c r="AK110" s="187"/>
      <c r="AL110" s="187"/>
      <c r="AM110" s="187"/>
      <c r="AN110" s="186">
        <f t="shared" si="0"/>
        <v>0</v>
      </c>
      <c r="AO110" s="187"/>
      <c r="AP110" s="187"/>
      <c r="AQ110" s="79" t="s">
        <v>88</v>
      </c>
      <c r="AR110" s="44"/>
      <c r="AS110" s="80">
        <v>0</v>
      </c>
      <c r="AT110" s="81">
        <f t="shared" si="1"/>
        <v>0</v>
      </c>
      <c r="AU110" s="82">
        <f>'SO 01.07_NEP - VRN I.etap...'!P131</f>
        <v>0</v>
      </c>
      <c r="AV110" s="81">
        <f>'SO 01.07_NEP - VRN I.etap...'!J37</f>
        <v>0</v>
      </c>
      <c r="AW110" s="81">
        <f>'SO 01.07_NEP - VRN I.etap...'!J38</f>
        <v>0</v>
      </c>
      <c r="AX110" s="81">
        <f>'SO 01.07_NEP - VRN I.etap...'!J39</f>
        <v>0</v>
      </c>
      <c r="AY110" s="81">
        <f>'SO 01.07_NEP - VRN I.etap...'!J40</f>
        <v>0</v>
      </c>
      <c r="AZ110" s="81">
        <f>'SO 01.07_NEP - VRN I.etap...'!F37</f>
        <v>0</v>
      </c>
      <c r="BA110" s="81">
        <f>'SO 01.07_NEP - VRN I.etap...'!F38</f>
        <v>0</v>
      </c>
      <c r="BB110" s="81">
        <f>'SO 01.07_NEP - VRN I.etap...'!F39</f>
        <v>0</v>
      </c>
      <c r="BC110" s="81">
        <f>'SO 01.07_NEP - VRN I.etap...'!F40</f>
        <v>0</v>
      </c>
      <c r="BD110" s="83">
        <f>'SO 01.07_NEP - VRN I.etap...'!F41</f>
        <v>0</v>
      </c>
      <c r="BT110" s="21" t="s">
        <v>93</v>
      </c>
      <c r="BV110" s="21" t="s">
        <v>78</v>
      </c>
      <c r="BW110" s="21" t="s">
        <v>133</v>
      </c>
      <c r="BX110" s="21" t="s">
        <v>121</v>
      </c>
      <c r="CL110" s="21" t="s">
        <v>1</v>
      </c>
    </row>
    <row r="111" spans="1:90" s="3" customFormat="1" ht="35.25" customHeight="1">
      <c r="A111" s="84" t="s">
        <v>90</v>
      </c>
      <c r="B111" s="44"/>
      <c r="C111" s="9"/>
      <c r="D111" s="9"/>
      <c r="E111" s="9"/>
      <c r="F111" s="198" t="s">
        <v>134</v>
      </c>
      <c r="G111" s="198"/>
      <c r="H111" s="198"/>
      <c r="I111" s="198"/>
      <c r="J111" s="198"/>
      <c r="K111" s="9"/>
      <c r="L111" s="198" t="s">
        <v>135</v>
      </c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86">
        <f>'SO 01.2_NEP - Zpevněné pl...'!J34</f>
        <v>0</v>
      </c>
      <c r="AH111" s="187"/>
      <c r="AI111" s="187"/>
      <c r="AJ111" s="187"/>
      <c r="AK111" s="187"/>
      <c r="AL111" s="187"/>
      <c r="AM111" s="187"/>
      <c r="AN111" s="186">
        <f t="shared" si="0"/>
        <v>0</v>
      </c>
      <c r="AO111" s="187"/>
      <c r="AP111" s="187"/>
      <c r="AQ111" s="79" t="s">
        <v>88</v>
      </c>
      <c r="AR111" s="44"/>
      <c r="AS111" s="80">
        <v>0</v>
      </c>
      <c r="AT111" s="81">
        <f t="shared" si="1"/>
        <v>0</v>
      </c>
      <c r="AU111" s="82">
        <f>'SO 01.2_NEP - Zpevněné pl...'!P130</f>
        <v>0</v>
      </c>
      <c r="AV111" s="81">
        <f>'SO 01.2_NEP - Zpevněné pl...'!J37</f>
        <v>0</v>
      </c>
      <c r="AW111" s="81">
        <f>'SO 01.2_NEP - Zpevněné pl...'!J38</f>
        <v>0</v>
      </c>
      <c r="AX111" s="81">
        <f>'SO 01.2_NEP - Zpevněné pl...'!J39</f>
        <v>0</v>
      </c>
      <c r="AY111" s="81">
        <f>'SO 01.2_NEP - Zpevněné pl...'!J40</f>
        <v>0</v>
      </c>
      <c r="AZ111" s="81">
        <f>'SO 01.2_NEP - Zpevněné pl...'!F37</f>
        <v>0</v>
      </c>
      <c r="BA111" s="81">
        <f>'SO 01.2_NEP - Zpevněné pl...'!F38</f>
        <v>0</v>
      </c>
      <c r="BB111" s="81">
        <f>'SO 01.2_NEP - Zpevněné pl...'!F39</f>
        <v>0</v>
      </c>
      <c r="BC111" s="81">
        <f>'SO 01.2_NEP - Zpevněné pl...'!F40</f>
        <v>0</v>
      </c>
      <c r="BD111" s="83">
        <f>'SO 01.2_NEP - Zpevněné pl...'!F41</f>
        <v>0</v>
      </c>
      <c r="BT111" s="21" t="s">
        <v>93</v>
      </c>
      <c r="BV111" s="21" t="s">
        <v>78</v>
      </c>
      <c r="BW111" s="21" t="s">
        <v>136</v>
      </c>
      <c r="BX111" s="21" t="s">
        <v>121</v>
      </c>
      <c r="CL111" s="21" t="s">
        <v>1</v>
      </c>
    </row>
    <row r="112" spans="1:90" s="3" customFormat="1" ht="35.25" customHeight="1">
      <c r="A112" s="84" t="s">
        <v>90</v>
      </c>
      <c r="B112" s="44"/>
      <c r="C112" s="9"/>
      <c r="D112" s="9"/>
      <c r="E112" s="9"/>
      <c r="F112" s="198" t="s">
        <v>137</v>
      </c>
      <c r="G112" s="198"/>
      <c r="H112" s="198"/>
      <c r="I112" s="198"/>
      <c r="J112" s="198"/>
      <c r="K112" s="9"/>
      <c r="L112" s="198" t="s">
        <v>138</v>
      </c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86">
        <f>'IO 01_NEP - VENKOVNÍ KANA...'!J34</f>
        <v>0</v>
      </c>
      <c r="AH112" s="187"/>
      <c r="AI112" s="187"/>
      <c r="AJ112" s="187"/>
      <c r="AK112" s="187"/>
      <c r="AL112" s="187"/>
      <c r="AM112" s="187"/>
      <c r="AN112" s="186">
        <f t="shared" si="0"/>
        <v>0</v>
      </c>
      <c r="AO112" s="187"/>
      <c r="AP112" s="187"/>
      <c r="AQ112" s="79" t="s">
        <v>88</v>
      </c>
      <c r="AR112" s="44"/>
      <c r="AS112" s="80">
        <v>0</v>
      </c>
      <c r="AT112" s="81">
        <f t="shared" si="1"/>
        <v>0</v>
      </c>
      <c r="AU112" s="82">
        <f>'IO 01_NEP - VENKOVNÍ KANA...'!P126</f>
        <v>0</v>
      </c>
      <c r="AV112" s="81">
        <f>'IO 01_NEP - VENKOVNÍ KANA...'!J37</f>
        <v>0</v>
      </c>
      <c r="AW112" s="81">
        <f>'IO 01_NEP - VENKOVNÍ KANA...'!J38</f>
        <v>0</v>
      </c>
      <c r="AX112" s="81">
        <f>'IO 01_NEP - VENKOVNÍ KANA...'!J39</f>
        <v>0</v>
      </c>
      <c r="AY112" s="81">
        <f>'IO 01_NEP - VENKOVNÍ KANA...'!J40</f>
        <v>0</v>
      </c>
      <c r="AZ112" s="81">
        <f>'IO 01_NEP - VENKOVNÍ KANA...'!F37</f>
        <v>0</v>
      </c>
      <c r="BA112" s="81">
        <f>'IO 01_NEP - VENKOVNÍ KANA...'!F38</f>
        <v>0</v>
      </c>
      <c r="BB112" s="81">
        <f>'IO 01_NEP - VENKOVNÍ KANA...'!F39</f>
        <v>0</v>
      </c>
      <c r="BC112" s="81">
        <f>'IO 01_NEP - VENKOVNÍ KANA...'!F40</f>
        <v>0</v>
      </c>
      <c r="BD112" s="83">
        <f>'IO 01_NEP - VENKOVNÍ KANA...'!F41</f>
        <v>0</v>
      </c>
      <c r="BT112" s="21" t="s">
        <v>93</v>
      </c>
      <c r="BV112" s="21" t="s">
        <v>78</v>
      </c>
      <c r="BW112" s="21" t="s">
        <v>139</v>
      </c>
      <c r="BX112" s="21" t="s">
        <v>121</v>
      </c>
      <c r="CL112" s="21" t="s">
        <v>1</v>
      </c>
    </row>
    <row r="113" spans="1:91" s="6" customFormat="1" ht="24.75" customHeight="1">
      <c r="B113" s="70"/>
      <c r="C113" s="71"/>
      <c r="D113" s="197" t="s">
        <v>140</v>
      </c>
      <c r="E113" s="197"/>
      <c r="F113" s="197"/>
      <c r="G113" s="197"/>
      <c r="H113" s="197"/>
      <c r="I113" s="72"/>
      <c r="J113" s="197" t="s">
        <v>141</v>
      </c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89">
        <f>ROUND(AG114+AG122+AG124,2)</f>
        <v>0</v>
      </c>
      <c r="AH113" s="190"/>
      <c r="AI113" s="190"/>
      <c r="AJ113" s="190"/>
      <c r="AK113" s="190"/>
      <c r="AL113" s="190"/>
      <c r="AM113" s="190"/>
      <c r="AN113" s="191">
        <f t="shared" si="0"/>
        <v>0</v>
      </c>
      <c r="AO113" s="190"/>
      <c r="AP113" s="190"/>
      <c r="AQ113" s="73" t="s">
        <v>82</v>
      </c>
      <c r="AR113" s="70"/>
      <c r="AS113" s="74">
        <f>ROUND(AS114+AS122+AS124,2)</f>
        <v>0</v>
      </c>
      <c r="AT113" s="75">
        <f t="shared" si="1"/>
        <v>0</v>
      </c>
      <c r="AU113" s="76">
        <f>ROUND(AU114+AU122+AU124,5)</f>
        <v>0</v>
      </c>
      <c r="AV113" s="75">
        <f>ROUND(AZ113*L29,2)</f>
        <v>0</v>
      </c>
      <c r="AW113" s="75">
        <f>ROUND(BA113*L30,2)</f>
        <v>0</v>
      </c>
      <c r="AX113" s="75">
        <f>ROUND(BB113*L29,2)</f>
        <v>0</v>
      </c>
      <c r="AY113" s="75">
        <f>ROUND(BC113*L30,2)</f>
        <v>0</v>
      </c>
      <c r="AZ113" s="75">
        <f>ROUND(AZ114+AZ122+AZ124,2)</f>
        <v>0</v>
      </c>
      <c r="BA113" s="75">
        <f>ROUND(BA114+BA122+BA124,2)</f>
        <v>0</v>
      </c>
      <c r="BB113" s="75">
        <f>ROUND(BB114+BB122+BB124,2)</f>
        <v>0</v>
      </c>
      <c r="BC113" s="75">
        <f>ROUND(BC114+BC122+BC124,2)</f>
        <v>0</v>
      </c>
      <c r="BD113" s="77">
        <f>ROUND(BD114+BD122+BD124,2)</f>
        <v>0</v>
      </c>
      <c r="BS113" s="78" t="s">
        <v>75</v>
      </c>
      <c r="BT113" s="78" t="s">
        <v>83</v>
      </c>
      <c r="BU113" s="78" t="s">
        <v>77</v>
      </c>
      <c r="BV113" s="78" t="s">
        <v>78</v>
      </c>
      <c r="BW113" s="78" t="s">
        <v>142</v>
      </c>
      <c r="BX113" s="78" t="s">
        <v>4</v>
      </c>
      <c r="CL113" s="78" t="s">
        <v>1</v>
      </c>
      <c r="CM113" s="78" t="s">
        <v>85</v>
      </c>
    </row>
    <row r="114" spans="1:91" s="3" customFormat="1" ht="23.25" customHeight="1">
      <c r="B114" s="44"/>
      <c r="C114" s="9"/>
      <c r="D114" s="9"/>
      <c r="E114" s="198" t="s">
        <v>143</v>
      </c>
      <c r="F114" s="198"/>
      <c r="G114" s="198"/>
      <c r="H114" s="198"/>
      <c r="I114" s="198"/>
      <c r="J114" s="9"/>
      <c r="K114" s="198" t="s">
        <v>144</v>
      </c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88">
        <f>ROUND(SUM(AG115:AG121),2)</f>
        <v>0</v>
      </c>
      <c r="AH114" s="187"/>
      <c r="AI114" s="187"/>
      <c r="AJ114" s="187"/>
      <c r="AK114" s="187"/>
      <c r="AL114" s="187"/>
      <c r="AM114" s="187"/>
      <c r="AN114" s="186">
        <f t="shared" si="0"/>
        <v>0</v>
      </c>
      <c r="AO114" s="187"/>
      <c r="AP114" s="187"/>
      <c r="AQ114" s="79" t="s">
        <v>88</v>
      </c>
      <c r="AR114" s="44"/>
      <c r="AS114" s="80">
        <f>ROUND(SUM(AS115:AS121),2)</f>
        <v>0</v>
      </c>
      <c r="AT114" s="81">
        <f t="shared" si="1"/>
        <v>0</v>
      </c>
      <c r="AU114" s="82">
        <f>ROUND(SUM(AU115:AU121),5)</f>
        <v>0</v>
      </c>
      <c r="AV114" s="81">
        <f>ROUND(AZ114*L29,2)</f>
        <v>0</v>
      </c>
      <c r="AW114" s="81">
        <f>ROUND(BA114*L30,2)</f>
        <v>0</v>
      </c>
      <c r="AX114" s="81">
        <f>ROUND(BB114*L29,2)</f>
        <v>0</v>
      </c>
      <c r="AY114" s="81">
        <f>ROUND(BC114*L30,2)</f>
        <v>0</v>
      </c>
      <c r="AZ114" s="81">
        <f>ROUND(SUM(AZ115:AZ121),2)</f>
        <v>0</v>
      </c>
      <c r="BA114" s="81">
        <f>ROUND(SUM(BA115:BA121),2)</f>
        <v>0</v>
      </c>
      <c r="BB114" s="81">
        <f>ROUND(SUM(BB115:BB121),2)</f>
        <v>0</v>
      </c>
      <c r="BC114" s="81">
        <f>ROUND(SUM(BC115:BC121),2)</f>
        <v>0</v>
      </c>
      <c r="BD114" s="83">
        <f>ROUND(SUM(BD115:BD121),2)</f>
        <v>0</v>
      </c>
      <c r="BS114" s="21" t="s">
        <v>75</v>
      </c>
      <c r="BT114" s="21" t="s">
        <v>85</v>
      </c>
      <c r="BU114" s="21" t="s">
        <v>77</v>
      </c>
      <c r="BV114" s="21" t="s">
        <v>78</v>
      </c>
      <c r="BW114" s="21" t="s">
        <v>145</v>
      </c>
      <c r="BX114" s="21" t="s">
        <v>142</v>
      </c>
      <c r="CL114" s="21" t="s">
        <v>1</v>
      </c>
    </row>
    <row r="115" spans="1:91" s="3" customFormat="1" ht="23.25" customHeight="1">
      <c r="A115" s="84" t="s">
        <v>90</v>
      </c>
      <c r="B115" s="44"/>
      <c r="C115" s="9"/>
      <c r="D115" s="9"/>
      <c r="E115" s="9"/>
      <c r="F115" s="198" t="s">
        <v>146</v>
      </c>
      <c r="G115" s="198"/>
      <c r="H115" s="198"/>
      <c r="I115" s="198"/>
      <c r="J115" s="198"/>
      <c r="K115" s="9"/>
      <c r="L115" s="198" t="s">
        <v>147</v>
      </c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86">
        <f>'SO 02.01 - STAVEBNÍ ČÁST ...'!J34</f>
        <v>0</v>
      </c>
      <c r="AH115" s="187"/>
      <c r="AI115" s="187"/>
      <c r="AJ115" s="187"/>
      <c r="AK115" s="187"/>
      <c r="AL115" s="187"/>
      <c r="AM115" s="187"/>
      <c r="AN115" s="186">
        <f t="shared" si="0"/>
        <v>0</v>
      </c>
      <c r="AO115" s="187"/>
      <c r="AP115" s="187"/>
      <c r="AQ115" s="79" t="s">
        <v>88</v>
      </c>
      <c r="AR115" s="44"/>
      <c r="AS115" s="80">
        <v>0</v>
      </c>
      <c r="AT115" s="81">
        <f t="shared" si="1"/>
        <v>0</v>
      </c>
      <c r="AU115" s="82">
        <f>'SO 02.01 - STAVEBNÍ ČÁST ...'!P154</f>
        <v>0</v>
      </c>
      <c r="AV115" s="81">
        <f>'SO 02.01 - STAVEBNÍ ČÁST ...'!J37</f>
        <v>0</v>
      </c>
      <c r="AW115" s="81">
        <f>'SO 02.01 - STAVEBNÍ ČÁST ...'!J38</f>
        <v>0</v>
      </c>
      <c r="AX115" s="81">
        <f>'SO 02.01 - STAVEBNÍ ČÁST ...'!J39</f>
        <v>0</v>
      </c>
      <c r="AY115" s="81">
        <f>'SO 02.01 - STAVEBNÍ ČÁST ...'!J40</f>
        <v>0</v>
      </c>
      <c r="AZ115" s="81">
        <f>'SO 02.01 - STAVEBNÍ ČÁST ...'!F37</f>
        <v>0</v>
      </c>
      <c r="BA115" s="81">
        <f>'SO 02.01 - STAVEBNÍ ČÁST ...'!F38</f>
        <v>0</v>
      </c>
      <c r="BB115" s="81">
        <f>'SO 02.01 - STAVEBNÍ ČÁST ...'!F39</f>
        <v>0</v>
      </c>
      <c r="BC115" s="81">
        <f>'SO 02.01 - STAVEBNÍ ČÁST ...'!F40</f>
        <v>0</v>
      </c>
      <c r="BD115" s="83">
        <f>'SO 02.01 - STAVEBNÍ ČÁST ...'!F41</f>
        <v>0</v>
      </c>
      <c r="BT115" s="21" t="s">
        <v>93</v>
      </c>
      <c r="BV115" s="21" t="s">
        <v>78</v>
      </c>
      <c r="BW115" s="21" t="s">
        <v>148</v>
      </c>
      <c r="BX115" s="21" t="s">
        <v>145</v>
      </c>
      <c r="CL115" s="21" t="s">
        <v>1</v>
      </c>
    </row>
    <row r="116" spans="1:91" s="3" customFormat="1" ht="23.25" customHeight="1">
      <c r="A116" s="84" t="s">
        <v>90</v>
      </c>
      <c r="B116" s="44"/>
      <c r="C116" s="9"/>
      <c r="D116" s="9"/>
      <c r="E116" s="9"/>
      <c r="F116" s="198" t="s">
        <v>149</v>
      </c>
      <c r="G116" s="198"/>
      <c r="H116" s="198"/>
      <c r="I116" s="198"/>
      <c r="J116" s="198"/>
      <c r="K116" s="9"/>
      <c r="L116" s="198" t="s">
        <v>150</v>
      </c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86">
        <f>'SO 02.02 - ZTI II.etapa S...'!J34</f>
        <v>0</v>
      </c>
      <c r="AH116" s="187"/>
      <c r="AI116" s="187"/>
      <c r="AJ116" s="187"/>
      <c r="AK116" s="187"/>
      <c r="AL116" s="187"/>
      <c r="AM116" s="187"/>
      <c r="AN116" s="186">
        <f t="shared" si="0"/>
        <v>0</v>
      </c>
      <c r="AO116" s="187"/>
      <c r="AP116" s="187"/>
      <c r="AQ116" s="79" t="s">
        <v>88</v>
      </c>
      <c r="AR116" s="44"/>
      <c r="AS116" s="80">
        <v>0</v>
      </c>
      <c r="AT116" s="81">
        <f t="shared" si="1"/>
        <v>0</v>
      </c>
      <c r="AU116" s="82">
        <f>'SO 02.02 - ZTI II.etapa S...'!P130</f>
        <v>0</v>
      </c>
      <c r="AV116" s="81">
        <f>'SO 02.02 - ZTI II.etapa S...'!J37</f>
        <v>0</v>
      </c>
      <c r="AW116" s="81">
        <f>'SO 02.02 - ZTI II.etapa S...'!J38</f>
        <v>0</v>
      </c>
      <c r="AX116" s="81">
        <f>'SO 02.02 - ZTI II.etapa S...'!J39</f>
        <v>0</v>
      </c>
      <c r="AY116" s="81">
        <f>'SO 02.02 - ZTI II.etapa S...'!J40</f>
        <v>0</v>
      </c>
      <c r="AZ116" s="81">
        <f>'SO 02.02 - ZTI II.etapa S...'!F37</f>
        <v>0</v>
      </c>
      <c r="BA116" s="81">
        <f>'SO 02.02 - ZTI II.etapa S...'!F38</f>
        <v>0</v>
      </c>
      <c r="BB116" s="81">
        <f>'SO 02.02 - ZTI II.etapa S...'!F39</f>
        <v>0</v>
      </c>
      <c r="BC116" s="81">
        <f>'SO 02.02 - ZTI II.etapa S...'!F40</f>
        <v>0</v>
      </c>
      <c r="BD116" s="83">
        <f>'SO 02.02 - ZTI II.etapa S...'!F41</f>
        <v>0</v>
      </c>
      <c r="BT116" s="21" t="s">
        <v>93</v>
      </c>
      <c r="BV116" s="21" t="s">
        <v>78</v>
      </c>
      <c r="BW116" s="21" t="s">
        <v>151</v>
      </c>
      <c r="BX116" s="21" t="s">
        <v>145</v>
      </c>
      <c r="CL116" s="21" t="s">
        <v>1</v>
      </c>
    </row>
    <row r="117" spans="1:91" s="3" customFormat="1" ht="23.25" customHeight="1">
      <c r="A117" s="84" t="s">
        <v>90</v>
      </c>
      <c r="B117" s="44"/>
      <c r="C117" s="9"/>
      <c r="D117" s="9"/>
      <c r="E117" s="9"/>
      <c r="F117" s="198" t="s">
        <v>152</v>
      </c>
      <c r="G117" s="198"/>
      <c r="H117" s="198"/>
      <c r="I117" s="198"/>
      <c r="J117" s="198"/>
      <c r="K117" s="9"/>
      <c r="L117" s="198" t="s">
        <v>153</v>
      </c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86">
        <f>'SO 02.03 - STLAČENÝ VZDUC...'!J34</f>
        <v>0</v>
      </c>
      <c r="AH117" s="187"/>
      <c r="AI117" s="187"/>
      <c r="AJ117" s="187"/>
      <c r="AK117" s="187"/>
      <c r="AL117" s="187"/>
      <c r="AM117" s="187"/>
      <c r="AN117" s="186">
        <f t="shared" si="0"/>
        <v>0</v>
      </c>
      <c r="AO117" s="187"/>
      <c r="AP117" s="187"/>
      <c r="AQ117" s="79" t="s">
        <v>88</v>
      </c>
      <c r="AR117" s="44"/>
      <c r="AS117" s="80">
        <v>0</v>
      </c>
      <c r="AT117" s="81">
        <f t="shared" si="1"/>
        <v>0</v>
      </c>
      <c r="AU117" s="82">
        <f>'SO 02.03 - STLAČENÝ VZDUC...'!P128</f>
        <v>0</v>
      </c>
      <c r="AV117" s="81">
        <f>'SO 02.03 - STLAČENÝ VZDUC...'!J37</f>
        <v>0</v>
      </c>
      <c r="AW117" s="81">
        <f>'SO 02.03 - STLAČENÝ VZDUC...'!J38</f>
        <v>0</v>
      </c>
      <c r="AX117" s="81">
        <f>'SO 02.03 - STLAČENÝ VZDUC...'!J39</f>
        <v>0</v>
      </c>
      <c r="AY117" s="81">
        <f>'SO 02.03 - STLAČENÝ VZDUC...'!J40</f>
        <v>0</v>
      </c>
      <c r="AZ117" s="81">
        <f>'SO 02.03 - STLAČENÝ VZDUC...'!F37</f>
        <v>0</v>
      </c>
      <c r="BA117" s="81">
        <f>'SO 02.03 - STLAČENÝ VZDUC...'!F38</f>
        <v>0</v>
      </c>
      <c r="BB117" s="81">
        <f>'SO 02.03 - STLAČENÝ VZDUC...'!F39</f>
        <v>0</v>
      </c>
      <c r="BC117" s="81">
        <f>'SO 02.03 - STLAČENÝ VZDUC...'!F40</f>
        <v>0</v>
      </c>
      <c r="BD117" s="83">
        <f>'SO 02.03 - STLAČENÝ VZDUC...'!F41</f>
        <v>0</v>
      </c>
      <c r="BT117" s="21" t="s">
        <v>93</v>
      </c>
      <c r="BV117" s="21" t="s">
        <v>78</v>
      </c>
      <c r="BW117" s="21" t="s">
        <v>154</v>
      </c>
      <c r="BX117" s="21" t="s">
        <v>145</v>
      </c>
      <c r="CL117" s="21" t="s">
        <v>1</v>
      </c>
    </row>
    <row r="118" spans="1:91" s="3" customFormat="1" ht="23.25" customHeight="1">
      <c r="A118" s="84" t="s">
        <v>90</v>
      </c>
      <c r="B118" s="44"/>
      <c r="C118" s="9"/>
      <c r="D118" s="9"/>
      <c r="E118" s="9"/>
      <c r="F118" s="198" t="s">
        <v>155</v>
      </c>
      <c r="G118" s="198"/>
      <c r="H118" s="198"/>
      <c r="I118" s="198"/>
      <c r="J118" s="198"/>
      <c r="K118" s="9"/>
      <c r="L118" s="198" t="s">
        <v>156</v>
      </c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86">
        <f>'SO 02.04 - VYTÁPĚNÍ II.et...'!J34</f>
        <v>0</v>
      </c>
      <c r="AH118" s="187"/>
      <c r="AI118" s="187"/>
      <c r="AJ118" s="187"/>
      <c r="AK118" s="187"/>
      <c r="AL118" s="187"/>
      <c r="AM118" s="187"/>
      <c r="AN118" s="186">
        <f t="shared" si="0"/>
        <v>0</v>
      </c>
      <c r="AO118" s="187"/>
      <c r="AP118" s="187"/>
      <c r="AQ118" s="79" t="s">
        <v>88</v>
      </c>
      <c r="AR118" s="44"/>
      <c r="AS118" s="80">
        <v>0</v>
      </c>
      <c r="AT118" s="81">
        <f t="shared" si="1"/>
        <v>0</v>
      </c>
      <c r="AU118" s="82">
        <f>'SO 02.04 - VYTÁPĚNÍ II.et...'!P129</f>
        <v>0</v>
      </c>
      <c r="AV118" s="81">
        <f>'SO 02.04 - VYTÁPĚNÍ II.et...'!J37</f>
        <v>0</v>
      </c>
      <c r="AW118" s="81">
        <f>'SO 02.04 - VYTÁPĚNÍ II.et...'!J38</f>
        <v>0</v>
      </c>
      <c r="AX118" s="81">
        <f>'SO 02.04 - VYTÁPĚNÍ II.et...'!J39</f>
        <v>0</v>
      </c>
      <c r="AY118" s="81">
        <f>'SO 02.04 - VYTÁPĚNÍ II.et...'!J40</f>
        <v>0</v>
      </c>
      <c r="AZ118" s="81">
        <f>'SO 02.04 - VYTÁPĚNÍ II.et...'!F37</f>
        <v>0</v>
      </c>
      <c r="BA118" s="81">
        <f>'SO 02.04 - VYTÁPĚNÍ II.et...'!F38</f>
        <v>0</v>
      </c>
      <c r="BB118" s="81">
        <f>'SO 02.04 - VYTÁPĚNÍ II.et...'!F39</f>
        <v>0</v>
      </c>
      <c r="BC118" s="81">
        <f>'SO 02.04 - VYTÁPĚNÍ II.et...'!F40</f>
        <v>0</v>
      </c>
      <c r="BD118" s="83">
        <f>'SO 02.04 - VYTÁPĚNÍ II.et...'!F41</f>
        <v>0</v>
      </c>
      <c r="BT118" s="21" t="s">
        <v>93</v>
      </c>
      <c r="BV118" s="21" t="s">
        <v>78</v>
      </c>
      <c r="BW118" s="21" t="s">
        <v>157</v>
      </c>
      <c r="BX118" s="21" t="s">
        <v>145</v>
      </c>
      <c r="CL118" s="21" t="s">
        <v>1</v>
      </c>
    </row>
    <row r="119" spans="1:91" s="3" customFormat="1" ht="23.25" customHeight="1">
      <c r="A119" s="84" t="s">
        <v>90</v>
      </c>
      <c r="B119" s="44"/>
      <c r="C119" s="9"/>
      <c r="D119" s="9"/>
      <c r="E119" s="9"/>
      <c r="F119" s="198" t="s">
        <v>158</v>
      </c>
      <c r="G119" s="198"/>
      <c r="H119" s="198"/>
      <c r="I119" s="198"/>
      <c r="J119" s="198"/>
      <c r="K119" s="9"/>
      <c r="L119" s="198" t="s">
        <v>159</v>
      </c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86">
        <f>'SO 02.05 - VZDUCHOTECHNIK...'!J34</f>
        <v>0</v>
      </c>
      <c r="AH119" s="187"/>
      <c r="AI119" s="187"/>
      <c r="AJ119" s="187"/>
      <c r="AK119" s="187"/>
      <c r="AL119" s="187"/>
      <c r="AM119" s="187"/>
      <c r="AN119" s="186">
        <f t="shared" si="0"/>
        <v>0</v>
      </c>
      <c r="AO119" s="187"/>
      <c r="AP119" s="187"/>
      <c r="AQ119" s="79" t="s">
        <v>88</v>
      </c>
      <c r="AR119" s="44"/>
      <c r="AS119" s="80">
        <v>0</v>
      </c>
      <c r="AT119" s="81">
        <f t="shared" si="1"/>
        <v>0</v>
      </c>
      <c r="AU119" s="82">
        <f>'SO 02.05 - VZDUCHOTECHNIK...'!P127</f>
        <v>0</v>
      </c>
      <c r="AV119" s="81">
        <f>'SO 02.05 - VZDUCHOTECHNIK...'!J37</f>
        <v>0</v>
      </c>
      <c r="AW119" s="81">
        <f>'SO 02.05 - VZDUCHOTECHNIK...'!J38</f>
        <v>0</v>
      </c>
      <c r="AX119" s="81">
        <f>'SO 02.05 - VZDUCHOTECHNIK...'!J39</f>
        <v>0</v>
      </c>
      <c r="AY119" s="81">
        <f>'SO 02.05 - VZDUCHOTECHNIK...'!J40</f>
        <v>0</v>
      </c>
      <c r="AZ119" s="81">
        <f>'SO 02.05 - VZDUCHOTECHNIK...'!F37</f>
        <v>0</v>
      </c>
      <c r="BA119" s="81">
        <f>'SO 02.05 - VZDUCHOTECHNIK...'!F38</f>
        <v>0</v>
      </c>
      <c r="BB119" s="81">
        <f>'SO 02.05 - VZDUCHOTECHNIK...'!F39</f>
        <v>0</v>
      </c>
      <c r="BC119" s="81">
        <f>'SO 02.05 - VZDUCHOTECHNIK...'!F40</f>
        <v>0</v>
      </c>
      <c r="BD119" s="83">
        <f>'SO 02.05 - VZDUCHOTECHNIK...'!F41</f>
        <v>0</v>
      </c>
      <c r="BT119" s="21" t="s">
        <v>93</v>
      </c>
      <c r="BV119" s="21" t="s">
        <v>78</v>
      </c>
      <c r="BW119" s="21" t="s">
        <v>160</v>
      </c>
      <c r="BX119" s="21" t="s">
        <v>145</v>
      </c>
      <c r="CL119" s="21" t="s">
        <v>1</v>
      </c>
    </row>
    <row r="120" spans="1:91" s="3" customFormat="1" ht="23.25" customHeight="1">
      <c r="A120" s="84" t="s">
        <v>90</v>
      </c>
      <c r="B120" s="44"/>
      <c r="C120" s="9"/>
      <c r="D120" s="9"/>
      <c r="E120" s="9"/>
      <c r="F120" s="198" t="s">
        <v>161</v>
      </c>
      <c r="G120" s="198"/>
      <c r="H120" s="198"/>
      <c r="I120" s="198"/>
      <c r="J120" s="198"/>
      <c r="K120" s="9"/>
      <c r="L120" s="198" t="s">
        <v>162</v>
      </c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86">
        <f>'SO 02.06 - ELEKTROINSTALA...'!J34</f>
        <v>0</v>
      </c>
      <c r="AH120" s="187"/>
      <c r="AI120" s="187"/>
      <c r="AJ120" s="187"/>
      <c r="AK120" s="187"/>
      <c r="AL120" s="187"/>
      <c r="AM120" s="187"/>
      <c r="AN120" s="186">
        <f t="shared" si="0"/>
        <v>0</v>
      </c>
      <c r="AO120" s="187"/>
      <c r="AP120" s="187"/>
      <c r="AQ120" s="79" t="s">
        <v>88</v>
      </c>
      <c r="AR120" s="44"/>
      <c r="AS120" s="80">
        <v>0</v>
      </c>
      <c r="AT120" s="81">
        <f t="shared" si="1"/>
        <v>0</v>
      </c>
      <c r="AU120" s="82">
        <f>'SO 02.06 - ELEKTROINSTALA...'!P136</f>
        <v>0</v>
      </c>
      <c r="AV120" s="81">
        <f>'SO 02.06 - ELEKTROINSTALA...'!J37</f>
        <v>0</v>
      </c>
      <c r="AW120" s="81">
        <f>'SO 02.06 - ELEKTROINSTALA...'!J38</f>
        <v>0</v>
      </c>
      <c r="AX120" s="81">
        <f>'SO 02.06 - ELEKTROINSTALA...'!J39</f>
        <v>0</v>
      </c>
      <c r="AY120" s="81">
        <f>'SO 02.06 - ELEKTROINSTALA...'!J40</f>
        <v>0</v>
      </c>
      <c r="AZ120" s="81">
        <f>'SO 02.06 - ELEKTROINSTALA...'!F37</f>
        <v>0</v>
      </c>
      <c r="BA120" s="81">
        <f>'SO 02.06 - ELEKTROINSTALA...'!F38</f>
        <v>0</v>
      </c>
      <c r="BB120" s="81">
        <f>'SO 02.06 - ELEKTROINSTALA...'!F39</f>
        <v>0</v>
      </c>
      <c r="BC120" s="81">
        <f>'SO 02.06 - ELEKTROINSTALA...'!F40</f>
        <v>0</v>
      </c>
      <c r="BD120" s="83">
        <f>'SO 02.06 - ELEKTROINSTALA...'!F41</f>
        <v>0</v>
      </c>
      <c r="BT120" s="21" t="s">
        <v>93</v>
      </c>
      <c r="BV120" s="21" t="s">
        <v>78</v>
      </c>
      <c r="BW120" s="21" t="s">
        <v>163</v>
      </c>
      <c r="BX120" s="21" t="s">
        <v>145</v>
      </c>
      <c r="CL120" s="21" t="s">
        <v>1</v>
      </c>
    </row>
    <row r="121" spans="1:91" s="3" customFormat="1" ht="35.25" customHeight="1">
      <c r="A121" s="84" t="s">
        <v>90</v>
      </c>
      <c r="B121" s="44"/>
      <c r="C121" s="9"/>
      <c r="D121" s="9"/>
      <c r="E121" s="9"/>
      <c r="F121" s="198" t="s">
        <v>164</v>
      </c>
      <c r="G121" s="198"/>
      <c r="H121" s="198"/>
      <c r="I121" s="198"/>
      <c r="J121" s="198"/>
      <c r="K121" s="9"/>
      <c r="L121" s="198" t="s">
        <v>165</v>
      </c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86">
        <f>'IO 02 - VENKOVNÍ KANALIZA...'!J34</f>
        <v>0</v>
      </c>
      <c r="AH121" s="187"/>
      <c r="AI121" s="187"/>
      <c r="AJ121" s="187"/>
      <c r="AK121" s="187"/>
      <c r="AL121" s="187"/>
      <c r="AM121" s="187"/>
      <c r="AN121" s="186">
        <f t="shared" si="0"/>
        <v>0</v>
      </c>
      <c r="AO121" s="187"/>
      <c r="AP121" s="187"/>
      <c r="AQ121" s="79" t="s">
        <v>88</v>
      </c>
      <c r="AR121" s="44"/>
      <c r="AS121" s="80">
        <v>0</v>
      </c>
      <c r="AT121" s="81">
        <f t="shared" si="1"/>
        <v>0</v>
      </c>
      <c r="AU121" s="82">
        <f>'IO 02 - VENKOVNÍ KANALIZA...'!P133</f>
        <v>0</v>
      </c>
      <c r="AV121" s="81">
        <f>'IO 02 - VENKOVNÍ KANALIZA...'!J37</f>
        <v>0</v>
      </c>
      <c r="AW121" s="81">
        <f>'IO 02 - VENKOVNÍ KANALIZA...'!J38</f>
        <v>0</v>
      </c>
      <c r="AX121" s="81">
        <f>'IO 02 - VENKOVNÍ KANALIZA...'!J39</f>
        <v>0</v>
      </c>
      <c r="AY121" s="81">
        <f>'IO 02 - VENKOVNÍ KANALIZA...'!J40</f>
        <v>0</v>
      </c>
      <c r="AZ121" s="81">
        <f>'IO 02 - VENKOVNÍ KANALIZA...'!F37</f>
        <v>0</v>
      </c>
      <c r="BA121" s="81">
        <f>'IO 02 - VENKOVNÍ KANALIZA...'!F38</f>
        <v>0</v>
      </c>
      <c r="BB121" s="81">
        <f>'IO 02 - VENKOVNÍ KANALIZA...'!F39</f>
        <v>0</v>
      </c>
      <c r="BC121" s="81">
        <f>'IO 02 - VENKOVNÍ KANALIZA...'!F40</f>
        <v>0</v>
      </c>
      <c r="BD121" s="83">
        <f>'IO 02 - VENKOVNÍ KANALIZA...'!F41</f>
        <v>0</v>
      </c>
      <c r="BT121" s="21" t="s">
        <v>93</v>
      </c>
      <c r="BV121" s="21" t="s">
        <v>78</v>
      </c>
      <c r="BW121" s="21" t="s">
        <v>166</v>
      </c>
      <c r="BX121" s="21" t="s">
        <v>145</v>
      </c>
      <c r="CL121" s="21" t="s">
        <v>1</v>
      </c>
    </row>
    <row r="122" spans="1:91" s="3" customFormat="1" ht="23.25" customHeight="1">
      <c r="B122" s="44"/>
      <c r="C122" s="9"/>
      <c r="D122" s="9"/>
      <c r="E122" s="198" t="s">
        <v>167</v>
      </c>
      <c r="F122" s="198"/>
      <c r="G122" s="198"/>
      <c r="H122" s="198"/>
      <c r="I122" s="198"/>
      <c r="J122" s="9"/>
      <c r="K122" s="198" t="s">
        <v>168</v>
      </c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88">
        <f>ROUND(AG123,2)</f>
        <v>0</v>
      </c>
      <c r="AH122" s="187"/>
      <c r="AI122" s="187"/>
      <c r="AJ122" s="187"/>
      <c r="AK122" s="187"/>
      <c r="AL122" s="187"/>
      <c r="AM122" s="187"/>
      <c r="AN122" s="186">
        <f t="shared" si="0"/>
        <v>0</v>
      </c>
      <c r="AO122" s="187"/>
      <c r="AP122" s="187"/>
      <c r="AQ122" s="79" t="s">
        <v>88</v>
      </c>
      <c r="AR122" s="44"/>
      <c r="AS122" s="80">
        <f>ROUND(AS123,2)</f>
        <v>0</v>
      </c>
      <c r="AT122" s="81">
        <f t="shared" si="1"/>
        <v>0</v>
      </c>
      <c r="AU122" s="82">
        <f>ROUND(AU123,5)</f>
        <v>0</v>
      </c>
      <c r="AV122" s="81">
        <f>ROUND(AZ122*L29,2)</f>
        <v>0</v>
      </c>
      <c r="AW122" s="81">
        <f>ROUND(BA122*L30,2)</f>
        <v>0</v>
      </c>
      <c r="AX122" s="81">
        <f>ROUND(BB122*L29,2)</f>
        <v>0</v>
      </c>
      <c r="AY122" s="81">
        <f>ROUND(BC122*L30,2)</f>
        <v>0</v>
      </c>
      <c r="AZ122" s="81">
        <f>ROUND(AZ123,2)</f>
        <v>0</v>
      </c>
      <c r="BA122" s="81">
        <f>ROUND(BA123,2)</f>
        <v>0</v>
      </c>
      <c r="BB122" s="81">
        <f>ROUND(BB123,2)</f>
        <v>0</v>
      </c>
      <c r="BC122" s="81">
        <f>ROUND(BC123,2)</f>
        <v>0</v>
      </c>
      <c r="BD122" s="83">
        <f>ROUND(BD123,2)</f>
        <v>0</v>
      </c>
      <c r="BS122" s="21" t="s">
        <v>75</v>
      </c>
      <c r="BT122" s="21" t="s">
        <v>85</v>
      </c>
      <c r="BU122" s="21" t="s">
        <v>77</v>
      </c>
      <c r="BV122" s="21" t="s">
        <v>78</v>
      </c>
      <c r="BW122" s="21" t="s">
        <v>169</v>
      </c>
      <c r="BX122" s="21" t="s">
        <v>142</v>
      </c>
      <c r="CL122" s="21" t="s">
        <v>1</v>
      </c>
    </row>
    <row r="123" spans="1:91" s="3" customFormat="1" ht="35.25" customHeight="1">
      <c r="A123" s="84" t="s">
        <v>90</v>
      </c>
      <c r="B123" s="44"/>
      <c r="C123" s="9"/>
      <c r="D123" s="9"/>
      <c r="E123" s="9"/>
      <c r="F123" s="198" t="s">
        <v>170</v>
      </c>
      <c r="G123" s="198"/>
      <c r="H123" s="198"/>
      <c r="I123" s="198"/>
      <c r="J123" s="198"/>
      <c r="K123" s="9"/>
      <c r="L123" s="198" t="s">
        <v>171</v>
      </c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86">
        <f>'SO 02.01_DOP - Stavební č...'!J34</f>
        <v>0</v>
      </c>
      <c r="AH123" s="187"/>
      <c r="AI123" s="187"/>
      <c r="AJ123" s="187"/>
      <c r="AK123" s="187"/>
      <c r="AL123" s="187"/>
      <c r="AM123" s="187"/>
      <c r="AN123" s="186">
        <f t="shared" si="0"/>
        <v>0</v>
      </c>
      <c r="AO123" s="187"/>
      <c r="AP123" s="187"/>
      <c r="AQ123" s="79" t="s">
        <v>88</v>
      </c>
      <c r="AR123" s="44"/>
      <c r="AS123" s="80">
        <v>0</v>
      </c>
      <c r="AT123" s="81">
        <f t="shared" si="1"/>
        <v>0</v>
      </c>
      <c r="AU123" s="82">
        <f>'SO 02.01_DOP - Stavební č...'!P141</f>
        <v>0</v>
      </c>
      <c r="AV123" s="81">
        <f>'SO 02.01_DOP - Stavební č...'!J37</f>
        <v>0</v>
      </c>
      <c r="AW123" s="81">
        <f>'SO 02.01_DOP - Stavební č...'!J38</f>
        <v>0</v>
      </c>
      <c r="AX123" s="81">
        <f>'SO 02.01_DOP - Stavební č...'!J39</f>
        <v>0</v>
      </c>
      <c r="AY123" s="81">
        <f>'SO 02.01_DOP - Stavební č...'!J40</f>
        <v>0</v>
      </c>
      <c r="AZ123" s="81">
        <f>'SO 02.01_DOP - Stavební č...'!F37</f>
        <v>0</v>
      </c>
      <c r="BA123" s="81">
        <f>'SO 02.01_DOP - Stavební č...'!F38</f>
        <v>0</v>
      </c>
      <c r="BB123" s="81">
        <f>'SO 02.01_DOP - Stavební č...'!F39</f>
        <v>0</v>
      </c>
      <c r="BC123" s="81">
        <f>'SO 02.01_DOP - Stavební č...'!F40</f>
        <v>0</v>
      </c>
      <c r="BD123" s="83">
        <f>'SO 02.01_DOP - Stavební č...'!F41</f>
        <v>0</v>
      </c>
      <c r="BT123" s="21" t="s">
        <v>93</v>
      </c>
      <c r="BV123" s="21" t="s">
        <v>78</v>
      </c>
      <c r="BW123" s="21" t="s">
        <v>172</v>
      </c>
      <c r="BX123" s="21" t="s">
        <v>169</v>
      </c>
      <c r="CL123" s="21" t="s">
        <v>1</v>
      </c>
    </row>
    <row r="124" spans="1:91" s="3" customFormat="1" ht="23.25" customHeight="1">
      <c r="B124" s="44"/>
      <c r="C124" s="9"/>
      <c r="D124" s="9"/>
      <c r="E124" s="198" t="s">
        <v>173</v>
      </c>
      <c r="F124" s="198"/>
      <c r="G124" s="198"/>
      <c r="H124" s="198"/>
      <c r="I124" s="198"/>
      <c r="J124" s="9"/>
      <c r="K124" s="198" t="s">
        <v>174</v>
      </c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88">
        <f>ROUND(SUM(AG125:AG130),2)</f>
        <v>0</v>
      </c>
      <c r="AH124" s="187"/>
      <c r="AI124" s="187"/>
      <c r="AJ124" s="187"/>
      <c r="AK124" s="187"/>
      <c r="AL124" s="187"/>
      <c r="AM124" s="187"/>
      <c r="AN124" s="186">
        <f t="shared" si="0"/>
        <v>0</v>
      </c>
      <c r="AO124" s="187"/>
      <c r="AP124" s="187"/>
      <c r="AQ124" s="79" t="s">
        <v>88</v>
      </c>
      <c r="AR124" s="44"/>
      <c r="AS124" s="80">
        <f>ROUND(SUM(AS125:AS130),2)</f>
        <v>0</v>
      </c>
      <c r="AT124" s="81">
        <f t="shared" si="1"/>
        <v>0</v>
      </c>
      <c r="AU124" s="82">
        <f>ROUND(SUM(AU125:AU130),5)</f>
        <v>0</v>
      </c>
      <c r="AV124" s="81">
        <f>ROUND(AZ124*L29,2)</f>
        <v>0</v>
      </c>
      <c r="AW124" s="81">
        <f>ROUND(BA124*L30,2)</f>
        <v>0</v>
      </c>
      <c r="AX124" s="81">
        <f>ROUND(BB124*L29,2)</f>
        <v>0</v>
      </c>
      <c r="AY124" s="81">
        <f>ROUND(BC124*L30,2)</f>
        <v>0</v>
      </c>
      <c r="AZ124" s="81">
        <f>ROUND(SUM(AZ125:AZ130),2)</f>
        <v>0</v>
      </c>
      <c r="BA124" s="81">
        <f>ROUND(SUM(BA125:BA130),2)</f>
        <v>0</v>
      </c>
      <c r="BB124" s="81">
        <f>ROUND(SUM(BB125:BB130),2)</f>
        <v>0</v>
      </c>
      <c r="BC124" s="81">
        <f>ROUND(SUM(BC125:BC130),2)</f>
        <v>0</v>
      </c>
      <c r="BD124" s="83">
        <f>ROUND(SUM(BD125:BD130),2)</f>
        <v>0</v>
      </c>
      <c r="BS124" s="21" t="s">
        <v>75</v>
      </c>
      <c r="BT124" s="21" t="s">
        <v>85</v>
      </c>
      <c r="BU124" s="21" t="s">
        <v>77</v>
      </c>
      <c r="BV124" s="21" t="s">
        <v>78</v>
      </c>
      <c r="BW124" s="21" t="s">
        <v>175</v>
      </c>
      <c r="BX124" s="21" t="s">
        <v>142</v>
      </c>
      <c r="CL124" s="21" t="s">
        <v>1</v>
      </c>
    </row>
    <row r="125" spans="1:91" s="3" customFormat="1" ht="35.25" customHeight="1">
      <c r="A125" s="84" t="s">
        <v>90</v>
      </c>
      <c r="B125" s="44"/>
      <c r="C125" s="9"/>
      <c r="D125" s="9"/>
      <c r="E125" s="9"/>
      <c r="F125" s="198" t="s">
        <v>176</v>
      </c>
      <c r="G125" s="198"/>
      <c r="H125" s="198"/>
      <c r="I125" s="198"/>
      <c r="J125" s="198"/>
      <c r="K125" s="9"/>
      <c r="L125" s="198" t="s">
        <v>177</v>
      </c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86">
        <f>'SO 02.04_NEP - VYTÁPĚNÍ I...'!J34</f>
        <v>0</v>
      </c>
      <c r="AH125" s="187"/>
      <c r="AI125" s="187"/>
      <c r="AJ125" s="187"/>
      <c r="AK125" s="187"/>
      <c r="AL125" s="187"/>
      <c r="AM125" s="187"/>
      <c r="AN125" s="186">
        <f t="shared" si="0"/>
        <v>0</v>
      </c>
      <c r="AO125" s="187"/>
      <c r="AP125" s="187"/>
      <c r="AQ125" s="79" t="s">
        <v>88</v>
      </c>
      <c r="AR125" s="44"/>
      <c r="AS125" s="80">
        <v>0</v>
      </c>
      <c r="AT125" s="81">
        <f t="shared" si="1"/>
        <v>0</v>
      </c>
      <c r="AU125" s="82">
        <f>'SO 02.04_NEP - VYTÁPĚNÍ I...'!P126</f>
        <v>0</v>
      </c>
      <c r="AV125" s="81">
        <f>'SO 02.04_NEP - VYTÁPĚNÍ I...'!J37</f>
        <v>0</v>
      </c>
      <c r="AW125" s="81">
        <f>'SO 02.04_NEP - VYTÁPĚNÍ I...'!J38</f>
        <v>0</v>
      </c>
      <c r="AX125" s="81">
        <f>'SO 02.04_NEP - VYTÁPĚNÍ I...'!J39</f>
        <v>0</v>
      </c>
      <c r="AY125" s="81">
        <f>'SO 02.04_NEP - VYTÁPĚNÍ I...'!J40</f>
        <v>0</v>
      </c>
      <c r="AZ125" s="81">
        <f>'SO 02.04_NEP - VYTÁPĚNÍ I...'!F37</f>
        <v>0</v>
      </c>
      <c r="BA125" s="81">
        <f>'SO 02.04_NEP - VYTÁPĚNÍ I...'!F38</f>
        <v>0</v>
      </c>
      <c r="BB125" s="81">
        <f>'SO 02.04_NEP - VYTÁPĚNÍ I...'!F39</f>
        <v>0</v>
      </c>
      <c r="BC125" s="81">
        <f>'SO 02.04_NEP - VYTÁPĚNÍ I...'!F40</f>
        <v>0</v>
      </c>
      <c r="BD125" s="83">
        <f>'SO 02.04_NEP - VYTÁPĚNÍ I...'!F41</f>
        <v>0</v>
      </c>
      <c r="BT125" s="21" t="s">
        <v>93</v>
      </c>
      <c r="BV125" s="21" t="s">
        <v>78</v>
      </c>
      <c r="BW125" s="21" t="s">
        <v>178</v>
      </c>
      <c r="BX125" s="21" t="s">
        <v>175</v>
      </c>
      <c r="CL125" s="21" t="s">
        <v>1</v>
      </c>
    </row>
    <row r="126" spans="1:91" s="3" customFormat="1" ht="35.25" customHeight="1">
      <c r="A126" s="84" t="s">
        <v>90</v>
      </c>
      <c r="B126" s="44"/>
      <c r="C126" s="9"/>
      <c r="D126" s="9"/>
      <c r="E126" s="9"/>
      <c r="F126" s="198" t="s">
        <v>179</v>
      </c>
      <c r="G126" s="198"/>
      <c r="H126" s="198"/>
      <c r="I126" s="198"/>
      <c r="J126" s="198"/>
      <c r="K126" s="9"/>
      <c r="L126" s="198" t="s">
        <v>180</v>
      </c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86">
        <f>'SO 02.05_NEP - VZDUCHOTEC...'!J34</f>
        <v>0</v>
      </c>
      <c r="AH126" s="187"/>
      <c r="AI126" s="187"/>
      <c r="AJ126" s="187"/>
      <c r="AK126" s="187"/>
      <c r="AL126" s="187"/>
      <c r="AM126" s="187"/>
      <c r="AN126" s="186">
        <f t="shared" si="0"/>
        <v>0</v>
      </c>
      <c r="AO126" s="187"/>
      <c r="AP126" s="187"/>
      <c r="AQ126" s="79" t="s">
        <v>88</v>
      </c>
      <c r="AR126" s="44"/>
      <c r="AS126" s="80">
        <v>0</v>
      </c>
      <c r="AT126" s="81">
        <f t="shared" si="1"/>
        <v>0</v>
      </c>
      <c r="AU126" s="82">
        <f>'SO 02.05_NEP - VZDUCHOTEC...'!P126</f>
        <v>0</v>
      </c>
      <c r="AV126" s="81">
        <f>'SO 02.05_NEP - VZDUCHOTEC...'!J37</f>
        <v>0</v>
      </c>
      <c r="AW126" s="81">
        <f>'SO 02.05_NEP - VZDUCHOTEC...'!J38</f>
        <v>0</v>
      </c>
      <c r="AX126" s="81">
        <f>'SO 02.05_NEP - VZDUCHOTEC...'!J39</f>
        <v>0</v>
      </c>
      <c r="AY126" s="81">
        <f>'SO 02.05_NEP - VZDUCHOTEC...'!J40</f>
        <v>0</v>
      </c>
      <c r="AZ126" s="81">
        <f>'SO 02.05_NEP - VZDUCHOTEC...'!F37</f>
        <v>0</v>
      </c>
      <c r="BA126" s="81">
        <f>'SO 02.05_NEP - VZDUCHOTEC...'!F38</f>
        <v>0</v>
      </c>
      <c r="BB126" s="81">
        <f>'SO 02.05_NEP - VZDUCHOTEC...'!F39</f>
        <v>0</v>
      </c>
      <c r="BC126" s="81">
        <f>'SO 02.05_NEP - VZDUCHOTEC...'!F40</f>
        <v>0</v>
      </c>
      <c r="BD126" s="83">
        <f>'SO 02.05_NEP - VZDUCHOTEC...'!F41</f>
        <v>0</v>
      </c>
      <c r="BT126" s="21" t="s">
        <v>93</v>
      </c>
      <c r="BV126" s="21" t="s">
        <v>78</v>
      </c>
      <c r="BW126" s="21" t="s">
        <v>181</v>
      </c>
      <c r="BX126" s="21" t="s">
        <v>175</v>
      </c>
      <c r="CL126" s="21" t="s">
        <v>1</v>
      </c>
    </row>
    <row r="127" spans="1:91" s="3" customFormat="1" ht="35.25" customHeight="1">
      <c r="A127" s="84" t="s">
        <v>90</v>
      </c>
      <c r="B127" s="44"/>
      <c r="C127" s="9"/>
      <c r="D127" s="9"/>
      <c r="E127" s="9"/>
      <c r="F127" s="198" t="s">
        <v>182</v>
      </c>
      <c r="G127" s="198"/>
      <c r="H127" s="198"/>
      <c r="I127" s="198"/>
      <c r="J127" s="198"/>
      <c r="K127" s="9"/>
      <c r="L127" s="198" t="s">
        <v>183</v>
      </c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86">
        <f>'SO 02.06_NEP - ELEKTROINS...'!J34</f>
        <v>0</v>
      </c>
      <c r="AH127" s="187"/>
      <c r="AI127" s="187"/>
      <c r="AJ127" s="187"/>
      <c r="AK127" s="187"/>
      <c r="AL127" s="187"/>
      <c r="AM127" s="187"/>
      <c r="AN127" s="186">
        <f t="shared" si="0"/>
        <v>0</v>
      </c>
      <c r="AO127" s="187"/>
      <c r="AP127" s="187"/>
      <c r="AQ127" s="79" t="s">
        <v>88</v>
      </c>
      <c r="AR127" s="44"/>
      <c r="AS127" s="80">
        <v>0</v>
      </c>
      <c r="AT127" s="81">
        <f t="shared" si="1"/>
        <v>0</v>
      </c>
      <c r="AU127" s="82">
        <f>'SO 02.06_NEP - ELEKTROINS...'!P125</f>
        <v>0</v>
      </c>
      <c r="AV127" s="81">
        <f>'SO 02.06_NEP - ELEKTROINS...'!J37</f>
        <v>0</v>
      </c>
      <c r="AW127" s="81">
        <f>'SO 02.06_NEP - ELEKTROINS...'!J38</f>
        <v>0</v>
      </c>
      <c r="AX127" s="81">
        <f>'SO 02.06_NEP - ELEKTROINS...'!J39</f>
        <v>0</v>
      </c>
      <c r="AY127" s="81">
        <f>'SO 02.06_NEP - ELEKTROINS...'!J40</f>
        <v>0</v>
      </c>
      <c r="AZ127" s="81">
        <f>'SO 02.06_NEP - ELEKTROINS...'!F37</f>
        <v>0</v>
      </c>
      <c r="BA127" s="81">
        <f>'SO 02.06_NEP - ELEKTROINS...'!F38</f>
        <v>0</v>
      </c>
      <c r="BB127" s="81">
        <f>'SO 02.06_NEP - ELEKTROINS...'!F39</f>
        <v>0</v>
      </c>
      <c r="BC127" s="81">
        <f>'SO 02.06_NEP - ELEKTROINS...'!F40</f>
        <v>0</v>
      </c>
      <c r="BD127" s="83">
        <f>'SO 02.06_NEP - ELEKTROINS...'!F41</f>
        <v>0</v>
      </c>
      <c r="BT127" s="21" t="s">
        <v>93</v>
      </c>
      <c r="BV127" s="21" t="s">
        <v>78</v>
      </c>
      <c r="BW127" s="21" t="s">
        <v>184</v>
      </c>
      <c r="BX127" s="21" t="s">
        <v>175</v>
      </c>
      <c r="CL127" s="21" t="s">
        <v>1</v>
      </c>
    </row>
    <row r="128" spans="1:91" s="3" customFormat="1" ht="35.25" customHeight="1">
      <c r="A128" s="84" t="s">
        <v>90</v>
      </c>
      <c r="B128" s="44"/>
      <c r="C128" s="9"/>
      <c r="D128" s="9"/>
      <c r="E128" s="9"/>
      <c r="F128" s="198" t="s">
        <v>185</v>
      </c>
      <c r="G128" s="198"/>
      <c r="H128" s="198"/>
      <c r="I128" s="198"/>
      <c r="J128" s="198"/>
      <c r="K128" s="9"/>
      <c r="L128" s="198" t="s">
        <v>186</v>
      </c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86">
        <f>'SO 02.07_NEP - VRN II.eta...'!J34</f>
        <v>0</v>
      </c>
      <c r="AH128" s="187"/>
      <c r="AI128" s="187"/>
      <c r="AJ128" s="187"/>
      <c r="AK128" s="187"/>
      <c r="AL128" s="187"/>
      <c r="AM128" s="187"/>
      <c r="AN128" s="186">
        <f t="shared" si="0"/>
        <v>0</v>
      </c>
      <c r="AO128" s="187"/>
      <c r="AP128" s="187"/>
      <c r="AQ128" s="79" t="s">
        <v>88</v>
      </c>
      <c r="AR128" s="44"/>
      <c r="AS128" s="80">
        <v>0</v>
      </c>
      <c r="AT128" s="81">
        <f t="shared" si="1"/>
        <v>0</v>
      </c>
      <c r="AU128" s="82">
        <f>'SO 02.07_NEP - VRN II.eta...'!P130</f>
        <v>0</v>
      </c>
      <c r="AV128" s="81">
        <f>'SO 02.07_NEP - VRN II.eta...'!J37</f>
        <v>0</v>
      </c>
      <c r="AW128" s="81">
        <f>'SO 02.07_NEP - VRN II.eta...'!J38</f>
        <v>0</v>
      </c>
      <c r="AX128" s="81">
        <f>'SO 02.07_NEP - VRN II.eta...'!J39</f>
        <v>0</v>
      </c>
      <c r="AY128" s="81">
        <f>'SO 02.07_NEP - VRN II.eta...'!J40</f>
        <v>0</v>
      </c>
      <c r="AZ128" s="81">
        <f>'SO 02.07_NEP - VRN II.eta...'!F37</f>
        <v>0</v>
      </c>
      <c r="BA128" s="81">
        <f>'SO 02.07_NEP - VRN II.eta...'!F38</f>
        <v>0</v>
      </c>
      <c r="BB128" s="81">
        <f>'SO 02.07_NEP - VRN II.eta...'!F39</f>
        <v>0</v>
      </c>
      <c r="BC128" s="81">
        <f>'SO 02.07_NEP - VRN II.eta...'!F40</f>
        <v>0</v>
      </c>
      <c r="BD128" s="83">
        <f>'SO 02.07_NEP - VRN II.eta...'!F41</f>
        <v>0</v>
      </c>
      <c r="BT128" s="21" t="s">
        <v>93</v>
      </c>
      <c r="BV128" s="21" t="s">
        <v>78</v>
      </c>
      <c r="BW128" s="21" t="s">
        <v>187</v>
      </c>
      <c r="BX128" s="21" t="s">
        <v>175</v>
      </c>
      <c r="CL128" s="21" t="s">
        <v>1</v>
      </c>
    </row>
    <row r="129" spans="1:91" s="3" customFormat="1" ht="23.25" customHeight="1">
      <c r="A129" s="84" t="s">
        <v>90</v>
      </c>
      <c r="B129" s="44"/>
      <c r="C129" s="9"/>
      <c r="D129" s="9"/>
      <c r="E129" s="9"/>
      <c r="F129" s="198" t="s">
        <v>188</v>
      </c>
      <c r="G129" s="198"/>
      <c r="H129" s="198"/>
      <c r="I129" s="198"/>
      <c r="J129" s="198"/>
      <c r="K129" s="9"/>
      <c r="L129" s="198" t="s">
        <v>189</v>
      </c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86">
        <f>'SO 02.2 - Zpevněné plochy...'!J34</f>
        <v>0</v>
      </c>
      <c r="AH129" s="187"/>
      <c r="AI129" s="187"/>
      <c r="AJ129" s="187"/>
      <c r="AK129" s="187"/>
      <c r="AL129" s="187"/>
      <c r="AM129" s="187"/>
      <c r="AN129" s="186">
        <f t="shared" si="0"/>
        <v>0</v>
      </c>
      <c r="AO129" s="187"/>
      <c r="AP129" s="187"/>
      <c r="AQ129" s="79" t="s">
        <v>88</v>
      </c>
      <c r="AR129" s="44"/>
      <c r="AS129" s="80">
        <v>0</v>
      </c>
      <c r="AT129" s="81">
        <f t="shared" si="1"/>
        <v>0</v>
      </c>
      <c r="AU129" s="82">
        <f>'SO 02.2 - Zpevněné plochy...'!P130</f>
        <v>0</v>
      </c>
      <c r="AV129" s="81">
        <f>'SO 02.2 - Zpevněné plochy...'!J37</f>
        <v>0</v>
      </c>
      <c r="AW129" s="81">
        <f>'SO 02.2 - Zpevněné plochy...'!J38</f>
        <v>0</v>
      </c>
      <c r="AX129" s="81">
        <f>'SO 02.2 - Zpevněné plochy...'!J39</f>
        <v>0</v>
      </c>
      <c r="AY129" s="81">
        <f>'SO 02.2 - Zpevněné plochy...'!J40</f>
        <v>0</v>
      </c>
      <c r="AZ129" s="81">
        <f>'SO 02.2 - Zpevněné plochy...'!F37</f>
        <v>0</v>
      </c>
      <c r="BA129" s="81">
        <f>'SO 02.2 - Zpevněné plochy...'!F38</f>
        <v>0</v>
      </c>
      <c r="BB129" s="81">
        <f>'SO 02.2 - Zpevněné plochy...'!F39</f>
        <v>0</v>
      </c>
      <c r="BC129" s="81">
        <f>'SO 02.2 - Zpevněné plochy...'!F40</f>
        <v>0</v>
      </c>
      <c r="BD129" s="83">
        <f>'SO 02.2 - Zpevněné plochy...'!F41</f>
        <v>0</v>
      </c>
      <c r="BT129" s="21" t="s">
        <v>93</v>
      </c>
      <c r="BV129" s="21" t="s">
        <v>78</v>
      </c>
      <c r="BW129" s="21" t="s">
        <v>190</v>
      </c>
      <c r="BX129" s="21" t="s">
        <v>175</v>
      </c>
      <c r="CL129" s="21" t="s">
        <v>1</v>
      </c>
    </row>
    <row r="130" spans="1:91" s="3" customFormat="1" ht="35.25" customHeight="1">
      <c r="A130" s="84" t="s">
        <v>90</v>
      </c>
      <c r="B130" s="44"/>
      <c r="C130" s="9"/>
      <c r="D130" s="9"/>
      <c r="E130" s="9"/>
      <c r="F130" s="198" t="s">
        <v>191</v>
      </c>
      <c r="G130" s="198"/>
      <c r="H130" s="198"/>
      <c r="I130" s="198"/>
      <c r="J130" s="198"/>
      <c r="K130" s="9"/>
      <c r="L130" s="198" t="s">
        <v>192</v>
      </c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86">
        <f>'IO 02_NEP - VENKOVNÍ KANA...'!J34</f>
        <v>0</v>
      </c>
      <c r="AH130" s="187"/>
      <c r="AI130" s="187"/>
      <c r="AJ130" s="187"/>
      <c r="AK130" s="187"/>
      <c r="AL130" s="187"/>
      <c r="AM130" s="187"/>
      <c r="AN130" s="186">
        <f t="shared" si="0"/>
        <v>0</v>
      </c>
      <c r="AO130" s="187"/>
      <c r="AP130" s="187"/>
      <c r="AQ130" s="79" t="s">
        <v>88</v>
      </c>
      <c r="AR130" s="44"/>
      <c r="AS130" s="80">
        <v>0</v>
      </c>
      <c r="AT130" s="81">
        <f t="shared" si="1"/>
        <v>0</v>
      </c>
      <c r="AU130" s="82">
        <f>'IO 02_NEP - VENKOVNÍ KANA...'!P126</f>
        <v>0</v>
      </c>
      <c r="AV130" s="81">
        <f>'IO 02_NEP - VENKOVNÍ KANA...'!J37</f>
        <v>0</v>
      </c>
      <c r="AW130" s="81">
        <f>'IO 02_NEP - VENKOVNÍ KANA...'!J38</f>
        <v>0</v>
      </c>
      <c r="AX130" s="81">
        <f>'IO 02_NEP - VENKOVNÍ KANA...'!J39</f>
        <v>0</v>
      </c>
      <c r="AY130" s="81">
        <f>'IO 02_NEP - VENKOVNÍ KANA...'!J40</f>
        <v>0</v>
      </c>
      <c r="AZ130" s="81">
        <f>'IO 02_NEP - VENKOVNÍ KANA...'!F37</f>
        <v>0</v>
      </c>
      <c r="BA130" s="81">
        <f>'IO 02_NEP - VENKOVNÍ KANA...'!F38</f>
        <v>0</v>
      </c>
      <c r="BB130" s="81">
        <f>'IO 02_NEP - VENKOVNÍ KANA...'!F39</f>
        <v>0</v>
      </c>
      <c r="BC130" s="81">
        <f>'IO 02_NEP - VENKOVNÍ KANA...'!F40</f>
        <v>0</v>
      </c>
      <c r="BD130" s="83">
        <f>'IO 02_NEP - VENKOVNÍ KANA...'!F41</f>
        <v>0</v>
      </c>
      <c r="BT130" s="21" t="s">
        <v>93</v>
      </c>
      <c r="BV130" s="21" t="s">
        <v>78</v>
      </c>
      <c r="BW130" s="21" t="s">
        <v>193</v>
      </c>
      <c r="BX130" s="21" t="s">
        <v>175</v>
      </c>
      <c r="CL130" s="21" t="s">
        <v>1</v>
      </c>
    </row>
    <row r="131" spans="1:91" s="6" customFormat="1" ht="24.75" customHeight="1">
      <c r="A131" s="84" t="s">
        <v>90</v>
      </c>
      <c r="B131" s="70"/>
      <c r="C131" s="71"/>
      <c r="D131" s="197" t="s">
        <v>194</v>
      </c>
      <c r="E131" s="197"/>
      <c r="F131" s="197"/>
      <c r="G131" s="197"/>
      <c r="H131" s="197"/>
      <c r="I131" s="72"/>
      <c r="J131" s="197" t="s">
        <v>195</v>
      </c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1">
        <f>'II.NEZP - II.etapa STAVEB...'!J30</f>
        <v>0</v>
      </c>
      <c r="AH131" s="190"/>
      <c r="AI131" s="190"/>
      <c r="AJ131" s="190"/>
      <c r="AK131" s="190"/>
      <c r="AL131" s="190"/>
      <c r="AM131" s="190"/>
      <c r="AN131" s="191">
        <f t="shared" si="0"/>
        <v>0</v>
      </c>
      <c r="AO131" s="190"/>
      <c r="AP131" s="190"/>
      <c r="AQ131" s="73" t="s">
        <v>82</v>
      </c>
      <c r="AR131" s="70"/>
      <c r="AS131" s="85">
        <v>0</v>
      </c>
      <c r="AT131" s="86">
        <f t="shared" si="1"/>
        <v>0</v>
      </c>
      <c r="AU131" s="87">
        <f>'II.NEZP - II.etapa STAVEB...'!P142</f>
        <v>0</v>
      </c>
      <c r="AV131" s="86">
        <f>'II.NEZP - II.etapa STAVEB...'!J33</f>
        <v>0</v>
      </c>
      <c r="AW131" s="86">
        <f>'II.NEZP - II.etapa STAVEB...'!J34</f>
        <v>0</v>
      </c>
      <c r="AX131" s="86">
        <f>'II.NEZP - II.etapa STAVEB...'!J35</f>
        <v>0</v>
      </c>
      <c r="AY131" s="86">
        <f>'II.NEZP - II.etapa STAVEB...'!J36</f>
        <v>0</v>
      </c>
      <c r="AZ131" s="86">
        <f>'II.NEZP - II.etapa STAVEB...'!F33</f>
        <v>0</v>
      </c>
      <c r="BA131" s="86">
        <f>'II.NEZP - II.etapa STAVEB...'!F34</f>
        <v>0</v>
      </c>
      <c r="BB131" s="86">
        <f>'II.NEZP - II.etapa STAVEB...'!F35</f>
        <v>0</v>
      </c>
      <c r="BC131" s="86">
        <f>'II.NEZP - II.etapa STAVEB...'!F36</f>
        <v>0</v>
      </c>
      <c r="BD131" s="88">
        <f>'II.NEZP - II.etapa STAVEB...'!F37</f>
        <v>0</v>
      </c>
      <c r="BT131" s="78" t="s">
        <v>83</v>
      </c>
      <c r="BV131" s="78" t="s">
        <v>78</v>
      </c>
      <c r="BW131" s="78" t="s">
        <v>196</v>
      </c>
      <c r="BX131" s="78" t="s">
        <v>4</v>
      </c>
      <c r="CL131" s="78" t="s">
        <v>1</v>
      </c>
      <c r="CM131" s="78" t="s">
        <v>85</v>
      </c>
    </row>
    <row r="132" spans="1:91" s="1" customFormat="1" ht="30" customHeight="1">
      <c r="B132" s="28"/>
      <c r="AR132" s="28"/>
    </row>
    <row r="133" spans="1:91" s="1" customFormat="1" ht="6.95" customHeight="1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28"/>
    </row>
  </sheetData>
  <mergeCells count="186">
    <mergeCell ref="F129:J129"/>
    <mergeCell ref="L129:AF129"/>
    <mergeCell ref="F130:J130"/>
    <mergeCell ref="L130:AF130"/>
    <mergeCell ref="D131:H131"/>
    <mergeCell ref="J131:AF131"/>
    <mergeCell ref="K124:AF124"/>
    <mergeCell ref="E124:I124"/>
    <mergeCell ref="L125:AF125"/>
    <mergeCell ref="F125:J125"/>
    <mergeCell ref="L126:AF126"/>
    <mergeCell ref="F126:J126"/>
    <mergeCell ref="L127:AF127"/>
    <mergeCell ref="F127:J127"/>
    <mergeCell ref="F128:J128"/>
    <mergeCell ref="L128:AF128"/>
    <mergeCell ref="L119:AF119"/>
    <mergeCell ref="F119:J119"/>
    <mergeCell ref="L120:AF120"/>
    <mergeCell ref="F120:J120"/>
    <mergeCell ref="L121:AF121"/>
    <mergeCell ref="F121:J121"/>
    <mergeCell ref="K122:AF122"/>
    <mergeCell ref="E122:I122"/>
    <mergeCell ref="F123:J123"/>
    <mergeCell ref="L123:AF123"/>
    <mergeCell ref="E114:I114"/>
    <mergeCell ref="K114:AF114"/>
    <mergeCell ref="F115:J115"/>
    <mergeCell ref="L115:AF115"/>
    <mergeCell ref="F116:J116"/>
    <mergeCell ref="L116:AF116"/>
    <mergeCell ref="F117:J117"/>
    <mergeCell ref="L117:AF117"/>
    <mergeCell ref="L118:AF118"/>
    <mergeCell ref="F118:J11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D113:H113"/>
    <mergeCell ref="J113:AF113"/>
    <mergeCell ref="E104:I104"/>
    <mergeCell ref="K104:AF104"/>
    <mergeCell ref="L105:AF105"/>
    <mergeCell ref="F105:J105"/>
    <mergeCell ref="E106:I106"/>
    <mergeCell ref="K106:AF106"/>
    <mergeCell ref="L107:AF107"/>
    <mergeCell ref="F107:J107"/>
    <mergeCell ref="L108:AF108"/>
    <mergeCell ref="F108:J108"/>
    <mergeCell ref="F103:J103"/>
    <mergeCell ref="L103:AF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9:AP129"/>
    <mergeCell ref="AG129:AM129"/>
    <mergeCell ref="AN130:AP130"/>
    <mergeCell ref="AG130:AM130"/>
    <mergeCell ref="AN131:AP131"/>
    <mergeCell ref="AG131:AM131"/>
    <mergeCell ref="L85:AJ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F102:J102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L102:AF10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 01.01 - STAVEBNÍ ČÁST ...'!C2" display="/" xr:uid="{00000000-0004-0000-0000-000000000000}"/>
    <hyperlink ref="A98" location="'SO 01.02 - ZTI I.etapa PŘ...'!C2" display="/" xr:uid="{00000000-0004-0000-0000-000001000000}"/>
    <hyperlink ref="A99" location="'SO 01.03 - STLAČENÝ VZDUC...'!C2" display="/" xr:uid="{00000000-0004-0000-0000-000002000000}"/>
    <hyperlink ref="A100" location="'SO 01.04 - VYTÁPĚNÍ I.eta...'!C2" display="/" xr:uid="{00000000-0004-0000-0000-000003000000}"/>
    <hyperlink ref="A101" location="'SO 01.05 - VZDUCHOTECHNIK...'!C2" display="/" xr:uid="{00000000-0004-0000-0000-000004000000}"/>
    <hyperlink ref="A102" location="'SO 01.06 - ELEKTROINSTALA...'!C2" display="/" xr:uid="{00000000-0004-0000-0000-000005000000}"/>
    <hyperlink ref="A103" location="'IO 01 - VENKOVNÍ KANALIZA...'!C2" display="/" xr:uid="{00000000-0004-0000-0000-000006000000}"/>
    <hyperlink ref="A105" location="'SO 01.01_DOP - Stavební č...'!C2" display="/" xr:uid="{00000000-0004-0000-0000-000007000000}"/>
    <hyperlink ref="A107" location="'SO 01.04_NEP - VYTÁPĚNÍ I...'!C2" display="/" xr:uid="{00000000-0004-0000-0000-000008000000}"/>
    <hyperlink ref="A108" location="'SO 01.05_NEP - VZDUCHOTEC...'!C2" display="/" xr:uid="{00000000-0004-0000-0000-000009000000}"/>
    <hyperlink ref="A109" location="'SO 01.06_NEP - ELEKTROINS...'!C2" display="/" xr:uid="{00000000-0004-0000-0000-00000A000000}"/>
    <hyperlink ref="A110" location="'SO 01.07_NEP - VRN I.etap...'!C2" display="/" xr:uid="{00000000-0004-0000-0000-00000B000000}"/>
    <hyperlink ref="A111" location="'SO 01.2_NEP - Zpevněné pl...'!C2" display="/" xr:uid="{00000000-0004-0000-0000-00000C000000}"/>
    <hyperlink ref="A112" location="'IO 01_NEP - VENKOVNÍ KANA...'!C2" display="/" xr:uid="{00000000-0004-0000-0000-00000D000000}"/>
    <hyperlink ref="A115" location="'SO 02.01 - STAVEBNÍ ČÁST ...'!C2" display="/" xr:uid="{00000000-0004-0000-0000-00000E000000}"/>
    <hyperlink ref="A116" location="'SO 02.02 - ZTI II.etapa S...'!C2" display="/" xr:uid="{00000000-0004-0000-0000-00000F000000}"/>
    <hyperlink ref="A117" location="'SO 02.03 - STLAČENÝ VZDUC...'!C2" display="/" xr:uid="{00000000-0004-0000-0000-000010000000}"/>
    <hyperlink ref="A118" location="'SO 02.04 - VYTÁPĚNÍ II.et...'!C2" display="/" xr:uid="{00000000-0004-0000-0000-000011000000}"/>
    <hyperlink ref="A119" location="'SO 02.05 - VZDUCHOTECHNIK...'!C2" display="/" xr:uid="{00000000-0004-0000-0000-000012000000}"/>
    <hyperlink ref="A120" location="'SO 02.06 - ELEKTROINSTALA...'!C2" display="/" xr:uid="{00000000-0004-0000-0000-000013000000}"/>
    <hyperlink ref="A121" location="'IO 02 - VENKOVNÍ KANALIZA...'!C2" display="/" xr:uid="{00000000-0004-0000-0000-000014000000}"/>
    <hyperlink ref="A123" location="'SO 02.01_DOP - Stavební č...'!C2" display="/" xr:uid="{00000000-0004-0000-0000-000015000000}"/>
    <hyperlink ref="A125" location="'SO 02.04_NEP - VYTÁPĚNÍ I...'!C2" display="/" xr:uid="{00000000-0004-0000-0000-000016000000}"/>
    <hyperlink ref="A126" location="'SO 02.05_NEP - VZDUCHOTEC...'!C2" display="/" xr:uid="{00000000-0004-0000-0000-000017000000}"/>
    <hyperlink ref="A127" location="'SO 02.06_NEP - ELEKTROINS...'!C2" display="/" xr:uid="{00000000-0004-0000-0000-000018000000}"/>
    <hyperlink ref="A128" location="'SO 02.07_NEP - VRN II.eta...'!C2" display="/" xr:uid="{00000000-0004-0000-0000-000019000000}"/>
    <hyperlink ref="A129" location="'SO 02.2 - Zpevněné plochy...'!C2" display="/" xr:uid="{00000000-0004-0000-0000-00001A000000}"/>
    <hyperlink ref="A130" location="'IO 02_NEP - VENKOVNÍ KANA...'!C2" display="/" xr:uid="{00000000-0004-0000-0000-00001B000000}"/>
    <hyperlink ref="A131" location="'II.NEZP - II.etapa STAVEB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203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ROUND(J150,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ROUND((SUM(BE150:BE459)),  2)</f>
        <v>0</v>
      </c>
      <c r="I37" s="92">
        <v>0.21</v>
      </c>
      <c r="J37" s="81">
        <f>ROUND(((SUM(BE150:BE459))*I37),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ROUND((SUM(BF150:BF459)),  2)</f>
        <v>0</v>
      </c>
      <c r="I38" s="92">
        <v>0.15</v>
      </c>
      <c r="J38" s="81">
        <f>ROUND(((SUM(BF150:BF459))*I38),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ROUND((SUM(BG150:BG459)),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ROUND((SUM(BH150:BH459)),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ROUND((SUM(BI150:BI459)),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01.01 - STAVEBNÍ ČÁST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J150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J151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J152</f>
        <v>0</v>
      </c>
      <c r="L102" s="108"/>
    </row>
    <row r="103" spans="2:47" s="9" customFormat="1" ht="19.899999999999999" customHeight="1">
      <c r="B103" s="108"/>
      <c r="D103" s="109" t="s">
        <v>212</v>
      </c>
      <c r="E103" s="110"/>
      <c r="F103" s="110"/>
      <c r="G103" s="110"/>
      <c r="H103" s="110"/>
      <c r="I103" s="110"/>
      <c r="J103" s="111">
        <f>J162</f>
        <v>0</v>
      </c>
      <c r="L103" s="108"/>
    </row>
    <row r="104" spans="2:47" s="9" customFormat="1" ht="19.899999999999999" customHeight="1">
      <c r="B104" s="108"/>
      <c r="D104" s="109" t="s">
        <v>213</v>
      </c>
      <c r="E104" s="110"/>
      <c r="F104" s="110"/>
      <c r="G104" s="110"/>
      <c r="H104" s="110"/>
      <c r="I104" s="110"/>
      <c r="J104" s="111">
        <f>J171</f>
        <v>0</v>
      </c>
      <c r="L104" s="108"/>
    </row>
    <row r="105" spans="2:47" s="9" customFormat="1" ht="19.899999999999999" customHeight="1">
      <c r="B105" s="108"/>
      <c r="D105" s="109" t="s">
        <v>214</v>
      </c>
      <c r="E105" s="110"/>
      <c r="F105" s="110"/>
      <c r="G105" s="110"/>
      <c r="H105" s="110"/>
      <c r="I105" s="110"/>
      <c r="J105" s="111">
        <f>J190</f>
        <v>0</v>
      </c>
      <c r="L105" s="108"/>
    </row>
    <row r="106" spans="2:47" s="9" customFormat="1" ht="19.899999999999999" customHeight="1">
      <c r="B106" s="108"/>
      <c r="D106" s="109" t="s">
        <v>215</v>
      </c>
      <c r="E106" s="110"/>
      <c r="F106" s="110"/>
      <c r="G106" s="110"/>
      <c r="H106" s="110"/>
      <c r="I106" s="110"/>
      <c r="J106" s="111">
        <f>J195</f>
        <v>0</v>
      </c>
      <c r="L106" s="108"/>
    </row>
    <row r="107" spans="2:47" s="9" customFormat="1" ht="19.899999999999999" customHeight="1">
      <c r="B107" s="108"/>
      <c r="D107" s="109" t="s">
        <v>216</v>
      </c>
      <c r="E107" s="110"/>
      <c r="F107" s="110"/>
      <c r="G107" s="110"/>
      <c r="H107" s="110"/>
      <c r="I107" s="110"/>
      <c r="J107" s="111">
        <f>J221</f>
        <v>0</v>
      </c>
      <c r="L107" s="108"/>
    </row>
    <row r="108" spans="2:47" s="9" customFormat="1" ht="19.899999999999999" customHeight="1">
      <c r="B108" s="108"/>
      <c r="D108" s="109" t="s">
        <v>217</v>
      </c>
      <c r="E108" s="110"/>
      <c r="F108" s="110"/>
      <c r="G108" s="110"/>
      <c r="H108" s="110"/>
      <c r="I108" s="110"/>
      <c r="J108" s="111">
        <f>J270</f>
        <v>0</v>
      </c>
      <c r="L108" s="108"/>
    </row>
    <row r="109" spans="2:47" s="9" customFormat="1" ht="19.899999999999999" customHeight="1">
      <c r="B109" s="108"/>
      <c r="D109" s="109" t="s">
        <v>218</v>
      </c>
      <c r="E109" s="110"/>
      <c r="F109" s="110"/>
      <c r="G109" s="110"/>
      <c r="H109" s="110"/>
      <c r="I109" s="110"/>
      <c r="J109" s="111">
        <f>J284</f>
        <v>0</v>
      </c>
      <c r="L109" s="108"/>
    </row>
    <row r="110" spans="2:47" s="9" customFormat="1" ht="19.899999999999999" customHeight="1">
      <c r="B110" s="108"/>
      <c r="D110" s="109" t="s">
        <v>219</v>
      </c>
      <c r="E110" s="110"/>
      <c r="F110" s="110"/>
      <c r="G110" s="110"/>
      <c r="H110" s="110"/>
      <c r="I110" s="110"/>
      <c r="J110" s="111">
        <f>J289</f>
        <v>0</v>
      </c>
      <c r="L110" s="108"/>
    </row>
    <row r="111" spans="2:47" s="8" customFormat="1" ht="24.95" customHeight="1">
      <c r="B111" s="104"/>
      <c r="D111" s="105" t="s">
        <v>220</v>
      </c>
      <c r="E111" s="106"/>
      <c r="F111" s="106"/>
      <c r="G111" s="106"/>
      <c r="H111" s="106"/>
      <c r="I111" s="106"/>
      <c r="J111" s="107">
        <f>J291</f>
        <v>0</v>
      </c>
      <c r="L111" s="104"/>
    </row>
    <row r="112" spans="2:47" s="9" customFormat="1" ht="19.899999999999999" customHeight="1">
      <c r="B112" s="108"/>
      <c r="D112" s="109" t="s">
        <v>221</v>
      </c>
      <c r="E112" s="110"/>
      <c r="F112" s="110"/>
      <c r="G112" s="110"/>
      <c r="H112" s="110"/>
      <c r="I112" s="110"/>
      <c r="J112" s="111">
        <f>J292</f>
        <v>0</v>
      </c>
      <c r="L112" s="108"/>
    </row>
    <row r="113" spans="2:12" s="9" customFormat="1" ht="19.899999999999999" customHeight="1">
      <c r="B113" s="108"/>
      <c r="D113" s="109" t="s">
        <v>222</v>
      </c>
      <c r="E113" s="110"/>
      <c r="F113" s="110"/>
      <c r="G113" s="110"/>
      <c r="H113" s="110"/>
      <c r="I113" s="110"/>
      <c r="J113" s="111">
        <f>J303</f>
        <v>0</v>
      </c>
      <c r="L113" s="108"/>
    </row>
    <row r="114" spans="2:12" s="9" customFormat="1" ht="19.899999999999999" customHeight="1">
      <c r="B114" s="108"/>
      <c r="D114" s="109" t="s">
        <v>223</v>
      </c>
      <c r="E114" s="110"/>
      <c r="F114" s="110"/>
      <c r="G114" s="110"/>
      <c r="H114" s="110"/>
      <c r="I114" s="110"/>
      <c r="J114" s="111">
        <f>J314</f>
        <v>0</v>
      </c>
      <c r="L114" s="108"/>
    </row>
    <row r="115" spans="2:12" s="9" customFormat="1" ht="19.899999999999999" customHeight="1">
      <c r="B115" s="108"/>
      <c r="D115" s="109" t="s">
        <v>224</v>
      </c>
      <c r="E115" s="110"/>
      <c r="F115" s="110"/>
      <c r="G115" s="110"/>
      <c r="H115" s="110"/>
      <c r="I115" s="110"/>
      <c r="J115" s="111">
        <f>J336</f>
        <v>0</v>
      </c>
      <c r="L115" s="108"/>
    </row>
    <row r="116" spans="2:12" s="9" customFormat="1" ht="19.899999999999999" customHeight="1">
      <c r="B116" s="108"/>
      <c r="D116" s="109" t="s">
        <v>225</v>
      </c>
      <c r="E116" s="110"/>
      <c r="F116" s="110"/>
      <c r="G116" s="110"/>
      <c r="H116" s="110"/>
      <c r="I116" s="110"/>
      <c r="J116" s="111">
        <f>J341</f>
        <v>0</v>
      </c>
      <c r="L116" s="108"/>
    </row>
    <row r="117" spans="2:12" s="9" customFormat="1" ht="19.899999999999999" customHeight="1">
      <c r="B117" s="108"/>
      <c r="D117" s="109" t="s">
        <v>226</v>
      </c>
      <c r="E117" s="110"/>
      <c r="F117" s="110"/>
      <c r="G117" s="110"/>
      <c r="H117" s="110"/>
      <c r="I117" s="110"/>
      <c r="J117" s="111">
        <f>J344</f>
        <v>0</v>
      </c>
      <c r="L117" s="108"/>
    </row>
    <row r="118" spans="2:12" s="9" customFormat="1" ht="19.899999999999999" customHeight="1">
      <c r="B118" s="108"/>
      <c r="D118" s="109" t="s">
        <v>227</v>
      </c>
      <c r="E118" s="110"/>
      <c r="F118" s="110"/>
      <c r="G118" s="110"/>
      <c r="H118" s="110"/>
      <c r="I118" s="110"/>
      <c r="J118" s="111">
        <f>J348</f>
        <v>0</v>
      </c>
      <c r="L118" s="108"/>
    </row>
    <row r="119" spans="2:12" s="9" customFormat="1" ht="19.899999999999999" customHeight="1">
      <c r="B119" s="108"/>
      <c r="D119" s="109" t="s">
        <v>228</v>
      </c>
      <c r="E119" s="110"/>
      <c r="F119" s="110"/>
      <c r="G119" s="110"/>
      <c r="H119" s="110"/>
      <c r="I119" s="110"/>
      <c r="J119" s="111">
        <f>J353</f>
        <v>0</v>
      </c>
      <c r="L119" s="108"/>
    </row>
    <row r="120" spans="2:12" s="9" customFormat="1" ht="19.899999999999999" customHeight="1">
      <c r="B120" s="108"/>
      <c r="D120" s="109" t="s">
        <v>229</v>
      </c>
      <c r="E120" s="110"/>
      <c r="F120" s="110"/>
      <c r="G120" s="110"/>
      <c r="H120" s="110"/>
      <c r="I120" s="110"/>
      <c r="J120" s="111">
        <f>J389</f>
        <v>0</v>
      </c>
      <c r="L120" s="108"/>
    </row>
    <row r="121" spans="2:12" s="9" customFormat="1" ht="19.899999999999999" customHeight="1">
      <c r="B121" s="108"/>
      <c r="D121" s="109" t="s">
        <v>230</v>
      </c>
      <c r="E121" s="110"/>
      <c r="F121" s="110"/>
      <c r="G121" s="110"/>
      <c r="H121" s="110"/>
      <c r="I121" s="110"/>
      <c r="J121" s="111">
        <f>J415</f>
        <v>0</v>
      </c>
      <c r="L121" s="108"/>
    </row>
    <row r="122" spans="2:12" s="9" customFormat="1" ht="19.899999999999999" customHeight="1">
      <c r="B122" s="108"/>
      <c r="D122" s="109" t="s">
        <v>231</v>
      </c>
      <c r="E122" s="110"/>
      <c r="F122" s="110"/>
      <c r="G122" s="110"/>
      <c r="H122" s="110"/>
      <c r="I122" s="110"/>
      <c r="J122" s="111">
        <f>J430</f>
        <v>0</v>
      </c>
      <c r="L122" s="108"/>
    </row>
    <row r="123" spans="2:12" s="9" customFormat="1" ht="19.899999999999999" customHeight="1">
      <c r="B123" s="108"/>
      <c r="D123" s="109" t="s">
        <v>232</v>
      </c>
      <c r="E123" s="110"/>
      <c r="F123" s="110"/>
      <c r="G123" s="110"/>
      <c r="H123" s="110"/>
      <c r="I123" s="110"/>
      <c r="J123" s="111">
        <f>J436</f>
        <v>0</v>
      </c>
      <c r="L123" s="108"/>
    </row>
    <row r="124" spans="2:12" s="9" customFormat="1" ht="19.899999999999999" customHeight="1">
      <c r="B124" s="108"/>
      <c r="D124" s="109" t="s">
        <v>233</v>
      </c>
      <c r="E124" s="110"/>
      <c r="F124" s="110"/>
      <c r="G124" s="110"/>
      <c r="H124" s="110"/>
      <c r="I124" s="110"/>
      <c r="J124" s="111">
        <f>J441</f>
        <v>0</v>
      </c>
      <c r="L124" s="108"/>
    </row>
    <row r="125" spans="2:12" s="9" customFormat="1" ht="19.899999999999999" customHeight="1">
      <c r="B125" s="108"/>
      <c r="D125" s="109" t="s">
        <v>234</v>
      </c>
      <c r="E125" s="110"/>
      <c r="F125" s="110"/>
      <c r="G125" s="110"/>
      <c r="H125" s="110"/>
      <c r="I125" s="110"/>
      <c r="J125" s="111">
        <f>J449</f>
        <v>0</v>
      </c>
      <c r="L125" s="108"/>
    </row>
    <row r="126" spans="2:12" s="9" customFormat="1" ht="19.899999999999999" customHeight="1">
      <c r="B126" s="108"/>
      <c r="D126" s="109" t="s">
        <v>235</v>
      </c>
      <c r="E126" s="110"/>
      <c r="F126" s="110"/>
      <c r="G126" s="110"/>
      <c r="H126" s="110"/>
      <c r="I126" s="110"/>
      <c r="J126" s="111">
        <f>J453</f>
        <v>0</v>
      </c>
      <c r="L126" s="108"/>
    </row>
    <row r="127" spans="2:12" s="1" customFormat="1" ht="21.75" customHeight="1">
      <c r="B127" s="28"/>
      <c r="L127" s="28"/>
    </row>
    <row r="128" spans="2:12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  <row r="132" spans="2:12" s="1" customFormat="1" ht="6.95" customHeight="1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28"/>
    </row>
    <row r="133" spans="2:12" s="1" customFormat="1" ht="24.95" customHeight="1">
      <c r="B133" s="28"/>
      <c r="C133" s="17" t="s">
        <v>236</v>
      </c>
      <c r="L133" s="28"/>
    </row>
    <row r="134" spans="2:12" s="1" customFormat="1" ht="6.95" customHeight="1">
      <c r="B134" s="28"/>
      <c r="L134" s="28"/>
    </row>
    <row r="135" spans="2:12" s="1" customFormat="1" ht="12" customHeight="1">
      <c r="B135" s="28"/>
      <c r="C135" s="23" t="s">
        <v>16</v>
      </c>
      <c r="L135" s="28"/>
    </row>
    <row r="136" spans="2:12" s="1" customFormat="1" ht="26.25" customHeight="1">
      <c r="B136" s="28"/>
      <c r="E136" s="210" t="str">
        <f>E7</f>
        <v>PŘÍSTAVBA A STAVEBNÍ ÚPRAVY  DÍLEN HORSKÁ 258, VRCHLABÍ</v>
      </c>
      <c r="F136" s="211"/>
      <c r="G136" s="211"/>
      <c r="H136" s="211"/>
      <c r="L136" s="28"/>
    </row>
    <row r="137" spans="2:12" ht="12" customHeight="1">
      <c r="B137" s="16"/>
      <c r="C137" s="23" t="s">
        <v>198</v>
      </c>
      <c r="L137" s="16"/>
    </row>
    <row r="138" spans="2:12" ht="16.5" customHeight="1">
      <c r="B138" s="16"/>
      <c r="E138" s="210" t="s">
        <v>199</v>
      </c>
      <c r="F138" s="170"/>
      <c r="G138" s="170"/>
      <c r="H138" s="170"/>
      <c r="L138" s="16"/>
    </row>
    <row r="139" spans="2:12" ht="12" customHeight="1">
      <c r="B139" s="16"/>
      <c r="C139" s="23" t="s">
        <v>200</v>
      </c>
      <c r="L139" s="16"/>
    </row>
    <row r="140" spans="2:12" s="1" customFormat="1" ht="16.5" customHeight="1">
      <c r="B140" s="28"/>
      <c r="E140" s="203" t="s">
        <v>201</v>
      </c>
      <c r="F140" s="212"/>
      <c r="G140" s="212"/>
      <c r="H140" s="212"/>
      <c r="L140" s="28"/>
    </row>
    <row r="141" spans="2:12" s="1" customFormat="1" ht="12" customHeight="1">
      <c r="B141" s="28"/>
      <c r="C141" s="23" t="s">
        <v>202</v>
      </c>
      <c r="L141" s="28"/>
    </row>
    <row r="142" spans="2:12" s="1" customFormat="1" ht="16.5" customHeight="1">
      <c r="B142" s="28"/>
      <c r="E142" s="192" t="str">
        <f>E13</f>
        <v>SO 01.01 - STAVEBNÍ ČÁST I.etapa PŘÍSTAVBA</v>
      </c>
      <c r="F142" s="212"/>
      <c r="G142" s="212"/>
      <c r="H142" s="212"/>
      <c r="L142" s="28"/>
    </row>
    <row r="143" spans="2:12" s="1" customFormat="1" ht="6.95" customHeight="1">
      <c r="B143" s="28"/>
      <c r="L143" s="28"/>
    </row>
    <row r="144" spans="2:12" s="1" customFormat="1" ht="12" customHeight="1">
      <c r="B144" s="28"/>
      <c r="C144" s="23" t="s">
        <v>20</v>
      </c>
      <c r="F144" s="21" t="str">
        <f>F16</f>
        <v>Vrchlabí</v>
      </c>
      <c r="I144" s="23" t="s">
        <v>22</v>
      </c>
      <c r="J144" s="48" t="str">
        <f>IF(J16="","",J16)</f>
        <v>25. 10. 2023</v>
      </c>
      <c r="L144" s="28"/>
    </row>
    <row r="145" spans="2:65" s="1" customFormat="1" ht="6.95" customHeight="1">
      <c r="B145" s="28"/>
      <c r="L145" s="28"/>
    </row>
    <row r="146" spans="2:65" s="1" customFormat="1" ht="15.2" customHeight="1">
      <c r="B146" s="28"/>
      <c r="C146" s="23" t="s">
        <v>24</v>
      </c>
      <c r="F146" s="21" t="str">
        <f>E19</f>
        <v>Královéhradecký kraj</v>
      </c>
      <c r="I146" s="23" t="s">
        <v>30</v>
      </c>
      <c r="J146" s="26" t="str">
        <f>E25</f>
        <v>IRBOS s.r.o.</v>
      </c>
      <c r="L146" s="28"/>
    </row>
    <row r="147" spans="2:65" s="1" customFormat="1" ht="15.2" customHeight="1">
      <c r="B147" s="28"/>
      <c r="C147" s="23" t="s">
        <v>28</v>
      </c>
      <c r="F147" s="21" t="str">
        <f>IF(E22="","",E22)</f>
        <v>Vyplň údaj</v>
      </c>
      <c r="I147" s="23" t="s">
        <v>33</v>
      </c>
      <c r="J147" s="26" t="str">
        <f>E28</f>
        <v>IRBOS s.r.o.</v>
      </c>
      <c r="L147" s="28"/>
    </row>
    <row r="148" spans="2:65" s="1" customFormat="1" ht="10.35" customHeight="1">
      <c r="B148" s="28"/>
      <c r="L148" s="28"/>
    </row>
    <row r="149" spans="2:65" s="10" customFormat="1" ht="29.25" customHeight="1">
      <c r="B149" s="112"/>
      <c r="C149" s="113" t="s">
        <v>237</v>
      </c>
      <c r="D149" s="114" t="s">
        <v>61</v>
      </c>
      <c r="E149" s="114" t="s">
        <v>57</v>
      </c>
      <c r="F149" s="114" t="s">
        <v>58</v>
      </c>
      <c r="G149" s="114" t="s">
        <v>238</v>
      </c>
      <c r="H149" s="114" t="s">
        <v>239</v>
      </c>
      <c r="I149" s="114" t="s">
        <v>240</v>
      </c>
      <c r="J149" s="114" t="s">
        <v>207</v>
      </c>
      <c r="K149" s="115" t="s">
        <v>241</v>
      </c>
      <c r="L149" s="112"/>
      <c r="M149" s="55" t="s">
        <v>1</v>
      </c>
      <c r="N149" s="56" t="s">
        <v>40</v>
      </c>
      <c r="O149" s="56" t="s">
        <v>242</v>
      </c>
      <c r="P149" s="56" t="s">
        <v>243</v>
      </c>
      <c r="Q149" s="56" t="s">
        <v>244</v>
      </c>
      <c r="R149" s="56" t="s">
        <v>245</v>
      </c>
      <c r="S149" s="56" t="s">
        <v>246</v>
      </c>
      <c r="T149" s="57" t="s">
        <v>247</v>
      </c>
    </row>
    <row r="150" spans="2:65" s="1" customFormat="1" ht="22.9" customHeight="1">
      <c r="B150" s="28"/>
      <c r="C150" s="60" t="s">
        <v>248</v>
      </c>
      <c r="J150" s="116">
        <f>BK150</f>
        <v>0</v>
      </c>
      <c r="L150" s="28"/>
      <c r="M150" s="58"/>
      <c r="N150" s="49"/>
      <c r="O150" s="49"/>
      <c r="P150" s="117">
        <f>P151+P291</f>
        <v>0</v>
      </c>
      <c r="Q150" s="49"/>
      <c r="R150" s="117">
        <f>R151+R291</f>
        <v>2000.9538795899998</v>
      </c>
      <c r="S150" s="49"/>
      <c r="T150" s="118">
        <f>T151+T291</f>
        <v>10.006500000000001</v>
      </c>
      <c r="AT150" s="13" t="s">
        <v>75</v>
      </c>
      <c r="AU150" s="13" t="s">
        <v>209</v>
      </c>
      <c r="BK150" s="119">
        <f>BK151+BK291</f>
        <v>0</v>
      </c>
    </row>
    <row r="151" spans="2:65" s="11" customFormat="1" ht="25.9" customHeight="1">
      <c r="B151" s="120"/>
      <c r="D151" s="121" t="s">
        <v>75</v>
      </c>
      <c r="E151" s="122" t="s">
        <v>249</v>
      </c>
      <c r="F151" s="122" t="s">
        <v>250</v>
      </c>
      <c r="I151" s="123"/>
      <c r="J151" s="124">
        <f>BK151</f>
        <v>0</v>
      </c>
      <c r="L151" s="120"/>
      <c r="M151" s="125"/>
      <c r="P151" s="126">
        <f>P152+P162+P171+P190+P195+P221+P270+P284+P289</f>
        <v>0</v>
      </c>
      <c r="R151" s="126">
        <f>R152+R162+R171+R190+R195+R221+R270+R284+R289</f>
        <v>1961.8949000499997</v>
      </c>
      <c r="T151" s="127">
        <f>T152+T162+T171+T190+T195+T221+T270+T284+T289</f>
        <v>10.006500000000001</v>
      </c>
      <c r="AR151" s="121" t="s">
        <v>83</v>
      </c>
      <c r="AT151" s="128" t="s">
        <v>75</v>
      </c>
      <c r="AU151" s="128" t="s">
        <v>76</v>
      </c>
      <c r="AY151" s="121" t="s">
        <v>251</v>
      </c>
      <c r="BK151" s="129">
        <f>BK152+BK162+BK171+BK190+BK195+BK221+BK270+BK284+BK289</f>
        <v>0</v>
      </c>
    </row>
    <row r="152" spans="2:65" s="11" customFormat="1" ht="22.9" customHeight="1">
      <c r="B152" s="120"/>
      <c r="D152" s="121" t="s">
        <v>75</v>
      </c>
      <c r="E152" s="130" t="s">
        <v>83</v>
      </c>
      <c r="F152" s="130" t="s">
        <v>252</v>
      </c>
      <c r="I152" s="123"/>
      <c r="J152" s="131">
        <f>BK152</f>
        <v>0</v>
      </c>
      <c r="L152" s="120"/>
      <c r="M152" s="125"/>
      <c r="P152" s="126">
        <f>SUM(P153:P161)</f>
        <v>0</v>
      </c>
      <c r="R152" s="126">
        <f>SUM(R153:R161)</f>
        <v>0</v>
      </c>
      <c r="T152" s="127">
        <f>SUM(T153:T161)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SUM(BK153:BK161)</f>
        <v>0</v>
      </c>
    </row>
    <row r="153" spans="2:65" s="1" customFormat="1" ht="24.2" customHeight="1">
      <c r="B153" s="132"/>
      <c r="C153" s="133" t="s">
        <v>83</v>
      </c>
      <c r="D153" s="133" t="s">
        <v>253</v>
      </c>
      <c r="E153" s="134" t="s">
        <v>254</v>
      </c>
      <c r="F153" s="135" t="s">
        <v>255</v>
      </c>
      <c r="G153" s="136" t="s">
        <v>256</v>
      </c>
      <c r="H153" s="137">
        <v>775.4</v>
      </c>
      <c r="I153" s="138"/>
      <c r="J153" s="139">
        <f t="shared" ref="J153:J161" si="0"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ref="P153:P161" si="1">O153*H153</f>
        <v>0</v>
      </c>
      <c r="Q153" s="142">
        <v>0</v>
      </c>
      <c r="R153" s="142">
        <f t="shared" ref="R153:R161" si="2">Q153*H153</f>
        <v>0</v>
      </c>
      <c r="S153" s="142">
        <v>0</v>
      </c>
      <c r="T153" s="143">
        <f t="shared" ref="T153:T161" si="3"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ref="BE153:BE161" si="4">IF(N153="základní",J153,0)</f>
        <v>0</v>
      </c>
      <c r="BF153" s="145">
        <f t="shared" ref="BF153:BF161" si="5">IF(N153="snížená",J153,0)</f>
        <v>0</v>
      </c>
      <c r="BG153" s="145">
        <f t="shared" ref="BG153:BG161" si="6">IF(N153="zákl. přenesená",J153,0)</f>
        <v>0</v>
      </c>
      <c r="BH153" s="145">
        <f t="shared" ref="BH153:BH161" si="7">IF(N153="sníž. přenesená",J153,0)</f>
        <v>0</v>
      </c>
      <c r="BI153" s="145">
        <f t="shared" ref="BI153:BI161" si="8">IF(N153="nulová",J153,0)</f>
        <v>0</v>
      </c>
      <c r="BJ153" s="13" t="s">
        <v>83</v>
      </c>
      <c r="BK153" s="145">
        <f t="shared" ref="BK153:BK161" si="9">ROUND(I153*H153,2)</f>
        <v>0</v>
      </c>
      <c r="BL153" s="13" t="s">
        <v>258</v>
      </c>
      <c r="BM153" s="144" t="s">
        <v>259</v>
      </c>
    </row>
    <row r="154" spans="2:65" s="1" customFormat="1" ht="33" customHeight="1">
      <c r="B154" s="132"/>
      <c r="C154" s="133" t="s">
        <v>85</v>
      </c>
      <c r="D154" s="133" t="s">
        <v>253</v>
      </c>
      <c r="E154" s="134" t="s">
        <v>260</v>
      </c>
      <c r="F154" s="135" t="s">
        <v>261</v>
      </c>
      <c r="G154" s="136" t="s">
        <v>262</v>
      </c>
      <c r="H154" s="137">
        <v>258.61799999999999</v>
      </c>
      <c r="I154" s="138"/>
      <c r="J154" s="139">
        <f t="shared" si="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263</v>
      </c>
    </row>
    <row r="155" spans="2:65" s="1" customFormat="1" ht="33" customHeight="1">
      <c r="B155" s="132"/>
      <c r="C155" s="133" t="s">
        <v>93</v>
      </c>
      <c r="D155" s="133" t="s">
        <v>253</v>
      </c>
      <c r="E155" s="134" t="s">
        <v>264</v>
      </c>
      <c r="F155" s="135" t="s">
        <v>265</v>
      </c>
      <c r="G155" s="136" t="s">
        <v>262</v>
      </c>
      <c r="H155" s="137">
        <v>92.256</v>
      </c>
      <c r="I155" s="138"/>
      <c r="J155" s="139">
        <f t="shared" si="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266</v>
      </c>
    </row>
    <row r="156" spans="2:65" s="1" customFormat="1" ht="37.9" customHeight="1">
      <c r="B156" s="132"/>
      <c r="C156" s="133" t="s">
        <v>258</v>
      </c>
      <c r="D156" s="133" t="s">
        <v>253</v>
      </c>
      <c r="E156" s="134" t="s">
        <v>267</v>
      </c>
      <c r="F156" s="135" t="s">
        <v>268</v>
      </c>
      <c r="G156" s="136" t="s">
        <v>262</v>
      </c>
      <c r="H156" s="137">
        <v>85</v>
      </c>
      <c r="I156" s="138"/>
      <c r="J156" s="139">
        <f t="shared" si="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269</v>
      </c>
    </row>
    <row r="157" spans="2:65" s="1" customFormat="1" ht="37.9" customHeight="1">
      <c r="B157" s="132"/>
      <c r="C157" s="133" t="s">
        <v>270</v>
      </c>
      <c r="D157" s="133" t="s">
        <v>253</v>
      </c>
      <c r="E157" s="134" t="s">
        <v>271</v>
      </c>
      <c r="F157" s="135" t="s">
        <v>272</v>
      </c>
      <c r="G157" s="136" t="s">
        <v>262</v>
      </c>
      <c r="H157" s="137">
        <v>478.27699999999999</v>
      </c>
      <c r="I157" s="138"/>
      <c r="J157" s="139">
        <f t="shared" si="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273</v>
      </c>
    </row>
    <row r="158" spans="2:65" s="1" customFormat="1" ht="24.2" customHeight="1">
      <c r="B158" s="132"/>
      <c r="C158" s="133" t="s">
        <v>274</v>
      </c>
      <c r="D158" s="133" t="s">
        <v>253</v>
      </c>
      <c r="E158" s="134" t="s">
        <v>275</v>
      </c>
      <c r="F158" s="135" t="s">
        <v>276</v>
      </c>
      <c r="G158" s="136" t="s">
        <v>262</v>
      </c>
      <c r="H158" s="137">
        <v>85</v>
      </c>
      <c r="I158" s="138"/>
      <c r="J158" s="139">
        <f t="shared" si="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277</v>
      </c>
    </row>
    <row r="159" spans="2:65" s="1" customFormat="1" ht="33" customHeight="1">
      <c r="B159" s="132"/>
      <c r="C159" s="133" t="s">
        <v>278</v>
      </c>
      <c r="D159" s="133" t="s">
        <v>253</v>
      </c>
      <c r="E159" s="134" t="s">
        <v>279</v>
      </c>
      <c r="F159" s="135" t="s">
        <v>280</v>
      </c>
      <c r="G159" s="136" t="s">
        <v>281</v>
      </c>
      <c r="H159" s="137">
        <v>860.899</v>
      </c>
      <c r="I159" s="138"/>
      <c r="J159" s="139">
        <f t="shared" si="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3" t="s">
        <v>83</v>
      </c>
      <c r="BK159" s="145">
        <f t="shared" si="9"/>
        <v>0</v>
      </c>
      <c r="BL159" s="13" t="s">
        <v>258</v>
      </c>
      <c r="BM159" s="144" t="s">
        <v>282</v>
      </c>
    </row>
    <row r="160" spans="2:65" s="1" customFormat="1" ht="16.5" customHeight="1">
      <c r="B160" s="132"/>
      <c r="C160" s="133" t="s">
        <v>283</v>
      </c>
      <c r="D160" s="133" t="s">
        <v>253</v>
      </c>
      <c r="E160" s="134" t="s">
        <v>284</v>
      </c>
      <c r="F160" s="135" t="s">
        <v>285</v>
      </c>
      <c r="G160" s="136" t="s">
        <v>262</v>
      </c>
      <c r="H160" s="137">
        <v>478.27699999999999</v>
      </c>
      <c r="I160" s="138"/>
      <c r="J160" s="139">
        <f t="shared" si="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3" t="s">
        <v>83</v>
      </c>
      <c r="BK160" s="145">
        <f t="shared" si="9"/>
        <v>0</v>
      </c>
      <c r="BL160" s="13" t="s">
        <v>258</v>
      </c>
      <c r="BM160" s="144" t="s">
        <v>286</v>
      </c>
    </row>
    <row r="161" spans="2:65" s="1" customFormat="1" ht="24.2" customHeight="1">
      <c r="B161" s="132"/>
      <c r="C161" s="133" t="s">
        <v>287</v>
      </c>
      <c r="D161" s="133" t="s">
        <v>253</v>
      </c>
      <c r="E161" s="134" t="s">
        <v>288</v>
      </c>
      <c r="F161" s="135" t="s">
        <v>289</v>
      </c>
      <c r="G161" s="136" t="s">
        <v>262</v>
      </c>
      <c r="H161" s="137">
        <v>27.677</v>
      </c>
      <c r="I161" s="138"/>
      <c r="J161" s="139">
        <f t="shared" si="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3" t="s">
        <v>83</v>
      </c>
      <c r="BK161" s="145">
        <f t="shared" si="9"/>
        <v>0</v>
      </c>
      <c r="BL161" s="13" t="s">
        <v>258</v>
      </c>
      <c r="BM161" s="144" t="s">
        <v>290</v>
      </c>
    </row>
    <row r="162" spans="2:65" s="11" customFormat="1" ht="22.9" customHeight="1">
      <c r="B162" s="120"/>
      <c r="D162" s="121" t="s">
        <v>75</v>
      </c>
      <c r="E162" s="130" t="s">
        <v>85</v>
      </c>
      <c r="F162" s="130" t="s">
        <v>291</v>
      </c>
      <c r="I162" s="123"/>
      <c r="J162" s="131">
        <f>BK162</f>
        <v>0</v>
      </c>
      <c r="L162" s="120"/>
      <c r="M162" s="125"/>
      <c r="P162" s="126">
        <f>SUM(P163:P170)</f>
        <v>0</v>
      </c>
      <c r="R162" s="126">
        <f>SUM(R163:R170)</f>
        <v>318.10707301999997</v>
      </c>
      <c r="T162" s="127">
        <f>SUM(T163:T170)</f>
        <v>0</v>
      </c>
      <c r="AR162" s="121" t="s">
        <v>83</v>
      </c>
      <c r="AT162" s="128" t="s">
        <v>75</v>
      </c>
      <c r="AU162" s="128" t="s">
        <v>83</v>
      </c>
      <c r="AY162" s="121" t="s">
        <v>251</v>
      </c>
      <c r="BK162" s="129">
        <f>SUM(BK163:BK170)</f>
        <v>0</v>
      </c>
    </row>
    <row r="163" spans="2:65" s="1" customFormat="1" ht="16.5" customHeight="1">
      <c r="B163" s="132"/>
      <c r="C163" s="133" t="s">
        <v>292</v>
      </c>
      <c r="D163" s="133" t="s">
        <v>253</v>
      </c>
      <c r="E163" s="134" t="s">
        <v>293</v>
      </c>
      <c r="F163" s="135" t="s">
        <v>294</v>
      </c>
      <c r="G163" s="136" t="s">
        <v>262</v>
      </c>
      <c r="H163" s="137">
        <v>76.88</v>
      </c>
      <c r="I163" s="138"/>
      <c r="J163" s="139">
        <f t="shared" ref="J163:J170" si="10">ROUND(I163*H163,2)</f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ref="P163:P170" si="11">O163*H163</f>
        <v>0</v>
      </c>
      <c r="Q163" s="142">
        <v>2.5018699999999998</v>
      </c>
      <c r="R163" s="142">
        <f t="shared" ref="R163:R170" si="12">Q163*H163</f>
        <v>192.34376559999998</v>
      </c>
      <c r="S163" s="142">
        <v>0</v>
      </c>
      <c r="T163" s="143">
        <f t="shared" ref="T163:T170" si="13">S163*H163</f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ref="BE163:BE170" si="14">IF(N163="základní",J163,0)</f>
        <v>0</v>
      </c>
      <c r="BF163" s="145">
        <f t="shared" ref="BF163:BF170" si="15">IF(N163="snížená",J163,0)</f>
        <v>0</v>
      </c>
      <c r="BG163" s="145">
        <f t="shared" ref="BG163:BG170" si="16">IF(N163="zákl. přenesená",J163,0)</f>
        <v>0</v>
      </c>
      <c r="BH163" s="145">
        <f t="shared" ref="BH163:BH170" si="17">IF(N163="sníž. přenesená",J163,0)</f>
        <v>0</v>
      </c>
      <c r="BI163" s="145">
        <f t="shared" ref="BI163:BI170" si="18">IF(N163="nulová",J163,0)</f>
        <v>0</v>
      </c>
      <c r="BJ163" s="13" t="s">
        <v>83</v>
      </c>
      <c r="BK163" s="145">
        <f t="shared" ref="BK163:BK170" si="19">ROUND(I163*H163,2)</f>
        <v>0</v>
      </c>
      <c r="BL163" s="13" t="s">
        <v>258</v>
      </c>
      <c r="BM163" s="144" t="s">
        <v>295</v>
      </c>
    </row>
    <row r="164" spans="2:65" s="1" customFormat="1" ht="16.5" customHeight="1">
      <c r="B164" s="132"/>
      <c r="C164" s="133" t="s">
        <v>296</v>
      </c>
      <c r="D164" s="133" t="s">
        <v>253</v>
      </c>
      <c r="E164" s="134" t="s">
        <v>297</v>
      </c>
      <c r="F164" s="135" t="s">
        <v>298</v>
      </c>
      <c r="G164" s="136" t="s">
        <v>256</v>
      </c>
      <c r="H164" s="137">
        <v>105.316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2.6900000000000001E-3</v>
      </c>
      <c r="R164" s="142">
        <f t="shared" si="12"/>
        <v>0.28330004000000003</v>
      </c>
      <c r="S164" s="142">
        <v>0</v>
      </c>
      <c r="T164" s="143">
        <f t="shared" si="1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299</v>
      </c>
    </row>
    <row r="165" spans="2:65" s="1" customFormat="1" ht="16.5" customHeight="1">
      <c r="B165" s="132"/>
      <c r="C165" s="133" t="s">
        <v>300</v>
      </c>
      <c r="D165" s="133" t="s">
        <v>253</v>
      </c>
      <c r="E165" s="134" t="s">
        <v>301</v>
      </c>
      <c r="F165" s="135" t="s">
        <v>302</v>
      </c>
      <c r="G165" s="136" t="s">
        <v>256</v>
      </c>
      <c r="H165" s="137">
        <v>105.316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303</v>
      </c>
    </row>
    <row r="166" spans="2:65" s="1" customFormat="1" ht="33" customHeight="1">
      <c r="B166" s="132"/>
      <c r="C166" s="133" t="s">
        <v>304</v>
      </c>
      <c r="D166" s="133" t="s">
        <v>253</v>
      </c>
      <c r="E166" s="134" t="s">
        <v>305</v>
      </c>
      <c r="F166" s="135" t="s">
        <v>306</v>
      </c>
      <c r="G166" s="136" t="s">
        <v>256</v>
      </c>
      <c r="H166" s="137">
        <v>23.619</v>
      </c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0.47326000000000001</v>
      </c>
      <c r="R166" s="142">
        <f t="shared" si="12"/>
        <v>11.17792794</v>
      </c>
      <c r="S166" s="142">
        <v>0</v>
      </c>
      <c r="T166" s="143">
        <f t="shared" si="13"/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258</v>
      </c>
      <c r="BM166" s="144" t="s">
        <v>307</v>
      </c>
    </row>
    <row r="167" spans="2:65" s="1" customFormat="1" ht="33" customHeight="1">
      <c r="B167" s="132"/>
      <c r="C167" s="133" t="s">
        <v>308</v>
      </c>
      <c r="D167" s="133" t="s">
        <v>253</v>
      </c>
      <c r="E167" s="134" t="s">
        <v>309</v>
      </c>
      <c r="F167" s="135" t="s">
        <v>310</v>
      </c>
      <c r="G167" s="136" t="s">
        <v>256</v>
      </c>
      <c r="H167" s="137">
        <v>148.31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0.69347000000000003</v>
      </c>
      <c r="R167" s="142">
        <f t="shared" si="12"/>
        <v>102.8485357</v>
      </c>
      <c r="S167" s="142">
        <v>0</v>
      </c>
      <c r="T167" s="143">
        <f t="shared" si="1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258</v>
      </c>
      <c r="BM167" s="144" t="s">
        <v>311</v>
      </c>
    </row>
    <row r="168" spans="2:65" s="1" customFormat="1" ht="33" customHeight="1">
      <c r="B168" s="132"/>
      <c r="C168" s="133" t="s">
        <v>8</v>
      </c>
      <c r="D168" s="133" t="s">
        <v>253</v>
      </c>
      <c r="E168" s="134" t="s">
        <v>312</v>
      </c>
      <c r="F168" s="135" t="s">
        <v>313</v>
      </c>
      <c r="G168" s="136" t="s">
        <v>256</v>
      </c>
      <c r="H168" s="137">
        <v>4.5490000000000004</v>
      </c>
      <c r="I168" s="138"/>
      <c r="J168" s="139">
        <f t="shared" si="1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1"/>
        <v>0</v>
      </c>
      <c r="Q168" s="142">
        <v>1.1662600000000001</v>
      </c>
      <c r="R168" s="142">
        <f t="shared" si="12"/>
        <v>5.3053167400000012</v>
      </c>
      <c r="S168" s="142">
        <v>0</v>
      </c>
      <c r="T168" s="143">
        <f t="shared" si="13"/>
        <v>0</v>
      </c>
      <c r="AR168" s="144" t="s">
        <v>258</v>
      </c>
      <c r="AT168" s="144" t="s">
        <v>253</v>
      </c>
      <c r="AU168" s="144" t="s">
        <v>85</v>
      </c>
      <c r="AY168" s="13" t="s">
        <v>251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83</v>
      </c>
      <c r="BK168" s="145">
        <f t="shared" si="19"/>
        <v>0</v>
      </c>
      <c r="BL168" s="13" t="s">
        <v>258</v>
      </c>
      <c r="BM168" s="144" t="s">
        <v>314</v>
      </c>
    </row>
    <row r="169" spans="2:65" s="1" customFormat="1" ht="24.2" customHeight="1">
      <c r="B169" s="132"/>
      <c r="C169" s="133" t="s">
        <v>315</v>
      </c>
      <c r="D169" s="133" t="s">
        <v>253</v>
      </c>
      <c r="E169" s="134" t="s">
        <v>316</v>
      </c>
      <c r="F169" s="135" t="s">
        <v>317</v>
      </c>
      <c r="G169" s="136" t="s">
        <v>281</v>
      </c>
      <c r="H169" s="137">
        <v>4.7</v>
      </c>
      <c r="I169" s="138"/>
      <c r="J169" s="139">
        <f t="shared" si="1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1"/>
        <v>0</v>
      </c>
      <c r="Q169" s="142">
        <v>1.0593999999999999</v>
      </c>
      <c r="R169" s="142">
        <f t="shared" si="12"/>
        <v>4.9791799999999995</v>
      </c>
      <c r="S169" s="142">
        <v>0</v>
      </c>
      <c r="T169" s="143">
        <f t="shared" si="13"/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83</v>
      </c>
      <c r="BK169" s="145">
        <f t="shared" si="19"/>
        <v>0</v>
      </c>
      <c r="BL169" s="13" t="s">
        <v>258</v>
      </c>
      <c r="BM169" s="144" t="s">
        <v>318</v>
      </c>
    </row>
    <row r="170" spans="2:65" s="1" customFormat="1" ht="21.75" customHeight="1">
      <c r="B170" s="132"/>
      <c r="C170" s="133" t="s">
        <v>319</v>
      </c>
      <c r="D170" s="133" t="s">
        <v>253</v>
      </c>
      <c r="E170" s="134" t="s">
        <v>320</v>
      </c>
      <c r="F170" s="135" t="s">
        <v>321</v>
      </c>
      <c r="G170" s="136" t="s">
        <v>281</v>
      </c>
      <c r="H170" s="137">
        <v>1.1000000000000001</v>
      </c>
      <c r="I170" s="138"/>
      <c r="J170" s="139">
        <f t="shared" si="10"/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si="11"/>
        <v>0</v>
      </c>
      <c r="Q170" s="142">
        <v>1.06277</v>
      </c>
      <c r="R170" s="142">
        <f t="shared" si="12"/>
        <v>1.1690470000000002</v>
      </c>
      <c r="S170" s="142">
        <v>0</v>
      </c>
      <c r="T170" s="143">
        <f t="shared" si="13"/>
        <v>0</v>
      </c>
      <c r="AR170" s="144" t="s">
        <v>258</v>
      </c>
      <c r="AT170" s="144" t="s">
        <v>253</v>
      </c>
      <c r="AU170" s="144" t="s">
        <v>85</v>
      </c>
      <c r="AY170" s="13" t="s">
        <v>251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3" t="s">
        <v>83</v>
      </c>
      <c r="BK170" s="145">
        <f t="shared" si="19"/>
        <v>0</v>
      </c>
      <c r="BL170" s="13" t="s">
        <v>258</v>
      </c>
      <c r="BM170" s="144" t="s">
        <v>322</v>
      </c>
    </row>
    <row r="171" spans="2:65" s="11" customFormat="1" ht="22.9" customHeight="1">
      <c r="B171" s="120"/>
      <c r="D171" s="121" t="s">
        <v>75</v>
      </c>
      <c r="E171" s="130" t="s">
        <v>93</v>
      </c>
      <c r="F171" s="130" t="s">
        <v>323</v>
      </c>
      <c r="I171" s="123"/>
      <c r="J171" s="131">
        <f>BK171</f>
        <v>0</v>
      </c>
      <c r="L171" s="120"/>
      <c r="M171" s="125"/>
      <c r="P171" s="126">
        <f>SUM(P172:P189)</f>
        <v>0</v>
      </c>
      <c r="R171" s="126">
        <f>SUM(R172:R189)</f>
        <v>342.48825177000003</v>
      </c>
      <c r="T171" s="127">
        <f>SUM(T172:T189)</f>
        <v>0</v>
      </c>
      <c r="AR171" s="121" t="s">
        <v>83</v>
      </c>
      <c r="AT171" s="128" t="s">
        <v>75</v>
      </c>
      <c r="AU171" s="128" t="s">
        <v>83</v>
      </c>
      <c r="AY171" s="121" t="s">
        <v>251</v>
      </c>
      <c r="BK171" s="129">
        <f>SUM(BK172:BK189)</f>
        <v>0</v>
      </c>
    </row>
    <row r="172" spans="2:65" s="1" customFormat="1" ht="33" customHeight="1">
      <c r="B172" s="132"/>
      <c r="C172" s="133" t="s">
        <v>324</v>
      </c>
      <c r="D172" s="133" t="s">
        <v>253</v>
      </c>
      <c r="E172" s="134" t="s">
        <v>325</v>
      </c>
      <c r="F172" s="135" t="s">
        <v>326</v>
      </c>
      <c r="G172" s="136" t="s">
        <v>256</v>
      </c>
      <c r="H172" s="137">
        <v>49.783000000000001</v>
      </c>
      <c r="I172" s="138"/>
      <c r="J172" s="139">
        <f t="shared" ref="J172:J189" si="20">ROUND(I172*H172,2)</f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ref="P172:P189" si="21">O172*H172</f>
        <v>0</v>
      </c>
      <c r="Q172" s="142">
        <v>0.51809000000000005</v>
      </c>
      <c r="R172" s="142">
        <f t="shared" ref="R172:R189" si="22">Q172*H172</f>
        <v>25.792074470000003</v>
      </c>
      <c r="S172" s="142">
        <v>0</v>
      </c>
      <c r="T172" s="143">
        <f t="shared" ref="T172:T189" si="23">S172*H172</f>
        <v>0</v>
      </c>
      <c r="AR172" s="144" t="s">
        <v>258</v>
      </c>
      <c r="AT172" s="144" t="s">
        <v>253</v>
      </c>
      <c r="AU172" s="144" t="s">
        <v>85</v>
      </c>
      <c r="AY172" s="13" t="s">
        <v>251</v>
      </c>
      <c r="BE172" s="145">
        <f t="shared" ref="BE172:BE189" si="24">IF(N172="základní",J172,0)</f>
        <v>0</v>
      </c>
      <c r="BF172" s="145">
        <f t="shared" ref="BF172:BF189" si="25">IF(N172="snížená",J172,0)</f>
        <v>0</v>
      </c>
      <c r="BG172" s="145">
        <f t="shared" ref="BG172:BG189" si="26">IF(N172="zákl. přenesená",J172,0)</f>
        <v>0</v>
      </c>
      <c r="BH172" s="145">
        <f t="shared" ref="BH172:BH189" si="27">IF(N172="sníž. přenesená",J172,0)</f>
        <v>0</v>
      </c>
      <c r="BI172" s="145">
        <f t="shared" ref="BI172:BI189" si="28">IF(N172="nulová",J172,0)</f>
        <v>0</v>
      </c>
      <c r="BJ172" s="13" t="s">
        <v>83</v>
      </c>
      <c r="BK172" s="145">
        <f t="shared" ref="BK172:BK189" si="29">ROUND(I172*H172,2)</f>
        <v>0</v>
      </c>
      <c r="BL172" s="13" t="s">
        <v>258</v>
      </c>
      <c r="BM172" s="144" t="s">
        <v>327</v>
      </c>
    </row>
    <row r="173" spans="2:65" s="1" customFormat="1" ht="24.2" customHeight="1">
      <c r="B173" s="132"/>
      <c r="C173" s="133" t="s">
        <v>328</v>
      </c>
      <c r="D173" s="133" t="s">
        <v>253</v>
      </c>
      <c r="E173" s="134" t="s">
        <v>329</v>
      </c>
      <c r="F173" s="135" t="s">
        <v>330</v>
      </c>
      <c r="G173" s="136" t="s">
        <v>256</v>
      </c>
      <c r="H173" s="137">
        <v>739.98800000000006</v>
      </c>
      <c r="I173" s="138"/>
      <c r="J173" s="139">
        <f t="shared" si="2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21"/>
        <v>0</v>
      </c>
      <c r="Q173" s="142">
        <v>0.33555000000000001</v>
      </c>
      <c r="R173" s="142">
        <f t="shared" si="22"/>
        <v>248.30297340000004</v>
      </c>
      <c r="S173" s="142">
        <v>0</v>
      </c>
      <c r="T173" s="143">
        <f t="shared" si="23"/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83</v>
      </c>
      <c r="BK173" s="145">
        <f t="shared" si="29"/>
        <v>0</v>
      </c>
      <c r="BL173" s="13" t="s">
        <v>258</v>
      </c>
      <c r="BM173" s="144" t="s">
        <v>331</v>
      </c>
    </row>
    <row r="174" spans="2:65" s="1" customFormat="1" ht="21.75" customHeight="1">
      <c r="B174" s="132"/>
      <c r="C174" s="133" t="s">
        <v>332</v>
      </c>
      <c r="D174" s="133" t="s">
        <v>253</v>
      </c>
      <c r="E174" s="134" t="s">
        <v>333</v>
      </c>
      <c r="F174" s="135" t="s">
        <v>334</v>
      </c>
      <c r="G174" s="136" t="s">
        <v>335</v>
      </c>
      <c r="H174" s="137">
        <v>6</v>
      </c>
      <c r="I174" s="138"/>
      <c r="J174" s="139">
        <f t="shared" si="2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21"/>
        <v>0</v>
      </c>
      <c r="Q174" s="142">
        <v>1.7940000000000001E-2</v>
      </c>
      <c r="R174" s="142">
        <f t="shared" si="22"/>
        <v>0.10764000000000001</v>
      </c>
      <c r="S174" s="142">
        <v>0</v>
      </c>
      <c r="T174" s="143">
        <f t="shared" si="23"/>
        <v>0</v>
      </c>
      <c r="AR174" s="144" t="s">
        <v>258</v>
      </c>
      <c r="AT174" s="144" t="s">
        <v>253</v>
      </c>
      <c r="AU174" s="144" t="s">
        <v>85</v>
      </c>
      <c r="AY174" s="13" t="s">
        <v>251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83</v>
      </c>
      <c r="BK174" s="145">
        <f t="shared" si="29"/>
        <v>0</v>
      </c>
      <c r="BL174" s="13" t="s">
        <v>258</v>
      </c>
      <c r="BM174" s="144" t="s">
        <v>336</v>
      </c>
    </row>
    <row r="175" spans="2:65" s="1" customFormat="1" ht="21.75" customHeight="1">
      <c r="B175" s="132"/>
      <c r="C175" s="133" t="s">
        <v>7</v>
      </c>
      <c r="D175" s="133" t="s">
        <v>253</v>
      </c>
      <c r="E175" s="134" t="s">
        <v>337</v>
      </c>
      <c r="F175" s="135" t="s">
        <v>338</v>
      </c>
      <c r="G175" s="136" t="s">
        <v>335</v>
      </c>
      <c r="H175" s="137">
        <v>8</v>
      </c>
      <c r="I175" s="138"/>
      <c r="J175" s="139">
        <f t="shared" si="2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21"/>
        <v>0</v>
      </c>
      <c r="Q175" s="142">
        <v>2.2780000000000002E-2</v>
      </c>
      <c r="R175" s="142">
        <f t="shared" si="22"/>
        <v>0.18224000000000001</v>
      </c>
      <c r="S175" s="142">
        <v>0</v>
      </c>
      <c r="T175" s="143">
        <f t="shared" si="23"/>
        <v>0</v>
      </c>
      <c r="AR175" s="144" t="s">
        <v>258</v>
      </c>
      <c r="AT175" s="144" t="s">
        <v>253</v>
      </c>
      <c r="AU175" s="144" t="s">
        <v>85</v>
      </c>
      <c r="AY175" s="13" t="s">
        <v>251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83</v>
      </c>
      <c r="BK175" s="145">
        <f t="shared" si="29"/>
        <v>0</v>
      </c>
      <c r="BL175" s="13" t="s">
        <v>258</v>
      </c>
      <c r="BM175" s="144" t="s">
        <v>339</v>
      </c>
    </row>
    <row r="176" spans="2:65" s="1" customFormat="1" ht="21.75" customHeight="1">
      <c r="B176" s="132"/>
      <c r="C176" s="133" t="s">
        <v>340</v>
      </c>
      <c r="D176" s="133" t="s">
        <v>253</v>
      </c>
      <c r="E176" s="134" t="s">
        <v>341</v>
      </c>
      <c r="F176" s="135" t="s">
        <v>342</v>
      </c>
      <c r="G176" s="136" t="s">
        <v>335</v>
      </c>
      <c r="H176" s="137">
        <v>2</v>
      </c>
      <c r="I176" s="138"/>
      <c r="J176" s="139">
        <f t="shared" si="2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21"/>
        <v>0</v>
      </c>
      <c r="Q176" s="142">
        <v>4.0550000000000003E-2</v>
      </c>
      <c r="R176" s="142">
        <f t="shared" si="22"/>
        <v>8.1100000000000005E-2</v>
      </c>
      <c r="S176" s="142">
        <v>0</v>
      </c>
      <c r="T176" s="143">
        <f t="shared" si="23"/>
        <v>0</v>
      </c>
      <c r="AR176" s="144" t="s">
        <v>258</v>
      </c>
      <c r="AT176" s="144" t="s">
        <v>253</v>
      </c>
      <c r="AU176" s="144" t="s">
        <v>85</v>
      </c>
      <c r="AY176" s="13" t="s">
        <v>251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83</v>
      </c>
      <c r="BK176" s="145">
        <f t="shared" si="29"/>
        <v>0</v>
      </c>
      <c r="BL176" s="13" t="s">
        <v>258</v>
      </c>
      <c r="BM176" s="144" t="s">
        <v>343</v>
      </c>
    </row>
    <row r="177" spans="2:65" s="1" customFormat="1" ht="21.75" customHeight="1">
      <c r="B177" s="132"/>
      <c r="C177" s="133" t="s">
        <v>344</v>
      </c>
      <c r="D177" s="133" t="s">
        <v>253</v>
      </c>
      <c r="E177" s="134" t="s">
        <v>345</v>
      </c>
      <c r="F177" s="135" t="s">
        <v>346</v>
      </c>
      <c r="G177" s="136" t="s">
        <v>335</v>
      </c>
      <c r="H177" s="137">
        <v>2</v>
      </c>
      <c r="I177" s="138"/>
      <c r="J177" s="139">
        <f t="shared" si="2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21"/>
        <v>0</v>
      </c>
      <c r="Q177" s="142">
        <v>3.6549999999999999E-2</v>
      </c>
      <c r="R177" s="142">
        <f t="shared" si="22"/>
        <v>7.3099999999999998E-2</v>
      </c>
      <c r="S177" s="142">
        <v>0</v>
      </c>
      <c r="T177" s="143">
        <f t="shared" si="23"/>
        <v>0</v>
      </c>
      <c r="AR177" s="144" t="s">
        <v>258</v>
      </c>
      <c r="AT177" s="144" t="s">
        <v>253</v>
      </c>
      <c r="AU177" s="144" t="s">
        <v>85</v>
      </c>
      <c r="AY177" s="13" t="s">
        <v>251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83</v>
      </c>
      <c r="BK177" s="145">
        <f t="shared" si="29"/>
        <v>0</v>
      </c>
      <c r="BL177" s="13" t="s">
        <v>258</v>
      </c>
      <c r="BM177" s="144" t="s">
        <v>347</v>
      </c>
    </row>
    <row r="178" spans="2:65" s="1" customFormat="1" ht="21.75" customHeight="1">
      <c r="B178" s="132"/>
      <c r="C178" s="133" t="s">
        <v>348</v>
      </c>
      <c r="D178" s="133" t="s">
        <v>253</v>
      </c>
      <c r="E178" s="134" t="s">
        <v>349</v>
      </c>
      <c r="F178" s="135" t="s">
        <v>350</v>
      </c>
      <c r="G178" s="136" t="s">
        <v>335</v>
      </c>
      <c r="H178" s="137">
        <v>30</v>
      </c>
      <c r="I178" s="138"/>
      <c r="J178" s="139">
        <f t="shared" si="2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21"/>
        <v>0</v>
      </c>
      <c r="Q178" s="142">
        <v>4.555E-2</v>
      </c>
      <c r="R178" s="142">
        <f t="shared" si="22"/>
        <v>1.3665</v>
      </c>
      <c r="S178" s="142">
        <v>0</v>
      </c>
      <c r="T178" s="143">
        <f t="shared" si="23"/>
        <v>0</v>
      </c>
      <c r="AR178" s="144" t="s">
        <v>258</v>
      </c>
      <c r="AT178" s="144" t="s">
        <v>253</v>
      </c>
      <c r="AU178" s="144" t="s">
        <v>85</v>
      </c>
      <c r="AY178" s="13" t="s">
        <v>251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83</v>
      </c>
      <c r="BK178" s="145">
        <f t="shared" si="29"/>
        <v>0</v>
      </c>
      <c r="BL178" s="13" t="s">
        <v>258</v>
      </c>
      <c r="BM178" s="144" t="s">
        <v>351</v>
      </c>
    </row>
    <row r="179" spans="2:65" s="1" customFormat="1" ht="21.75" customHeight="1">
      <c r="B179" s="132"/>
      <c r="C179" s="133" t="s">
        <v>352</v>
      </c>
      <c r="D179" s="133" t="s">
        <v>253</v>
      </c>
      <c r="E179" s="134" t="s">
        <v>353</v>
      </c>
      <c r="F179" s="135" t="s">
        <v>354</v>
      </c>
      <c r="G179" s="136" t="s">
        <v>335</v>
      </c>
      <c r="H179" s="137">
        <v>4</v>
      </c>
      <c r="I179" s="138"/>
      <c r="J179" s="139">
        <f t="shared" si="2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21"/>
        <v>0</v>
      </c>
      <c r="Q179" s="142">
        <v>5.4550000000000001E-2</v>
      </c>
      <c r="R179" s="142">
        <f t="shared" si="22"/>
        <v>0.21820000000000001</v>
      </c>
      <c r="S179" s="142">
        <v>0</v>
      </c>
      <c r="T179" s="143">
        <f t="shared" si="23"/>
        <v>0</v>
      </c>
      <c r="AR179" s="144" t="s">
        <v>258</v>
      </c>
      <c r="AT179" s="144" t="s">
        <v>253</v>
      </c>
      <c r="AU179" s="144" t="s">
        <v>85</v>
      </c>
      <c r="AY179" s="13" t="s">
        <v>251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83</v>
      </c>
      <c r="BK179" s="145">
        <f t="shared" si="29"/>
        <v>0</v>
      </c>
      <c r="BL179" s="13" t="s">
        <v>258</v>
      </c>
      <c r="BM179" s="144" t="s">
        <v>355</v>
      </c>
    </row>
    <row r="180" spans="2:65" s="1" customFormat="1" ht="21.75" customHeight="1">
      <c r="B180" s="132"/>
      <c r="C180" s="133" t="s">
        <v>356</v>
      </c>
      <c r="D180" s="133" t="s">
        <v>253</v>
      </c>
      <c r="E180" s="134" t="s">
        <v>357</v>
      </c>
      <c r="F180" s="135" t="s">
        <v>358</v>
      </c>
      <c r="G180" s="136" t="s">
        <v>335</v>
      </c>
      <c r="H180" s="137">
        <v>4</v>
      </c>
      <c r="I180" s="138"/>
      <c r="J180" s="139">
        <f t="shared" si="2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21"/>
        <v>0</v>
      </c>
      <c r="Q180" s="142">
        <v>7.2849999999999998E-2</v>
      </c>
      <c r="R180" s="142">
        <f t="shared" si="22"/>
        <v>0.29139999999999999</v>
      </c>
      <c r="S180" s="142">
        <v>0</v>
      </c>
      <c r="T180" s="143">
        <f t="shared" si="23"/>
        <v>0</v>
      </c>
      <c r="AR180" s="144" t="s">
        <v>258</v>
      </c>
      <c r="AT180" s="144" t="s">
        <v>253</v>
      </c>
      <c r="AU180" s="144" t="s">
        <v>85</v>
      </c>
      <c r="AY180" s="13" t="s">
        <v>251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3" t="s">
        <v>83</v>
      </c>
      <c r="BK180" s="145">
        <f t="shared" si="29"/>
        <v>0</v>
      </c>
      <c r="BL180" s="13" t="s">
        <v>258</v>
      </c>
      <c r="BM180" s="144" t="s">
        <v>359</v>
      </c>
    </row>
    <row r="181" spans="2:65" s="1" customFormat="1" ht="21.75" customHeight="1">
      <c r="B181" s="132"/>
      <c r="C181" s="133" t="s">
        <v>360</v>
      </c>
      <c r="D181" s="133" t="s">
        <v>253</v>
      </c>
      <c r="E181" s="134" t="s">
        <v>361</v>
      </c>
      <c r="F181" s="135" t="s">
        <v>362</v>
      </c>
      <c r="G181" s="136" t="s">
        <v>335</v>
      </c>
      <c r="H181" s="137">
        <v>8</v>
      </c>
      <c r="I181" s="138"/>
      <c r="J181" s="139">
        <f t="shared" si="2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21"/>
        <v>0</v>
      </c>
      <c r="Q181" s="142">
        <v>8.1850000000000006E-2</v>
      </c>
      <c r="R181" s="142">
        <f t="shared" si="22"/>
        <v>0.65480000000000005</v>
      </c>
      <c r="S181" s="142">
        <v>0</v>
      </c>
      <c r="T181" s="143">
        <f t="shared" si="23"/>
        <v>0</v>
      </c>
      <c r="AR181" s="144" t="s">
        <v>258</v>
      </c>
      <c r="AT181" s="144" t="s">
        <v>253</v>
      </c>
      <c r="AU181" s="144" t="s">
        <v>85</v>
      </c>
      <c r="AY181" s="13" t="s">
        <v>251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3" t="s">
        <v>83</v>
      </c>
      <c r="BK181" s="145">
        <f t="shared" si="29"/>
        <v>0</v>
      </c>
      <c r="BL181" s="13" t="s">
        <v>258</v>
      </c>
      <c r="BM181" s="144" t="s">
        <v>363</v>
      </c>
    </row>
    <row r="182" spans="2:65" s="1" customFormat="1" ht="21.75" customHeight="1">
      <c r="B182" s="132"/>
      <c r="C182" s="133" t="s">
        <v>364</v>
      </c>
      <c r="D182" s="133" t="s">
        <v>253</v>
      </c>
      <c r="E182" s="134" t="s">
        <v>365</v>
      </c>
      <c r="F182" s="135" t="s">
        <v>366</v>
      </c>
      <c r="G182" s="136" t="s">
        <v>335</v>
      </c>
      <c r="H182" s="137">
        <v>96</v>
      </c>
      <c r="I182" s="138"/>
      <c r="J182" s="139">
        <f t="shared" si="2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21"/>
        <v>0</v>
      </c>
      <c r="Q182" s="142">
        <v>9.1050000000000006E-2</v>
      </c>
      <c r="R182" s="142">
        <f t="shared" si="22"/>
        <v>8.7408000000000001</v>
      </c>
      <c r="S182" s="142">
        <v>0</v>
      </c>
      <c r="T182" s="143">
        <f t="shared" si="23"/>
        <v>0</v>
      </c>
      <c r="AR182" s="144" t="s">
        <v>258</v>
      </c>
      <c r="AT182" s="144" t="s">
        <v>253</v>
      </c>
      <c r="AU182" s="144" t="s">
        <v>85</v>
      </c>
      <c r="AY182" s="13" t="s">
        <v>251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3" t="s">
        <v>83</v>
      </c>
      <c r="BK182" s="145">
        <f t="shared" si="29"/>
        <v>0</v>
      </c>
      <c r="BL182" s="13" t="s">
        <v>258</v>
      </c>
      <c r="BM182" s="144" t="s">
        <v>367</v>
      </c>
    </row>
    <row r="183" spans="2:65" s="1" customFormat="1" ht="21.75" customHeight="1">
      <c r="B183" s="132"/>
      <c r="C183" s="133" t="s">
        <v>368</v>
      </c>
      <c r="D183" s="133" t="s">
        <v>253</v>
      </c>
      <c r="E183" s="134" t="s">
        <v>369</v>
      </c>
      <c r="F183" s="135" t="s">
        <v>370</v>
      </c>
      <c r="G183" s="136" t="s">
        <v>335</v>
      </c>
      <c r="H183" s="137">
        <v>4</v>
      </c>
      <c r="I183" s="138"/>
      <c r="J183" s="139">
        <f t="shared" si="2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21"/>
        <v>0</v>
      </c>
      <c r="Q183" s="142">
        <v>0.10005</v>
      </c>
      <c r="R183" s="142">
        <f t="shared" si="22"/>
        <v>0.4002</v>
      </c>
      <c r="S183" s="142">
        <v>0</v>
      </c>
      <c r="T183" s="143">
        <f t="shared" si="23"/>
        <v>0</v>
      </c>
      <c r="AR183" s="144" t="s">
        <v>258</v>
      </c>
      <c r="AT183" s="144" t="s">
        <v>253</v>
      </c>
      <c r="AU183" s="144" t="s">
        <v>85</v>
      </c>
      <c r="AY183" s="13" t="s">
        <v>251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3" t="s">
        <v>83</v>
      </c>
      <c r="BK183" s="145">
        <f t="shared" si="29"/>
        <v>0</v>
      </c>
      <c r="BL183" s="13" t="s">
        <v>258</v>
      </c>
      <c r="BM183" s="144" t="s">
        <v>371</v>
      </c>
    </row>
    <row r="184" spans="2:65" s="1" customFormat="1" ht="21.75" customHeight="1">
      <c r="B184" s="132"/>
      <c r="C184" s="133" t="s">
        <v>372</v>
      </c>
      <c r="D184" s="133" t="s">
        <v>253</v>
      </c>
      <c r="E184" s="134" t="s">
        <v>373</v>
      </c>
      <c r="F184" s="135" t="s">
        <v>374</v>
      </c>
      <c r="G184" s="136" t="s">
        <v>335</v>
      </c>
      <c r="H184" s="137">
        <v>8</v>
      </c>
      <c r="I184" s="138"/>
      <c r="J184" s="139">
        <f t="shared" si="2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21"/>
        <v>0</v>
      </c>
      <c r="Q184" s="142">
        <v>0.10904999999999999</v>
      </c>
      <c r="R184" s="142">
        <f t="shared" si="22"/>
        <v>0.87239999999999995</v>
      </c>
      <c r="S184" s="142">
        <v>0</v>
      </c>
      <c r="T184" s="143">
        <f t="shared" si="23"/>
        <v>0</v>
      </c>
      <c r="AR184" s="144" t="s">
        <v>258</v>
      </c>
      <c r="AT184" s="144" t="s">
        <v>253</v>
      </c>
      <c r="AU184" s="144" t="s">
        <v>85</v>
      </c>
      <c r="AY184" s="13" t="s">
        <v>251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3" t="s">
        <v>83</v>
      </c>
      <c r="BK184" s="145">
        <f t="shared" si="29"/>
        <v>0</v>
      </c>
      <c r="BL184" s="13" t="s">
        <v>258</v>
      </c>
      <c r="BM184" s="144" t="s">
        <v>375</v>
      </c>
    </row>
    <row r="185" spans="2:65" s="1" customFormat="1" ht="21.75" customHeight="1">
      <c r="B185" s="132"/>
      <c r="C185" s="133" t="s">
        <v>376</v>
      </c>
      <c r="D185" s="133" t="s">
        <v>253</v>
      </c>
      <c r="E185" s="134" t="s">
        <v>377</v>
      </c>
      <c r="F185" s="135" t="s">
        <v>378</v>
      </c>
      <c r="G185" s="136" t="s">
        <v>335</v>
      </c>
      <c r="H185" s="137">
        <v>8</v>
      </c>
      <c r="I185" s="138"/>
      <c r="J185" s="139">
        <f t="shared" si="2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21"/>
        <v>0</v>
      </c>
      <c r="Q185" s="142">
        <v>0.12705</v>
      </c>
      <c r="R185" s="142">
        <f t="shared" si="22"/>
        <v>1.0164</v>
      </c>
      <c r="S185" s="142">
        <v>0</v>
      </c>
      <c r="T185" s="143">
        <f t="shared" si="23"/>
        <v>0</v>
      </c>
      <c r="AR185" s="144" t="s">
        <v>258</v>
      </c>
      <c r="AT185" s="144" t="s">
        <v>253</v>
      </c>
      <c r="AU185" s="144" t="s">
        <v>85</v>
      </c>
      <c r="AY185" s="13" t="s">
        <v>251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3" t="s">
        <v>83</v>
      </c>
      <c r="BK185" s="145">
        <f t="shared" si="29"/>
        <v>0</v>
      </c>
      <c r="BL185" s="13" t="s">
        <v>258</v>
      </c>
      <c r="BM185" s="144" t="s">
        <v>379</v>
      </c>
    </row>
    <row r="186" spans="2:65" s="1" customFormat="1" ht="24.2" customHeight="1">
      <c r="B186" s="132"/>
      <c r="C186" s="133" t="s">
        <v>380</v>
      </c>
      <c r="D186" s="133" t="s">
        <v>253</v>
      </c>
      <c r="E186" s="134" t="s">
        <v>381</v>
      </c>
      <c r="F186" s="135" t="s">
        <v>382</v>
      </c>
      <c r="G186" s="136" t="s">
        <v>256</v>
      </c>
      <c r="H186" s="137">
        <v>192.65</v>
      </c>
      <c r="I186" s="138"/>
      <c r="J186" s="139">
        <f t="shared" si="2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21"/>
        <v>0</v>
      </c>
      <c r="Q186" s="142">
        <v>9.4479999999999995E-2</v>
      </c>
      <c r="R186" s="142">
        <f t="shared" si="22"/>
        <v>18.201571999999999</v>
      </c>
      <c r="S186" s="142">
        <v>0</v>
      </c>
      <c r="T186" s="143">
        <f t="shared" si="23"/>
        <v>0</v>
      </c>
      <c r="AR186" s="144" t="s">
        <v>258</v>
      </c>
      <c r="AT186" s="144" t="s">
        <v>253</v>
      </c>
      <c r="AU186" s="144" t="s">
        <v>85</v>
      </c>
      <c r="AY186" s="13" t="s">
        <v>251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3" t="s">
        <v>83</v>
      </c>
      <c r="BK186" s="145">
        <f t="shared" si="29"/>
        <v>0</v>
      </c>
      <c r="BL186" s="13" t="s">
        <v>258</v>
      </c>
      <c r="BM186" s="144" t="s">
        <v>383</v>
      </c>
    </row>
    <row r="187" spans="2:65" s="1" customFormat="1" ht="16.5" customHeight="1">
      <c r="B187" s="132"/>
      <c r="C187" s="133" t="s">
        <v>384</v>
      </c>
      <c r="D187" s="133" t="s">
        <v>253</v>
      </c>
      <c r="E187" s="134" t="s">
        <v>385</v>
      </c>
      <c r="F187" s="135" t="s">
        <v>386</v>
      </c>
      <c r="G187" s="136" t="s">
        <v>256</v>
      </c>
      <c r="H187" s="137">
        <v>83.177999999999997</v>
      </c>
      <c r="I187" s="138"/>
      <c r="J187" s="139">
        <f t="shared" si="2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21"/>
        <v>0</v>
      </c>
      <c r="Q187" s="142">
        <v>8.3409999999999998E-2</v>
      </c>
      <c r="R187" s="142">
        <f t="shared" si="22"/>
        <v>6.9378769799999995</v>
      </c>
      <c r="S187" s="142">
        <v>0</v>
      </c>
      <c r="T187" s="143">
        <f t="shared" si="23"/>
        <v>0</v>
      </c>
      <c r="AR187" s="144" t="s">
        <v>258</v>
      </c>
      <c r="AT187" s="144" t="s">
        <v>253</v>
      </c>
      <c r="AU187" s="144" t="s">
        <v>85</v>
      </c>
      <c r="AY187" s="13" t="s">
        <v>251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3" t="s">
        <v>83</v>
      </c>
      <c r="BK187" s="145">
        <f t="shared" si="29"/>
        <v>0</v>
      </c>
      <c r="BL187" s="13" t="s">
        <v>258</v>
      </c>
      <c r="BM187" s="144" t="s">
        <v>387</v>
      </c>
    </row>
    <row r="188" spans="2:65" s="1" customFormat="1" ht="24.2" customHeight="1">
      <c r="B188" s="132"/>
      <c r="C188" s="133" t="s">
        <v>388</v>
      </c>
      <c r="D188" s="133" t="s">
        <v>253</v>
      </c>
      <c r="E188" s="134" t="s">
        <v>389</v>
      </c>
      <c r="F188" s="135" t="s">
        <v>390</v>
      </c>
      <c r="G188" s="136" t="s">
        <v>281</v>
      </c>
      <c r="H188" s="137">
        <v>0.74</v>
      </c>
      <c r="I188" s="138"/>
      <c r="J188" s="139">
        <f t="shared" si="2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21"/>
        <v>0</v>
      </c>
      <c r="Q188" s="142">
        <v>1.0384</v>
      </c>
      <c r="R188" s="142">
        <f t="shared" si="22"/>
        <v>0.76841599999999999</v>
      </c>
      <c r="S188" s="142">
        <v>0</v>
      </c>
      <c r="T188" s="143">
        <f t="shared" si="23"/>
        <v>0</v>
      </c>
      <c r="AR188" s="144" t="s">
        <v>258</v>
      </c>
      <c r="AT188" s="144" t="s">
        <v>253</v>
      </c>
      <c r="AU188" s="144" t="s">
        <v>85</v>
      </c>
      <c r="AY188" s="13" t="s">
        <v>251</v>
      </c>
      <c r="BE188" s="145">
        <f t="shared" si="24"/>
        <v>0</v>
      </c>
      <c r="BF188" s="145">
        <f t="shared" si="25"/>
        <v>0</v>
      </c>
      <c r="BG188" s="145">
        <f t="shared" si="26"/>
        <v>0</v>
      </c>
      <c r="BH188" s="145">
        <f t="shared" si="27"/>
        <v>0</v>
      </c>
      <c r="BI188" s="145">
        <f t="shared" si="28"/>
        <v>0</v>
      </c>
      <c r="BJ188" s="13" t="s">
        <v>83</v>
      </c>
      <c r="BK188" s="145">
        <f t="shared" si="29"/>
        <v>0</v>
      </c>
      <c r="BL188" s="13" t="s">
        <v>258</v>
      </c>
      <c r="BM188" s="144" t="s">
        <v>391</v>
      </c>
    </row>
    <row r="189" spans="2:65" s="1" customFormat="1" ht="16.5" customHeight="1">
      <c r="B189" s="132"/>
      <c r="C189" s="133" t="s">
        <v>392</v>
      </c>
      <c r="D189" s="133" t="s">
        <v>253</v>
      </c>
      <c r="E189" s="134" t="s">
        <v>393</v>
      </c>
      <c r="F189" s="135" t="s">
        <v>394</v>
      </c>
      <c r="G189" s="136" t="s">
        <v>262</v>
      </c>
      <c r="H189" s="137">
        <v>10.769</v>
      </c>
      <c r="I189" s="138"/>
      <c r="J189" s="139">
        <f t="shared" si="2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21"/>
        <v>0</v>
      </c>
      <c r="Q189" s="142">
        <v>2.6446800000000001</v>
      </c>
      <c r="R189" s="142">
        <f t="shared" si="22"/>
        <v>28.480558920000004</v>
      </c>
      <c r="S189" s="142">
        <v>0</v>
      </c>
      <c r="T189" s="143">
        <f t="shared" si="23"/>
        <v>0</v>
      </c>
      <c r="AR189" s="144" t="s">
        <v>258</v>
      </c>
      <c r="AT189" s="144" t="s">
        <v>253</v>
      </c>
      <c r="AU189" s="144" t="s">
        <v>85</v>
      </c>
      <c r="AY189" s="13" t="s">
        <v>251</v>
      </c>
      <c r="BE189" s="145">
        <f t="shared" si="24"/>
        <v>0</v>
      </c>
      <c r="BF189" s="145">
        <f t="shared" si="25"/>
        <v>0</v>
      </c>
      <c r="BG189" s="145">
        <f t="shared" si="26"/>
        <v>0</v>
      </c>
      <c r="BH189" s="145">
        <f t="shared" si="27"/>
        <v>0</v>
      </c>
      <c r="BI189" s="145">
        <f t="shared" si="28"/>
        <v>0</v>
      </c>
      <c r="BJ189" s="13" t="s">
        <v>83</v>
      </c>
      <c r="BK189" s="145">
        <f t="shared" si="29"/>
        <v>0</v>
      </c>
      <c r="BL189" s="13" t="s">
        <v>258</v>
      </c>
      <c r="BM189" s="144" t="s">
        <v>395</v>
      </c>
    </row>
    <row r="190" spans="2:65" s="11" customFormat="1" ht="22.9" customHeight="1">
      <c r="B190" s="120"/>
      <c r="D190" s="121" t="s">
        <v>75</v>
      </c>
      <c r="E190" s="130" t="s">
        <v>396</v>
      </c>
      <c r="F190" s="130" t="s">
        <v>397</v>
      </c>
      <c r="I190" s="123"/>
      <c r="J190" s="131">
        <f>BK190</f>
        <v>0</v>
      </c>
      <c r="L190" s="120"/>
      <c r="M190" s="125"/>
      <c r="P190" s="126">
        <f>SUM(P191:P194)</f>
        <v>0</v>
      </c>
      <c r="R190" s="126">
        <f>SUM(R191:R194)</f>
        <v>0</v>
      </c>
      <c r="T190" s="127">
        <f>SUM(T191:T194)</f>
        <v>0</v>
      </c>
      <c r="AR190" s="121" t="s">
        <v>83</v>
      </c>
      <c r="AT190" s="128" t="s">
        <v>75</v>
      </c>
      <c r="AU190" s="128" t="s">
        <v>83</v>
      </c>
      <c r="AY190" s="121" t="s">
        <v>251</v>
      </c>
      <c r="BK190" s="129">
        <f>SUM(BK191:BK194)</f>
        <v>0</v>
      </c>
    </row>
    <row r="191" spans="2:65" s="1" customFormat="1" ht="33" customHeight="1">
      <c r="B191" s="132"/>
      <c r="C191" s="133" t="s">
        <v>398</v>
      </c>
      <c r="D191" s="133" t="s">
        <v>253</v>
      </c>
      <c r="E191" s="134" t="s">
        <v>399</v>
      </c>
      <c r="F191" s="135" t="s">
        <v>400</v>
      </c>
      <c r="G191" s="136" t="s">
        <v>401</v>
      </c>
      <c r="H191" s="137">
        <v>1</v>
      </c>
      <c r="I191" s="138"/>
      <c r="J191" s="139">
        <f>ROUND(I191*H191,2)</f>
        <v>0</v>
      </c>
      <c r="K191" s="135" t="s">
        <v>402</v>
      </c>
      <c r="L191" s="28"/>
      <c r="M191" s="140" t="s">
        <v>1</v>
      </c>
      <c r="N191" s="141" t="s">
        <v>41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258</v>
      </c>
      <c r="AT191" s="144" t="s">
        <v>253</v>
      </c>
      <c r="AU191" s="144" t="s">
        <v>85</v>
      </c>
      <c r="AY191" s="13" t="s">
        <v>251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3" t="s">
        <v>83</v>
      </c>
      <c r="BK191" s="145">
        <f>ROUND(I191*H191,2)</f>
        <v>0</v>
      </c>
      <c r="BL191" s="13" t="s">
        <v>258</v>
      </c>
      <c r="BM191" s="144" t="s">
        <v>403</v>
      </c>
    </row>
    <row r="192" spans="2:65" s="1" customFormat="1" ht="37.9" customHeight="1">
      <c r="B192" s="132"/>
      <c r="C192" s="133" t="s">
        <v>404</v>
      </c>
      <c r="D192" s="133" t="s">
        <v>253</v>
      </c>
      <c r="E192" s="134" t="s">
        <v>405</v>
      </c>
      <c r="F192" s="135" t="s">
        <v>406</v>
      </c>
      <c r="G192" s="136" t="s">
        <v>401</v>
      </c>
      <c r="H192" s="137">
        <v>1</v>
      </c>
      <c r="I192" s="138"/>
      <c r="J192" s="139">
        <f>ROUND(I192*H192,2)</f>
        <v>0</v>
      </c>
      <c r="K192" s="135" t="s">
        <v>402</v>
      </c>
      <c r="L192" s="28"/>
      <c r="M192" s="140" t="s">
        <v>1</v>
      </c>
      <c r="N192" s="141" t="s">
        <v>41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258</v>
      </c>
      <c r="AT192" s="144" t="s">
        <v>253</v>
      </c>
      <c r="AU192" s="144" t="s">
        <v>85</v>
      </c>
      <c r="AY192" s="13" t="s">
        <v>251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3" t="s">
        <v>83</v>
      </c>
      <c r="BK192" s="145">
        <f>ROUND(I192*H192,2)</f>
        <v>0</v>
      </c>
      <c r="BL192" s="13" t="s">
        <v>258</v>
      </c>
      <c r="BM192" s="144" t="s">
        <v>407</v>
      </c>
    </row>
    <row r="193" spans="2:65" s="1" customFormat="1" ht="37.9" customHeight="1">
      <c r="B193" s="132"/>
      <c r="C193" s="133" t="s">
        <v>408</v>
      </c>
      <c r="D193" s="133" t="s">
        <v>253</v>
      </c>
      <c r="E193" s="134" t="s">
        <v>409</v>
      </c>
      <c r="F193" s="135" t="s">
        <v>410</v>
      </c>
      <c r="G193" s="136" t="s">
        <v>411</v>
      </c>
      <c r="H193" s="137">
        <v>10.01</v>
      </c>
      <c r="I193" s="138"/>
      <c r="J193" s="139">
        <f>ROUND(I193*H193,2)</f>
        <v>0</v>
      </c>
      <c r="K193" s="135" t="s">
        <v>402</v>
      </c>
      <c r="L193" s="28"/>
      <c r="M193" s="140" t="s">
        <v>1</v>
      </c>
      <c r="N193" s="141" t="s">
        <v>41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258</v>
      </c>
      <c r="AT193" s="144" t="s">
        <v>253</v>
      </c>
      <c r="AU193" s="144" t="s">
        <v>85</v>
      </c>
      <c r="AY193" s="13" t="s">
        <v>251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3" t="s">
        <v>83</v>
      </c>
      <c r="BK193" s="145">
        <f>ROUND(I193*H193,2)</f>
        <v>0</v>
      </c>
      <c r="BL193" s="13" t="s">
        <v>258</v>
      </c>
      <c r="BM193" s="144" t="s">
        <v>412</v>
      </c>
    </row>
    <row r="194" spans="2:65" s="1" customFormat="1" ht="24.2" customHeight="1">
      <c r="B194" s="132"/>
      <c r="C194" s="133" t="s">
        <v>413</v>
      </c>
      <c r="D194" s="133" t="s">
        <v>253</v>
      </c>
      <c r="E194" s="134" t="s">
        <v>414</v>
      </c>
      <c r="F194" s="135" t="s">
        <v>415</v>
      </c>
      <c r="G194" s="136" t="s">
        <v>411</v>
      </c>
      <c r="H194" s="137">
        <v>36.53</v>
      </c>
      <c r="I194" s="138"/>
      <c r="J194" s="139">
        <f>ROUND(I194*H194,2)</f>
        <v>0</v>
      </c>
      <c r="K194" s="135" t="s">
        <v>402</v>
      </c>
      <c r="L194" s="28"/>
      <c r="M194" s="140" t="s">
        <v>1</v>
      </c>
      <c r="N194" s="141" t="s">
        <v>41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258</v>
      </c>
      <c r="AT194" s="144" t="s">
        <v>253</v>
      </c>
      <c r="AU194" s="144" t="s">
        <v>85</v>
      </c>
      <c r="AY194" s="13" t="s">
        <v>251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3" t="s">
        <v>83</v>
      </c>
      <c r="BK194" s="145">
        <f>ROUND(I194*H194,2)</f>
        <v>0</v>
      </c>
      <c r="BL194" s="13" t="s">
        <v>258</v>
      </c>
      <c r="BM194" s="144" t="s">
        <v>416</v>
      </c>
    </row>
    <row r="195" spans="2:65" s="11" customFormat="1" ht="22.9" customHeight="1">
      <c r="B195" s="120"/>
      <c r="D195" s="121" t="s">
        <v>75</v>
      </c>
      <c r="E195" s="130" t="s">
        <v>258</v>
      </c>
      <c r="F195" s="130" t="s">
        <v>417</v>
      </c>
      <c r="I195" s="123"/>
      <c r="J195" s="131">
        <f>BK195</f>
        <v>0</v>
      </c>
      <c r="L195" s="120"/>
      <c r="M195" s="125"/>
      <c r="P195" s="126">
        <f>SUM(P196:P220)</f>
        <v>0</v>
      </c>
      <c r="R195" s="126">
        <f>SUM(R196:R220)</f>
        <v>315.76965192</v>
      </c>
      <c r="T195" s="127">
        <f>SUM(T196:T220)</f>
        <v>0</v>
      </c>
      <c r="AR195" s="121" t="s">
        <v>83</v>
      </c>
      <c r="AT195" s="128" t="s">
        <v>75</v>
      </c>
      <c r="AU195" s="128" t="s">
        <v>83</v>
      </c>
      <c r="AY195" s="121" t="s">
        <v>251</v>
      </c>
      <c r="BK195" s="129">
        <f>SUM(BK196:BK220)</f>
        <v>0</v>
      </c>
    </row>
    <row r="196" spans="2:65" s="1" customFormat="1" ht="33" customHeight="1">
      <c r="B196" s="132"/>
      <c r="C196" s="133" t="s">
        <v>418</v>
      </c>
      <c r="D196" s="133" t="s">
        <v>253</v>
      </c>
      <c r="E196" s="134" t="s">
        <v>419</v>
      </c>
      <c r="F196" s="135" t="s">
        <v>420</v>
      </c>
      <c r="G196" s="136" t="s">
        <v>335</v>
      </c>
      <c r="H196" s="137">
        <v>70</v>
      </c>
      <c r="I196" s="138"/>
      <c r="J196" s="139">
        <f t="shared" ref="J196:J220" si="30">ROUND(I196*H196,2)</f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ref="P196:P220" si="31">O196*H196</f>
        <v>0</v>
      </c>
      <c r="Q196" s="142">
        <v>0.12901000000000001</v>
      </c>
      <c r="R196" s="142">
        <f t="shared" ref="R196:R220" si="32">Q196*H196</f>
        <v>9.0307000000000013</v>
      </c>
      <c r="S196" s="142">
        <v>0</v>
      </c>
      <c r="T196" s="143">
        <f t="shared" ref="T196:T220" si="33">S196*H196</f>
        <v>0</v>
      </c>
      <c r="AR196" s="144" t="s">
        <v>258</v>
      </c>
      <c r="AT196" s="144" t="s">
        <v>253</v>
      </c>
      <c r="AU196" s="144" t="s">
        <v>85</v>
      </c>
      <c r="AY196" s="13" t="s">
        <v>251</v>
      </c>
      <c r="BE196" s="145">
        <f t="shared" ref="BE196:BE220" si="34">IF(N196="základní",J196,0)</f>
        <v>0</v>
      </c>
      <c r="BF196" s="145">
        <f t="shared" ref="BF196:BF220" si="35">IF(N196="snížená",J196,0)</f>
        <v>0</v>
      </c>
      <c r="BG196" s="145">
        <f t="shared" ref="BG196:BG220" si="36">IF(N196="zákl. přenesená",J196,0)</f>
        <v>0</v>
      </c>
      <c r="BH196" s="145">
        <f t="shared" ref="BH196:BH220" si="37">IF(N196="sníž. přenesená",J196,0)</f>
        <v>0</v>
      </c>
      <c r="BI196" s="145">
        <f t="shared" ref="BI196:BI220" si="38">IF(N196="nulová",J196,0)</f>
        <v>0</v>
      </c>
      <c r="BJ196" s="13" t="s">
        <v>83</v>
      </c>
      <c r="BK196" s="145">
        <f t="shared" ref="BK196:BK220" si="39">ROUND(I196*H196,2)</f>
        <v>0</v>
      </c>
      <c r="BL196" s="13" t="s">
        <v>258</v>
      </c>
      <c r="BM196" s="144" t="s">
        <v>421</v>
      </c>
    </row>
    <row r="197" spans="2:65" s="1" customFormat="1" ht="24.2" customHeight="1">
      <c r="B197" s="132"/>
      <c r="C197" s="146" t="s">
        <v>422</v>
      </c>
      <c r="D197" s="146" t="s">
        <v>423</v>
      </c>
      <c r="E197" s="147" t="s">
        <v>424</v>
      </c>
      <c r="F197" s="148" t="s">
        <v>425</v>
      </c>
      <c r="G197" s="149" t="s">
        <v>411</v>
      </c>
      <c r="H197" s="150">
        <v>231.13</v>
      </c>
      <c r="I197" s="151"/>
      <c r="J197" s="152">
        <f t="shared" si="30"/>
        <v>0</v>
      </c>
      <c r="K197" s="148" t="s">
        <v>257</v>
      </c>
      <c r="L197" s="153"/>
      <c r="M197" s="154" t="s">
        <v>1</v>
      </c>
      <c r="N197" s="155" t="s">
        <v>41</v>
      </c>
      <c r="P197" s="142">
        <f t="shared" si="31"/>
        <v>0</v>
      </c>
      <c r="Q197" s="142">
        <v>0.29499999999999998</v>
      </c>
      <c r="R197" s="142">
        <f t="shared" si="32"/>
        <v>68.18334999999999</v>
      </c>
      <c r="S197" s="142">
        <v>0</v>
      </c>
      <c r="T197" s="143">
        <f t="shared" si="33"/>
        <v>0</v>
      </c>
      <c r="AR197" s="144" t="s">
        <v>283</v>
      </c>
      <c r="AT197" s="144" t="s">
        <v>423</v>
      </c>
      <c r="AU197" s="144" t="s">
        <v>85</v>
      </c>
      <c r="AY197" s="13" t="s">
        <v>251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3" t="s">
        <v>83</v>
      </c>
      <c r="BK197" s="145">
        <f t="shared" si="39"/>
        <v>0</v>
      </c>
      <c r="BL197" s="13" t="s">
        <v>258</v>
      </c>
      <c r="BM197" s="144" t="s">
        <v>426</v>
      </c>
    </row>
    <row r="198" spans="2:65" s="1" customFormat="1" ht="24.2" customHeight="1">
      <c r="B198" s="132"/>
      <c r="C198" s="146" t="s">
        <v>427</v>
      </c>
      <c r="D198" s="146" t="s">
        <v>423</v>
      </c>
      <c r="E198" s="147" t="s">
        <v>428</v>
      </c>
      <c r="F198" s="148" t="s">
        <v>429</v>
      </c>
      <c r="G198" s="149" t="s">
        <v>411</v>
      </c>
      <c r="H198" s="150">
        <v>214.39</v>
      </c>
      <c r="I198" s="151"/>
      <c r="J198" s="152">
        <f t="shared" si="30"/>
        <v>0</v>
      </c>
      <c r="K198" s="148" t="s">
        <v>257</v>
      </c>
      <c r="L198" s="153"/>
      <c r="M198" s="154" t="s">
        <v>1</v>
      </c>
      <c r="N198" s="155" t="s">
        <v>41</v>
      </c>
      <c r="P198" s="142">
        <f t="shared" si="31"/>
        <v>0</v>
      </c>
      <c r="Q198" s="142">
        <v>0.41299999999999998</v>
      </c>
      <c r="R198" s="142">
        <f t="shared" si="32"/>
        <v>88.543069999999986</v>
      </c>
      <c r="S198" s="142">
        <v>0</v>
      </c>
      <c r="T198" s="143">
        <f t="shared" si="33"/>
        <v>0</v>
      </c>
      <c r="AR198" s="144" t="s">
        <v>283</v>
      </c>
      <c r="AT198" s="144" t="s">
        <v>423</v>
      </c>
      <c r="AU198" s="144" t="s">
        <v>85</v>
      </c>
      <c r="AY198" s="13" t="s">
        <v>251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3" t="s">
        <v>83</v>
      </c>
      <c r="BK198" s="145">
        <f t="shared" si="39"/>
        <v>0</v>
      </c>
      <c r="BL198" s="13" t="s">
        <v>258</v>
      </c>
      <c r="BM198" s="144" t="s">
        <v>430</v>
      </c>
    </row>
    <row r="199" spans="2:65" s="1" customFormat="1" ht="16.5" customHeight="1">
      <c r="B199" s="132"/>
      <c r="C199" s="133" t="s">
        <v>431</v>
      </c>
      <c r="D199" s="133" t="s">
        <v>253</v>
      </c>
      <c r="E199" s="134" t="s">
        <v>432</v>
      </c>
      <c r="F199" s="135" t="s">
        <v>433</v>
      </c>
      <c r="G199" s="136" t="s">
        <v>262</v>
      </c>
      <c r="H199" s="137">
        <v>13.742000000000001</v>
      </c>
      <c r="I199" s="138"/>
      <c r="J199" s="139">
        <f t="shared" si="3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31"/>
        <v>0</v>
      </c>
      <c r="Q199" s="142">
        <v>2.5020099999999998</v>
      </c>
      <c r="R199" s="142">
        <f t="shared" si="32"/>
        <v>34.38262142</v>
      </c>
      <c r="S199" s="142">
        <v>0</v>
      </c>
      <c r="T199" s="143">
        <f t="shared" si="33"/>
        <v>0</v>
      </c>
      <c r="AR199" s="144" t="s">
        <v>258</v>
      </c>
      <c r="AT199" s="144" t="s">
        <v>253</v>
      </c>
      <c r="AU199" s="144" t="s">
        <v>85</v>
      </c>
      <c r="AY199" s="13" t="s">
        <v>251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3" t="s">
        <v>83</v>
      </c>
      <c r="BK199" s="145">
        <f t="shared" si="39"/>
        <v>0</v>
      </c>
      <c r="BL199" s="13" t="s">
        <v>258</v>
      </c>
      <c r="BM199" s="144" t="s">
        <v>434</v>
      </c>
    </row>
    <row r="200" spans="2:65" s="1" customFormat="1" ht="24.2" customHeight="1">
      <c r="B200" s="132"/>
      <c r="C200" s="133" t="s">
        <v>435</v>
      </c>
      <c r="D200" s="133" t="s">
        <v>253</v>
      </c>
      <c r="E200" s="134" t="s">
        <v>436</v>
      </c>
      <c r="F200" s="135" t="s">
        <v>437</v>
      </c>
      <c r="G200" s="136" t="s">
        <v>256</v>
      </c>
      <c r="H200" s="137">
        <v>82.2</v>
      </c>
      <c r="I200" s="138"/>
      <c r="J200" s="139">
        <f t="shared" si="3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31"/>
        <v>0</v>
      </c>
      <c r="Q200" s="142">
        <v>5.3299999999999997E-3</v>
      </c>
      <c r="R200" s="142">
        <f t="shared" si="32"/>
        <v>0.43812600000000002</v>
      </c>
      <c r="S200" s="142">
        <v>0</v>
      </c>
      <c r="T200" s="143">
        <f t="shared" si="33"/>
        <v>0</v>
      </c>
      <c r="AR200" s="144" t="s">
        <v>258</v>
      </c>
      <c r="AT200" s="144" t="s">
        <v>253</v>
      </c>
      <c r="AU200" s="144" t="s">
        <v>85</v>
      </c>
      <c r="AY200" s="13" t="s">
        <v>251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3" t="s">
        <v>83</v>
      </c>
      <c r="BK200" s="145">
        <f t="shared" si="39"/>
        <v>0</v>
      </c>
      <c r="BL200" s="13" t="s">
        <v>258</v>
      </c>
      <c r="BM200" s="144" t="s">
        <v>438</v>
      </c>
    </row>
    <row r="201" spans="2:65" s="1" customFormat="1" ht="24.2" customHeight="1">
      <c r="B201" s="132"/>
      <c r="C201" s="133" t="s">
        <v>439</v>
      </c>
      <c r="D201" s="133" t="s">
        <v>253</v>
      </c>
      <c r="E201" s="134" t="s">
        <v>440</v>
      </c>
      <c r="F201" s="135" t="s">
        <v>441</v>
      </c>
      <c r="G201" s="136" t="s">
        <v>256</v>
      </c>
      <c r="H201" s="137">
        <v>82.2</v>
      </c>
      <c r="I201" s="138"/>
      <c r="J201" s="139">
        <f t="shared" si="3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31"/>
        <v>0</v>
      </c>
      <c r="Q201" s="142">
        <v>0</v>
      </c>
      <c r="R201" s="142">
        <f t="shared" si="32"/>
        <v>0</v>
      </c>
      <c r="S201" s="142">
        <v>0</v>
      </c>
      <c r="T201" s="143">
        <f t="shared" si="33"/>
        <v>0</v>
      </c>
      <c r="AR201" s="144" t="s">
        <v>258</v>
      </c>
      <c r="AT201" s="144" t="s">
        <v>253</v>
      </c>
      <c r="AU201" s="144" t="s">
        <v>85</v>
      </c>
      <c r="AY201" s="13" t="s">
        <v>251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3" t="s">
        <v>83</v>
      </c>
      <c r="BK201" s="145">
        <f t="shared" si="39"/>
        <v>0</v>
      </c>
      <c r="BL201" s="13" t="s">
        <v>258</v>
      </c>
      <c r="BM201" s="144" t="s">
        <v>442</v>
      </c>
    </row>
    <row r="202" spans="2:65" s="1" customFormat="1" ht="24.2" customHeight="1">
      <c r="B202" s="132"/>
      <c r="C202" s="133" t="s">
        <v>443</v>
      </c>
      <c r="D202" s="133" t="s">
        <v>253</v>
      </c>
      <c r="E202" s="134" t="s">
        <v>444</v>
      </c>
      <c r="F202" s="135" t="s">
        <v>445</v>
      </c>
      <c r="G202" s="136" t="s">
        <v>256</v>
      </c>
      <c r="H202" s="137">
        <v>82.2</v>
      </c>
      <c r="I202" s="138"/>
      <c r="J202" s="139">
        <f t="shared" si="30"/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si="31"/>
        <v>0</v>
      </c>
      <c r="Q202" s="142">
        <v>8.0999999999999996E-4</v>
      </c>
      <c r="R202" s="142">
        <f t="shared" si="32"/>
        <v>6.6582000000000002E-2</v>
      </c>
      <c r="S202" s="142">
        <v>0</v>
      </c>
      <c r="T202" s="143">
        <f t="shared" si="33"/>
        <v>0</v>
      </c>
      <c r="AR202" s="144" t="s">
        <v>258</v>
      </c>
      <c r="AT202" s="144" t="s">
        <v>253</v>
      </c>
      <c r="AU202" s="144" t="s">
        <v>85</v>
      </c>
      <c r="AY202" s="13" t="s">
        <v>251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3" t="s">
        <v>83</v>
      </c>
      <c r="BK202" s="145">
        <f t="shared" si="39"/>
        <v>0</v>
      </c>
      <c r="BL202" s="13" t="s">
        <v>258</v>
      </c>
      <c r="BM202" s="144" t="s">
        <v>446</v>
      </c>
    </row>
    <row r="203" spans="2:65" s="1" customFormat="1" ht="24.2" customHeight="1">
      <c r="B203" s="132"/>
      <c r="C203" s="133" t="s">
        <v>447</v>
      </c>
      <c r="D203" s="133" t="s">
        <v>253</v>
      </c>
      <c r="E203" s="134" t="s">
        <v>448</v>
      </c>
      <c r="F203" s="135" t="s">
        <v>449</v>
      </c>
      <c r="G203" s="136" t="s">
        <v>256</v>
      </c>
      <c r="H203" s="137">
        <v>82.2</v>
      </c>
      <c r="I203" s="138"/>
      <c r="J203" s="139">
        <f t="shared" si="3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31"/>
        <v>0</v>
      </c>
      <c r="Q203" s="142">
        <v>0</v>
      </c>
      <c r="R203" s="142">
        <f t="shared" si="32"/>
        <v>0</v>
      </c>
      <c r="S203" s="142">
        <v>0</v>
      </c>
      <c r="T203" s="143">
        <f t="shared" si="33"/>
        <v>0</v>
      </c>
      <c r="AR203" s="144" t="s">
        <v>258</v>
      </c>
      <c r="AT203" s="144" t="s">
        <v>253</v>
      </c>
      <c r="AU203" s="144" t="s">
        <v>85</v>
      </c>
      <c r="AY203" s="13" t="s">
        <v>251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3" t="s">
        <v>83</v>
      </c>
      <c r="BK203" s="145">
        <f t="shared" si="39"/>
        <v>0</v>
      </c>
      <c r="BL203" s="13" t="s">
        <v>258</v>
      </c>
      <c r="BM203" s="144" t="s">
        <v>450</v>
      </c>
    </row>
    <row r="204" spans="2:65" s="1" customFormat="1" ht="16.5" customHeight="1">
      <c r="B204" s="132"/>
      <c r="C204" s="133" t="s">
        <v>451</v>
      </c>
      <c r="D204" s="133" t="s">
        <v>253</v>
      </c>
      <c r="E204" s="134" t="s">
        <v>452</v>
      </c>
      <c r="F204" s="135" t="s">
        <v>453</v>
      </c>
      <c r="G204" s="136" t="s">
        <v>281</v>
      </c>
      <c r="H204" s="137">
        <v>1.5589999999999999</v>
      </c>
      <c r="I204" s="138"/>
      <c r="J204" s="139">
        <f t="shared" si="3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31"/>
        <v>0</v>
      </c>
      <c r="Q204" s="142">
        <v>1.06277</v>
      </c>
      <c r="R204" s="142">
        <f t="shared" si="32"/>
        <v>1.65685843</v>
      </c>
      <c r="S204" s="142">
        <v>0</v>
      </c>
      <c r="T204" s="143">
        <f t="shared" si="33"/>
        <v>0</v>
      </c>
      <c r="AR204" s="144" t="s">
        <v>258</v>
      </c>
      <c r="AT204" s="144" t="s">
        <v>253</v>
      </c>
      <c r="AU204" s="144" t="s">
        <v>85</v>
      </c>
      <c r="AY204" s="13" t="s">
        <v>251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3" t="s">
        <v>83</v>
      </c>
      <c r="BK204" s="145">
        <f t="shared" si="39"/>
        <v>0</v>
      </c>
      <c r="BL204" s="13" t="s">
        <v>258</v>
      </c>
      <c r="BM204" s="144" t="s">
        <v>454</v>
      </c>
    </row>
    <row r="205" spans="2:65" s="1" customFormat="1" ht="16.5" customHeight="1">
      <c r="B205" s="132"/>
      <c r="C205" s="133" t="s">
        <v>455</v>
      </c>
      <c r="D205" s="133" t="s">
        <v>253</v>
      </c>
      <c r="E205" s="134" t="s">
        <v>456</v>
      </c>
      <c r="F205" s="135" t="s">
        <v>457</v>
      </c>
      <c r="G205" s="136" t="s">
        <v>262</v>
      </c>
      <c r="H205" s="137">
        <v>1.306</v>
      </c>
      <c r="I205" s="138"/>
      <c r="J205" s="139">
        <f t="shared" si="30"/>
        <v>0</v>
      </c>
      <c r="K205" s="135" t="s">
        <v>257</v>
      </c>
      <c r="L205" s="28"/>
      <c r="M205" s="140" t="s">
        <v>1</v>
      </c>
      <c r="N205" s="141" t="s">
        <v>41</v>
      </c>
      <c r="P205" s="142">
        <f t="shared" si="31"/>
        <v>0</v>
      </c>
      <c r="Q205" s="142">
        <v>2.5019399999999998</v>
      </c>
      <c r="R205" s="142">
        <f t="shared" si="32"/>
        <v>3.2675336399999999</v>
      </c>
      <c r="S205" s="142">
        <v>0</v>
      </c>
      <c r="T205" s="143">
        <f t="shared" si="33"/>
        <v>0</v>
      </c>
      <c r="AR205" s="144" t="s">
        <v>258</v>
      </c>
      <c r="AT205" s="144" t="s">
        <v>253</v>
      </c>
      <c r="AU205" s="144" t="s">
        <v>85</v>
      </c>
      <c r="AY205" s="13" t="s">
        <v>251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3" t="s">
        <v>83</v>
      </c>
      <c r="BK205" s="145">
        <f t="shared" si="39"/>
        <v>0</v>
      </c>
      <c r="BL205" s="13" t="s">
        <v>258</v>
      </c>
      <c r="BM205" s="144" t="s">
        <v>458</v>
      </c>
    </row>
    <row r="206" spans="2:65" s="1" customFormat="1" ht="24.2" customHeight="1">
      <c r="B206" s="132"/>
      <c r="C206" s="133" t="s">
        <v>459</v>
      </c>
      <c r="D206" s="133" t="s">
        <v>253</v>
      </c>
      <c r="E206" s="134" t="s">
        <v>460</v>
      </c>
      <c r="F206" s="135" t="s">
        <v>461</v>
      </c>
      <c r="G206" s="136" t="s">
        <v>256</v>
      </c>
      <c r="H206" s="137">
        <v>11.885</v>
      </c>
      <c r="I206" s="138"/>
      <c r="J206" s="139">
        <f t="shared" si="30"/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si="31"/>
        <v>0</v>
      </c>
      <c r="Q206" s="142">
        <v>4.6499999999999996E-3</v>
      </c>
      <c r="R206" s="142">
        <f t="shared" si="32"/>
        <v>5.5265249999999995E-2</v>
      </c>
      <c r="S206" s="142">
        <v>0</v>
      </c>
      <c r="T206" s="143">
        <f t="shared" si="33"/>
        <v>0</v>
      </c>
      <c r="AR206" s="144" t="s">
        <v>258</v>
      </c>
      <c r="AT206" s="144" t="s">
        <v>253</v>
      </c>
      <c r="AU206" s="144" t="s">
        <v>85</v>
      </c>
      <c r="AY206" s="13" t="s">
        <v>251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3" t="s">
        <v>83</v>
      </c>
      <c r="BK206" s="145">
        <f t="shared" si="39"/>
        <v>0</v>
      </c>
      <c r="BL206" s="13" t="s">
        <v>258</v>
      </c>
      <c r="BM206" s="144" t="s">
        <v>462</v>
      </c>
    </row>
    <row r="207" spans="2:65" s="1" customFormat="1" ht="24.2" customHeight="1">
      <c r="B207" s="132"/>
      <c r="C207" s="133" t="s">
        <v>463</v>
      </c>
      <c r="D207" s="133" t="s">
        <v>253</v>
      </c>
      <c r="E207" s="134" t="s">
        <v>464</v>
      </c>
      <c r="F207" s="135" t="s">
        <v>465</v>
      </c>
      <c r="G207" s="136" t="s">
        <v>256</v>
      </c>
      <c r="H207" s="137">
        <v>11.885</v>
      </c>
      <c r="I207" s="138"/>
      <c r="J207" s="139">
        <f t="shared" si="30"/>
        <v>0</v>
      </c>
      <c r="K207" s="135" t="s">
        <v>257</v>
      </c>
      <c r="L207" s="28"/>
      <c r="M207" s="140" t="s">
        <v>1</v>
      </c>
      <c r="N207" s="141" t="s">
        <v>41</v>
      </c>
      <c r="P207" s="142">
        <f t="shared" si="31"/>
        <v>0</v>
      </c>
      <c r="Q207" s="142">
        <v>0</v>
      </c>
      <c r="R207" s="142">
        <f t="shared" si="32"/>
        <v>0</v>
      </c>
      <c r="S207" s="142">
        <v>0</v>
      </c>
      <c r="T207" s="143">
        <f t="shared" si="33"/>
        <v>0</v>
      </c>
      <c r="AR207" s="144" t="s">
        <v>258</v>
      </c>
      <c r="AT207" s="144" t="s">
        <v>253</v>
      </c>
      <c r="AU207" s="144" t="s">
        <v>85</v>
      </c>
      <c r="AY207" s="13" t="s">
        <v>251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3" t="s">
        <v>83</v>
      </c>
      <c r="BK207" s="145">
        <f t="shared" si="39"/>
        <v>0</v>
      </c>
      <c r="BL207" s="13" t="s">
        <v>258</v>
      </c>
      <c r="BM207" s="144" t="s">
        <v>466</v>
      </c>
    </row>
    <row r="208" spans="2:65" s="1" customFormat="1" ht="33" customHeight="1">
      <c r="B208" s="132"/>
      <c r="C208" s="133" t="s">
        <v>467</v>
      </c>
      <c r="D208" s="133" t="s">
        <v>253</v>
      </c>
      <c r="E208" s="134" t="s">
        <v>468</v>
      </c>
      <c r="F208" s="135" t="s">
        <v>469</v>
      </c>
      <c r="G208" s="136" t="s">
        <v>256</v>
      </c>
      <c r="H208" s="137">
        <v>3.18</v>
      </c>
      <c r="I208" s="138"/>
      <c r="J208" s="139">
        <f t="shared" si="3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31"/>
        <v>0</v>
      </c>
      <c r="Q208" s="142">
        <v>1.6100000000000001E-3</v>
      </c>
      <c r="R208" s="142">
        <f t="shared" si="32"/>
        <v>5.1198000000000007E-3</v>
      </c>
      <c r="S208" s="142">
        <v>0</v>
      </c>
      <c r="T208" s="143">
        <f t="shared" si="33"/>
        <v>0</v>
      </c>
      <c r="AR208" s="144" t="s">
        <v>258</v>
      </c>
      <c r="AT208" s="144" t="s">
        <v>253</v>
      </c>
      <c r="AU208" s="144" t="s">
        <v>85</v>
      </c>
      <c r="AY208" s="13" t="s">
        <v>251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3" t="s">
        <v>83</v>
      </c>
      <c r="BK208" s="145">
        <f t="shared" si="39"/>
        <v>0</v>
      </c>
      <c r="BL208" s="13" t="s">
        <v>258</v>
      </c>
      <c r="BM208" s="144" t="s">
        <v>470</v>
      </c>
    </row>
    <row r="209" spans="2:65" s="1" customFormat="1" ht="33" customHeight="1">
      <c r="B209" s="132"/>
      <c r="C209" s="133" t="s">
        <v>471</v>
      </c>
      <c r="D209" s="133" t="s">
        <v>253</v>
      </c>
      <c r="E209" s="134" t="s">
        <v>472</v>
      </c>
      <c r="F209" s="135" t="s">
        <v>473</v>
      </c>
      <c r="G209" s="136" t="s">
        <v>256</v>
      </c>
      <c r="H209" s="137">
        <v>1.17</v>
      </c>
      <c r="I209" s="138"/>
      <c r="J209" s="139">
        <f t="shared" si="3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31"/>
        <v>0</v>
      </c>
      <c r="Q209" s="142">
        <v>0</v>
      </c>
      <c r="R209" s="142">
        <f t="shared" si="32"/>
        <v>0</v>
      </c>
      <c r="S209" s="142">
        <v>0</v>
      </c>
      <c r="T209" s="143">
        <f t="shared" si="33"/>
        <v>0</v>
      </c>
      <c r="AR209" s="144" t="s">
        <v>258</v>
      </c>
      <c r="AT209" s="144" t="s">
        <v>253</v>
      </c>
      <c r="AU209" s="144" t="s">
        <v>85</v>
      </c>
      <c r="AY209" s="13" t="s">
        <v>251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3" t="s">
        <v>83</v>
      </c>
      <c r="BK209" s="145">
        <f t="shared" si="39"/>
        <v>0</v>
      </c>
      <c r="BL209" s="13" t="s">
        <v>258</v>
      </c>
      <c r="BM209" s="144" t="s">
        <v>474</v>
      </c>
    </row>
    <row r="210" spans="2:65" s="1" customFormat="1" ht="16.5" customHeight="1">
      <c r="B210" s="132"/>
      <c r="C210" s="133" t="s">
        <v>475</v>
      </c>
      <c r="D210" s="133" t="s">
        <v>253</v>
      </c>
      <c r="E210" s="134" t="s">
        <v>476</v>
      </c>
      <c r="F210" s="135" t="s">
        <v>477</v>
      </c>
      <c r="G210" s="136" t="s">
        <v>262</v>
      </c>
      <c r="H210" s="137">
        <v>36.973999999999997</v>
      </c>
      <c r="I210" s="138"/>
      <c r="J210" s="139">
        <f t="shared" si="3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31"/>
        <v>0</v>
      </c>
      <c r="Q210" s="142">
        <v>2.5019800000000001</v>
      </c>
      <c r="R210" s="142">
        <f t="shared" si="32"/>
        <v>92.508208519999997</v>
      </c>
      <c r="S210" s="142">
        <v>0</v>
      </c>
      <c r="T210" s="143">
        <f t="shared" si="33"/>
        <v>0</v>
      </c>
      <c r="AR210" s="144" t="s">
        <v>258</v>
      </c>
      <c r="AT210" s="144" t="s">
        <v>253</v>
      </c>
      <c r="AU210" s="144" t="s">
        <v>85</v>
      </c>
      <c r="AY210" s="13" t="s">
        <v>251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3" t="s">
        <v>83</v>
      </c>
      <c r="BK210" s="145">
        <f t="shared" si="39"/>
        <v>0</v>
      </c>
      <c r="BL210" s="13" t="s">
        <v>258</v>
      </c>
      <c r="BM210" s="144" t="s">
        <v>478</v>
      </c>
    </row>
    <row r="211" spans="2:65" s="1" customFormat="1" ht="16.5" customHeight="1">
      <c r="B211" s="132"/>
      <c r="C211" s="133" t="s">
        <v>479</v>
      </c>
      <c r="D211" s="133" t="s">
        <v>253</v>
      </c>
      <c r="E211" s="134" t="s">
        <v>480</v>
      </c>
      <c r="F211" s="135" t="s">
        <v>481</v>
      </c>
      <c r="G211" s="136" t="s">
        <v>256</v>
      </c>
      <c r="H211" s="137">
        <v>234.51499999999999</v>
      </c>
      <c r="I211" s="138"/>
      <c r="J211" s="139">
        <f t="shared" si="3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31"/>
        <v>0</v>
      </c>
      <c r="Q211" s="142">
        <v>5.7600000000000004E-3</v>
      </c>
      <c r="R211" s="142">
        <f t="shared" si="32"/>
        <v>1.3508064</v>
      </c>
      <c r="S211" s="142">
        <v>0</v>
      </c>
      <c r="T211" s="143">
        <f t="shared" si="33"/>
        <v>0</v>
      </c>
      <c r="AR211" s="144" t="s">
        <v>258</v>
      </c>
      <c r="AT211" s="144" t="s">
        <v>253</v>
      </c>
      <c r="AU211" s="144" t="s">
        <v>85</v>
      </c>
      <c r="AY211" s="13" t="s">
        <v>251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3" t="s">
        <v>83</v>
      </c>
      <c r="BK211" s="145">
        <f t="shared" si="39"/>
        <v>0</v>
      </c>
      <c r="BL211" s="13" t="s">
        <v>258</v>
      </c>
      <c r="BM211" s="144" t="s">
        <v>482</v>
      </c>
    </row>
    <row r="212" spans="2:65" s="1" customFormat="1" ht="16.5" customHeight="1">
      <c r="B212" s="132"/>
      <c r="C212" s="133" t="s">
        <v>483</v>
      </c>
      <c r="D212" s="133" t="s">
        <v>253</v>
      </c>
      <c r="E212" s="134" t="s">
        <v>484</v>
      </c>
      <c r="F212" s="135" t="s">
        <v>485</v>
      </c>
      <c r="G212" s="136" t="s">
        <v>256</v>
      </c>
      <c r="H212" s="137">
        <v>234.51499999999999</v>
      </c>
      <c r="I212" s="138"/>
      <c r="J212" s="139">
        <f t="shared" si="3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0</v>
      </c>
      <c r="T212" s="143">
        <f t="shared" si="33"/>
        <v>0</v>
      </c>
      <c r="AR212" s="144" t="s">
        <v>258</v>
      </c>
      <c r="AT212" s="144" t="s">
        <v>253</v>
      </c>
      <c r="AU212" s="144" t="s">
        <v>85</v>
      </c>
      <c r="AY212" s="13" t="s">
        <v>251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3" t="s">
        <v>83</v>
      </c>
      <c r="BK212" s="145">
        <f t="shared" si="39"/>
        <v>0</v>
      </c>
      <c r="BL212" s="13" t="s">
        <v>258</v>
      </c>
      <c r="BM212" s="144" t="s">
        <v>486</v>
      </c>
    </row>
    <row r="213" spans="2:65" s="1" customFormat="1" ht="24.2" customHeight="1">
      <c r="B213" s="132"/>
      <c r="C213" s="133" t="s">
        <v>487</v>
      </c>
      <c r="D213" s="133" t="s">
        <v>253</v>
      </c>
      <c r="E213" s="134" t="s">
        <v>488</v>
      </c>
      <c r="F213" s="135" t="s">
        <v>489</v>
      </c>
      <c r="G213" s="136" t="s">
        <v>281</v>
      </c>
      <c r="H213" s="137">
        <v>2.6110000000000002</v>
      </c>
      <c r="I213" s="138"/>
      <c r="J213" s="139">
        <f t="shared" si="30"/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si="31"/>
        <v>0</v>
      </c>
      <c r="Q213" s="142">
        <v>1.05291</v>
      </c>
      <c r="R213" s="142">
        <f t="shared" si="32"/>
        <v>2.7491480100000003</v>
      </c>
      <c r="S213" s="142">
        <v>0</v>
      </c>
      <c r="T213" s="143">
        <f t="shared" si="33"/>
        <v>0</v>
      </c>
      <c r="AR213" s="144" t="s">
        <v>258</v>
      </c>
      <c r="AT213" s="144" t="s">
        <v>253</v>
      </c>
      <c r="AU213" s="144" t="s">
        <v>85</v>
      </c>
      <c r="AY213" s="13" t="s">
        <v>251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3" t="s">
        <v>83</v>
      </c>
      <c r="BK213" s="145">
        <f t="shared" si="39"/>
        <v>0</v>
      </c>
      <c r="BL213" s="13" t="s">
        <v>258</v>
      </c>
      <c r="BM213" s="144" t="s">
        <v>490</v>
      </c>
    </row>
    <row r="214" spans="2:65" s="1" customFormat="1" ht="21.75" customHeight="1">
      <c r="B214" s="132"/>
      <c r="C214" s="133" t="s">
        <v>491</v>
      </c>
      <c r="D214" s="133" t="s">
        <v>253</v>
      </c>
      <c r="E214" s="134" t="s">
        <v>492</v>
      </c>
      <c r="F214" s="135" t="s">
        <v>493</v>
      </c>
      <c r="G214" s="136" t="s">
        <v>262</v>
      </c>
      <c r="H214" s="137">
        <v>2.8879999999999999</v>
      </c>
      <c r="I214" s="138"/>
      <c r="J214" s="139">
        <f t="shared" si="3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31"/>
        <v>0</v>
      </c>
      <c r="Q214" s="142">
        <v>2.5019499999999999</v>
      </c>
      <c r="R214" s="142">
        <f t="shared" si="32"/>
        <v>7.2256315999999998</v>
      </c>
      <c r="S214" s="142">
        <v>0</v>
      </c>
      <c r="T214" s="143">
        <f t="shared" si="33"/>
        <v>0</v>
      </c>
      <c r="AR214" s="144" t="s">
        <v>258</v>
      </c>
      <c r="AT214" s="144" t="s">
        <v>253</v>
      </c>
      <c r="AU214" s="144" t="s">
        <v>85</v>
      </c>
      <c r="AY214" s="13" t="s">
        <v>251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3" t="s">
        <v>83</v>
      </c>
      <c r="BK214" s="145">
        <f t="shared" si="39"/>
        <v>0</v>
      </c>
      <c r="BL214" s="13" t="s">
        <v>258</v>
      </c>
      <c r="BM214" s="144" t="s">
        <v>494</v>
      </c>
    </row>
    <row r="215" spans="2:65" s="1" customFormat="1" ht="24.2" customHeight="1">
      <c r="B215" s="132"/>
      <c r="C215" s="133" t="s">
        <v>495</v>
      </c>
      <c r="D215" s="133" t="s">
        <v>253</v>
      </c>
      <c r="E215" s="134" t="s">
        <v>496</v>
      </c>
      <c r="F215" s="135" t="s">
        <v>497</v>
      </c>
      <c r="G215" s="136" t="s">
        <v>281</v>
      </c>
      <c r="H215" s="137">
        <v>0.60499999999999998</v>
      </c>
      <c r="I215" s="138"/>
      <c r="J215" s="139">
        <f t="shared" si="3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31"/>
        <v>0</v>
      </c>
      <c r="Q215" s="142">
        <v>1.06277</v>
      </c>
      <c r="R215" s="142">
        <f t="shared" si="32"/>
        <v>0.64297585000000002</v>
      </c>
      <c r="S215" s="142">
        <v>0</v>
      </c>
      <c r="T215" s="143">
        <f t="shared" si="33"/>
        <v>0</v>
      </c>
      <c r="AR215" s="144" t="s">
        <v>258</v>
      </c>
      <c r="AT215" s="144" t="s">
        <v>253</v>
      </c>
      <c r="AU215" s="144" t="s">
        <v>85</v>
      </c>
      <c r="AY215" s="13" t="s">
        <v>251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3" t="s">
        <v>83</v>
      </c>
      <c r="BK215" s="145">
        <f t="shared" si="39"/>
        <v>0</v>
      </c>
      <c r="BL215" s="13" t="s">
        <v>258</v>
      </c>
      <c r="BM215" s="144" t="s">
        <v>498</v>
      </c>
    </row>
    <row r="216" spans="2:65" s="1" customFormat="1" ht="24.2" customHeight="1">
      <c r="B216" s="132"/>
      <c r="C216" s="133" t="s">
        <v>499</v>
      </c>
      <c r="D216" s="133" t="s">
        <v>253</v>
      </c>
      <c r="E216" s="134" t="s">
        <v>500</v>
      </c>
      <c r="F216" s="135" t="s">
        <v>501</v>
      </c>
      <c r="G216" s="136" t="s">
        <v>256</v>
      </c>
      <c r="H216" s="137">
        <v>20.91</v>
      </c>
      <c r="I216" s="138"/>
      <c r="J216" s="139">
        <f t="shared" si="3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31"/>
        <v>0</v>
      </c>
      <c r="Q216" s="142">
        <v>1.282E-2</v>
      </c>
      <c r="R216" s="142">
        <f t="shared" si="32"/>
        <v>0.26806619999999998</v>
      </c>
      <c r="S216" s="142">
        <v>0</v>
      </c>
      <c r="T216" s="143">
        <f t="shared" si="33"/>
        <v>0</v>
      </c>
      <c r="AR216" s="144" t="s">
        <v>258</v>
      </c>
      <c r="AT216" s="144" t="s">
        <v>253</v>
      </c>
      <c r="AU216" s="144" t="s">
        <v>85</v>
      </c>
      <c r="AY216" s="13" t="s">
        <v>251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3" t="s">
        <v>83</v>
      </c>
      <c r="BK216" s="145">
        <f t="shared" si="39"/>
        <v>0</v>
      </c>
      <c r="BL216" s="13" t="s">
        <v>258</v>
      </c>
      <c r="BM216" s="144" t="s">
        <v>502</v>
      </c>
    </row>
    <row r="217" spans="2:65" s="1" customFormat="1" ht="24.2" customHeight="1">
      <c r="B217" s="132"/>
      <c r="C217" s="133" t="s">
        <v>503</v>
      </c>
      <c r="D217" s="133" t="s">
        <v>253</v>
      </c>
      <c r="E217" s="134" t="s">
        <v>504</v>
      </c>
      <c r="F217" s="135" t="s">
        <v>505</v>
      </c>
      <c r="G217" s="136" t="s">
        <v>256</v>
      </c>
      <c r="H217" s="137">
        <v>20.91</v>
      </c>
      <c r="I217" s="138"/>
      <c r="J217" s="139">
        <f t="shared" si="3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31"/>
        <v>0</v>
      </c>
      <c r="Q217" s="142">
        <v>0</v>
      </c>
      <c r="R217" s="142">
        <f t="shared" si="32"/>
        <v>0</v>
      </c>
      <c r="S217" s="142">
        <v>0</v>
      </c>
      <c r="T217" s="143">
        <f t="shared" si="33"/>
        <v>0</v>
      </c>
      <c r="AR217" s="144" t="s">
        <v>258</v>
      </c>
      <c r="AT217" s="144" t="s">
        <v>253</v>
      </c>
      <c r="AU217" s="144" t="s">
        <v>85</v>
      </c>
      <c r="AY217" s="13" t="s">
        <v>251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3" t="s">
        <v>83</v>
      </c>
      <c r="BK217" s="145">
        <f t="shared" si="39"/>
        <v>0</v>
      </c>
      <c r="BL217" s="13" t="s">
        <v>258</v>
      </c>
      <c r="BM217" s="144" t="s">
        <v>506</v>
      </c>
    </row>
    <row r="218" spans="2:65" s="1" customFormat="1" ht="24.2" customHeight="1">
      <c r="B218" s="132"/>
      <c r="C218" s="133" t="s">
        <v>507</v>
      </c>
      <c r="D218" s="133" t="s">
        <v>253</v>
      </c>
      <c r="E218" s="134" t="s">
        <v>508</v>
      </c>
      <c r="F218" s="135" t="s">
        <v>509</v>
      </c>
      <c r="G218" s="136" t="s">
        <v>411</v>
      </c>
      <c r="H218" s="137">
        <v>52.5</v>
      </c>
      <c r="I218" s="138"/>
      <c r="J218" s="139">
        <f t="shared" si="3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31"/>
        <v>0</v>
      </c>
      <c r="Q218" s="142">
        <v>0.1016</v>
      </c>
      <c r="R218" s="142">
        <f t="shared" si="32"/>
        <v>5.3339999999999996</v>
      </c>
      <c r="S218" s="142">
        <v>0</v>
      </c>
      <c r="T218" s="143">
        <f t="shared" si="33"/>
        <v>0</v>
      </c>
      <c r="AR218" s="144" t="s">
        <v>258</v>
      </c>
      <c r="AT218" s="144" t="s">
        <v>253</v>
      </c>
      <c r="AU218" s="144" t="s">
        <v>85</v>
      </c>
      <c r="AY218" s="13" t="s">
        <v>251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3" t="s">
        <v>83</v>
      </c>
      <c r="BK218" s="145">
        <f t="shared" si="39"/>
        <v>0</v>
      </c>
      <c r="BL218" s="13" t="s">
        <v>258</v>
      </c>
      <c r="BM218" s="144" t="s">
        <v>510</v>
      </c>
    </row>
    <row r="219" spans="2:65" s="1" customFormat="1" ht="16.5" customHeight="1">
      <c r="B219" s="132"/>
      <c r="C219" s="133" t="s">
        <v>511</v>
      </c>
      <c r="D219" s="133" t="s">
        <v>253</v>
      </c>
      <c r="E219" s="134" t="s">
        <v>512</v>
      </c>
      <c r="F219" s="135" t="s">
        <v>513</v>
      </c>
      <c r="G219" s="136" t="s">
        <v>256</v>
      </c>
      <c r="H219" s="137">
        <v>9.36</v>
      </c>
      <c r="I219" s="138"/>
      <c r="J219" s="139">
        <f t="shared" si="3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31"/>
        <v>0</v>
      </c>
      <c r="Q219" s="142">
        <v>6.5799999999999999E-3</v>
      </c>
      <c r="R219" s="142">
        <f t="shared" si="32"/>
        <v>6.1588799999999992E-2</v>
      </c>
      <c r="S219" s="142">
        <v>0</v>
      </c>
      <c r="T219" s="143">
        <f t="shared" si="33"/>
        <v>0</v>
      </c>
      <c r="AR219" s="144" t="s">
        <v>258</v>
      </c>
      <c r="AT219" s="144" t="s">
        <v>253</v>
      </c>
      <c r="AU219" s="144" t="s">
        <v>85</v>
      </c>
      <c r="AY219" s="13" t="s">
        <v>251</v>
      </c>
      <c r="BE219" s="145">
        <f t="shared" si="34"/>
        <v>0</v>
      </c>
      <c r="BF219" s="145">
        <f t="shared" si="35"/>
        <v>0</v>
      </c>
      <c r="BG219" s="145">
        <f t="shared" si="36"/>
        <v>0</v>
      </c>
      <c r="BH219" s="145">
        <f t="shared" si="37"/>
        <v>0</v>
      </c>
      <c r="BI219" s="145">
        <f t="shared" si="38"/>
        <v>0</v>
      </c>
      <c r="BJ219" s="13" t="s">
        <v>83</v>
      </c>
      <c r="BK219" s="145">
        <f t="shared" si="39"/>
        <v>0</v>
      </c>
      <c r="BL219" s="13" t="s">
        <v>258</v>
      </c>
      <c r="BM219" s="144" t="s">
        <v>514</v>
      </c>
    </row>
    <row r="220" spans="2:65" s="1" customFormat="1" ht="16.5" customHeight="1">
      <c r="B220" s="132"/>
      <c r="C220" s="133" t="s">
        <v>515</v>
      </c>
      <c r="D220" s="133" t="s">
        <v>253</v>
      </c>
      <c r="E220" s="134" t="s">
        <v>516</v>
      </c>
      <c r="F220" s="135" t="s">
        <v>517</v>
      </c>
      <c r="G220" s="136" t="s">
        <v>256</v>
      </c>
      <c r="H220" s="137">
        <v>9.36</v>
      </c>
      <c r="I220" s="138"/>
      <c r="J220" s="139">
        <f t="shared" si="30"/>
        <v>0</v>
      </c>
      <c r="K220" s="135" t="s">
        <v>257</v>
      </c>
      <c r="L220" s="28"/>
      <c r="M220" s="140" t="s">
        <v>1</v>
      </c>
      <c r="N220" s="141" t="s">
        <v>41</v>
      </c>
      <c r="P220" s="142">
        <f t="shared" si="31"/>
        <v>0</v>
      </c>
      <c r="Q220" s="142">
        <v>0</v>
      </c>
      <c r="R220" s="142">
        <f t="shared" si="32"/>
        <v>0</v>
      </c>
      <c r="S220" s="142">
        <v>0</v>
      </c>
      <c r="T220" s="143">
        <f t="shared" si="33"/>
        <v>0</v>
      </c>
      <c r="AR220" s="144" t="s">
        <v>258</v>
      </c>
      <c r="AT220" s="144" t="s">
        <v>253</v>
      </c>
      <c r="AU220" s="144" t="s">
        <v>85</v>
      </c>
      <c r="AY220" s="13" t="s">
        <v>251</v>
      </c>
      <c r="BE220" s="145">
        <f t="shared" si="34"/>
        <v>0</v>
      </c>
      <c r="BF220" s="145">
        <f t="shared" si="35"/>
        <v>0</v>
      </c>
      <c r="BG220" s="145">
        <f t="shared" si="36"/>
        <v>0</v>
      </c>
      <c r="BH220" s="145">
        <f t="shared" si="37"/>
        <v>0</v>
      </c>
      <c r="BI220" s="145">
        <f t="shared" si="38"/>
        <v>0</v>
      </c>
      <c r="BJ220" s="13" t="s">
        <v>83</v>
      </c>
      <c r="BK220" s="145">
        <f t="shared" si="39"/>
        <v>0</v>
      </c>
      <c r="BL220" s="13" t="s">
        <v>258</v>
      </c>
      <c r="BM220" s="144" t="s">
        <v>518</v>
      </c>
    </row>
    <row r="221" spans="2:65" s="11" customFormat="1" ht="22.9" customHeight="1">
      <c r="B221" s="120"/>
      <c r="D221" s="121" t="s">
        <v>75</v>
      </c>
      <c r="E221" s="130" t="s">
        <v>274</v>
      </c>
      <c r="F221" s="130" t="s">
        <v>519</v>
      </c>
      <c r="I221" s="123"/>
      <c r="J221" s="131">
        <f>BK221</f>
        <v>0</v>
      </c>
      <c r="L221" s="120"/>
      <c r="M221" s="125"/>
      <c r="P221" s="126">
        <f>SUM(P222:P269)</f>
        <v>0</v>
      </c>
      <c r="R221" s="126">
        <f>SUM(R222:R269)</f>
        <v>985.27574002999984</v>
      </c>
      <c r="T221" s="127">
        <f>SUM(T222:T269)</f>
        <v>0</v>
      </c>
      <c r="AR221" s="121" t="s">
        <v>83</v>
      </c>
      <c r="AT221" s="128" t="s">
        <v>75</v>
      </c>
      <c r="AU221" s="128" t="s">
        <v>83</v>
      </c>
      <c r="AY221" s="121" t="s">
        <v>251</v>
      </c>
      <c r="BK221" s="129">
        <f>SUM(BK222:BK269)</f>
        <v>0</v>
      </c>
    </row>
    <row r="222" spans="2:65" s="1" customFormat="1" ht="24.2" customHeight="1">
      <c r="B222" s="132"/>
      <c r="C222" s="133" t="s">
        <v>520</v>
      </c>
      <c r="D222" s="133" t="s">
        <v>253</v>
      </c>
      <c r="E222" s="134" t="s">
        <v>521</v>
      </c>
      <c r="F222" s="135" t="s">
        <v>522</v>
      </c>
      <c r="G222" s="136" t="s">
        <v>256</v>
      </c>
      <c r="H222" s="137">
        <v>523.28</v>
      </c>
      <c r="I222" s="138"/>
      <c r="J222" s="139">
        <f t="shared" ref="J222:J261" si="40">ROUND(I222*H222,2)</f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ref="P222:P261" si="41">O222*H222</f>
        <v>0</v>
      </c>
      <c r="Q222" s="142">
        <v>7.3499999999999998E-3</v>
      </c>
      <c r="R222" s="142">
        <f t="shared" ref="R222:R261" si="42">Q222*H222</f>
        <v>3.8461079999999996</v>
      </c>
      <c r="S222" s="142">
        <v>0</v>
      </c>
      <c r="T222" s="143">
        <f t="shared" ref="T222:T261" si="43">S222*H222</f>
        <v>0</v>
      </c>
      <c r="AR222" s="144" t="s">
        <v>258</v>
      </c>
      <c r="AT222" s="144" t="s">
        <v>253</v>
      </c>
      <c r="AU222" s="144" t="s">
        <v>85</v>
      </c>
      <c r="AY222" s="13" t="s">
        <v>251</v>
      </c>
      <c r="BE222" s="145">
        <f t="shared" ref="BE222:BE261" si="44">IF(N222="základní",J222,0)</f>
        <v>0</v>
      </c>
      <c r="BF222" s="145">
        <f t="shared" ref="BF222:BF261" si="45">IF(N222="snížená",J222,0)</f>
        <v>0</v>
      </c>
      <c r="BG222" s="145">
        <f t="shared" ref="BG222:BG261" si="46">IF(N222="zákl. přenesená",J222,0)</f>
        <v>0</v>
      </c>
      <c r="BH222" s="145">
        <f t="shared" ref="BH222:BH261" si="47">IF(N222="sníž. přenesená",J222,0)</f>
        <v>0</v>
      </c>
      <c r="BI222" s="145">
        <f t="shared" ref="BI222:BI261" si="48">IF(N222="nulová",J222,0)</f>
        <v>0</v>
      </c>
      <c r="BJ222" s="13" t="s">
        <v>83</v>
      </c>
      <c r="BK222" s="145">
        <f t="shared" ref="BK222:BK261" si="49">ROUND(I222*H222,2)</f>
        <v>0</v>
      </c>
      <c r="BL222" s="13" t="s">
        <v>258</v>
      </c>
      <c r="BM222" s="144" t="s">
        <v>523</v>
      </c>
    </row>
    <row r="223" spans="2:65" s="1" customFormat="1" ht="24.2" customHeight="1">
      <c r="B223" s="132"/>
      <c r="C223" s="133" t="s">
        <v>524</v>
      </c>
      <c r="D223" s="133" t="s">
        <v>253</v>
      </c>
      <c r="E223" s="134" t="s">
        <v>525</v>
      </c>
      <c r="F223" s="135" t="s">
        <v>526</v>
      </c>
      <c r="G223" s="136" t="s">
        <v>256</v>
      </c>
      <c r="H223" s="137">
        <v>146.41900000000001</v>
      </c>
      <c r="I223" s="138"/>
      <c r="J223" s="139">
        <f t="shared" si="4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41"/>
        <v>0</v>
      </c>
      <c r="Q223" s="142">
        <v>7.3499999999999998E-3</v>
      </c>
      <c r="R223" s="142">
        <f t="shared" si="42"/>
        <v>1.07617965</v>
      </c>
      <c r="S223" s="142">
        <v>0</v>
      </c>
      <c r="T223" s="143">
        <f t="shared" si="43"/>
        <v>0</v>
      </c>
      <c r="AR223" s="144" t="s">
        <v>258</v>
      </c>
      <c r="AT223" s="144" t="s">
        <v>253</v>
      </c>
      <c r="AU223" s="144" t="s">
        <v>85</v>
      </c>
      <c r="AY223" s="13" t="s">
        <v>251</v>
      </c>
      <c r="BE223" s="145">
        <f t="shared" si="44"/>
        <v>0</v>
      </c>
      <c r="BF223" s="145">
        <f t="shared" si="45"/>
        <v>0</v>
      </c>
      <c r="BG223" s="145">
        <f t="shared" si="46"/>
        <v>0</v>
      </c>
      <c r="BH223" s="145">
        <f t="shared" si="47"/>
        <v>0</v>
      </c>
      <c r="BI223" s="145">
        <f t="shared" si="48"/>
        <v>0</v>
      </c>
      <c r="BJ223" s="13" t="s">
        <v>83</v>
      </c>
      <c r="BK223" s="145">
        <f t="shared" si="49"/>
        <v>0</v>
      </c>
      <c r="BL223" s="13" t="s">
        <v>258</v>
      </c>
      <c r="BM223" s="144" t="s">
        <v>527</v>
      </c>
    </row>
    <row r="224" spans="2:65" s="1" customFormat="1" ht="24.2" customHeight="1">
      <c r="B224" s="132"/>
      <c r="C224" s="133" t="s">
        <v>528</v>
      </c>
      <c r="D224" s="133" t="s">
        <v>253</v>
      </c>
      <c r="E224" s="134" t="s">
        <v>529</v>
      </c>
      <c r="F224" s="135" t="s">
        <v>530</v>
      </c>
      <c r="G224" s="136" t="s">
        <v>256</v>
      </c>
      <c r="H224" s="137">
        <v>523.28</v>
      </c>
      <c r="I224" s="138"/>
      <c r="J224" s="139">
        <f t="shared" si="40"/>
        <v>0</v>
      </c>
      <c r="K224" s="135" t="s">
        <v>257</v>
      </c>
      <c r="L224" s="28"/>
      <c r="M224" s="140" t="s">
        <v>1</v>
      </c>
      <c r="N224" s="141" t="s">
        <v>41</v>
      </c>
      <c r="P224" s="142">
        <f t="shared" si="41"/>
        <v>0</v>
      </c>
      <c r="Q224" s="142">
        <v>1.8380000000000001E-2</v>
      </c>
      <c r="R224" s="142">
        <f t="shared" si="42"/>
        <v>9.6178863999999997</v>
      </c>
      <c r="S224" s="142">
        <v>0</v>
      </c>
      <c r="T224" s="143">
        <f t="shared" si="43"/>
        <v>0</v>
      </c>
      <c r="AR224" s="144" t="s">
        <v>258</v>
      </c>
      <c r="AT224" s="144" t="s">
        <v>253</v>
      </c>
      <c r="AU224" s="144" t="s">
        <v>85</v>
      </c>
      <c r="AY224" s="13" t="s">
        <v>251</v>
      </c>
      <c r="BE224" s="145">
        <f t="shared" si="44"/>
        <v>0</v>
      </c>
      <c r="BF224" s="145">
        <f t="shared" si="45"/>
        <v>0</v>
      </c>
      <c r="BG224" s="145">
        <f t="shared" si="46"/>
        <v>0</v>
      </c>
      <c r="BH224" s="145">
        <f t="shared" si="47"/>
        <v>0</v>
      </c>
      <c r="BI224" s="145">
        <f t="shared" si="48"/>
        <v>0</v>
      </c>
      <c r="BJ224" s="13" t="s">
        <v>83</v>
      </c>
      <c r="BK224" s="145">
        <f t="shared" si="49"/>
        <v>0</v>
      </c>
      <c r="BL224" s="13" t="s">
        <v>258</v>
      </c>
      <c r="BM224" s="144" t="s">
        <v>531</v>
      </c>
    </row>
    <row r="225" spans="2:65" s="1" customFormat="1" ht="24.2" customHeight="1">
      <c r="B225" s="132"/>
      <c r="C225" s="133" t="s">
        <v>532</v>
      </c>
      <c r="D225" s="133" t="s">
        <v>253</v>
      </c>
      <c r="E225" s="134" t="s">
        <v>533</v>
      </c>
      <c r="F225" s="135" t="s">
        <v>534</v>
      </c>
      <c r="G225" s="136" t="s">
        <v>256</v>
      </c>
      <c r="H225" s="137">
        <v>146.41900000000001</v>
      </c>
      <c r="I225" s="138"/>
      <c r="J225" s="139">
        <f t="shared" si="40"/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 t="shared" si="41"/>
        <v>0</v>
      </c>
      <c r="Q225" s="142">
        <v>1.8380000000000001E-2</v>
      </c>
      <c r="R225" s="142">
        <f t="shared" si="42"/>
        <v>2.6911812200000003</v>
      </c>
      <c r="S225" s="142">
        <v>0</v>
      </c>
      <c r="T225" s="143">
        <f t="shared" si="43"/>
        <v>0</v>
      </c>
      <c r="AR225" s="144" t="s">
        <v>258</v>
      </c>
      <c r="AT225" s="144" t="s">
        <v>253</v>
      </c>
      <c r="AU225" s="144" t="s">
        <v>85</v>
      </c>
      <c r="AY225" s="13" t="s">
        <v>251</v>
      </c>
      <c r="BE225" s="145">
        <f t="shared" si="44"/>
        <v>0</v>
      </c>
      <c r="BF225" s="145">
        <f t="shared" si="45"/>
        <v>0</v>
      </c>
      <c r="BG225" s="145">
        <f t="shared" si="46"/>
        <v>0</v>
      </c>
      <c r="BH225" s="145">
        <f t="shared" si="47"/>
        <v>0</v>
      </c>
      <c r="BI225" s="145">
        <f t="shared" si="48"/>
        <v>0</v>
      </c>
      <c r="BJ225" s="13" t="s">
        <v>83</v>
      </c>
      <c r="BK225" s="145">
        <f t="shared" si="49"/>
        <v>0</v>
      </c>
      <c r="BL225" s="13" t="s">
        <v>258</v>
      </c>
      <c r="BM225" s="144" t="s">
        <v>535</v>
      </c>
    </row>
    <row r="226" spans="2:65" s="1" customFormat="1" ht="24.2" customHeight="1">
      <c r="B226" s="132"/>
      <c r="C226" s="133" t="s">
        <v>536</v>
      </c>
      <c r="D226" s="133" t="s">
        <v>253</v>
      </c>
      <c r="E226" s="134" t="s">
        <v>537</v>
      </c>
      <c r="F226" s="135" t="s">
        <v>538</v>
      </c>
      <c r="G226" s="136" t="s">
        <v>256</v>
      </c>
      <c r="H226" s="137">
        <v>44.65</v>
      </c>
      <c r="I226" s="138"/>
      <c r="J226" s="139">
        <f t="shared" si="40"/>
        <v>0</v>
      </c>
      <c r="K226" s="135" t="s">
        <v>257</v>
      </c>
      <c r="L226" s="28"/>
      <c r="M226" s="140" t="s">
        <v>1</v>
      </c>
      <c r="N226" s="141" t="s">
        <v>41</v>
      </c>
      <c r="P226" s="142">
        <f t="shared" si="41"/>
        <v>0</v>
      </c>
      <c r="Q226" s="142">
        <v>3.8899999999999997E-2</v>
      </c>
      <c r="R226" s="142">
        <f t="shared" si="42"/>
        <v>1.7368849999999998</v>
      </c>
      <c r="S226" s="142">
        <v>0</v>
      </c>
      <c r="T226" s="143">
        <f t="shared" si="43"/>
        <v>0</v>
      </c>
      <c r="AR226" s="144" t="s">
        <v>258</v>
      </c>
      <c r="AT226" s="144" t="s">
        <v>253</v>
      </c>
      <c r="AU226" s="144" t="s">
        <v>85</v>
      </c>
      <c r="AY226" s="13" t="s">
        <v>251</v>
      </c>
      <c r="BE226" s="145">
        <f t="shared" si="44"/>
        <v>0</v>
      </c>
      <c r="BF226" s="145">
        <f t="shared" si="45"/>
        <v>0</v>
      </c>
      <c r="BG226" s="145">
        <f t="shared" si="46"/>
        <v>0</v>
      </c>
      <c r="BH226" s="145">
        <f t="shared" si="47"/>
        <v>0</v>
      </c>
      <c r="BI226" s="145">
        <f t="shared" si="48"/>
        <v>0</v>
      </c>
      <c r="BJ226" s="13" t="s">
        <v>83</v>
      </c>
      <c r="BK226" s="145">
        <f t="shared" si="49"/>
        <v>0</v>
      </c>
      <c r="BL226" s="13" t="s">
        <v>258</v>
      </c>
      <c r="BM226" s="144" t="s">
        <v>539</v>
      </c>
    </row>
    <row r="227" spans="2:65" s="1" customFormat="1" ht="24.2" customHeight="1">
      <c r="B227" s="132"/>
      <c r="C227" s="133" t="s">
        <v>540</v>
      </c>
      <c r="D227" s="133" t="s">
        <v>253</v>
      </c>
      <c r="E227" s="134" t="s">
        <v>541</v>
      </c>
      <c r="F227" s="135" t="s">
        <v>542</v>
      </c>
      <c r="G227" s="136" t="s">
        <v>256</v>
      </c>
      <c r="H227" s="137">
        <v>1499.0050000000001</v>
      </c>
      <c r="I227" s="138"/>
      <c r="J227" s="139">
        <f t="shared" si="40"/>
        <v>0</v>
      </c>
      <c r="K227" s="135" t="s">
        <v>257</v>
      </c>
      <c r="L227" s="28"/>
      <c r="M227" s="140" t="s">
        <v>1</v>
      </c>
      <c r="N227" s="141" t="s">
        <v>41</v>
      </c>
      <c r="P227" s="142">
        <f t="shared" si="41"/>
        <v>0</v>
      </c>
      <c r="Q227" s="142">
        <v>7.3499999999999998E-3</v>
      </c>
      <c r="R227" s="142">
        <f t="shared" si="42"/>
        <v>11.017686750000001</v>
      </c>
      <c r="S227" s="142">
        <v>0</v>
      </c>
      <c r="T227" s="143">
        <f t="shared" si="43"/>
        <v>0</v>
      </c>
      <c r="AR227" s="144" t="s">
        <v>258</v>
      </c>
      <c r="AT227" s="144" t="s">
        <v>253</v>
      </c>
      <c r="AU227" s="144" t="s">
        <v>85</v>
      </c>
      <c r="AY227" s="13" t="s">
        <v>251</v>
      </c>
      <c r="BE227" s="145">
        <f t="shared" si="44"/>
        <v>0</v>
      </c>
      <c r="BF227" s="145">
        <f t="shared" si="45"/>
        <v>0</v>
      </c>
      <c r="BG227" s="145">
        <f t="shared" si="46"/>
        <v>0</v>
      </c>
      <c r="BH227" s="145">
        <f t="shared" si="47"/>
        <v>0</v>
      </c>
      <c r="BI227" s="145">
        <f t="shared" si="48"/>
        <v>0</v>
      </c>
      <c r="BJ227" s="13" t="s">
        <v>83</v>
      </c>
      <c r="BK227" s="145">
        <f t="shared" si="49"/>
        <v>0</v>
      </c>
      <c r="BL227" s="13" t="s">
        <v>258</v>
      </c>
      <c r="BM227" s="144" t="s">
        <v>543</v>
      </c>
    </row>
    <row r="228" spans="2:65" s="1" customFormat="1" ht="24.2" customHeight="1">
      <c r="B228" s="132"/>
      <c r="C228" s="133" t="s">
        <v>544</v>
      </c>
      <c r="D228" s="133" t="s">
        <v>253</v>
      </c>
      <c r="E228" s="134" t="s">
        <v>545</v>
      </c>
      <c r="F228" s="135" t="s">
        <v>546</v>
      </c>
      <c r="G228" s="136" t="s">
        <v>256</v>
      </c>
      <c r="H228" s="137">
        <v>86.328000000000003</v>
      </c>
      <c r="I228" s="138"/>
      <c r="J228" s="139">
        <f t="shared" si="40"/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 t="shared" si="41"/>
        <v>0</v>
      </c>
      <c r="Q228" s="142">
        <v>4.3800000000000002E-3</v>
      </c>
      <c r="R228" s="142">
        <f t="shared" si="42"/>
        <v>0.37811664</v>
      </c>
      <c r="S228" s="142">
        <v>0</v>
      </c>
      <c r="T228" s="143">
        <f t="shared" si="43"/>
        <v>0</v>
      </c>
      <c r="AR228" s="144" t="s">
        <v>258</v>
      </c>
      <c r="AT228" s="144" t="s">
        <v>253</v>
      </c>
      <c r="AU228" s="144" t="s">
        <v>85</v>
      </c>
      <c r="AY228" s="13" t="s">
        <v>251</v>
      </c>
      <c r="BE228" s="145">
        <f t="shared" si="44"/>
        <v>0</v>
      </c>
      <c r="BF228" s="145">
        <f t="shared" si="45"/>
        <v>0</v>
      </c>
      <c r="BG228" s="145">
        <f t="shared" si="46"/>
        <v>0</v>
      </c>
      <c r="BH228" s="145">
        <f t="shared" si="47"/>
        <v>0</v>
      </c>
      <c r="BI228" s="145">
        <f t="shared" si="48"/>
        <v>0</v>
      </c>
      <c r="BJ228" s="13" t="s">
        <v>83</v>
      </c>
      <c r="BK228" s="145">
        <f t="shared" si="49"/>
        <v>0</v>
      </c>
      <c r="BL228" s="13" t="s">
        <v>258</v>
      </c>
      <c r="BM228" s="144" t="s">
        <v>547</v>
      </c>
    </row>
    <row r="229" spans="2:65" s="1" customFormat="1" ht="24.2" customHeight="1">
      <c r="B229" s="132"/>
      <c r="C229" s="133" t="s">
        <v>548</v>
      </c>
      <c r="D229" s="133" t="s">
        <v>253</v>
      </c>
      <c r="E229" s="134" t="s">
        <v>549</v>
      </c>
      <c r="F229" s="135" t="s">
        <v>550</v>
      </c>
      <c r="G229" s="136" t="s">
        <v>256</v>
      </c>
      <c r="H229" s="137">
        <v>47.41</v>
      </c>
      <c r="I229" s="138"/>
      <c r="J229" s="139">
        <f t="shared" si="40"/>
        <v>0</v>
      </c>
      <c r="K229" s="135" t="s">
        <v>257</v>
      </c>
      <c r="L229" s="28"/>
      <c r="M229" s="140" t="s">
        <v>1</v>
      </c>
      <c r="N229" s="141" t="s">
        <v>41</v>
      </c>
      <c r="P229" s="142">
        <f t="shared" si="41"/>
        <v>0</v>
      </c>
      <c r="Q229" s="142">
        <v>4.0000000000000001E-3</v>
      </c>
      <c r="R229" s="142">
        <f t="shared" si="42"/>
        <v>0.18964</v>
      </c>
      <c r="S229" s="142">
        <v>0</v>
      </c>
      <c r="T229" s="143">
        <f t="shared" si="43"/>
        <v>0</v>
      </c>
      <c r="AR229" s="144" t="s">
        <v>258</v>
      </c>
      <c r="AT229" s="144" t="s">
        <v>253</v>
      </c>
      <c r="AU229" s="144" t="s">
        <v>85</v>
      </c>
      <c r="AY229" s="13" t="s">
        <v>251</v>
      </c>
      <c r="BE229" s="145">
        <f t="shared" si="44"/>
        <v>0</v>
      </c>
      <c r="BF229" s="145">
        <f t="shared" si="45"/>
        <v>0</v>
      </c>
      <c r="BG229" s="145">
        <f t="shared" si="46"/>
        <v>0</v>
      </c>
      <c r="BH229" s="145">
        <f t="shared" si="47"/>
        <v>0</v>
      </c>
      <c r="BI229" s="145">
        <f t="shared" si="48"/>
        <v>0</v>
      </c>
      <c r="BJ229" s="13" t="s">
        <v>83</v>
      </c>
      <c r="BK229" s="145">
        <f t="shared" si="49"/>
        <v>0</v>
      </c>
      <c r="BL229" s="13" t="s">
        <v>258</v>
      </c>
      <c r="BM229" s="144" t="s">
        <v>551</v>
      </c>
    </row>
    <row r="230" spans="2:65" s="1" customFormat="1" ht="24.2" customHeight="1">
      <c r="B230" s="132"/>
      <c r="C230" s="133" t="s">
        <v>552</v>
      </c>
      <c r="D230" s="133" t="s">
        <v>253</v>
      </c>
      <c r="E230" s="134" t="s">
        <v>553</v>
      </c>
      <c r="F230" s="135" t="s">
        <v>554</v>
      </c>
      <c r="G230" s="136" t="s">
        <v>256</v>
      </c>
      <c r="H230" s="137">
        <v>144.11699999999999</v>
      </c>
      <c r="I230" s="138"/>
      <c r="J230" s="139">
        <f t="shared" si="40"/>
        <v>0</v>
      </c>
      <c r="K230" s="135" t="s">
        <v>257</v>
      </c>
      <c r="L230" s="28"/>
      <c r="M230" s="140" t="s">
        <v>1</v>
      </c>
      <c r="N230" s="141" t="s">
        <v>41</v>
      </c>
      <c r="P230" s="142">
        <f t="shared" si="41"/>
        <v>0</v>
      </c>
      <c r="Q230" s="142">
        <v>1.54E-2</v>
      </c>
      <c r="R230" s="142">
        <f t="shared" si="42"/>
        <v>2.2194018</v>
      </c>
      <c r="S230" s="142">
        <v>0</v>
      </c>
      <c r="T230" s="143">
        <f t="shared" si="43"/>
        <v>0</v>
      </c>
      <c r="AR230" s="144" t="s">
        <v>258</v>
      </c>
      <c r="AT230" s="144" t="s">
        <v>253</v>
      </c>
      <c r="AU230" s="144" t="s">
        <v>85</v>
      </c>
      <c r="AY230" s="13" t="s">
        <v>251</v>
      </c>
      <c r="BE230" s="145">
        <f t="shared" si="44"/>
        <v>0</v>
      </c>
      <c r="BF230" s="145">
        <f t="shared" si="45"/>
        <v>0</v>
      </c>
      <c r="BG230" s="145">
        <f t="shared" si="46"/>
        <v>0</v>
      </c>
      <c r="BH230" s="145">
        <f t="shared" si="47"/>
        <v>0</v>
      </c>
      <c r="BI230" s="145">
        <f t="shared" si="48"/>
        <v>0</v>
      </c>
      <c r="BJ230" s="13" t="s">
        <v>83</v>
      </c>
      <c r="BK230" s="145">
        <f t="shared" si="49"/>
        <v>0</v>
      </c>
      <c r="BL230" s="13" t="s">
        <v>258</v>
      </c>
      <c r="BM230" s="144" t="s">
        <v>555</v>
      </c>
    </row>
    <row r="231" spans="2:65" s="1" customFormat="1" ht="24.2" customHeight="1">
      <c r="B231" s="132"/>
      <c r="C231" s="133" t="s">
        <v>556</v>
      </c>
      <c r="D231" s="133" t="s">
        <v>253</v>
      </c>
      <c r="E231" s="134" t="s">
        <v>557</v>
      </c>
      <c r="F231" s="135" t="s">
        <v>558</v>
      </c>
      <c r="G231" s="136" t="s">
        <v>256</v>
      </c>
      <c r="H231" s="137">
        <v>1354.8879999999999</v>
      </c>
      <c r="I231" s="138"/>
      <c r="J231" s="139">
        <f t="shared" si="40"/>
        <v>0</v>
      </c>
      <c r="K231" s="135" t="s">
        <v>257</v>
      </c>
      <c r="L231" s="28"/>
      <c r="M231" s="140" t="s">
        <v>1</v>
      </c>
      <c r="N231" s="141" t="s">
        <v>41</v>
      </c>
      <c r="P231" s="142">
        <f t="shared" si="41"/>
        <v>0</v>
      </c>
      <c r="Q231" s="142">
        <v>1.8380000000000001E-2</v>
      </c>
      <c r="R231" s="142">
        <f t="shared" si="42"/>
        <v>24.90284144</v>
      </c>
      <c r="S231" s="142">
        <v>0</v>
      </c>
      <c r="T231" s="143">
        <f t="shared" si="43"/>
        <v>0</v>
      </c>
      <c r="AR231" s="144" t="s">
        <v>258</v>
      </c>
      <c r="AT231" s="144" t="s">
        <v>253</v>
      </c>
      <c r="AU231" s="144" t="s">
        <v>85</v>
      </c>
      <c r="AY231" s="13" t="s">
        <v>251</v>
      </c>
      <c r="BE231" s="145">
        <f t="shared" si="44"/>
        <v>0</v>
      </c>
      <c r="BF231" s="145">
        <f t="shared" si="45"/>
        <v>0</v>
      </c>
      <c r="BG231" s="145">
        <f t="shared" si="46"/>
        <v>0</v>
      </c>
      <c r="BH231" s="145">
        <f t="shared" si="47"/>
        <v>0</v>
      </c>
      <c r="BI231" s="145">
        <f t="shared" si="48"/>
        <v>0</v>
      </c>
      <c r="BJ231" s="13" t="s">
        <v>83</v>
      </c>
      <c r="BK231" s="145">
        <f t="shared" si="49"/>
        <v>0</v>
      </c>
      <c r="BL231" s="13" t="s">
        <v>258</v>
      </c>
      <c r="BM231" s="144" t="s">
        <v>559</v>
      </c>
    </row>
    <row r="232" spans="2:65" s="1" customFormat="1" ht="24.2" customHeight="1">
      <c r="B232" s="132"/>
      <c r="C232" s="133" t="s">
        <v>560</v>
      </c>
      <c r="D232" s="133" t="s">
        <v>253</v>
      </c>
      <c r="E232" s="134" t="s">
        <v>561</v>
      </c>
      <c r="F232" s="135" t="s">
        <v>562</v>
      </c>
      <c r="G232" s="136" t="s">
        <v>256</v>
      </c>
      <c r="H232" s="137">
        <v>67.742999999999995</v>
      </c>
      <c r="I232" s="138"/>
      <c r="J232" s="139">
        <f t="shared" si="40"/>
        <v>0</v>
      </c>
      <c r="K232" s="135" t="s">
        <v>563</v>
      </c>
      <c r="L232" s="28"/>
      <c r="M232" s="140" t="s">
        <v>1</v>
      </c>
      <c r="N232" s="141" t="s">
        <v>41</v>
      </c>
      <c r="P232" s="142">
        <f t="shared" si="41"/>
        <v>0</v>
      </c>
      <c r="Q232" s="142">
        <v>1.8000000000000001E-4</v>
      </c>
      <c r="R232" s="142">
        <f t="shared" si="42"/>
        <v>1.219374E-2</v>
      </c>
      <c r="S232" s="142">
        <v>0</v>
      </c>
      <c r="T232" s="143">
        <f t="shared" si="43"/>
        <v>0</v>
      </c>
      <c r="AR232" s="144" t="s">
        <v>258</v>
      </c>
      <c r="AT232" s="144" t="s">
        <v>253</v>
      </c>
      <c r="AU232" s="144" t="s">
        <v>85</v>
      </c>
      <c r="AY232" s="13" t="s">
        <v>251</v>
      </c>
      <c r="BE232" s="145">
        <f t="shared" si="44"/>
        <v>0</v>
      </c>
      <c r="BF232" s="145">
        <f t="shared" si="45"/>
        <v>0</v>
      </c>
      <c r="BG232" s="145">
        <f t="shared" si="46"/>
        <v>0</v>
      </c>
      <c r="BH232" s="145">
        <f t="shared" si="47"/>
        <v>0</v>
      </c>
      <c r="BI232" s="145">
        <f t="shared" si="48"/>
        <v>0</v>
      </c>
      <c r="BJ232" s="13" t="s">
        <v>83</v>
      </c>
      <c r="BK232" s="145">
        <f t="shared" si="49"/>
        <v>0</v>
      </c>
      <c r="BL232" s="13" t="s">
        <v>258</v>
      </c>
      <c r="BM232" s="144" t="s">
        <v>564</v>
      </c>
    </row>
    <row r="233" spans="2:65" s="1" customFormat="1" ht="24.2" customHeight="1">
      <c r="B233" s="132"/>
      <c r="C233" s="133" t="s">
        <v>565</v>
      </c>
      <c r="D233" s="133" t="s">
        <v>253</v>
      </c>
      <c r="E233" s="134" t="s">
        <v>566</v>
      </c>
      <c r="F233" s="135" t="s">
        <v>567</v>
      </c>
      <c r="G233" s="136" t="s">
        <v>256</v>
      </c>
      <c r="H233" s="137">
        <v>545.46799999999996</v>
      </c>
      <c r="I233" s="138"/>
      <c r="J233" s="139">
        <f t="shared" si="40"/>
        <v>0</v>
      </c>
      <c r="K233" s="135" t="s">
        <v>563</v>
      </c>
      <c r="L233" s="28"/>
      <c r="M233" s="140" t="s">
        <v>1</v>
      </c>
      <c r="N233" s="141" t="s">
        <v>41</v>
      </c>
      <c r="P233" s="142">
        <f t="shared" si="41"/>
        <v>0</v>
      </c>
      <c r="Q233" s="142">
        <v>1.3999999999999999E-4</v>
      </c>
      <c r="R233" s="142">
        <f t="shared" si="42"/>
        <v>7.6365519999999992E-2</v>
      </c>
      <c r="S233" s="142">
        <v>0</v>
      </c>
      <c r="T233" s="143">
        <f t="shared" si="43"/>
        <v>0</v>
      </c>
      <c r="AR233" s="144" t="s">
        <v>258</v>
      </c>
      <c r="AT233" s="144" t="s">
        <v>253</v>
      </c>
      <c r="AU233" s="144" t="s">
        <v>85</v>
      </c>
      <c r="AY233" s="13" t="s">
        <v>251</v>
      </c>
      <c r="BE233" s="145">
        <f t="shared" si="44"/>
        <v>0</v>
      </c>
      <c r="BF233" s="145">
        <f t="shared" si="45"/>
        <v>0</v>
      </c>
      <c r="BG233" s="145">
        <f t="shared" si="46"/>
        <v>0</v>
      </c>
      <c r="BH233" s="145">
        <f t="shared" si="47"/>
        <v>0</v>
      </c>
      <c r="BI233" s="145">
        <f t="shared" si="48"/>
        <v>0</v>
      </c>
      <c r="BJ233" s="13" t="s">
        <v>83</v>
      </c>
      <c r="BK233" s="145">
        <f t="shared" si="49"/>
        <v>0</v>
      </c>
      <c r="BL233" s="13" t="s">
        <v>258</v>
      </c>
      <c r="BM233" s="144" t="s">
        <v>568</v>
      </c>
    </row>
    <row r="234" spans="2:65" s="1" customFormat="1" ht="44.25" customHeight="1">
      <c r="B234" s="132"/>
      <c r="C234" s="133" t="s">
        <v>569</v>
      </c>
      <c r="D234" s="133" t="s">
        <v>253</v>
      </c>
      <c r="E234" s="134" t="s">
        <v>570</v>
      </c>
      <c r="F234" s="135" t="s">
        <v>571</v>
      </c>
      <c r="G234" s="136" t="s">
        <v>256</v>
      </c>
      <c r="H234" s="137">
        <v>480.16899999999998</v>
      </c>
      <c r="I234" s="138"/>
      <c r="J234" s="139">
        <f t="shared" si="40"/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 t="shared" si="41"/>
        <v>0</v>
      </c>
      <c r="Q234" s="142">
        <v>8.6E-3</v>
      </c>
      <c r="R234" s="142">
        <f t="shared" si="42"/>
        <v>4.1294534000000001</v>
      </c>
      <c r="S234" s="142">
        <v>0</v>
      </c>
      <c r="T234" s="143">
        <f t="shared" si="43"/>
        <v>0</v>
      </c>
      <c r="AR234" s="144" t="s">
        <v>258</v>
      </c>
      <c r="AT234" s="144" t="s">
        <v>253</v>
      </c>
      <c r="AU234" s="144" t="s">
        <v>85</v>
      </c>
      <c r="AY234" s="13" t="s">
        <v>251</v>
      </c>
      <c r="BE234" s="145">
        <f t="shared" si="44"/>
        <v>0</v>
      </c>
      <c r="BF234" s="145">
        <f t="shared" si="45"/>
        <v>0</v>
      </c>
      <c r="BG234" s="145">
        <f t="shared" si="46"/>
        <v>0</v>
      </c>
      <c r="BH234" s="145">
        <f t="shared" si="47"/>
        <v>0</v>
      </c>
      <c r="BI234" s="145">
        <f t="shared" si="48"/>
        <v>0</v>
      </c>
      <c r="BJ234" s="13" t="s">
        <v>83</v>
      </c>
      <c r="BK234" s="145">
        <f t="shared" si="49"/>
        <v>0</v>
      </c>
      <c r="BL234" s="13" t="s">
        <v>258</v>
      </c>
      <c r="BM234" s="144" t="s">
        <v>572</v>
      </c>
    </row>
    <row r="235" spans="2:65" s="1" customFormat="1" ht="16.5" customHeight="1">
      <c r="B235" s="132"/>
      <c r="C235" s="146" t="s">
        <v>573</v>
      </c>
      <c r="D235" s="146" t="s">
        <v>423</v>
      </c>
      <c r="E235" s="147" t="s">
        <v>574</v>
      </c>
      <c r="F235" s="148" t="s">
        <v>575</v>
      </c>
      <c r="G235" s="149" t="s">
        <v>256</v>
      </c>
      <c r="H235" s="150">
        <v>489.77199999999999</v>
      </c>
      <c r="I235" s="151"/>
      <c r="J235" s="152">
        <f t="shared" si="40"/>
        <v>0</v>
      </c>
      <c r="K235" s="148" t="s">
        <v>257</v>
      </c>
      <c r="L235" s="153"/>
      <c r="M235" s="154" t="s">
        <v>1</v>
      </c>
      <c r="N235" s="155" t="s">
        <v>41</v>
      </c>
      <c r="P235" s="142">
        <f t="shared" si="41"/>
        <v>0</v>
      </c>
      <c r="Q235" s="142">
        <v>3.6800000000000001E-3</v>
      </c>
      <c r="R235" s="142">
        <f t="shared" si="42"/>
        <v>1.8023609600000001</v>
      </c>
      <c r="S235" s="142">
        <v>0</v>
      </c>
      <c r="T235" s="143">
        <f t="shared" si="43"/>
        <v>0</v>
      </c>
      <c r="AR235" s="144" t="s">
        <v>283</v>
      </c>
      <c r="AT235" s="144" t="s">
        <v>423</v>
      </c>
      <c r="AU235" s="144" t="s">
        <v>85</v>
      </c>
      <c r="AY235" s="13" t="s">
        <v>251</v>
      </c>
      <c r="BE235" s="145">
        <f t="shared" si="44"/>
        <v>0</v>
      </c>
      <c r="BF235" s="145">
        <f t="shared" si="45"/>
        <v>0</v>
      </c>
      <c r="BG235" s="145">
        <f t="shared" si="46"/>
        <v>0</v>
      </c>
      <c r="BH235" s="145">
        <f t="shared" si="47"/>
        <v>0</v>
      </c>
      <c r="BI235" s="145">
        <f t="shared" si="48"/>
        <v>0</v>
      </c>
      <c r="BJ235" s="13" t="s">
        <v>83</v>
      </c>
      <c r="BK235" s="145">
        <f t="shared" si="49"/>
        <v>0</v>
      </c>
      <c r="BL235" s="13" t="s">
        <v>258</v>
      </c>
      <c r="BM235" s="144" t="s">
        <v>576</v>
      </c>
    </row>
    <row r="236" spans="2:65" s="1" customFormat="1" ht="44.25" customHeight="1">
      <c r="B236" s="132"/>
      <c r="C236" s="133" t="s">
        <v>577</v>
      </c>
      <c r="D236" s="133" t="s">
        <v>253</v>
      </c>
      <c r="E236" s="134" t="s">
        <v>570</v>
      </c>
      <c r="F236" s="135" t="s">
        <v>571</v>
      </c>
      <c r="G236" s="136" t="s">
        <v>256</v>
      </c>
      <c r="H236" s="137">
        <v>52.11</v>
      </c>
      <c r="I236" s="138"/>
      <c r="J236" s="139">
        <f t="shared" si="40"/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 t="shared" si="41"/>
        <v>0</v>
      </c>
      <c r="Q236" s="142">
        <v>8.6E-3</v>
      </c>
      <c r="R236" s="142">
        <f t="shared" si="42"/>
        <v>0.44814599999999999</v>
      </c>
      <c r="S236" s="142">
        <v>0</v>
      </c>
      <c r="T236" s="143">
        <f t="shared" si="43"/>
        <v>0</v>
      </c>
      <c r="AR236" s="144" t="s">
        <v>258</v>
      </c>
      <c r="AT236" s="144" t="s">
        <v>253</v>
      </c>
      <c r="AU236" s="144" t="s">
        <v>85</v>
      </c>
      <c r="AY236" s="13" t="s">
        <v>251</v>
      </c>
      <c r="BE236" s="145">
        <f t="shared" si="44"/>
        <v>0</v>
      </c>
      <c r="BF236" s="145">
        <f t="shared" si="45"/>
        <v>0</v>
      </c>
      <c r="BG236" s="145">
        <f t="shared" si="46"/>
        <v>0</v>
      </c>
      <c r="BH236" s="145">
        <f t="shared" si="47"/>
        <v>0</v>
      </c>
      <c r="BI236" s="145">
        <f t="shared" si="48"/>
        <v>0</v>
      </c>
      <c r="BJ236" s="13" t="s">
        <v>83</v>
      </c>
      <c r="BK236" s="145">
        <f t="shared" si="49"/>
        <v>0</v>
      </c>
      <c r="BL236" s="13" t="s">
        <v>258</v>
      </c>
      <c r="BM236" s="144" t="s">
        <v>578</v>
      </c>
    </row>
    <row r="237" spans="2:65" s="1" customFormat="1" ht="24.2" customHeight="1">
      <c r="B237" s="132"/>
      <c r="C237" s="146" t="s">
        <v>579</v>
      </c>
      <c r="D237" s="146" t="s">
        <v>423</v>
      </c>
      <c r="E237" s="147" t="s">
        <v>580</v>
      </c>
      <c r="F237" s="148" t="s">
        <v>581</v>
      </c>
      <c r="G237" s="149" t="s">
        <v>256</v>
      </c>
      <c r="H237" s="150">
        <v>54.716000000000001</v>
      </c>
      <c r="I237" s="151"/>
      <c r="J237" s="152">
        <f t="shared" si="40"/>
        <v>0</v>
      </c>
      <c r="K237" s="148" t="s">
        <v>257</v>
      </c>
      <c r="L237" s="153"/>
      <c r="M237" s="154" t="s">
        <v>1</v>
      </c>
      <c r="N237" s="155" t="s">
        <v>41</v>
      </c>
      <c r="P237" s="142">
        <f t="shared" si="41"/>
        <v>0</v>
      </c>
      <c r="Q237" s="142">
        <v>4.7999999999999996E-3</v>
      </c>
      <c r="R237" s="142">
        <f t="shared" si="42"/>
        <v>0.2626368</v>
      </c>
      <c r="S237" s="142">
        <v>0</v>
      </c>
      <c r="T237" s="143">
        <f t="shared" si="43"/>
        <v>0</v>
      </c>
      <c r="AR237" s="144" t="s">
        <v>283</v>
      </c>
      <c r="AT237" s="144" t="s">
        <v>423</v>
      </c>
      <c r="AU237" s="144" t="s">
        <v>85</v>
      </c>
      <c r="AY237" s="13" t="s">
        <v>251</v>
      </c>
      <c r="BE237" s="145">
        <f t="shared" si="44"/>
        <v>0</v>
      </c>
      <c r="BF237" s="145">
        <f t="shared" si="45"/>
        <v>0</v>
      </c>
      <c r="BG237" s="145">
        <f t="shared" si="46"/>
        <v>0</v>
      </c>
      <c r="BH237" s="145">
        <f t="shared" si="47"/>
        <v>0</v>
      </c>
      <c r="BI237" s="145">
        <f t="shared" si="48"/>
        <v>0</v>
      </c>
      <c r="BJ237" s="13" t="s">
        <v>83</v>
      </c>
      <c r="BK237" s="145">
        <f t="shared" si="49"/>
        <v>0</v>
      </c>
      <c r="BL237" s="13" t="s">
        <v>258</v>
      </c>
      <c r="BM237" s="144" t="s">
        <v>582</v>
      </c>
    </row>
    <row r="238" spans="2:65" s="1" customFormat="1" ht="16.5" customHeight="1">
      <c r="B238" s="132"/>
      <c r="C238" s="133" t="s">
        <v>583</v>
      </c>
      <c r="D238" s="133" t="s">
        <v>253</v>
      </c>
      <c r="E238" s="134" t="s">
        <v>584</v>
      </c>
      <c r="F238" s="135" t="s">
        <v>585</v>
      </c>
      <c r="G238" s="136" t="s">
        <v>411</v>
      </c>
      <c r="H238" s="137">
        <v>764.98</v>
      </c>
      <c r="I238" s="138"/>
      <c r="J238" s="139">
        <f t="shared" si="40"/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 t="shared" si="41"/>
        <v>0</v>
      </c>
      <c r="Q238" s="142">
        <v>0</v>
      </c>
      <c r="R238" s="142">
        <f t="shared" si="42"/>
        <v>0</v>
      </c>
      <c r="S238" s="142">
        <v>0</v>
      </c>
      <c r="T238" s="143">
        <f t="shared" si="43"/>
        <v>0</v>
      </c>
      <c r="AR238" s="144" t="s">
        <v>258</v>
      </c>
      <c r="AT238" s="144" t="s">
        <v>253</v>
      </c>
      <c r="AU238" s="144" t="s">
        <v>85</v>
      </c>
      <c r="AY238" s="13" t="s">
        <v>251</v>
      </c>
      <c r="BE238" s="145">
        <f t="shared" si="44"/>
        <v>0</v>
      </c>
      <c r="BF238" s="145">
        <f t="shared" si="45"/>
        <v>0</v>
      </c>
      <c r="BG238" s="145">
        <f t="shared" si="46"/>
        <v>0</v>
      </c>
      <c r="BH238" s="145">
        <f t="shared" si="47"/>
        <v>0</v>
      </c>
      <c r="BI238" s="145">
        <f t="shared" si="48"/>
        <v>0</v>
      </c>
      <c r="BJ238" s="13" t="s">
        <v>83</v>
      </c>
      <c r="BK238" s="145">
        <f t="shared" si="49"/>
        <v>0</v>
      </c>
      <c r="BL238" s="13" t="s">
        <v>258</v>
      </c>
      <c r="BM238" s="144" t="s">
        <v>586</v>
      </c>
    </row>
    <row r="239" spans="2:65" s="1" customFormat="1" ht="24.2" customHeight="1">
      <c r="B239" s="132"/>
      <c r="C239" s="146" t="s">
        <v>587</v>
      </c>
      <c r="D239" s="146" t="s">
        <v>423</v>
      </c>
      <c r="E239" s="147" t="s">
        <v>588</v>
      </c>
      <c r="F239" s="148" t="s">
        <v>589</v>
      </c>
      <c r="G239" s="149" t="s">
        <v>411</v>
      </c>
      <c r="H239" s="150">
        <v>75.075000000000003</v>
      </c>
      <c r="I239" s="151"/>
      <c r="J239" s="152">
        <f t="shared" si="40"/>
        <v>0</v>
      </c>
      <c r="K239" s="148" t="s">
        <v>563</v>
      </c>
      <c r="L239" s="153"/>
      <c r="M239" s="154" t="s">
        <v>1</v>
      </c>
      <c r="N239" s="155" t="s">
        <v>41</v>
      </c>
      <c r="P239" s="142">
        <f t="shared" si="41"/>
        <v>0</v>
      </c>
      <c r="Q239" s="142">
        <v>2.9999999999999997E-4</v>
      </c>
      <c r="R239" s="142">
        <f t="shared" si="42"/>
        <v>2.2522499999999997E-2</v>
      </c>
      <c r="S239" s="142">
        <v>0</v>
      </c>
      <c r="T239" s="143">
        <f t="shared" si="43"/>
        <v>0</v>
      </c>
      <c r="AR239" s="144" t="s">
        <v>283</v>
      </c>
      <c r="AT239" s="144" t="s">
        <v>423</v>
      </c>
      <c r="AU239" s="144" t="s">
        <v>85</v>
      </c>
      <c r="AY239" s="13" t="s">
        <v>251</v>
      </c>
      <c r="BE239" s="145">
        <f t="shared" si="44"/>
        <v>0</v>
      </c>
      <c r="BF239" s="145">
        <f t="shared" si="45"/>
        <v>0</v>
      </c>
      <c r="BG239" s="145">
        <f t="shared" si="46"/>
        <v>0</v>
      </c>
      <c r="BH239" s="145">
        <f t="shared" si="47"/>
        <v>0</v>
      </c>
      <c r="BI239" s="145">
        <f t="shared" si="48"/>
        <v>0</v>
      </c>
      <c r="BJ239" s="13" t="s">
        <v>83</v>
      </c>
      <c r="BK239" s="145">
        <f t="shared" si="49"/>
        <v>0</v>
      </c>
      <c r="BL239" s="13" t="s">
        <v>258</v>
      </c>
      <c r="BM239" s="144" t="s">
        <v>590</v>
      </c>
    </row>
    <row r="240" spans="2:65" s="1" customFormat="1" ht="24.2" customHeight="1">
      <c r="B240" s="132"/>
      <c r="C240" s="146" t="s">
        <v>591</v>
      </c>
      <c r="D240" s="146" t="s">
        <v>423</v>
      </c>
      <c r="E240" s="147" t="s">
        <v>592</v>
      </c>
      <c r="F240" s="148" t="s">
        <v>593</v>
      </c>
      <c r="G240" s="149" t="s">
        <v>411</v>
      </c>
      <c r="H240" s="150">
        <v>56.831000000000003</v>
      </c>
      <c r="I240" s="151"/>
      <c r="J240" s="152">
        <f t="shared" si="40"/>
        <v>0</v>
      </c>
      <c r="K240" s="148" t="s">
        <v>563</v>
      </c>
      <c r="L240" s="153"/>
      <c r="M240" s="154" t="s">
        <v>1</v>
      </c>
      <c r="N240" s="155" t="s">
        <v>41</v>
      </c>
      <c r="P240" s="142">
        <f t="shared" si="41"/>
        <v>0</v>
      </c>
      <c r="Q240" s="142">
        <v>2.0000000000000001E-4</v>
      </c>
      <c r="R240" s="142">
        <f t="shared" si="42"/>
        <v>1.1366200000000002E-2</v>
      </c>
      <c r="S240" s="142">
        <v>0</v>
      </c>
      <c r="T240" s="143">
        <f t="shared" si="43"/>
        <v>0</v>
      </c>
      <c r="AR240" s="144" t="s">
        <v>283</v>
      </c>
      <c r="AT240" s="144" t="s">
        <v>423</v>
      </c>
      <c r="AU240" s="144" t="s">
        <v>85</v>
      </c>
      <c r="AY240" s="13" t="s">
        <v>251</v>
      </c>
      <c r="BE240" s="145">
        <f t="shared" si="44"/>
        <v>0</v>
      </c>
      <c r="BF240" s="145">
        <f t="shared" si="45"/>
        <v>0</v>
      </c>
      <c r="BG240" s="145">
        <f t="shared" si="46"/>
        <v>0</v>
      </c>
      <c r="BH240" s="145">
        <f t="shared" si="47"/>
        <v>0</v>
      </c>
      <c r="BI240" s="145">
        <f t="shared" si="48"/>
        <v>0</v>
      </c>
      <c r="BJ240" s="13" t="s">
        <v>83</v>
      </c>
      <c r="BK240" s="145">
        <f t="shared" si="49"/>
        <v>0</v>
      </c>
      <c r="BL240" s="13" t="s">
        <v>258</v>
      </c>
      <c r="BM240" s="144" t="s">
        <v>594</v>
      </c>
    </row>
    <row r="241" spans="2:65" s="1" customFormat="1" ht="24.2" customHeight="1">
      <c r="B241" s="132"/>
      <c r="C241" s="146" t="s">
        <v>595</v>
      </c>
      <c r="D241" s="146" t="s">
        <v>423</v>
      </c>
      <c r="E241" s="147" t="s">
        <v>596</v>
      </c>
      <c r="F241" s="148" t="s">
        <v>597</v>
      </c>
      <c r="G241" s="149" t="s">
        <v>411</v>
      </c>
      <c r="H241" s="150">
        <v>297.649</v>
      </c>
      <c r="I241" s="151"/>
      <c r="J241" s="152">
        <f t="shared" si="40"/>
        <v>0</v>
      </c>
      <c r="K241" s="148" t="s">
        <v>257</v>
      </c>
      <c r="L241" s="153"/>
      <c r="M241" s="154" t="s">
        <v>1</v>
      </c>
      <c r="N241" s="155" t="s">
        <v>41</v>
      </c>
      <c r="P241" s="142">
        <f t="shared" si="41"/>
        <v>0</v>
      </c>
      <c r="Q241" s="142">
        <v>4.0000000000000003E-5</v>
      </c>
      <c r="R241" s="142">
        <f t="shared" si="42"/>
        <v>1.190596E-2</v>
      </c>
      <c r="S241" s="142">
        <v>0</v>
      </c>
      <c r="T241" s="143">
        <f t="shared" si="43"/>
        <v>0</v>
      </c>
      <c r="AR241" s="144" t="s">
        <v>283</v>
      </c>
      <c r="AT241" s="144" t="s">
        <v>423</v>
      </c>
      <c r="AU241" s="144" t="s">
        <v>85</v>
      </c>
      <c r="AY241" s="13" t="s">
        <v>251</v>
      </c>
      <c r="BE241" s="145">
        <f t="shared" si="44"/>
        <v>0</v>
      </c>
      <c r="BF241" s="145">
        <f t="shared" si="45"/>
        <v>0</v>
      </c>
      <c r="BG241" s="145">
        <f t="shared" si="46"/>
        <v>0</v>
      </c>
      <c r="BH241" s="145">
        <f t="shared" si="47"/>
        <v>0</v>
      </c>
      <c r="BI241" s="145">
        <f t="shared" si="48"/>
        <v>0</v>
      </c>
      <c r="BJ241" s="13" t="s">
        <v>83</v>
      </c>
      <c r="BK241" s="145">
        <f t="shared" si="49"/>
        <v>0</v>
      </c>
      <c r="BL241" s="13" t="s">
        <v>258</v>
      </c>
      <c r="BM241" s="144" t="s">
        <v>598</v>
      </c>
    </row>
    <row r="242" spans="2:65" s="1" customFormat="1" ht="24.2" customHeight="1">
      <c r="B242" s="132"/>
      <c r="C242" s="146" t="s">
        <v>599</v>
      </c>
      <c r="D242" s="146" t="s">
        <v>423</v>
      </c>
      <c r="E242" s="147" t="s">
        <v>600</v>
      </c>
      <c r="F242" s="148" t="s">
        <v>601</v>
      </c>
      <c r="G242" s="149" t="s">
        <v>411</v>
      </c>
      <c r="H242" s="150">
        <v>267.79199999999997</v>
      </c>
      <c r="I242" s="151"/>
      <c r="J242" s="152">
        <f t="shared" si="40"/>
        <v>0</v>
      </c>
      <c r="K242" s="148" t="s">
        <v>257</v>
      </c>
      <c r="L242" s="153"/>
      <c r="M242" s="154" t="s">
        <v>1</v>
      </c>
      <c r="N242" s="155" t="s">
        <v>41</v>
      </c>
      <c r="P242" s="142">
        <f t="shared" si="41"/>
        <v>0</v>
      </c>
      <c r="Q242" s="142">
        <v>3.0000000000000001E-5</v>
      </c>
      <c r="R242" s="142">
        <f t="shared" si="42"/>
        <v>8.0337599999999992E-3</v>
      </c>
      <c r="S242" s="142">
        <v>0</v>
      </c>
      <c r="T242" s="143">
        <f t="shared" si="43"/>
        <v>0</v>
      </c>
      <c r="AR242" s="144" t="s">
        <v>283</v>
      </c>
      <c r="AT242" s="144" t="s">
        <v>423</v>
      </c>
      <c r="AU242" s="144" t="s">
        <v>85</v>
      </c>
      <c r="AY242" s="13" t="s">
        <v>251</v>
      </c>
      <c r="BE242" s="145">
        <f t="shared" si="44"/>
        <v>0</v>
      </c>
      <c r="BF242" s="145">
        <f t="shared" si="45"/>
        <v>0</v>
      </c>
      <c r="BG242" s="145">
        <f t="shared" si="46"/>
        <v>0</v>
      </c>
      <c r="BH242" s="145">
        <f t="shared" si="47"/>
        <v>0</v>
      </c>
      <c r="BI242" s="145">
        <f t="shared" si="48"/>
        <v>0</v>
      </c>
      <c r="BJ242" s="13" t="s">
        <v>83</v>
      </c>
      <c r="BK242" s="145">
        <f t="shared" si="49"/>
        <v>0</v>
      </c>
      <c r="BL242" s="13" t="s">
        <v>258</v>
      </c>
      <c r="BM242" s="144" t="s">
        <v>602</v>
      </c>
    </row>
    <row r="243" spans="2:65" s="1" customFormat="1" ht="24.2" customHeight="1">
      <c r="B243" s="132"/>
      <c r="C243" s="146" t="s">
        <v>603</v>
      </c>
      <c r="D243" s="146" t="s">
        <v>423</v>
      </c>
      <c r="E243" s="147" t="s">
        <v>604</v>
      </c>
      <c r="F243" s="148" t="s">
        <v>605</v>
      </c>
      <c r="G243" s="149" t="s">
        <v>411</v>
      </c>
      <c r="H243" s="150">
        <v>105.83</v>
      </c>
      <c r="I243" s="151"/>
      <c r="J243" s="152">
        <f t="shared" si="40"/>
        <v>0</v>
      </c>
      <c r="K243" s="148" t="s">
        <v>257</v>
      </c>
      <c r="L243" s="153"/>
      <c r="M243" s="154" t="s">
        <v>1</v>
      </c>
      <c r="N243" s="155" t="s">
        <v>41</v>
      </c>
      <c r="P243" s="142">
        <f t="shared" si="41"/>
        <v>0</v>
      </c>
      <c r="Q243" s="142">
        <v>2.0000000000000001E-4</v>
      </c>
      <c r="R243" s="142">
        <f t="shared" si="42"/>
        <v>2.1166000000000001E-2</v>
      </c>
      <c r="S243" s="142">
        <v>0</v>
      </c>
      <c r="T243" s="143">
        <f t="shared" si="43"/>
        <v>0</v>
      </c>
      <c r="AR243" s="144" t="s">
        <v>283</v>
      </c>
      <c r="AT243" s="144" t="s">
        <v>423</v>
      </c>
      <c r="AU243" s="144" t="s">
        <v>85</v>
      </c>
      <c r="AY243" s="13" t="s">
        <v>251</v>
      </c>
      <c r="BE243" s="145">
        <f t="shared" si="44"/>
        <v>0</v>
      </c>
      <c r="BF243" s="145">
        <f t="shared" si="45"/>
        <v>0</v>
      </c>
      <c r="BG243" s="145">
        <f t="shared" si="46"/>
        <v>0</v>
      </c>
      <c r="BH243" s="145">
        <f t="shared" si="47"/>
        <v>0</v>
      </c>
      <c r="BI243" s="145">
        <f t="shared" si="48"/>
        <v>0</v>
      </c>
      <c r="BJ243" s="13" t="s">
        <v>83</v>
      </c>
      <c r="BK243" s="145">
        <f t="shared" si="49"/>
        <v>0</v>
      </c>
      <c r="BL243" s="13" t="s">
        <v>258</v>
      </c>
      <c r="BM243" s="144" t="s">
        <v>606</v>
      </c>
    </row>
    <row r="244" spans="2:65" s="1" customFormat="1" ht="24.2" customHeight="1">
      <c r="B244" s="132"/>
      <c r="C244" s="133" t="s">
        <v>607</v>
      </c>
      <c r="D244" s="133" t="s">
        <v>253</v>
      </c>
      <c r="E244" s="134" t="s">
        <v>608</v>
      </c>
      <c r="F244" s="135" t="s">
        <v>609</v>
      </c>
      <c r="G244" s="136" t="s">
        <v>256</v>
      </c>
      <c r="H244" s="137">
        <v>67.742999999999995</v>
      </c>
      <c r="I244" s="138"/>
      <c r="J244" s="139">
        <f t="shared" si="40"/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si="41"/>
        <v>0</v>
      </c>
      <c r="Q244" s="142">
        <v>5.7000000000000002E-3</v>
      </c>
      <c r="R244" s="142">
        <f t="shared" si="42"/>
        <v>0.38613510000000001</v>
      </c>
      <c r="S244" s="142">
        <v>0</v>
      </c>
      <c r="T244" s="143">
        <f t="shared" si="43"/>
        <v>0</v>
      </c>
      <c r="AR244" s="144" t="s">
        <v>258</v>
      </c>
      <c r="AT244" s="144" t="s">
        <v>253</v>
      </c>
      <c r="AU244" s="144" t="s">
        <v>85</v>
      </c>
      <c r="AY244" s="13" t="s">
        <v>251</v>
      </c>
      <c r="BE244" s="145">
        <f t="shared" si="44"/>
        <v>0</v>
      </c>
      <c r="BF244" s="145">
        <f t="shared" si="45"/>
        <v>0</v>
      </c>
      <c r="BG244" s="145">
        <f t="shared" si="46"/>
        <v>0</v>
      </c>
      <c r="BH244" s="145">
        <f t="shared" si="47"/>
        <v>0</v>
      </c>
      <c r="BI244" s="145">
        <f t="shared" si="48"/>
        <v>0</v>
      </c>
      <c r="BJ244" s="13" t="s">
        <v>83</v>
      </c>
      <c r="BK244" s="145">
        <f t="shared" si="49"/>
        <v>0</v>
      </c>
      <c r="BL244" s="13" t="s">
        <v>258</v>
      </c>
      <c r="BM244" s="144" t="s">
        <v>610</v>
      </c>
    </row>
    <row r="245" spans="2:65" s="1" customFormat="1" ht="24.2" customHeight="1">
      <c r="B245" s="132"/>
      <c r="C245" s="133" t="s">
        <v>611</v>
      </c>
      <c r="D245" s="133" t="s">
        <v>253</v>
      </c>
      <c r="E245" s="134" t="s">
        <v>612</v>
      </c>
      <c r="F245" s="135" t="s">
        <v>613</v>
      </c>
      <c r="G245" s="136" t="s">
        <v>256</v>
      </c>
      <c r="H245" s="137">
        <v>545.46799999999996</v>
      </c>
      <c r="I245" s="138"/>
      <c r="J245" s="139">
        <f t="shared" si="40"/>
        <v>0</v>
      </c>
      <c r="K245" s="135" t="s">
        <v>257</v>
      </c>
      <c r="L245" s="28"/>
      <c r="M245" s="140" t="s">
        <v>1</v>
      </c>
      <c r="N245" s="141" t="s">
        <v>41</v>
      </c>
      <c r="P245" s="142">
        <f t="shared" si="41"/>
        <v>0</v>
      </c>
      <c r="Q245" s="142">
        <v>3.3E-3</v>
      </c>
      <c r="R245" s="142">
        <f t="shared" si="42"/>
        <v>1.8000443999999998</v>
      </c>
      <c r="S245" s="142">
        <v>0</v>
      </c>
      <c r="T245" s="143">
        <f t="shared" si="43"/>
        <v>0</v>
      </c>
      <c r="AR245" s="144" t="s">
        <v>258</v>
      </c>
      <c r="AT245" s="144" t="s">
        <v>253</v>
      </c>
      <c r="AU245" s="144" t="s">
        <v>85</v>
      </c>
      <c r="AY245" s="13" t="s">
        <v>251</v>
      </c>
      <c r="BE245" s="145">
        <f t="shared" si="44"/>
        <v>0</v>
      </c>
      <c r="BF245" s="145">
        <f t="shared" si="45"/>
        <v>0</v>
      </c>
      <c r="BG245" s="145">
        <f t="shared" si="46"/>
        <v>0</v>
      </c>
      <c r="BH245" s="145">
        <f t="shared" si="47"/>
        <v>0</v>
      </c>
      <c r="BI245" s="145">
        <f t="shared" si="48"/>
        <v>0</v>
      </c>
      <c r="BJ245" s="13" t="s">
        <v>83</v>
      </c>
      <c r="BK245" s="145">
        <f t="shared" si="49"/>
        <v>0</v>
      </c>
      <c r="BL245" s="13" t="s">
        <v>258</v>
      </c>
      <c r="BM245" s="144" t="s">
        <v>614</v>
      </c>
    </row>
    <row r="246" spans="2:65" s="1" customFormat="1" ht="33" customHeight="1">
      <c r="B246" s="132"/>
      <c r="C246" s="133" t="s">
        <v>615</v>
      </c>
      <c r="D246" s="133" t="s">
        <v>253</v>
      </c>
      <c r="E246" s="134" t="s">
        <v>616</v>
      </c>
      <c r="F246" s="135" t="s">
        <v>617</v>
      </c>
      <c r="G246" s="136" t="s">
        <v>262</v>
      </c>
      <c r="H246" s="137">
        <v>11.169</v>
      </c>
      <c r="I246" s="138"/>
      <c r="J246" s="139">
        <f t="shared" si="40"/>
        <v>0</v>
      </c>
      <c r="K246" s="135" t="s">
        <v>257</v>
      </c>
      <c r="L246" s="28"/>
      <c r="M246" s="140" t="s">
        <v>1</v>
      </c>
      <c r="N246" s="141" t="s">
        <v>41</v>
      </c>
      <c r="P246" s="142">
        <f t="shared" si="41"/>
        <v>0</v>
      </c>
      <c r="Q246" s="142">
        <v>2.5018699999999998</v>
      </c>
      <c r="R246" s="142">
        <f t="shared" si="42"/>
        <v>27.943386029999999</v>
      </c>
      <c r="S246" s="142">
        <v>0</v>
      </c>
      <c r="T246" s="143">
        <f t="shared" si="43"/>
        <v>0</v>
      </c>
      <c r="AR246" s="144" t="s">
        <v>258</v>
      </c>
      <c r="AT246" s="144" t="s">
        <v>253</v>
      </c>
      <c r="AU246" s="144" t="s">
        <v>85</v>
      </c>
      <c r="AY246" s="13" t="s">
        <v>251</v>
      </c>
      <c r="BE246" s="145">
        <f t="shared" si="44"/>
        <v>0</v>
      </c>
      <c r="BF246" s="145">
        <f t="shared" si="45"/>
        <v>0</v>
      </c>
      <c r="BG246" s="145">
        <f t="shared" si="46"/>
        <v>0</v>
      </c>
      <c r="BH246" s="145">
        <f t="shared" si="47"/>
        <v>0</v>
      </c>
      <c r="BI246" s="145">
        <f t="shared" si="48"/>
        <v>0</v>
      </c>
      <c r="BJ246" s="13" t="s">
        <v>83</v>
      </c>
      <c r="BK246" s="145">
        <f t="shared" si="49"/>
        <v>0</v>
      </c>
      <c r="BL246" s="13" t="s">
        <v>258</v>
      </c>
      <c r="BM246" s="144" t="s">
        <v>618</v>
      </c>
    </row>
    <row r="247" spans="2:65" s="1" customFormat="1" ht="33" customHeight="1">
      <c r="B247" s="132"/>
      <c r="C247" s="133" t="s">
        <v>619</v>
      </c>
      <c r="D247" s="133" t="s">
        <v>253</v>
      </c>
      <c r="E247" s="134" t="s">
        <v>620</v>
      </c>
      <c r="F247" s="135" t="s">
        <v>621</v>
      </c>
      <c r="G247" s="136" t="s">
        <v>262</v>
      </c>
      <c r="H247" s="137">
        <v>29.481999999999999</v>
      </c>
      <c r="I247" s="138"/>
      <c r="J247" s="139">
        <f t="shared" si="40"/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 t="shared" si="41"/>
        <v>0</v>
      </c>
      <c r="Q247" s="142">
        <v>2.5018699999999998</v>
      </c>
      <c r="R247" s="142">
        <f t="shared" si="42"/>
        <v>73.760131339999987</v>
      </c>
      <c r="S247" s="142">
        <v>0</v>
      </c>
      <c r="T247" s="143">
        <f t="shared" si="43"/>
        <v>0</v>
      </c>
      <c r="AR247" s="144" t="s">
        <v>258</v>
      </c>
      <c r="AT247" s="144" t="s">
        <v>253</v>
      </c>
      <c r="AU247" s="144" t="s">
        <v>85</v>
      </c>
      <c r="AY247" s="13" t="s">
        <v>251</v>
      </c>
      <c r="BE247" s="145">
        <f t="shared" si="44"/>
        <v>0</v>
      </c>
      <c r="BF247" s="145">
        <f t="shared" si="45"/>
        <v>0</v>
      </c>
      <c r="BG247" s="145">
        <f t="shared" si="46"/>
        <v>0</v>
      </c>
      <c r="BH247" s="145">
        <f t="shared" si="47"/>
        <v>0</v>
      </c>
      <c r="BI247" s="145">
        <f t="shared" si="48"/>
        <v>0</v>
      </c>
      <c r="BJ247" s="13" t="s">
        <v>83</v>
      </c>
      <c r="BK247" s="145">
        <f t="shared" si="49"/>
        <v>0</v>
      </c>
      <c r="BL247" s="13" t="s">
        <v>258</v>
      </c>
      <c r="BM247" s="144" t="s">
        <v>622</v>
      </c>
    </row>
    <row r="248" spans="2:65" s="1" customFormat="1" ht="33" customHeight="1">
      <c r="B248" s="132"/>
      <c r="C248" s="133" t="s">
        <v>623</v>
      </c>
      <c r="D248" s="133" t="s">
        <v>253</v>
      </c>
      <c r="E248" s="134" t="s">
        <v>624</v>
      </c>
      <c r="F248" s="135" t="s">
        <v>625</v>
      </c>
      <c r="G248" s="136" t="s">
        <v>262</v>
      </c>
      <c r="H248" s="137">
        <v>62.070999999999998</v>
      </c>
      <c r="I248" s="138"/>
      <c r="J248" s="139">
        <f t="shared" si="40"/>
        <v>0</v>
      </c>
      <c r="K248" s="135" t="s">
        <v>257</v>
      </c>
      <c r="L248" s="28"/>
      <c r="M248" s="140" t="s">
        <v>1</v>
      </c>
      <c r="N248" s="141" t="s">
        <v>41</v>
      </c>
      <c r="P248" s="142">
        <f t="shared" si="41"/>
        <v>0</v>
      </c>
      <c r="Q248" s="142">
        <v>2.3010199999999998</v>
      </c>
      <c r="R248" s="142">
        <f t="shared" si="42"/>
        <v>142.82661241999998</v>
      </c>
      <c r="S248" s="142">
        <v>0</v>
      </c>
      <c r="T248" s="143">
        <f t="shared" si="43"/>
        <v>0</v>
      </c>
      <c r="AR248" s="144" t="s">
        <v>258</v>
      </c>
      <c r="AT248" s="144" t="s">
        <v>253</v>
      </c>
      <c r="AU248" s="144" t="s">
        <v>85</v>
      </c>
      <c r="AY248" s="13" t="s">
        <v>251</v>
      </c>
      <c r="BE248" s="145">
        <f t="shared" si="44"/>
        <v>0</v>
      </c>
      <c r="BF248" s="145">
        <f t="shared" si="45"/>
        <v>0</v>
      </c>
      <c r="BG248" s="145">
        <f t="shared" si="46"/>
        <v>0</v>
      </c>
      <c r="BH248" s="145">
        <f t="shared" si="47"/>
        <v>0</v>
      </c>
      <c r="BI248" s="145">
        <f t="shared" si="48"/>
        <v>0</v>
      </c>
      <c r="BJ248" s="13" t="s">
        <v>83</v>
      </c>
      <c r="BK248" s="145">
        <f t="shared" si="49"/>
        <v>0</v>
      </c>
      <c r="BL248" s="13" t="s">
        <v>258</v>
      </c>
      <c r="BM248" s="144" t="s">
        <v>626</v>
      </c>
    </row>
    <row r="249" spans="2:65" s="1" customFormat="1" ht="33" customHeight="1">
      <c r="B249" s="132"/>
      <c r="C249" s="133" t="s">
        <v>627</v>
      </c>
      <c r="D249" s="133" t="s">
        <v>253</v>
      </c>
      <c r="E249" s="134" t="s">
        <v>628</v>
      </c>
      <c r="F249" s="135" t="s">
        <v>629</v>
      </c>
      <c r="G249" s="136" t="s">
        <v>262</v>
      </c>
      <c r="H249" s="137">
        <v>23.783000000000001</v>
      </c>
      <c r="I249" s="138"/>
      <c r="J249" s="139">
        <f t="shared" si="40"/>
        <v>0</v>
      </c>
      <c r="K249" s="135" t="s">
        <v>257</v>
      </c>
      <c r="L249" s="28"/>
      <c r="M249" s="140" t="s">
        <v>1</v>
      </c>
      <c r="N249" s="141" t="s">
        <v>41</v>
      </c>
      <c r="P249" s="142">
        <f t="shared" si="41"/>
        <v>0</v>
      </c>
      <c r="Q249" s="142">
        <v>2.5018699999999998</v>
      </c>
      <c r="R249" s="142">
        <f t="shared" si="42"/>
        <v>59.50197421</v>
      </c>
      <c r="S249" s="142">
        <v>0</v>
      </c>
      <c r="T249" s="143">
        <f t="shared" si="43"/>
        <v>0</v>
      </c>
      <c r="AR249" s="144" t="s">
        <v>258</v>
      </c>
      <c r="AT249" s="144" t="s">
        <v>253</v>
      </c>
      <c r="AU249" s="144" t="s">
        <v>85</v>
      </c>
      <c r="AY249" s="13" t="s">
        <v>251</v>
      </c>
      <c r="BE249" s="145">
        <f t="shared" si="44"/>
        <v>0</v>
      </c>
      <c r="BF249" s="145">
        <f t="shared" si="45"/>
        <v>0</v>
      </c>
      <c r="BG249" s="145">
        <f t="shared" si="46"/>
        <v>0</v>
      </c>
      <c r="BH249" s="145">
        <f t="shared" si="47"/>
        <v>0</v>
      </c>
      <c r="BI249" s="145">
        <f t="shared" si="48"/>
        <v>0</v>
      </c>
      <c r="BJ249" s="13" t="s">
        <v>83</v>
      </c>
      <c r="BK249" s="145">
        <f t="shared" si="49"/>
        <v>0</v>
      </c>
      <c r="BL249" s="13" t="s">
        <v>258</v>
      </c>
      <c r="BM249" s="144" t="s">
        <v>630</v>
      </c>
    </row>
    <row r="250" spans="2:65" s="1" customFormat="1" ht="33" customHeight="1">
      <c r="B250" s="132"/>
      <c r="C250" s="133" t="s">
        <v>631</v>
      </c>
      <c r="D250" s="133" t="s">
        <v>253</v>
      </c>
      <c r="E250" s="134" t="s">
        <v>632</v>
      </c>
      <c r="F250" s="135" t="s">
        <v>633</v>
      </c>
      <c r="G250" s="136" t="s">
        <v>262</v>
      </c>
      <c r="H250" s="137">
        <v>11.169</v>
      </c>
      <c r="I250" s="138"/>
      <c r="J250" s="139">
        <f t="shared" si="40"/>
        <v>0</v>
      </c>
      <c r="K250" s="135" t="s">
        <v>257</v>
      </c>
      <c r="L250" s="28"/>
      <c r="M250" s="140" t="s">
        <v>1</v>
      </c>
      <c r="N250" s="141" t="s">
        <v>41</v>
      </c>
      <c r="P250" s="142">
        <f t="shared" si="41"/>
        <v>0</v>
      </c>
      <c r="Q250" s="142">
        <v>0</v>
      </c>
      <c r="R250" s="142">
        <f t="shared" si="42"/>
        <v>0</v>
      </c>
      <c r="S250" s="142">
        <v>0</v>
      </c>
      <c r="T250" s="143">
        <f t="shared" si="43"/>
        <v>0</v>
      </c>
      <c r="AR250" s="144" t="s">
        <v>258</v>
      </c>
      <c r="AT250" s="144" t="s">
        <v>253</v>
      </c>
      <c r="AU250" s="144" t="s">
        <v>85</v>
      </c>
      <c r="AY250" s="13" t="s">
        <v>251</v>
      </c>
      <c r="BE250" s="145">
        <f t="shared" si="44"/>
        <v>0</v>
      </c>
      <c r="BF250" s="145">
        <f t="shared" si="45"/>
        <v>0</v>
      </c>
      <c r="BG250" s="145">
        <f t="shared" si="46"/>
        <v>0</v>
      </c>
      <c r="BH250" s="145">
        <f t="shared" si="47"/>
        <v>0</v>
      </c>
      <c r="BI250" s="145">
        <f t="shared" si="48"/>
        <v>0</v>
      </c>
      <c r="BJ250" s="13" t="s">
        <v>83</v>
      </c>
      <c r="BK250" s="145">
        <f t="shared" si="49"/>
        <v>0</v>
      </c>
      <c r="BL250" s="13" t="s">
        <v>258</v>
      </c>
      <c r="BM250" s="144" t="s">
        <v>634</v>
      </c>
    </row>
    <row r="251" spans="2:65" s="1" customFormat="1" ht="33" customHeight="1">
      <c r="B251" s="132"/>
      <c r="C251" s="133" t="s">
        <v>635</v>
      </c>
      <c r="D251" s="133" t="s">
        <v>253</v>
      </c>
      <c r="E251" s="134" t="s">
        <v>636</v>
      </c>
      <c r="F251" s="135" t="s">
        <v>637</v>
      </c>
      <c r="G251" s="136" t="s">
        <v>262</v>
      </c>
      <c r="H251" s="137">
        <v>112.85599999999999</v>
      </c>
      <c r="I251" s="138"/>
      <c r="J251" s="139">
        <f t="shared" si="40"/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 t="shared" si="41"/>
        <v>0</v>
      </c>
      <c r="Q251" s="142">
        <v>0</v>
      </c>
      <c r="R251" s="142">
        <f t="shared" si="42"/>
        <v>0</v>
      </c>
      <c r="S251" s="142">
        <v>0</v>
      </c>
      <c r="T251" s="143">
        <f t="shared" si="43"/>
        <v>0</v>
      </c>
      <c r="AR251" s="144" t="s">
        <v>258</v>
      </c>
      <c r="AT251" s="144" t="s">
        <v>253</v>
      </c>
      <c r="AU251" s="144" t="s">
        <v>85</v>
      </c>
      <c r="AY251" s="13" t="s">
        <v>251</v>
      </c>
      <c r="BE251" s="145">
        <f t="shared" si="44"/>
        <v>0</v>
      </c>
      <c r="BF251" s="145">
        <f t="shared" si="45"/>
        <v>0</v>
      </c>
      <c r="BG251" s="145">
        <f t="shared" si="46"/>
        <v>0</v>
      </c>
      <c r="BH251" s="145">
        <f t="shared" si="47"/>
        <v>0</v>
      </c>
      <c r="BI251" s="145">
        <f t="shared" si="48"/>
        <v>0</v>
      </c>
      <c r="BJ251" s="13" t="s">
        <v>83</v>
      </c>
      <c r="BK251" s="145">
        <f t="shared" si="49"/>
        <v>0</v>
      </c>
      <c r="BL251" s="13" t="s">
        <v>258</v>
      </c>
      <c r="BM251" s="144" t="s">
        <v>638</v>
      </c>
    </row>
    <row r="252" spans="2:65" s="1" customFormat="1" ht="16.5" customHeight="1">
      <c r="B252" s="132"/>
      <c r="C252" s="133" t="s">
        <v>639</v>
      </c>
      <c r="D252" s="133" t="s">
        <v>253</v>
      </c>
      <c r="E252" s="134" t="s">
        <v>640</v>
      </c>
      <c r="F252" s="135" t="s">
        <v>641</v>
      </c>
      <c r="G252" s="136" t="s">
        <v>281</v>
      </c>
      <c r="H252" s="137">
        <v>12.551</v>
      </c>
      <c r="I252" s="138"/>
      <c r="J252" s="139">
        <f t="shared" si="40"/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 t="shared" si="41"/>
        <v>0</v>
      </c>
      <c r="Q252" s="142">
        <v>1.0416099999999999</v>
      </c>
      <c r="R252" s="142">
        <f t="shared" si="42"/>
        <v>13.073247109999999</v>
      </c>
      <c r="S252" s="142">
        <v>0</v>
      </c>
      <c r="T252" s="143">
        <f t="shared" si="43"/>
        <v>0</v>
      </c>
      <c r="AR252" s="144" t="s">
        <v>258</v>
      </c>
      <c r="AT252" s="144" t="s">
        <v>253</v>
      </c>
      <c r="AU252" s="144" t="s">
        <v>85</v>
      </c>
      <c r="AY252" s="13" t="s">
        <v>251</v>
      </c>
      <c r="BE252" s="145">
        <f t="shared" si="44"/>
        <v>0</v>
      </c>
      <c r="BF252" s="145">
        <f t="shared" si="45"/>
        <v>0</v>
      </c>
      <c r="BG252" s="145">
        <f t="shared" si="46"/>
        <v>0</v>
      </c>
      <c r="BH252" s="145">
        <f t="shared" si="47"/>
        <v>0</v>
      </c>
      <c r="BI252" s="145">
        <f t="shared" si="48"/>
        <v>0</v>
      </c>
      <c r="BJ252" s="13" t="s">
        <v>83</v>
      </c>
      <c r="BK252" s="145">
        <f t="shared" si="49"/>
        <v>0</v>
      </c>
      <c r="BL252" s="13" t="s">
        <v>258</v>
      </c>
      <c r="BM252" s="144" t="s">
        <v>642</v>
      </c>
    </row>
    <row r="253" spans="2:65" s="1" customFormat="1" ht="16.5" customHeight="1">
      <c r="B253" s="132"/>
      <c r="C253" s="133" t="s">
        <v>643</v>
      </c>
      <c r="D253" s="133" t="s">
        <v>253</v>
      </c>
      <c r="E253" s="134" t="s">
        <v>644</v>
      </c>
      <c r="F253" s="135" t="s">
        <v>645</v>
      </c>
      <c r="G253" s="136" t="s">
        <v>281</v>
      </c>
      <c r="H253" s="137">
        <v>7.694</v>
      </c>
      <c r="I253" s="138"/>
      <c r="J253" s="139">
        <f t="shared" si="40"/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 t="shared" si="41"/>
        <v>0</v>
      </c>
      <c r="Q253" s="142">
        <v>1.06277</v>
      </c>
      <c r="R253" s="142">
        <f t="shared" si="42"/>
        <v>8.1769523799999995</v>
      </c>
      <c r="S253" s="142">
        <v>0</v>
      </c>
      <c r="T253" s="143">
        <f t="shared" si="43"/>
        <v>0</v>
      </c>
      <c r="AR253" s="144" t="s">
        <v>258</v>
      </c>
      <c r="AT253" s="144" t="s">
        <v>253</v>
      </c>
      <c r="AU253" s="144" t="s">
        <v>85</v>
      </c>
      <c r="AY253" s="13" t="s">
        <v>251</v>
      </c>
      <c r="BE253" s="145">
        <f t="shared" si="44"/>
        <v>0</v>
      </c>
      <c r="BF253" s="145">
        <f t="shared" si="45"/>
        <v>0</v>
      </c>
      <c r="BG253" s="145">
        <f t="shared" si="46"/>
        <v>0</v>
      </c>
      <c r="BH253" s="145">
        <f t="shared" si="47"/>
        <v>0</v>
      </c>
      <c r="BI253" s="145">
        <f t="shared" si="48"/>
        <v>0</v>
      </c>
      <c r="BJ253" s="13" t="s">
        <v>83</v>
      </c>
      <c r="BK253" s="145">
        <f t="shared" si="49"/>
        <v>0</v>
      </c>
      <c r="BL253" s="13" t="s">
        <v>258</v>
      </c>
      <c r="BM253" s="144" t="s">
        <v>646</v>
      </c>
    </row>
    <row r="254" spans="2:65" s="1" customFormat="1" ht="33" customHeight="1">
      <c r="B254" s="132"/>
      <c r="C254" s="133" t="s">
        <v>647</v>
      </c>
      <c r="D254" s="133" t="s">
        <v>253</v>
      </c>
      <c r="E254" s="134" t="s">
        <v>648</v>
      </c>
      <c r="F254" s="135" t="s">
        <v>649</v>
      </c>
      <c r="G254" s="136" t="s">
        <v>411</v>
      </c>
      <c r="H254" s="137">
        <v>463.46499999999997</v>
      </c>
      <c r="I254" s="138"/>
      <c r="J254" s="139">
        <f t="shared" si="40"/>
        <v>0</v>
      </c>
      <c r="K254" s="135" t="s">
        <v>257</v>
      </c>
      <c r="L254" s="28"/>
      <c r="M254" s="140" t="s">
        <v>1</v>
      </c>
      <c r="N254" s="141" t="s">
        <v>41</v>
      </c>
      <c r="P254" s="142">
        <f t="shared" si="41"/>
        <v>0</v>
      </c>
      <c r="Q254" s="142">
        <v>2.0000000000000002E-5</v>
      </c>
      <c r="R254" s="142">
        <f t="shared" si="42"/>
        <v>9.2692999999999994E-3</v>
      </c>
      <c r="S254" s="142">
        <v>0</v>
      </c>
      <c r="T254" s="143">
        <f t="shared" si="43"/>
        <v>0</v>
      </c>
      <c r="AR254" s="144" t="s">
        <v>258</v>
      </c>
      <c r="AT254" s="144" t="s">
        <v>253</v>
      </c>
      <c r="AU254" s="144" t="s">
        <v>85</v>
      </c>
      <c r="AY254" s="13" t="s">
        <v>251</v>
      </c>
      <c r="BE254" s="145">
        <f t="shared" si="44"/>
        <v>0</v>
      </c>
      <c r="BF254" s="145">
        <f t="shared" si="45"/>
        <v>0</v>
      </c>
      <c r="BG254" s="145">
        <f t="shared" si="46"/>
        <v>0</v>
      </c>
      <c r="BH254" s="145">
        <f t="shared" si="47"/>
        <v>0</v>
      </c>
      <c r="BI254" s="145">
        <f t="shared" si="48"/>
        <v>0</v>
      </c>
      <c r="BJ254" s="13" t="s">
        <v>83</v>
      </c>
      <c r="BK254" s="145">
        <f t="shared" si="49"/>
        <v>0</v>
      </c>
      <c r="BL254" s="13" t="s">
        <v>258</v>
      </c>
      <c r="BM254" s="144" t="s">
        <v>650</v>
      </c>
    </row>
    <row r="255" spans="2:65" s="1" customFormat="1" ht="24.2" customHeight="1">
      <c r="B255" s="132"/>
      <c r="C255" s="133" t="s">
        <v>651</v>
      </c>
      <c r="D255" s="133" t="s">
        <v>253</v>
      </c>
      <c r="E255" s="134" t="s">
        <v>652</v>
      </c>
      <c r="F255" s="135" t="s">
        <v>653</v>
      </c>
      <c r="G255" s="136" t="s">
        <v>262</v>
      </c>
      <c r="H255" s="137">
        <v>13.99</v>
      </c>
      <c r="I255" s="138"/>
      <c r="J255" s="139">
        <f t="shared" si="40"/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si="41"/>
        <v>0</v>
      </c>
      <c r="Q255" s="142">
        <v>1.837</v>
      </c>
      <c r="R255" s="142">
        <f t="shared" si="42"/>
        <v>25.699629999999999</v>
      </c>
      <c r="S255" s="142">
        <v>0</v>
      </c>
      <c r="T255" s="143">
        <f t="shared" si="43"/>
        <v>0</v>
      </c>
      <c r="AR255" s="144" t="s">
        <v>258</v>
      </c>
      <c r="AT255" s="144" t="s">
        <v>253</v>
      </c>
      <c r="AU255" s="144" t="s">
        <v>85</v>
      </c>
      <c r="AY255" s="13" t="s">
        <v>251</v>
      </c>
      <c r="BE255" s="145">
        <f t="shared" si="44"/>
        <v>0</v>
      </c>
      <c r="BF255" s="145">
        <f t="shared" si="45"/>
        <v>0</v>
      </c>
      <c r="BG255" s="145">
        <f t="shared" si="46"/>
        <v>0</v>
      </c>
      <c r="BH255" s="145">
        <f t="shared" si="47"/>
        <v>0</v>
      </c>
      <c r="BI255" s="145">
        <f t="shared" si="48"/>
        <v>0</v>
      </c>
      <c r="BJ255" s="13" t="s">
        <v>83</v>
      </c>
      <c r="BK255" s="145">
        <f t="shared" si="49"/>
        <v>0</v>
      </c>
      <c r="BL255" s="13" t="s">
        <v>258</v>
      </c>
      <c r="BM255" s="144" t="s">
        <v>654</v>
      </c>
    </row>
    <row r="256" spans="2:65" s="1" customFormat="1" ht="16.5" customHeight="1">
      <c r="B256" s="132"/>
      <c r="C256" s="133" t="s">
        <v>655</v>
      </c>
      <c r="D256" s="133" t="s">
        <v>253</v>
      </c>
      <c r="E256" s="134" t="s">
        <v>656</v>
      </c>
      <c r="F256" s="135" t="s">
        <v>657</v>
      </c>
      <c r="G256" s="136" t="s">
        <v>262</v>
      </c>
      <c r="H256" s="137">
        <v>286.26400000000001</v>
      </c>
      <c r="I256" s="138"/>
      <c r="J256" s="139">
        <f t="shared" si="4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41"/>
        <v>0</v>
      </c>
      <c r="Q256" s="142">
        <v>1.98</v>
      </c>
      <c r="R256" s="142">
        <f t="shared" si="42"/>
        <v>566.80272000000002</v>
      </c>
      <c r="S256" s="142">
        <v>0</v>
      </c>
      <c r="T256" s="143">
        <f t="shared" si="43"/>
        <v>0</v>
      </c>
      <c r="AR256" s="144" t="s">
        <v>258</v>
      </c>
      <c r="AT256" s="144" t="s">
        <v>253</v>
      </c>
      <c r="AU256" s="144" t="s">
        <v>85</v>
      </c>
      <c r="AY256" s="13" t="s">
        <v>251</v>
      </c>
      <c r="BE256" s="145">
        <f t="shared" si="44"/>
        <v>0</v>
      </c>
      <c r="BF256" s="145">
        <f t="shared" si="45"/>
        <v>0</v>
      </c>
      <c r="BG256" s="145">
        <f t="shared" si="46"/>
        <v>0</v>
      </c>
      <c r="BH256" s="145">
        <f t="shared" si="47"/>
        <v>0</v>
      </c>
      <c r="BI256" s="145">
        <f t="shared" si="48"/>
        <v>0</v>
      </c>
      <c r="BJ256" s="13" t="s">
        <v>83</v>
      </c>
      <c r="BK256" s="145">
        <f t="shared" si="49"/>
        <v>0</v>
      </c>
      <c r="BL256" s="13" t="s">
        <v>258</v>
      </c>
      <c r="BM256" s="144" t="s">
        <v>658</v>
      </c>
    </row>
    <row r="257" spans="2:65" s="1" customFormat="1" ht="24.2" customHeight="1">
      <c r="B257" s="132"/>
      <c r="C257" s="133" t="s">
        <v>659</v>
      </c>
      <c r="D257" s="133" t="s">
        <v>253</v>
      </c>
      <c r="E257" s="134" t="s">
        <v>660</v>
      </c>
      <c r="F257" s="135" t="s">
        <v>661</v>
      </c>
      <c r="G257" s="136" t="s">
        <v>335</v>
      </c>
      <c r="H257" s="137">
        <v>18</v>
      </c>
      <c r="I257" s="138"/>
      <c r="J257" s="139">
        <f t="shared" si="4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41"/>
        <v>0</v>
      </c>
      <c r="Q257" s="142">
        <v>1.7770000000000001E-2</v>
      </c>
      <c r="R257" s="142">
        <f t="shared" si="42"/>
        <v>0.31986000000000003</v>
      </c>
      <c r="S257" s="142">
        <v>0</v>
      </c>
      <c r="T257" s="143">
        <f t="shared" si="43"/>
        <v>0</v>
      </c>
      <c r="AR257" s="144" t="s">
        <v>258</v>
      </c>
      <c r="AT257" s="144" t="s">
        <v>253</v>
      </c>
      <c r="AU257" s="144" t="s">
        <v>85</v>
      </c>
      <c r="AY257" s="13" t="s">
        <v>251</v>
      </c>
      <c r="BE257" s="145">
        <f t="shared" si="44"/>
        <v>0</v>
      </c>
      <c r="BF257" s="145">
        <f t="shared" si="45"/>
        <v>0</v>
      </c>
      <c r="BG257" s="145">
        <f t="shared" si="46"/>
        <v>0</v>
      </c>
      <c r="BH257" s="145">
        <f t="shared" si="47"/>
        <v>0</v>
      </c>
      <c r="BI257" s="145">
        <f t="shared" si="48"/>
        <v>0</v>
      </c>
      <c r="BJ257" s="13" t="s">
        <v>83</v>
      </c>
      <c r="BK257" s="145">
        <f t="shared" si="49"/>
        <v>0</v>
      </c>
      <c r="BL257" s="13" t="s">
        <v>258</v>
      </c>
      <c r="BM257" s="144" t="s">
        <v>662</v>
      </c>
    </row>
    <row r="258" spans="2:65" s="1" customFormat="1" ht="24.2" customHeight="1">
      <c r="B258" s="132"/>
      <c r="C258" s="133" t="s">
        <v>663</v>
      </c>
      <c r="D258" s="133" t="s">
        <v>253</v>
      </c>
      <c r="E258" s="134" t="s">
        <v>664</v>
      </c>
      <c r="F258" s="135" t="s">
        <v>665</v>
      </c>
      <c r="G258" s="136" t="s">
        <v>335</v>
      </c>
      <c r="H258" s="137">
        <v>4</v>
      </c>
      <c r="I258" s="138"/>
      <c r="J258" s="139">
        <f t="shared" si="4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41"/>
        <v>0</v>
      </c>
      <c r="Q258" s="142">
        <v>3.5319999999999997E-2</v>
      </c>
      <c r="R258" s="142">
        <f t="shared" si="42"/>
        <v>0.14127999999999999</v>
      </c>
      <c r="S258" s="142">
        <v>0</v>
      </c>
      <c r="T258" s="143">
        <f t="shared" si="43"/>
        <v>0</v>
      </c>
      <c r="AR258" s="144" t="s">
        <v>258</v>
      </c>
      <c r="AT258" s="144" t="s">
        <v>253</v>
      </c>
      <c r="AU258" s="144" t="s">
        <v>85</v>
      </c>
      <c r="AY258" s="13" t="s">
        <v>251</v>
      </c>
      <c r="BE258" s="145">
        <f t="shared" si="44"/>
        <v>0</v>
      </c>
      <c r="BF258" s="145">
        <f t="shared" si="45"/>
        <v>0</v>
      </c>
      <c r="BG258" s="145">
        <f t="shared" si="46"/>
        <v>0</v>
      </c>
      <c r="BH258" s="145">
        <f t="shared" si="47"/>
        <v>0</v>
      </c>
      <c r="BI258" s="145">
        <f t="shared" si="48"/>
        <v>0</v>
      </c>
      <c r="BJ258" s="13" t="s">
        <v>83</v>
      </c>
      <c r="BK258" s="145">
        <f t="shared" si="49"/>
        <v>0</v>
      </c>
      <c r="BL258" s="13" t="s">
        <v>258</v>
      </c>
      <c r="BM258" s="144" t="s">
        <v>666</v>
      </c>
    </row>
    <row r="259" spans="2:65" s="1" customFormat="1" ht="24.2" customHeight="1">
      <c r="B259" s="132"/>
      <c r="C259" s="146" t="s">
        <v>667</v>
      </c>
      <c r="D259" s="146" t="s">
        <v>423</v>
      </c>
      <c r="E259" s="147" t="s">
        <v>668</v>
      </c>
      <c r="F259" s="148" t="s">
        <v>669</v>
      </c>
      <c r="G259" s="149" t="s">
        <v>335</v>
      </c>
      <c r="H259" s="150">
        <v>8</v>
      </c>
      <c r="I259" s="151"/>
      <c r="J259" s="152">
        <f t="shared" si="40"/>
        <v>0</v>
      </c>
      <c r="K259" s="148" t="s">
        <v>257</v>
      </c>
      <c r="L259" s="153"/>
      <c r="M259" s="154" t="s">
        <v>1</v>
      </c>
      <c r="N259" s="155" t="s">
        <v>41</v>
      </c>
      <c r="P259" s="142">
        <f t="shared" si="41"/>
        <v>0</v>
      </c>
      <c r="Q259" s="142">
        <v>1.489E-2</v>
      </c>
      <c r="R259" s="142">
        <f t="shared" si="42"/>
        <v>0.11912</v>
      </c>
      <c r="S259" s="142">
        <v>0</v>
      </c>
      <c r="T259" s="143">
        <f t="shared" si="43"/>
        <v>0</v>
      </c>
      <c r="AR259" s="144" t="s">
        <v>283</v>
      </c>
      <c r="AT259" s="144" t="s">
        <v>423</v>
      </c>
      <c r="AU259" s="144" t="s">
        <v>85</v>
      </c>
      <c r="AY259" s="13" t="s">
        <v>251</v>
      </c>
      <c r="BE259" s="145">
        <f t="shared" si="44"/>
        <v>0</v>
      </c>
      <c r="BF259" s="145">
        <f t="shared" si="45"/>
        <v>0</v>
      </c>
      <c r="BG259" s="145">
        <f t="shared" si="46"/>
        <v>0</v>
      </c>
      <c r="BH259" s="145">
        <f t="shared" si="47"/>
        <v>0</v>
      </c>
      <c r="BI259" s="145">
        <f t="shared" si="48"/>
        <v>0</v>
      </c>
      <c r="BJ259" s="13" t="s">
        <v>83</v>
      </c>
      <c r="BK259" s="145">
        <f t="shared" si="49"/>
        <v>0</v>
      </c>
      <c r="BL259" s="13" t="s">
        <v>258</v>
      </c>
      <c r="BM259" s="144" t="s">
        <v>670</v>
      </c>
    </row>
    <row r="260" spans="2:65" s="1" customFormat="1" ht="24.2" customHeight="1">
      <c r="B260" s="132"/>
      <c r="C260" s="146" t="s">
        <v>671</v>
      </c>
      <c r="D260" s="146" t="s">
        <v>423</v>
      </c>
      <c r="E260" s="147" t="s">
        <v>672</v>
      </c>
      <c r="F260" s="148" t="s">
        <v>673</v>
      </c>
      <c r="G260" s="149" t="s">
        <v>335</v>
      </c>
      <c r="H260" s="150">
        <v>10</v>
      </c>
      <c r="I260" s="151"/>
      <c r="J260" s="152">
        <f t="shared" si="40"/>
        <v>0</v>
      </c>
      <c r="K260" s="148" t="s">
        <v>257</v>
      </c>
      <c r="L260" s="153"/>
      <c r="M260" s="154" t="s">
        <v>1</v>
      </c>
      <c r="N260" s="155" t="s">
        <v>41</v>
      </c>
      <c r="P260" s="142">
        <f t="shared" si="41"/>
        <v>0</v>
      </c>
      <c r="Q260" s="142">
        <v>1.521E-2</v>
      </c>
      <c r="R260" s="142">
        <f t="shared" si="42"/>
        <v>0.15209999999999999</v>
      </c>
      <c r="S260" s="142">
        <v>0</v>
      </c>
      <c r="T260" s="143">
        <f t="shared" si="43"/>
        <v>0</v>
      </c>
      <c r="AR260" s="144" t="s">
        <v>283</v>
      </c>
      <c r="AT260" s="144" t="s">
        <v>423</v>
      </c>
      <c r="AU260" s="144" t="s">
        <v>85</v>
      </c>
      <c r="AY260" s="13" t="s">
        <v>251</v>
      </c>
      <c r="BE260" s="145">
        <f t="shared" si="44"/>
        <v>0</v>
      </c>
      <c r="BF260" s="145">
        <f t="shared" si="45"/>
        <v>0</v>
      </c>
      <c r="BG260" s="145">
        <f t="shared" si="46"/>
        <v>0</v>
      </c>
      <c r="BH260" s="145">
        <f t="shared" si="47"/>
        <v>0</v>
      </c>
      <c r="BI260" s="145">
        <f t="shared" si="48"/>
        <v>0</v>
      </c>
      <c r="BJ260" s="13" t="s">
        <v>83</v>
      </c>
      <c r="BK260" s="145">
        <f t="shared" si="49"/>
        <v>0</v>
      </c>
      <c r="BL260" s="13" t="s">
        <v>258</v>
      </c>
      <c r="BM260" s="144" t="s">
        <v>674</v>
      </c>
    </row>
    <row r="261" spans="2:65" s="1" customFormat="1" ht="24.2" customHeight="1">
      <c r="B261" s="132"/>
      <c r="C261" s="146" t="s">
        <v>675</v>
      </c>
      <c r="D261" s="146" t="s">
        <v>423</v>
      </c>
      <c r="E261" s="147" t="s">
        <v>676</v>
      </c>
      <c r="F261" s="148" t="s">
        <v>677</v>
      </c>
      <c r="G261" s="149" t="s">
        <v>335</v>
      </c>
      <c r="H261" s="150">
        <v>4</v>
      </c>
      <c r="I261" s="151"/>
      <c r="J261" s="152">
        <f t="shared" si="40"/>
        <v>0</v>
      </c>
      <c r="K261" s="148" t="s">
        <v>257</v>
      </c>
      <c r="L261" s="153"/>
      <c r="M261" s="154" t="s">
        <v>1</v>
      </c>
      <c r="N261" s="155" t="s">
        <v>41</v>
      </c>
      <c r="P261" s="142">
        <f t="shared" si="41"/>
        <v>0</v>
      </c>
      <c r="Q261" s="142">
        <v>1.95E-2</v>
      </c>
      <c r="R261" s="142">
        <f t="shared" si="42"/>
        <v>7.8E-2</v>
      </c>
      <c r="S261" s="142">
        <v>0</v>
      </c>
      <c r="T261" s="143">
        <f t="shared" si="43"/>
        <v>0</v>
      </c>
      <c r="AR261" s="144" t="s">
        <v>283</v>
      </c>
      <c r="AT261" s="144" t="s">
        <v>423</v>
      </c>
      <c r="AU261" s="144" t="s">
        <v>85</v>
      </c>
      <c r="AY261" s="13" t="s">
        <v>251</v>
      </c>
      <c r="BE261" s="145">
        <f t="shared" si="44"/>
        <v>0</v>
      </c>
      <c r="BF261" s="145">
        <f t="shared" si="45"/>
        <v>0</v>
      </c>
      <c r="BG261" s="145">
        <f t="shared" si="46"/>
        <v>0</v>
      </c>
      <c r="BH261" s="145">
        <f t="shared" si="47"/>
        <v>0</v>
      </c>
      <c r="BI261" s="145">
        <f t="shared" si="48"/>
        <v>0</v>
      </c>
      <c r="BJ261" s="13" t="s">
        <v>83</v>
      </c>
      <c r="BK261" s="145">
        <f t="shared" si="49"/>
        <v>0</v>
      </c>
      <c r="BL261" s="13" t="s">
        <v>258</v>
      </c>
      <c r="BM261" s="144" t="s">
        <v>678</v>
      </c>
    </row>
    <row r="262" spans="2:65" s="1" customFormat="1" ht="19.5">
      <c r="B262" s="28"/>
      <c r="D262" s="156" t="s">
        <v>679</v>
      </c>
      <c r="F262" s="157" t="s">
        <v>680</v>
      </c>
      <c r="I262" s="158"/>
      <c r="L262" s="28"/>
      <c r="M262" s="159"/>
      <c r="T262" s="52"/>
      <c r="AT262" s="13" t="s">
        <v>679</v>
      </c>
      <c r="AU262" s="13" t="s">
        <v>85</v>
      </c>
    </row>
    <row r="263" spans="2:65" s="1" customFormat="1" ht="24.2" customHeight="1">
      <c r="B263" s="132"/>
      <c r="C263" s="133" t="s">
        <v>681</v>
      </c>
      <c r="D263" s="133" t="s">
        <v>253</v>
      </c>
      <c r="E263" s="134" t="s">
        <v>682</v>
      </c>
      <c r="F263" s="135" t="s">
        <v>683</v>
      </c>
      <c r="G263" s="136" t="s">
        <v>335</v>
      </c>
      <c r="H263" s="137">
        <v>4</v>
      </c>
      <c r="I263" s="138"/>
      <c r="J263" s="139">
        <f>ROUND(I263*H263,2)</f>
        <v>0</v>
      </c>
      <c r="K263" s="135" t="s">
        <v>257</v>
      </c>
      <c r="L263" s="28"/>
      <c r="M263" s="140" t="s">
        <v>1</v>
      </c>
      <c r="N263" s="141" t="s">
        <v>41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258</v>
      </c>
      <c r="AT263" s="144" t="s">
        <v>253</v>
      </c>
      <c r="AU263" s="144" t="s">
        <v>85</v>
      </c>
      <c r="AY263" s="13" t="s">
        <v>251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3" t="s">
        <v>83</v>
      </c>
      <c r="BK263" s="145">
        <f>ROUND(I263*H263,2)</f>
        <v>0</v>
      </c>
      <c r="BL263" s="13" t="s">
        <v>258</v>
      </c>
      <c r="BM263" s="144" t="s">
        <v>684</v>
      </c>
    </row>
    <row r="264" spans="2:65" s="1" customFormat="1" ht="21.75" customHeight="1">
      <c r="B264" s="132"/>
      <c r="C264" s="146" t="s">
        <v>685</v>
      </c>
      <c r="D264" s="146" t="s">
        <v>423</v>
      </c>
      <c r="E264" s="147" t="s">
        <v>686</v>
      </c>
      <c r="F264" s="148" t="s">
        <v>687</v>
      </c>
      <c r="G264" s="149" t="s">
        <v>335</v>
      </c>
      <c r="H264" s="150">
        <v>4</v>
      </c>
      <c r="I264" s="151"/>
      <c r="J264" s="152">
        <f>ROUND(I264*H264,2)</f>
        <v>0</v>
      </c>
      <c r="K264" s="148" t="s">
        <v>257</v>
      </c>
      <c r="L264" s="153"/>
      <c r="M264" s="154" t="s">
        <v>1</v>
      </c>
      <c r="N264" s="155" t="s">
        <v>41</v>
      </c>
      <c r="P264" s="142">
        <f>O264*H264</f>
        <v>0</v>
      </c>
      <c r="Q264" s="142">
        <v>1.4999999999999999E-4</v>
      </c>
      <c r="R264" s="142">
        <f>Q264*H264</f>
        <v>5.9999999999999995E-4</v>
      </c>
      <c r="S264" s="142">
        <v>0</v>
      </c>
      <c r="T264" s="143">
        <f>S264*H264</f>
        <v>0</v>
      </c>
      <c r="AR264" s="144" t="s">
        <v>283</v>
      </c>
      <c r="AT264" s="144" t="s">
        <v>423</v>
      </c>
      <c r="AU264" s="144" t="s">
        <v>85</v>
      </c>
      <c r="AY264" s="13" t="s">
        <v>251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3" t="s">
        <v>83</v>
      </c>
      <c r="BK264" s="145">
        <f>ROUND(I264*H264,2)</f>
        <v>0</v>
      </c>
      <c r="BL264" s="13" t="s">
        <v>258</v>
      </c>
      <c r="BM264" s="144" t="s">
        <v>688</v>
      </c>
    </row>
    <row r="265" spans="2:65" s="1" customFormat="1" ht="19.5">
      <c r="B265" s="28"/>
      <c r="D265" s="156" t="s">
        <v>679</v>
      </c>
      <c r="F265" s="157" t="s">
        <v>689</v>
      </c>
      <c r="I265" s="158"/>
      <c r="L265" s="28"/>
      <c r="M265" s="159"/>
      <c r="T265" s="52"/>
      <c r="AT265" s="13" t="s">
        <v>679</v>
      </c>
      <c r="AU265" s="13" t="s">
        <v>85</v>
      </c>
    </row>
    <row r="266" spans="2:65" s="1" customFormat="1" ht="24.2" customHeight="1">
      <c r="B266" s="132"/>
      <c r="C266" s="133" t="s">
        <v>690</v>
      </c>
      <c r="D266" s="133" t="s">
        <v>253</v>
      </c>
      <c r="E266" s="134" t="s">
        <v>691</v>
      </c>
      <c r="F266" s="135" t="s">
        <v>692</v>
      </c>
      <c r="G266" s="136" t="s">
        <v>335</v>
      </c>
      <c r="H266" s="137">
        <v>3</v>
      </c>
      <c r="I266" s="138"/>
      <c r="J266" s="139">
        <f>ROUND(I266*H266,2)</f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258</v>
      </c>
      <c r="AT266" s="144" t="s">
        <v>253</v>
      </c>
      <c r="AU266" s="144" t="s">
        <v>85</v>
      </c>
      <c r="AY266" s="13" t="s">
        <v>251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3" t="s">
        <v>83</v>
      </c>
      <c r="BK266" s="145">
        <f>ROUND(I266*H266,2)</f>
        <v>0</v>
      </c>
      <c r="BL266" s="13" t="s">
        <v>258</v>
      </c>
      <c r="BM266" s="144" t="s">
        <v>693</v>
      </c>
    </row>
    <row r="267" spans="2:65" s="1" customFormat="1" ht="16.5" customHeight="1">
      <c r="B267" s="132"/>
      <c r="C267" s="146" t="s">
        <v>694</v>
      </c>
      <c r="D267" s="146" t="s">
        <v>423</v>
      </c>
      <c r="E267" s="147" t="s">
        <v>695</v>
      </c>
      <c r="F267" s="148" t="s">
        <v>696</v>
      </c>
      <c r="G267" s="149" t="s">
        <v>335</v>
      </c>
      <c r="H267" s="150">
        <v>1</v>
      </c>
      <c r="I267" s="151"/>
      <c r="J267" s="152">
        <f>ROUND(I267*H267,2)</f>
        <v>0</v>
      </c>
      <c r="K267" s="148" t="s">
        <v>257</v>
      </c>
      <c r="L267" s="153"/>
      <c r="M267" s="154" t="s">
        <v>1</v>
      </c>
      <c r="N267" s="155" t="s">
        <v>41</v>
      </c>
      <c r="P267" s="142">
        <f>O267*H267</f>
        <v>0</v>
      </c>
      <c r="Q267" s="142">
        <v>2E-3</v>
      </c>
      <c r="R267" s="142">
        <f>Q267*H267</f>
        <v>2E-3</v>
      </c>
      <c r="S267" s="142">
        <v>0</v>
      </c>
      <c r="T267" s="143">
        <f>S267*H267</f>
        <v>0</v>
      </c>
      <c r="AR267" s="144" t="s">
        <v>283</v>
      </c>
      <c r="AT267" s="144" t="s">
        <v>423</v>
      </c>
      <c r="AU267" s="144" t="s">
        <v>85</v>
      </c>
      <c r="AY267" s="13" t="s">
        <v>251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3" t="s">
        <v>83</v>
      </c>
      <c r="BK267" s="145">
        <f>ROUND(I267*H267,2)</f>
        <v>0</v>
      </c>
      <c r="BL267" s="13" t="s">
        <v>258</v>
      </c>
      <c r="BM267" s="144" t="s">
        <v>697</v>
      </c>
    </row>
    <row r="268" spans="2:65" s="1" customFormat="1" ht="21.75" customHeight="1">
      <c r="B268" s="132"/>
      <c r="C268" s="146" t="s">
        <v>698</v>
      </c>
      <c r="D268" s="146" t="s">
        <v>423</v>
      </c>
      <c r="E268" s="147" t="s">
        <v>699</v>
      </c>
      <c r="F268" s="148" t="s">
        <v>700</v>
      </c>
      <c r="G268" s="149" t="s">
        <v>335</v>
      </c>
      <c r="H268" s="150">
        <v>2</v>
      </c>
      <c r="I268" s="151"/>
      <c r="J268" s="152">
        <f>ROUND(I268*H268,2)</f>
        <v>0</v>
      </c>
      <c r="K268" s="148" t="s">
        <v>257</v>
      </c>
      <c r="L268" s="153"/>
      <c r="M268" s="154" t="s">
        <v>1</v>
      </c>
      <c r="N268" s="155" t="s">
        <v>41</v>
      </c>
      <c r="P268" s="142">
        <f>O268*H268</f>
        <v>0</v>
      </c>
      <c r="Q268" s="142">
        <v>2.9999999999999997E-4</v>
      </c>
      <c r="R268" s="142">
        <f>Q268*H268</f>
        <v>5.9999999999999995E-4</v>
      </c>
      <c r="S268" s="142">
        <v>0</v>
      </c>
      <c r="T268" s="143">
        <f>S268*H268</f>
        <v>0</v>
      </c>
      <c r="AR268" s="144" t="s">
        <v>283</v>
      </c>
      <c r="AT268" s="144" t="s">
        <v>423</v>
      </c>
      <c r="AU268" s="144" t="s">
        <v>85</v>
      </c>
      <c r="AY268" s="13" t="s">
        <v>251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3" t="s">
        <v>83</v>
      </c>
      <c r="BK268" s="145">
        <f>ROUND(I268*H268,2)</f>
        <v>0</v>
      </c>
      <c r="BL268" s="13" t="s">
        <v>258</v>
      </c>
      <c r="BM268" s="144" t="s">
        <v>701</v>
      </c>
    </row>
    <row r="269" spans="2:65" s="1" customFormat="1" ht="19.5">
      <c r="B269" s="28"/>
      <c r="D269" s="156" t="s">
        <v>679</v>
      </c>
      <c r="F269" s="157" t="s">
        <v>689</v>
      </c>
      <c r="I269" s="158"/>
      <c r="L269" s="28"/>
      <c r="M269" s="159"/>
      <c r="T269" s="52"/>
      <c r="AT269" s="13" t="s">
        <v>679</v>
      </c>
      <c r="AU269" s="13" t="s">
        <v>85</v>
      </c>
    </row>
    <row r="270" spans="2:65" s="11" customFormat="1" ht="22.9" customHeight="1">
      <c r="B270" s="120"/>
      <c r="D270" s="121" t="s">
        <v>75</v>
      </c>
      <c r="E270" s="130" t="s">
        <v>287</v>
      </c>
      <c r="F270" s="130" t="s">
        <v>702</v>
      </c>
      <c r="I270" s="123"/>
      <c r="J270" s="131">
        <f>BK270</f>
        <v>0</v>
      </c>
      <c r="L270" s="120"/>
      <c r="M270" s="125"/>
      <c r="P270" s="126">
        <f>SUM(P271:P283)</f>
        <v>0</v>
      </c>
      <c r="R270" s="126">
        <f>SUM(R271:R283)</f>
        <v>0.25418331</v>
      </c>
      <c r="T270" s="127">
        <f>SUM(T271:T283)</f>
        <v>10.006500000000001</v>
      </c>
      <c r="AR270" s="121" t="s">
        <v>83</v>
      </c>
      <c r="AT270" s="128" t="s">
        <v>75</v>
      </c>
      <c r="AU270" s="128" t="s">
        <v>83</v>
      </c>
      <c r="AY270" s="121" t="s">
        <v>251</v>
      </c>
      <c r="BK270" s="129">
        <f>SUM(BK271:BK283)</f>
        <v>0</v>
      </c>
    </row>
    <row r="271" spans="2:65" s="1" customFormat="1" ht="16.5" customHeight="1">
      <c r="B271" s="132"/>
      <c r="C271" s="133" t="s">
        <v>703</v>
      </c>
      <c r="D271" s="133" t="s">
        <v>253</v>
      </c>
      <c r="E271" s="134" t="s">
        <v>704</v>
      </c>
      <c r="F271" s="135" t="s">
        <v>705</v>
      </c>
      <c r="G271" s="136" t="s">
        <v>706</v>
      </c>
      <c r="H271" s="137">
        <v>1</v>
      </c>
      <c r="I271" s="138"/>
      <c r="J271" s="139">
        <f t="shared" ref="J271:J283" si="50">ROUND(I271*H271,2)</f>
        <v>0</v>
      </c>
      <c r="K271" s="135" t="s">
        <v>707</v>
      </c>
      <c r="L271" s="28"/>
      <c r="M271" s="140" t="s">
        <v>1</v>
      </c>
      <c r="N271" s="141" t="s">
        <v>41</v>
      </c>
      <c r="P271" s="142">
        <f t="shared" ref="P271:P283" si="51">O271*H271</f>
        <v>0</v>
      </c>
      <c r="Q271" s="142">
        <v>0</v>
      </c>
      <c r="R271" s="142">
        <f t="shared" ref="R271:R283" si="52">Q271*H271</f>
        <v>0</v>
      </c>
      <c r="S271" s="142">
        <v>0</v>
      </c>
      <c r="T271" s="143">
        <f t="shared" ref="T271:T283" si="53">S271*H271</f>
        <v>0</v>
      </c>
      <c r="AR271" s="144" t="s">
        <v>258</v>
      </c>
      <c r="AT271" s="144" t="s">
        <v>253</v>
      </c>
      <c r="AU271" s="144" t="s">
        <v>85</v>
      </c>
      <c r="AY271" s="13" t="s">
        <v>251</v>
      </c>
      <c r="BE271" s="145">
        <f t="shared" ref="BE271:BE283" si="54">IF(N271="základní",J271,0)</f>
        <v>0</v>
      </c>
      <c r="BF271" s="145">
        <f t="shared" ref="BF271:BF283" si="55">IF(N271="snížená",J271,0)</f>
        <v>0</v>
      </c>
      <c r="BG271" s="145">
        <f t="shared" ref="BG271:BG283" si="56">IF(N271="zákl. přenesená",J271,0)</f>
        <v>0</v>
      </c>
      <c r="BH271" s="145">
        <f t="shared" ref="BH271:BH283" si="57">IF(N271="sníž. přenesená",J271,0)</f>
        <v>0</v>
      </c>
      <c r="BI271" s="145">
        <f t="shared" ref="BI271:BI283" si="58">IF(N271="nulová",J271,0)</f>
        <v>0</v>
      </c>
      <c r="BJ271" s="13" t="s">
        <v>83</v>
      </c>
      <c r="BK271" s="145">
        <f t="shared" ref="BK271:BK283" si="59">ROUND(I271*H271,2)</f>
        <v>0</v>
      </c>
      <c r="BL271" s="13" t="s">
        <v>258</v>
      </c>
      <c r="BM271" s="144" t="s">
        <v>708</v>
      </c>
    </row>
    <row r="272" spans="2:65" s="1" customFormat="1" ht="24.2" customHeight="1">
      <c r="B272" s="132"/>
      <c r="C272" s="133" t="s">
        <v>709</v>
      </c>
      <c r="D272" s="133" t="s">
        <v>253</v>
      </c>
      <c r="E272" s="134" t="s">
        <v>710</v>
      </c>
      <c r="F272" s="135" t="s">
        <v>711</v>
      </c>
      <c r="G272" s="136" t="s">
        <v>256</v>
      </c>
      <c r="H272" s="137">
        <v>162.173</v>
      </c>
      <c r="I272" s="138"/>
      <c r="J272" s="139">
        <f t="shared" si="50"/>
        <v>0</v>
      </c>
      <c r="K272" s="135" t="s">
        <v>257</v>
      </c>
      <c r="L272" s="28"/>
      <c r="M272" s="140" t="s">
        <v>1</v>
      </c>
      <c r="N272" s="141" t="s">
        <v>41</v>
      </c>
      <c r="P272" s="142">
        <f t="shared" si="51"/>
        <v>0</v>
      </c>
      <c r="Q272" s="142">
        <v>4.6999999999999999E-4</v>
      </c>
      <c r="R272" s="142">
        <f t="shared" si="52"/>
        <v>7.622131E-2</v>
      </c>
      <c r="S272" s="142">
        <v>0</v>
      </c>
      <c r="T272" s="143">
        <f t="shared" si="53"/>
        <v>0</v>
      </c>
      <c r="AR272" s="144" t="s">
        <v>258</v>
      </c>
      <c r="AT272" s="144" t="s">
        <v>253</v>
      </c>
      <c r="AU272" s="144" t="s">
        <v>85</v>
      </c>
      <c r="AY272" s="13" t="s">
        <v>251</v>
      </c>
      <c r="BE272" s="145">
        <f t="shared" si="54"/>
        <v>0</v>
      </c>
      <c r="BF272" s="145">
        <f t="shared" si="55"/>
        <v>0</v>
      </c>
      <c r="BG272" s="145">
        <f t="shared" si="56"/>
        <v>0</v>
      </c>
      <c r="BH272" s="145">
        <f t="shared" si="57"/>
        <v>0</v>
      </c>
      <c r="BI272" s="145">
        <f t="shared" si="58"/>
        <v>0</v>
      </c>
      <c r="BJ272" s="13" t="s">
        <v>83</v>
      </c>
      <c r="BK272" s="145">
        <f t="shared" si="59"/>
        <v>0</v>
      </c>
      <c r="BL272" s="13" t="s">
        <v>258</v>
      </c>
      <c r="BM272" s="144" t="s">
        <v>712</v>
      </c>
    </row>
    <row r="273" spans="2:65" s="1" customFormat="1" ht="37.9" customHeight="1">
      <c r="B273" s="132"/>
      <c r="C273" s="133" t="s">
        <v>713</v>
      </c>
      <c r="D273" s="133" t="s">
        <v>253</v>
      </c>
      <c r="E273" s="134" t="s">
        <v>714</v>
      </c>
      <c r="F273" s="135" t="s">
        <v>715</v>
      </c>
      <c r="G273" s="136" t="s">
        <v>256</v>
      </c>
      <c r="H273" s="137">
        <v>848.48400000000004</v>
      </c>
      <c r="I273" s="138"/>
      <c r="J273" s="139">
        <f t="shared" si="50"/>
        <v>0</v>
      </c>
      <c r="K273" s="135" t="s">
        <v>257</v>
      </c>
      <c r="L273" s="28"/>
      <c r="M273" s="140" t="s">
        <v>1</v>
      </c>
      <c r="N273" s="141" t="s">
        <v>41</v>
      </c>
      <c r="P273" s="142">
        <f t="shared" si="51"/>
        <v>0</v>
      </c>
      <c r="Q273" s="142">
        <v>0</v>
      </c>
      <c r="R273" s="142">
        <f t="shared" si="52"/>
        <v>0</v>
      </c>
      <c r="S273" s="142">
        <v>0</v>
      </c>
      <c r="T273" s="143">
        <f t="shared" si="53"/>
        <v>0</v>
      </c>
      <c r="AR273" s="144" t="s">
        <v>258</v>
      </c>
      <c r="AT273" s="144" t="s">
        <v>253</v>
      </c>
      <c r="AU273" s="144" t="s">
        <v>85</v>
      </c>
      <c r="AY273" s="13" t="s">
        <v>251</v>
      </c>
      <c r="BE273" s="145">
        <f t="shared" si="54"/>
        <v>0</v>
      </c>
      <c r="BF273" s="145">
        <f t="shared" si="55"/>
        <v>0</v>
      </c>
      <c r="BG273" s="145">
        <f t="shared" si="56"/>
        <v>0</v>
      </c>
      <c r="BH273" s="145">
        <f t="shared" si="57"/>
        <v>0</v>
      </c>
      <c r="BI273" s="145">
        <f t="shared" si="58"/>
        <v>0</v>
      </c>
      <c r="BJ273" s="13" t="s">
        <v>83</v>
      </c>
      <c r="BK273" s="145">
        <f t="shared" si="59"/>
        <v>0</v>
      </c>
      <c r="BL273" s="13" t="s">
        <v>258</v>
      </c>
      <c r="BM273" s="144" t="s">
        <v>716</v>
      </c>
    </row>
    <row r="274" spans="2:65" s="1" customFormat="1" ht="33" customHeight="1">
      <c r="B274" s="132"/>
      <c r="C274" s="133" t="s">
        <v>717</v>
      </c>
      <c r="D274" s="133" t="s">
        <v>253</v>
      </c>
      <c r="E274" s="134" t="s">
        <v>718</v>
      </c>
      <c r="F274" s="135" t="s">
        <v>719</v>
      </c>
      <c r="G274" s="136" t="s">
        <v>256</v>
      </c>
      <c r="H274" s="137">
        <v>101818.08</v>
      </c>
      <c r="I274" s="138"/>
      <c r="J274" s="139">
        <f t="shared" si="50"/>
        <v>0</v>
      </c>
      <c r="K274" s="135" t="s">
        <v>257</v>
      </c>
      <c r="L274" s="28"/>
      <c r="M274" s="140" t="s">
        <v>1</v>
      </c>
      <c r="N274" s="141" t="s">
        <v>41</v>
      </c>
      <c r="P274" s="142">
        <f t="shared" si="51"/>
        <v>0</v>
      </c>
      <c r="Q274" s="142">
        <v>0</v>
      </c>
      <c r="R274" s="142">
        <f t="shared" si="52"/>
        <v>0</v>
      </c>
      <c r="S274" s="142">
        <v>0</v>
      </c>
      <c r="T274" s="143">
        <f t="shared" si="53"/>
        <v>0</v>
      </c>
      <c r="AR274" s="144" t="s">
        <v>258</v>
      </c>
      <c r="AT274" s="144" t="s">
        <v>253</v>
      </c>
      <c r="AU274" s="144" t="s">
        <v>85</v>
      </c>
      <c r="AY274" s="13" t="s">
        <v>251</v>
      </c>
      <c r="BE274" s="145">
        <f t="shared" si="54"/>
        <v>0</v>
      </c>
      <c r="BF274" s="145">
        <f t="shared" si="55"/>
        <v>0</v>
      </c>
      <c r="BG274" s="145">
        <f t="shared" si="56"/>
        <v>0</v>
      </c>
      <c r="BH274" s="145">
        <f t="shared" si="57"/>
        <v>0</v>
      </c>
      <c r="BI274" s="145">
        <f t="shared" si="58"/>
        <v>0</v>
      </c>
      <c r="BJ274" s="13" t="s">
        <v>83</v>
      </c>
      <c r="BK274" s="145">
        <f t="shared" si="59"/>
        <v>0</v>
      </c>
      <c r="BL274" s="13" t="s">
        <v>258</v>
      </c>
      <c r="BM274" s="144" t="s">
        <v>720</v>
      </c>
    </row>
    <row r="275" spans="2:65" s="1" customFormat="1" ht="37.9" customHeight="1">
      <c r="B275" s="132"/>
      <c r="C275" s="133" t="s">
        <v>721</v>
      </c>
      <c r="D275" s="133" t="s">
        <v>253</v>
      </c>
      <c r="E275" s="134" t="s">
        <v>722</v>
      </c>
      <c r="F275" s="135" t="s">
        <v>723</v>
      </c>
      <c r="G275" s="136" t="s">
        <v>256</v>
      </c>
      <c r="H275" s="137">
        <v>848.48400000000004</v>
      </c>
      <c r="I275" s="138"/>
      <c r="J275" s="139">
        <f t="shared" si="50"/>
        <v>0</v>
      </c>
      <c r="K275" s="135" t="s">
        <v>257</v>
      </c>
      <c r="L275" s="28"/>
      <c r="M275" s="140" t="s">
        <v>1</v>
      </c>
      <c r="N275" s="141" t="s">
        <v>41</v>
      </c>
      <c r="P275" s="142">
        <f t="shared" si="51"/>
        <v>0</v>
      </c>
      <c r="Q275" s="142">
        <v>0</v>
      </c>
      <c r="R275" s="142">
        <f t="shared" si="52"/>
        <v>0</v>
      </c>
      <c r="S275" s="142">
        <v>0</v>
      </c>
      <c r="T275" s="143">
        <f t="shared" si="53"/>
        <v>0</v>
      </c>
      <c r="AR275" s="144" t="s">
        <v>258</v>
      </c>
      <c r="AT275" s="144" t="s">
        <v>253</v>
      </c>
      <c r="AU275" s="144" t="s">
        <v>85</v>
      </c>
      <c r="AY275" s="13" t="s">
        <v>251</v>
      </c>
      <c r="BE275" s="145">
        <f t="shared" si="54"/>
        <v>0</v>
      </c>
      <c r="BF275" s="145">
        <f t="shared" si="55"/>
        <v>0</v>
      </c>
      <c r="BG275" s="145">
        <f t="shared" si="56"/>
        <v>0</v>
      </c>
      <c r="BH275" s="145">
        <f t="shared" si="57"/>
        <v>0</v>
      </c>
      <c r="BI275" s="145">
        <f t="shared" si="58"/>
        <v>0</v>
      </c>
      <c r="BJ275" s="13" t="s">
        <v>83</v>
      </c>
      <c r="BK275" s="145">
        <f t="shared" si="59"/>
        <v>0</v>
      </c>
      <c r="BL275" s="13" t="s">
        <v>258</v>
      </c>
      <c r="BM275" s="144" t="s">
        <v>724</v>
      </c>
    </row>
    <row r="276" spans="2:65" s="1" customFormat="1" ht="33" customHeight="1">
      <c r="B276" s="132"/>
      <c r="C276" s="133" t="s">
        <v>725</v>
      </c>
      <c r="D276" s="133" t="s">
        <v>253</v>
      </c>
      <c r="E276" s="134" t="s">
        <v>726</v>
      </c>
      <c r="F276" s="135" t="s">
        <v>727</v>
      </c>
      <c r="G276" s="136" t="s">
        <v>256</v>
      </c>
      <c r="H276" s="137">
        <v>621.20000000000005</v>
      </c>
      <c r="I276" s="138"/>
      <c r="J276" s="139">
        <f t="shared" si="50"/>
        <v>0</v>
      </c>
      <c r="K276" s="135" t="s">
        <v>257</v>
      </c>
      <c r="L276" s="28"/>
      <c r="M276" s="140" t="s">
        <v>1</v>
      </c>
      <c r="N276" s="141" t="s">
        <v>41</v>
      </c>
      <c r="P276" s="142">
        <f t="shared" si="51"/>
        <v>0</v>
      </c>
      <c r="Q276" s="142">
        <v>1.2999999999999999E-4</v>
      </c>
      <c r="R276" s="142">
        <f t="shared" si="52"/>
        <v>8.0755999999999994E-2</v>
      </c>
      <c r="S276" s="142">
        <v>0</v>
      </c>
      <c r="T276" s="143">
        <f t="shared" si="53"/>
        <v>0</v>
      </c>
      <c r="AR276" s="144" t="s">
        <v>258</v>
      </c>
      <c r="AT276" s="144" t="s">
        <v>253</v>
      </c>
      <c r="AU276" s="144" t="s">
        <v>85</v>
      </c>
      <c r="AY276" s="13" t="s">
        <v>251</v>
      </c>
      <c r="BE276" s="145">
        <f t="shared" si="54"/>
        <v>0</v>
      </c>
      <c r="BF276" s="145">
        <f t="shared" si="55"/>
        <v>0</v>
      </c>
      <c r="BG276" s="145">
        <f t="shared" si="56"/>
        <v>0</v>
      </c>
      <c r="BH276" s="145">
        <f t="shared" si="57"/>
        <v>0</v>
      </c>
      <c r="BI276" s="145">
        <f t="shared" si="58"/>
        <v>0</v>
      </c>
      <c r="BJ276" s="13" t="s">
        <v>83</v>
      </c>
      <c r="BK276" s="145">
        <f t="shared" si="59"/>
        <v>0</v>
      </c>
      <c r="BL276" s="13" t="s">
        <v>258</v>
      </c>
      <c r="BM276" s="144" t="s">
        <v>728</v>
      </c>
    </row>
    <row r="277" spans="2:65" s="1" customFormat="1" ht="16.5" customHeight="1">
      <c r="B277" s="132"/>
      <c r="C277" s="133" t="s">
        <v>729</v>
      </c>
      <c r="D277" s="133" t="s">
        <v>253</v>
      </c>
      <c r="E277" s="134" t="s">
        <v>730</v>
      </c>
      <c r="F277" s="135" t="s">
        <v>731</v>
      </c>
      <c r="G277" s="136" t="s">
        <v>706</v>
      </c>
      <c r="H277" s="137">
        <v>1</v>
      </c>
      <c r="I277" s="138"/>
      <c r="J277" s="139">
        <f t="shared" si="50"/>
        <v>0</v>
      </c>
      <c r="K277" s="135" t="s">
        <v>707</v>
      </c>
      <c r="L277" s="28"/>
      <c r="M277" s="140" t="s">
        <v>1</v>
      </c>
      <c r="N277" s="141" t="s">
        <v>41</v>
      </c>
      <c r="P277" s="142">
        <f t="shared" si="51"/>
        <v>0</v>
      </c>
      <c r="Q277" s="142">
        <v>0</v>
      </c>
      <c r="R277" s="142">
        <f t="shared" si="52"/>
        <v>0</v>
      </c>
      <c r="S277" s="142">
        <v>0</v>
      </c>
      <c r="T277" s="143">
        <f t="shared" si="53"/>
        <v>0</v>
      </c>
      <c r="AR277" s="144" t="s">
        <v>258</v>
      </c>
      <c r="AT277" s="144" t="s">
        <v>253</v>
      </c>
      <c r="AU277" s="144" t="s">
        <v>85</v>
      </c>
      <c r="AY277" s="13" t="s">
        <v>251</v>
      </c>
      <c r="BE277" s="145">
        <f t="shared" si="54"/>
        <v>0</v>
      </c>
      <c r="BF277" s="145">
        <f t="shared" si="55"/>
        <v>0</v>
      </c>
      <c r="BG277" s="145">
        <f t="shared" si="56"/>
        <v>0</v>
      </c>
      <c r="BH277" s="145">
        <f t="shared" si="57"/>
        <v>0</v>
      </c>
      <c r="BI277" s="145">
        <f t="shared" si="58"/>
        <v>0</v>
      </c>
      <c r="BJ277" s="13" t="s">
        <v>83</v>
      </c>
      <c r="BK277" s="145">
        <f t="shared" si="59"/>
        <v>0</v>
      </c>
      <c r="BL277" s="13" t="s">
        <v>258</v>
      </c>
      <c r="BM277" s="144" t="s">
        <v>732</v>
      </c>
    </row>
    <row r="278" spans="2:65" s="1" customFormat="1" ht="24.2" customHeight="1">
      <c r="B278" s="132"/>
      <c r="C278" s="133" t="s">
        <v>733</v>
      </c>
      <c r="D278" s="133" t="s">
        <v>253</v>
      </c>
      <c r="E278" s="134" t="s">
        <v>734</v>
      </c>
      <c r="F278" s="135" t="s">
        <v>735</v>
      </c>
      <c r="G278" s="136" t="s">
        <v>256</v>
      </c>
      <c r="H278" s="137">
        <v>603.15</v>
      </c>
      <c r="I278" s="138"/>
      <c r="J278" s="139">
        <f t="shared" si="50"/>
        <v>0</v>
      </c>
      <c r="K278" s="135" t="s">
        <v>257</v>
      </c>
      <c r="L278" s="28"/>
      <c r="M278" s="140" t="s">
        <v>1</v>
      </c>
      <c r="N278" s="141" t="s">
        <v>41</v>
      </c>
      <c r="P278" s="142">
        <f t="shared" si="51"/>
        <v>0</v>
      </c>
      <c r="Q278" s="142">
        <v>4.0000000000000003E-5</v>
      </c>
      <c r="R278" s="142">
        <f t="shared" si="52"/>
        <v>2.4126000000000002E-2</v>
      </c>
      <c r="S278" s="142">
        <v>0</v>
      </c>
      <c r="T278" s="143">
        <f t="shared" si="53"/>
        <v>0</v>
      </c>
      <c r="AR278" s="144" t="s">
        <v>258</v>
      </c>
      <c r="AT278" s="144" t="s">
        <v>253</v>
      </c>
      <c r="AU278" s="144" t="s">
        <v>85</v>
      </c>
      <c r="AY278" s="13" t="s">
        <v>251</v>
      </c>
      <c r="BE278" s="145">
        <f t="shared" si="54"/>
        <v>0</v>
      </c>
      <c r="BF278" s="145">
        <f t="shared" si="55"/>
        <v>0</v>
      </c>
      <c r="BG278" s="145">
        <f t="shared" si="56"/>
        <v>0</v>
      </c>
      <c r="BH278" s="145">
        <f t="shared" si="57"/>
        <v>0</v>
      </c>
      <c r="BI278" s="145">
        <f t="shared" si="58"/>
        <v>0</v>
      </c>
      <c r="BJ278" s="13" t="s">
        <v>83</v>
      </c>
      <c r="BK278" s="145">
        <f t="shared" si="59"/>
        <v>0</v>
      </c>
      <c r="BL278" s="13" t="s">
        <v>258</v>
      </c>
      <c r="BM278" s="144" t="s">
        <v>736</v>
      </c>
    </row>
    <row r="279" spans="2:65" s="1" customFormat="1" ht="16.5" customHeight="1">
      <c r="B279" s="132"/>
      <c r="C279" s="133" t="s">
        <v>737</v>
      </c>
      <c r="D279" s="133" t="s">
        <v>253</v>
      </c>
      <c r="E279" s="134" t="s">
        <v>738</v>
      </c>
      <c r="F279" s="135" t="s">
        <v>739</v>
      </c>
      <c r="G279" s="136" t="s">
        <v>335</v>
      </c>
      <c r="H279" s="137">
        <v>6</v>
      </c>
      <c r="I279" s="138"/>
      <c r="J279" s="139">
        <f t="shared" si="50"/>
        <v>0</v>
      </c>
      <c r="K279" s="135" t="s">
        <v>257</v>
      </c>
      <c r="L279" s="28"/>
      <c r="M279" s="140" t="s">
        <v>1</v>
      </c>
      <c r="N279" s="141" t="s">
        <v>41</v>
      </c>
      <c r="P279" s="142">
        <f t="shared" si="51"/>
        <v>0</v>
      </c>
      <c r="Q279" s="142">
        <v>1.8000000000000001E-4</v>
      </c>
      <c r="R279" s="142">
        <f t="shared" si="52"/>
        <v>1.08E-3</v>
      </c>
      <c r="S279" s="142">
        <v>0</v>
      </c>
      <c r="T279" s="143">
        <f t="shared" si="53"/>
        <v>0</v>
      </c>
      <c r="AR279" s="144" t="s">
        <v>258</v>
      </c>
      <c r="AT279" s="144" t="s">
        <v>253</v>
      </c>
      <c r="AU279" s="144" t="s">
        <v>85</v>
      </c>
      <c r="AY279" s="13" t="s">
        <v>251</v>
      </c>
      <c r="BE279" s="145">
        <f t="shared" si="54"/>
        <v>0</v>
      </c>
      <c r="BF279" s="145">
        <f t="shared" si="55"/>
        <v>0</v>
      </c>
      <c r="BG279" s="145">
        <f t="shared" si="56"/>
        <v>0</v>
      </c>
      <c r="BH279" s="145">
        <f t="shared" si="57"/>
        <v>0</v>
      </c>
      <c r="BI279" s="145">
        <f t="shared" si="58"/>
        <v>0</v>
      </c>
      <c r="BJ279" s="13" t="s">
        <v>83</v>
      </c>
      <c r="BK279" s="145">
        <f t="shared" si="59"/>
        <v>0</v>
      </c>
      <c r="BL279" s="13" t="s">
        <v>258</v>
      </c>
      <c r="BM279" s="144" t="s">
        <v>740</v>
      </c>
    </row>
    <row r="280" spans="2:65" s="1" customFormat="1" ht="16.5" customHeight="1">
      <c r="B280" s="132"/>
      <c r="C280" s="146" t="s">
        <v>741</v>
      </c>
      <c r="D280" s="146" t="s">
        <v>423</v>
      </c>
      <c r="E280" s="147" t="s">
        <v>742</v>
      </c>
      <c r="F280" s="148" t="s">
        <v>743</v>
      </c>
      <c r="G280" s="149" t="s">
        <v>335</v>
      </c>
      <c r="H280" s="150">
        <v>6</v>
      </c>
      <c r="I280" s="151"/>
      <c r="J280" s="152">
        <f t="shared" si="50"/>
        <v>0</v>
      </c>
      <c r="K280" s="148" t="s">
        <v>257</v>
      </c>
      <c r="L280" s="153"/>
      <c r="M280" s="154" t="s">
        <v>1</v>
      </c>
      <c r="N280" s="155" t="s">
        <v>41</v>
      </c>
      <c r="P280" s="142">
        <f t="shared" si="51"/>
        <v>0</v>
      </c>
      <c r="Q280" s="142">
        <v>1.2E-2</v>
      </c>
      <c r="R280" s="142">
        <f t="shared" si="52"/>
        <v>7.2000000000000008E-2</v>
      </c>
      <c r="S280" s="142">
        <v>0</v>
      </c>
      <c r="T280" s="143">
        <f t="shared" si="53"/>
        <v>0</v>
      </c>
      <c r="AR280" s="144" t="s">
        <v>283</v>
      </c>
      <c r="AT280" s="144" t="s">
        <v>423</v>
      </c>
      <c r="AU280" s="144" t="s">
        <v>85</v>
      </c>
      <c r="AY280" s="13" t="s">
        <v>251</v>
      </c>
      <c r="BE280" s="145">
        <f t="shared" si="54"/>
        <v>0</v>
      </c>
      <c r="BF280" s="145">
        <f t="shared" si="55"/>
        <v>0</v>
      </c>
      <c r="BG280" s="145">
        <f t="shared" si="56"/>
        <v>0</v>
      </c>
      <c r="BH280" s="145">
        <f t="shared" si="57"/>
        <v>0</v>
      </c>
      <c r="BI280" s="145">
        <f t="shared" si="58"/>
        <v>0</v>
      </c>
      <c r="BJ280" s="13" t="s">
        <v>83</v>
      </c>
      <c r="BK280" s="145">
        <f t="shared" si="59"/>
        <v>0</v>
      </c>
      <c r="BL280" s="13" t="s">
        <v>258</v>
      </c>
      <c r="BM280" s="144" t="s">
        <v>744</v>
      </c>
    </row>
    <row r="281" spans="2:65" s="1" customFormat="1" ht="24.2" customHeight="1">
      <c r="B281" s="132"/>
      <c r="C281" s="133" t="s">
        <v>745</v>
      </c>
      <c r="D281" s="133" t="s">
        <v>253</v>
      </c>
      <c r="E281" s="134" t="s">
        <v>746</v>
      </c>
      <c r="F281" s="135" t="s">
        <v>747</v>
      </c>
      <c r="G281" s="136" t="s">
        <v>256</v>
      </c>
      <c r="H281" s="137">
        <v>26.684000000000001</v>
      </c>
      <c r="I281" s="138"/>
      <c r="J281" s="139">
        <f t="shared" si="50"/>
        <v>0</v>
      </c>
      <c r="K281" s="135" t="s">
        <v>257</v>
      </c>
      <c r="L281" s="28"/>
      <c r="M281" s="140" t="s">
        <v>1</v>
      </c>
      <c r="N281" s="141" t="s">
        <v>41</v>
      </c>
      <c r="P281" s="142">
        <f t="shared" si="51"/>
        <v>0</v>
      </c>
      <c r="Q281" s="142">
        <v>0</v>
      </c>
      <c r="R281" s="142">
        <f t="shared" si="52"/>
        <v>0</v>
      </c>
      <c r="S281" s="142">
        <v>0.375</v>
      </c>
      <c r="T281" s="143">
        <f t="shared" si="53"/>
        <v>10.006500000000001</v>
      </c>
      <c r="AR281" s="144" t="s">
        <v>258</v>
      </c>
      <c r="AT281" s="144" t="s">
        <v>253</v>
      </c>
      <c r="AU281" s="144" t="s">
        <v>85</v>
      </c>
      <c r="AY281" s="13" t="s">
        <v>251</v>
      </c>
      <c r="BE281" s="145">
        <f t="shared" si="54"/>
        <v>0</v>
      </c>
      <c r="BF281" s="145">
        <f t="shared" si="55"/>
        <v>0</v>
      </c>
      <c r="BG281" s="145">
        <f t="shared" si="56"/>
        <v>0</v>
      </c>
      <c r="BH281" s="145">
        <f t="shared" si="57"/>
        <v>0</v>
      </c>
      <c r="BI281" s="145">
        <f t="shared" si="58"/>
        <v>0</v>
      </c>
      <c r="BJ281" s="13" t="s">
        <v>83</v>
      </c>
      <c r="BK281" s="145">
        <f t="shared" si="59"/>
        <v>0</v>
      </c>
      <c r="BL281" s="13" t="s">
        <v>258</v>
      </c>
      <c r="BM281" s="144" t="s">
        <v>748</v>
      </c>
    </row>
    <row r="282" spans="2:65" s="1" customFormat="1" ht="24.2" customHeight="1">
      <c r="B282" s="132"/>
      <c r="C282" s="133" t="s">
        <v>749</v>
      </c>
      <c r="D282" s="133" t="s">
        <v>253</v>
      </c>
      <c r="E282" s="134" t="s">
        <v>750</v>
      </c>
      <c r="F282" s="135" t="s">
        <v>751</v>
      </c>
      <c r="G282" s="136" t="s">
        <v>256</v>
      </c>
      <c r="H282" s="137">
        <v>848.48400000000004</v>
      </c>
      <c r="I282" s="138"/>
      <c r="J282" s="139">
        <f t="shared" si="50"/>
        <v>0</v>
      </c>
      <c r="K282" s="135" t="s">
        <v>563</v>
      </c>
      <c r="L282" s="28"/>
      <c r="M282" s="140" t="s">
        <v>1</v>
      </c>
      <c r="N282" s="141" t="s">
        <v>41</v>
      </c>
      <c r="P282" s="142">
        <f t="shared" si="51"/>
        <v>0</v>
      </c>
      <c r="Q282" s="142">
        <v>0</v>
      </c>
      <c r="R282" s="142">
        <f t="shared" si="52"/>
        <v>0</v>
      </c>
      <c r="S282" s="142">
        <v>0</v>
      </c>
      <c r="T282" s="143">
        <f t="shared" si="53"/>
        <v>0</v>
      </c>
      <c r="AR282" s="144" t="s">
        <v>258</v>
      </c>
      <c r="AT282" s="144" t="s">
        <v>253</v>
      </c>
      <c r="AU282" s="144" t="s">
        <v>85</v>
      </c>
      <c r="AY282" s="13" t="s">
        <v>251</v>
      </c>
      <c r="BE282" s="145">
        <f t="shared" si="54"/>
        <v>0</v>
      </c>
      <c r="BF282" s="145">
        <f t="shared" si="55"/>
        <v>0</v>
      </c>
      <c r="BG282" s="145">
        <f t="shared" si="56"/>
        <v>0</v>
      </c>
      <c r="BH282" s="145">
        <f t="shared" si="57"/>
        <v>0</v>
      </c>
      <c r="BI282" s="145">
        <f t="shared" si="58"/>
        <v>0</v>
      </c>
      <c r="BJ282" s="13" t="s">
        <v>83</v>
      </c>
      <c r="BK282" s="145">
        <f t="shared" si="59"/>
        <v>0</v>
      </c>
      <c r="BL282" s="13" t="s">
        <v>258</v>
      </c>
      <c r="BM282" s="144" t="s">
        <v>752</v>
      </c>
    </row>
    <row r="283" spans="2:65" s="1" customFormat="1" ht="24.2" customHeight="1">
      <c r="B283" s="132"/>
      <c r="C283" s="133" t="s">
        <v>753</v>
      </c>
      <c r="D283" s="133" t="s">
        <v>253</v>
      </c>
      <c r="E283" s="134" t="s">
        <v>754</v>
      </c>
      <c r="F283" s="135" t="s">
        <v>755</v>
      </c>
      <c r="G283" s="136" t="s">
        <v>256</v>
      </c>
      <c r="H283" s="137">
        <v>1696.9680000000001</v>
      </c>
      <c r="I283" s="138"/>
      <c r="J283" s="139">
        <f t="shared" si="50"/>
        <v>0</v>
      </c>
      <c r="K283" s="135" t="s">
        <v>563</v>
      </c>
      <c r="L283" s="28"/>
      <c r="M283" s="140" t="s">
        <v>1</v>
      </c>
      <c r="N283" s="141" t="s">
        <v>41</v>
      </c>
      <c r="P283" s="142">
        <f t="shared" si="51"/>
        <v>0</v>
      </c>
      <c r="Q283" s="142">
        <v>0</v>
      </c>
      <c r="R283" s="142">
        <f t="shared" si="52"/>
        <v>0</v>
      </c>
      <c r="S283" s="142">
        <v>0</v>
      </c>
      <c r="T283" s="143">
        <f t="shared" si="53"/>
        <v>0</v>
      </c>
      <c r="AR283" s="144" t="s">
        <v>258</v>
      </c>
      <c r="AT283" s="144" t="s">
        <v>253</v>
      </c>
      <c r="AU283" s="144" t="s">
        <v>85</v>
      </c>
      <c r="AY283" s="13" t="s">
        <v>251</v>
      </c>
      <c r="BE283" s="145">
        <f t="shared" si="54"/>
        <v>0</v>
      </c>
      <c r="BF283" s="145">
        <f t="shared" si="55"/>
        <v>0</v>
      </c>
      <c r="BG283" s="145">
        <f t="shared" si="56"/>
        <v>0</v>
      </c>
      <c r="BH283" s="145">
        <f t="shared" si="57"/>
        <v>0</v>
      </c>
      <c r="BI283" s="145">
        <f t="shared" si="58"/>
        <v>0</v>
      </c>
      <c r="BJ283" s="13" t="s">
        <v>83</v>
      </c>
      <c r="BK283" s="145">
        <f t="shared" si="59"/>
        <v>0</v>
      </c>
      <c r="BL283" s="13" t="s">
        <v>258</v>
      </c>
      <c r="BM283" s="144" t="s">
        <v>756</v>
      </c>
    </row>
    <row r="284" spans="2:65" s="11" customFormat="1" ht="22.9" customHeight="1">
      <c r="B284" s="120"/>
      <c r="D284" s="121" t="s">
        <v>75</v>
      </c>
      <c r="E284" s="130" t="s">
        <v>757</v>
      </c>
      <c r="F284" s="130" t="s">
        <v>758</v>
      </c>
      <c r="I284" s="123"/>
      <c r="J284" s="131">
        <f>BK284</f>
        <v>0</v>
      </c>
      <c r="L284" s="120"/>
      <c r="M284" s="125"/>
      <c r="P284" s="126">
        <f>SUM(P285:P288)</f>
        <v>0</v>
      </c>
      <c r="R284" s="126">
        <f>SUM(R285:R288)</f>
        <v>0</v>
      </c>
      <c r="T284" s="127">
        <f>SUM(T285:T288)</f>
        <v>0</v>
      </c>
      <c r="AR284" s="121" t="s">
        <v>83</v>
      </c>
      <c r="AT284" s="128" t="s">
        <v>75</v>
      </c>
      <c r="AU284" s="128" t="s">
        <v>83</v>
      </c>
      <c r="AY284" s="121" t="s">
        <v>251</v>
      </c>
      <c r="BK284" s="129">
        <f>SUM(BK285:BK288)</f>
        <v>0</v>
      </c>
    </row>
    <row r="285" spans="2:65" s="1" customFormat="1" ht="33" customHeight="1">
      <c r="B285" s="132"/>
      <c r="C285" s="133" t="s">
        <v>759</v>
      </c>
      <c r="D285" s="133" t="s">
        <v>253</v>
      </c>
      <c r="E285" s="134" t="s">
        <v>760</v>
      </c>
      <c r="F285" s="135" t="s">
        <v>761</v>
      </c>
      <c r="G285" s="136" t="s">
        <v>281</v>
      </c>
      <c r="H285" s="137">
        <v>10.007</v>
      </c>
      <c r="I285" s="138"/>
      <c r="J285" s="139">
        <f>ROUND(I285*H285,2)</f>
        <v>0</v>
      </c>
      <c r="K285" s="135" t="s">
        <v>257</v>
      </c>
      <c r="L285" s="28"/>
      <c r="M285" s="140" t="s">
        <v>1</v>
      </c>
      <c r="N285" s="141" t="s">
        <v>41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258</v>
      </c>
      <c r="AT285" s="144" t="s">
        <v>253</v>
      </c>
      <c r="AU285" s="144" t="s">
        <v>85</v>
      </c>
      <c r="AY285" s="13" t="s">
        <v>251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3" t="s">
        <v>83</v>
      </c>
      <c r="BK285" s="145">
        <f>ROUND(I285*H285,2)</f>
        <v>0</v>
      </c>
      <c r="BL285" s="13" t="s">
        <v>258</v>
      </c>
      <c r="BM285" s="144" t="s">
        <v>762</v>
      </c>
    </row>
    <row r="286" spans="2:65" s="1" customFormat="1" ht="24.2" customHeight="1">
      <c r="B286" s="132"/>
      <c r="C286" s="133" t="s">
        <v>763</v>
      </c>
      <c r="D286" s="133" t="s">
        <v>253</v>
      </c>
      <c r="E286" s="134" t="s">
        <v>764</v>
      </c>
      <c r="F286" s="135" t="s">
        <v>765</v>
      </c>
      <c r="G286" s="136" t="s">
        <v>281</v>
      </c>
      <c r="H286" s="137">
        <v>10.007</v>
      </c>
      <c r="I286" s="138"/>
      <c r="J286" s="139">
        <f>ROUND(I286*H286,2)</f>
        <v>0</v>
      </c>
      <c r="K286" s="135" t="s">
        <v>257</v>
      </c>
      <c r="L286" s="28"/>
      <c r="M286" s="140" t="s">
        <v>1</v>
      </c>
      <c r="N286" s="141" t="s">
        <v>41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258</v>
      </c>
      <c r="AT286" s="144" t="s">
        <v>253</v>
      </c>
      <c r="AU286" s="144" t="s">
        <v>85</v>
      </c>
      <c r="AY286" s="13" t="s">
        <v>251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3" t="s">
        <v>83</v>
      </c>
      <c r="BK286" s="145">
        <f>ROUND(I286*H286,2)</f>
        <v>0</v>
      </c>
      <c r="BL286" s="13" t="s">
        <v>258</v>
      </c>
      <c r="BM286" s="144" t="s">
        <v>766</v>
      </c>
    </row>
    <row r="287" spans="2:65" s="1" customFormat="1" ht="24.2" customHeight="1">
      <c r="B287" s="132"/>
      <c r="C287" s="133" t="s">
        <v>767</v>
      </c>
      <c r="D287" s="133" t="s">
        <v>253</v>
      </c>
      <c r="E287" s="134" t="s">
        <v>768</v>
      </c>
      <c r="F287" s="135" t="s">
        <v>769</v>
      </c>
      <c r="G287" s="136" t="s">
        <v>281</v>
      </c>
      <c r="H287" s="137">
        <v>30.021000000000001</v>
      </c>
      <c r="I287" s="138"/>
      <c r="J287" s="139">
        <f>ROUND(I287*H287,2)</f>
        <v>0</v>
      </c>
      <c r="K287" s="135" t="s">
        <v>257</v>
      </c>
      <c r="L287" s="28"/>
      <c r="M287" s="140" t="s">
        <v>1</v>
      </c>
      <c r="N287" s="141" t="s">
        <v>41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258</v>
      </c>
      <c r="AT287" s="144" t="s">
        <v>253</v>
      </c>
      <c r="AU287" s="144" t="s">
        <v>85</v>
      </c>
      <c r="AY287" s="13" t="s">
        <v>251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3" t="s">
        <v>83</v>
      </c>
      <c r="BK287" s="145">
        <f>ROUND(I287*H287,2)</f>
        <v>0</v>
      </c>
      <c r="BL287" s="13" t="s">
        <v>258</v>
      </c>
      <c r="BM287" s="144" t="s">
        <v>770</v>
      </c>
    </row>
    <row r="288" spans="2:65" s="1" customFormat="1" ht="44.25" customHeight="1">
      <c r="B288" s="132"/>
      <c r="C288" s="133" t="s">
        <v>771</v>
      </c>
      <c r="D288" s="133" t="s">
        <v>253</v>
      </c>
      <c r="E288" s="134" t="s">
        <v>772</v>
      </c>
      <c r="F288" s="135" t="s">
        <v>773</v>
      </c>
      <c r="G288" s="136" t="s">
        <v>281</v>
      </c>
      <c r="H288" s="137">
        <v>10.007</v>
      </c>
      <c r="I288" s="138"/>
      <c r="J288" s="139">
        <f>ROUND(I288*H288,2)</f>
        <v>0</v>
      </c>
      <c r="K288" s="135" t="s">
        <v>257</v>
      </c>
      <c r="L288" s="28"/>
      <c r="M288" s="140" t="s">
        <v>1</v>
      </c>
      <c r="N288" s="141" t="s">
        <v>41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258</v>
      </c>
      <c r="AT288" s="144" t="s">
        <v>253</v>
      </c>
      <c r="AU288" s="144" t="s">
        <v>85</v>
      </c>
      <c r="AY288" s="13" t="s">
        <v>251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3" t="s">
        <v>83</v>
      </c>
      <c r="BK288" s="145">
        <f>ROUND(I288*H288,2)</f>
        <v>0</v>
      </c>
      <c r="BL288" s="13" t="s">
        <v>258</v>
      </c>
      <c r="BM288" s="144" t="s">
        <v>774</v>
      </c>
    </row>
    <row r="289" spans="2:65" s="11" customFormat="1" ht="22.9" customHeight="1">
      <c r="B289" s="120"/>
      <c r="D289" s="121" t="s">
        <v>75</v>
      </c>
      <c r="E289" s="130" t="s">
        <v>775</v>
      </c>
      <c r="F289" s="130" t="s">
        <v>776</v>
      </c>
      <c r="I289" s="123"/>
      <c r="J289" s="131">
        <f>BK289</f>
        <v>0</v>
      </c>
      <c r="L289" s="120"/>
      <c r="M289" s="125"/>
      <c r="P289" s="126">
        <f>P290</f>
        <v>0</v>
      </c>
      <c r="R289" s="126">
        <f>R290</f>
        <v>0</v>
      </c>
      <c r="T289" s="127">
        <f>T290</f>
        <v>0</v>
      </c>
      <c r="AR289" s="121" t="s">
        <v>83</v>
      </c>
      <c r="AT289" s="128" t="s">
        <v>75</v>
      </c>
      <c r="AU289" s="128" t="s">
        <v>83</v>
      </c>
      <c r="AY289" s="121" t="s">
        <v>251</v>
      </c>
      <c r="BK289" s="129">
        <f>BK290</f>
        <v>0</v>
      </c>
    </row>
    <row r="290" spans="2:65" s="1" customFormat="1" ht="21.75" customHeight="1">
      <c r="B290" s="132"/>
      <c r="C290" s="133" t="s">
        <v>777</v>
      </c>
      <c r="D290" s="133" t="s">
        <v>253</v>
      </c>
      <c r="E290" s="134" t="s">
        <v>778</v>
      </c>
      <c r="F290" s="135" t="s">
        <v>779</v>
      </c>
      <c r="G290" s="136" t="s">
        <v>281</v>
      </c>
      <c r="H290" s="137">
        <v>1961.895</v>
      </c>
      <c r="I290" s="138"/>
      <c r="J290" s="139">
        <f>ROUND(I290*H290,2)</f>
        <v>0</v>
      </c>
      <c r="K290" s="135" t="s">
        <v>257</v>
      </c>
      <c r="L290" s="28"/>
      <c r="M290" s="140" t="s">
        <v>1</v>
      </c>
      <c r="N290" s="141" t="s">
        <v>41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258</v>
      </c>
      <c r="AT290" s="144" t="s">
        <v>253</v>
      </c>
      <c r="AU290" s="144" t="s">
        <v>85</v>
      </c>
      <c r="AY290" s="13" t="s">
        <v>251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3" t="s">
        <v>83</v>
      </c>
      <c r="BK290" s="145">
        <f>ROUND(I290*H290,2)</f>
        <v>0</v>
      </c>
      <c r="BL290" s="13" t="s">
        <v>258</v>
      </c>
      <c r="BM290" s="144" t="s">
        <v>780</v>
      </c>
    </row>
    <row r="291" spans="2:65" s="11" customFormat="1" ht="25.9" customHeight="1">
      <c r="B291" s="120"/>
      <c r="D291" s="121" t="s">
        <v>75</v>
      </c>
      <c r="E291" s="122" t="s">
        <v>781</v>
      </c>
      <c r="F291" s="122" t="s">
        <v>782</v>
      </c>
      <c r="I291" s="123"/>
      <c r="J291" s="124">
        <f>BK291</f>
        <v>0</v>
      </c>
      <c r="L291" s="120"/>
      <c r="M291" s="125"/>
      <c r="P291" s="126">
        <f>P292+P303+P314+P336+P341+P344+P348+P353+P389+P415+P430+P436+P441+P449+P453</f>
        <v>0</v>
      </c>
      <c r="R291" s="126">
        <f>R292+R303+R314+R336+R341+R344+R348+R353+R389+R415+R430+R436+R441+R449+R453</f>
        <v>39.05897954000001</v>
      </c>
      <c r="T291" s="127">
        <f>T292+T303+T314+T336+T341+T344+T348+T353+T389+T415+T430+T436+T441+T449+T453</f>
        <v>0</v>
      </c>
      <c r="AR291" s="121" t="s">
        <v>85</v>
      </c>
      <c r="AT291" s="128" t="s">
        <v>75</v>
      </c>
      <c r="AU291" s="128" t="s">
        <v>76</v>
      </c>
      <c r="AY291" s="121" t="s">
        <v>251</v>
      </c>
      <c r="BK291" s="129">
        <f>BK292+BK303+BK314+BK336+BK341+BK344+BK348+BK353+BK389+BK415+BK430+BK436+BK441+BK449+BK453</f>
        <v>0</v>
      </c>
    </row>
    <row r="292" spans="2:65" s="11" customFormat="1" ht="22.9" customHeight="1">
      <c r="B292" s="120"/>
      <c r="D292" s="121" t="s">
        <v>75</v>
      </c>
      <c r="E292" s="130" t="s">
        <v>783</v>
      </c>
      <c r="F292" s="130" t="s">
        <v>784</v>
      </c>
      <c r="I292" s="123"/>
      <c r="J292" s="131">
        <f>BK292</f>
        <v>0</v>
      </c>
      <c r="L292" s="120"/>
      <c r="M292" s="125"/>
      <c r="P292" s="126">
        <f>SUM(P293:P302)</f>
        <v>0</v>
      </c>
      <c r="R292" s="126">
        <f>SUM(R293:R302)</f>
        <v>7.8216437200000017</v>
      </c>
      <c r="T292" s="127">
        <f>SUM(T293:T302)</f>
        <v>0</v>
      </c>
      <c r="AR292" s="121" t="s">
        <v>85</v>
      </c>
      <c r="AT292" s="128" t="s">
        <v>75</v>
      </c>
      <c r="AU292" s="128" t="s">
        <v>83</v>
      </c>
      <c r="AY292" s="121" t="s">
        <v>251</v>
      </c>
      <c r="BK292" s="129">
        <f>SUM(BK293:BK302)</f>
        <v>0</v>
      </c>
    </row>
    <row r="293" spans="2:65" s="1" customFormat="1" ht="24.2" customHeight="1">
      <c r="B293" s="132"/>
      <c r="C293" s="133" t="s">
        <v>785</v>
      </c>
      <c r="D293" s="133" t="s">
        <v>253</v>
      </c>
      <c r="E293" s="134" t="s">
        <v>786</v>
      </c>
      <c r="F293" s="135" t="s">
        <v>787</v>
      </c>
      <c r="G293" s="136" t="s">
        <v>256</v>
      </c>
      <c r="H293" s="137">
        <v>376.185</v>
      </c>
      <c r="I293" s="138"/>
      <c r="J293" s="139">
        <f>ROUND(I293*H293,2)</f>
        <v>0</v>
      </c>
      <c r="K293" s="135" t="s">
        <v>257</v>
      </c>
      <c r="L293" s="28"/>
      <c r="M293" s="140" t="s">
        <v>1</v>
      </c>
      <c r="N293" s="141" t="s">
        <v>41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258</v>
      </c>
      <c r="AT293" s="144" t="s">
        <v>253</v>
      </c>
      <c r="AU293" s="144" t="s">
        <v>85</v>
      </c>
      <c r="AY293" s="13" t="s">
        <v>251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3" t="s">
        <v>83</v>
      </c>
      <c r="BK293" s="145">
        <f>ROUND(I293*H293,2)</f>
        <v>0</v>
      </c>
      <c r="BL293" s="13" t="s">
        <v>258</v>
      </c>
      <c r="BM293" s="144" t="s">
        <v>788</v>
      </c>
    </row>
    <row r="294" spans="2:65" s="1" customFormat="1" ht="24.2" customHeight="1">
      <c r="B294" s="132"/>
      <c r="C294" s="133" t="s">
        <v>789</v>
      </c>
      <c r="D294" s="133" t="s">
        <v>253</v>
      </c>
      <c r="E294" s="134" t="s">
        <v>790</v>
      </c>
      <c r="F294" s="135" t="s">
        <v>791</v>
      </c>
      <c r="G294" s="136" t="s">
        <v>256</v>
      </c>
      <c r="H294" s="137">
        <v>160.511</v>
      </c>
      <c r="I294" s="138"/>
      <c r="J294" s="139">
        <f>ROUND(I294*H294,2)</f>
        <v>0</v>
      </c>
      <c r="K294" s="135" t="s">
        <v>257</v>
      </c>
      <c r="L294" s="28"/>
      <c r="M294" s="140" t="s">
        <v>1</v>
      </c>
      <c r="N294" s="141" t="s">
        <v>41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315</v>
      </c>
      <c r="AT294" s="144" t="s">
        <v>253</v>
      </c>
      <c r="AU294" s="144" t="s">
        <v>85</v>
      </c>
      <c r="AY294" s="13" t="s">
        <v>251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3" t="s">
        <v>83</v>
      </c>
      <c r="BK294" s="145">
        <f>ROUND(I294*H294,2)</f>
        <v>0</v>
      </c>
      <c r="BL294" s="13" t="s">
        <v>315</v>
      </c>
      <c r="BM294" s="144" t="s">
        <v>792</v>
      </c>
    </row>
    <row r="295" spans="2:65" s="1" customFormat="1" ht="16.5" customHeight="1">
      <c r="B295" s="132"/>
      <c r="C295" s="146" t="s">
        <v>793</v>
      </c>
      <c r="D295" s="146" t="s">
        <v>423</v>
      </c>
      <c r="E295" s="147" t="s">
        <v>794</v>
      </c>
      <c r="F295" s="148" t="s">
        <v>795</v>
      </c>
      <c r="G295" s="149" t="s">
        <v>281</v>
      </c>
      <c r="H295" s="150">
        <v>0.182</v>
      </c>
      <c r="I295" s="151"/>
      <c r="J295" s="152">
        <f>ROUND(I295*H295,2)</f>
        <v>0</v>
      </c>
      <c r="K295" s="148" t="s">
        <v>257</v>
      </c>
      <c r="L295" s="153"/>
      <c r="M295" s="154" t="s">
        <v>1</v>
      </c>
      <c r="N295" s="155" t="s">
        <v>41</v>
      </c>
      <c r="P295" s="142">
        <f>O295*H295</f>
        <v>0</v>
      </c>
      <c r="Q295" s="142">
        <v>1</v>
      </c>
      <c r="R295" s="142">
        <f>Q295*H295</f>
        <v>0.182</v>
      </c>
      <c r="S295" s="142">
        <v>0</v>
      </c>
      <c r="T295" s="143">
        <f>S295*H295</f>
        <v>0</v>
      </c>
      <c r="AR295" s="144" t="s">
        <v>380</v>
      </c>
      <c r="AT295" s="144" t="s">
        <v>423</v>
      </c>
      <c r="AU295" s="144" t="s">
        <v>85</v>
      </c>
      <c r="AY295" s="13" t="s">
        <v>251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3" t="s">
        <v>83</v>
      </c>
      <c r="BK295" s="145">
        <f>ROUND(I295*H295,2)</f>
        <v>0</v>
      </c>
      <c r="BL295" s="13" t="s">
        <v>315</v>
      </c>
      <c r="BM295" s="144" t="s">
        <v>796</v>
      </c>
    </row>
    <row r="296" spans="2:65" s="1" customFormat="1" ht="19.5">
      <c r="B296" s="28"/>
      <c r="D296" s="156" t="s">
        <v>679</v>
      </c>
      <c r="F296" s="157" t="s">
        <v>797</v>
      </c>
      <c r="I296" s="158"/>
      <c r="L296" s="28"/>
      <c r="M296" s="159"/>
      <c r="T296" s="52"/>
      <c r="AT296" s="13" t="s">
        <v>679</v>
      </c>
      <c r="AU296" s="13" t="s">
        <v>85</v>
      </c>
    </row>
    <row r="297" spans="2:65" s="1" customFormat="1" ht="24.2" customHeight="1">
      <c r="B297" s="132"/>
      <c r="C297" s="133" t="s">
        <v>798</v>
      </c>
      <c r="D297" s="133" t="s">
        <v>253</v>
      </c>
      <c r="E297" s="134" t="s">
        <v>799</v>
      </c>
      <c r="F297" s="135" t="s">
        <v>800</v>
      </c>
      <c r="G297" s="136" t="s">
        <v>256</v>
      </c>
      <c r="H297" s="137">
        <v>752.37</v>
      </c>
      <c r="I297" s="138"/>
      <c r="J297" s="139">
        <f t="shared" ref="J297:J302" si="60">ROUND(I297*H297,2)</f>
        <v>0</v>
      </c>
      <c r="K297" s="135" t="s">
        <v>257</v>
      </c>
      <c r="L297" s="28"/>
      <c r="M297" s="140" t="s">
        <v>1</v>
      </c>
      <c r="N297" s="141" t="s">
        <v>41</v>
      </c>
      <c r="P297" s="142">
        <f t="shared" ref="P297:P302" si="61">O297*H297</f>
        <v>0</v>
      </c>
      <c r="Q297" s="142">
        <v>4.0000000000000002E-4</v>
      </c>
      <c r="R297" s="142">
        <f t="shared" ref="R297:R302" si="62">Q297*H297</f>
        <v>0.30094799999999999</v>
      </c>
      <c r="S297" s="142">
        <v>0</v>
      </c>
      <c r="T297" s="143">
        <f t="shared" ref="T297:T302" si="63">S297*H297</f>
        <v>0</v>
      </c>
      <c r="AR297" s="144" t="s">
        <v>315</v>
      </c>
      <c r="AT297" s="144" t="s">
        <v>253</v>
      </c>
      <c r="AU297" s="144" t="s">
        <v>85</v>
      </c>
      <c r="AY297" s="13" t="s">
        <v>251</v>
      </c>
      <c r="BE297" s="145">
        <f t="shared" ref="BE297:BE302" si="64">IF(N297="základní",J297,0)</f>
        <v>0</v>
      </c>
      <c r="BF297" s="145">
        <f t="shared" ref="BF297:BF302" si="65">IF(N297="snížená",J297,0)</f>
        <v>0</v>
      </c>
      <c r="BG297" s="145">
        <f t="shared" ref="BG297:BG302" si="66">IF(N297="zákl. přenesená",J297,0)</f>
        <v>0</v>
      </c>
      <c r="BH297" s="145">
        <f t="shared" ref="BH297:BH302" si="67">IF(N297="sníž. přenesená",J297,0)</f>
        <v>0</v>
      </c>
      <c r="BI297" s="145">
        <f t="shared" ref="BI297:BI302" si="68">IF(N297="nulová",J297,0)</f>
        <v>0</v>
      </c>
      <c r="BJ297" s="13" t="s">
        <v>83</v>
      </c>
      <c r="BK297" s="145">
        <f t="shared" ref="BK297:BK302" si="69">ROUND(I297*H297,2)</f>
        <v>0</v>
      </c>
      <c r="BL297" s="13" t="s">
        <v>315</v>
      </c>
      <c r="BM297" s="144" t="s">
        <v>801</v>
      </c>
    </row>
    <row r="298" spans="2:65" s="1" customFormat="1" ht="24.2" customHeight="1">
      <c r="B298" s="132"/>
      <c r="C298" s="133" t="s">
        <v>802</v>
      </c>
      <c r="D298" s="133" t="s">
        <v>253</v>
      </c>
      <c r="E298" s="134" t="s">
        <v>803</v>
      </c>
      <c r="F298" s="135" t="s">
        <v>804</v>
      </c>
      <c r="G298" s="136" t="s">
        <v>256</v>
      </c>
      <c r="H298" s="137">
        <v>321.02199999999999</v>
      </c>
      <c r="I298" s="138"/>
      <c r="J298" s="139">
        <f t="shared" si="60"/>
        <v>0</v>
      </c>
      <c r="K298" s="135" t="s">
        <v>257</v>
      </c>
      <c r="L298" s="28"/>
      <c r="M298" s="140" t="s">
        <v>1</v>
      </c>
      <c r="N298" s="141" t="s">
        <v>41</v>
      </c>
      <c r="P298" s="142">
        <f t="shared" si="61"/>
        <v>0</v>
      </c>
      <c r="Q298" s="142">
        <v>4.0000000000000002E-4</v>
      </c>
      <c r="R298" s="142">
        <f t="shared" si="62"/>
        <v>0.12840879999999999</v>
      </c>
      <c r="S298" s="142">
        <v>0</v>
      </c>
      <c r="T298" s="143">
        <f t="shared" si="63"/>
        <v>0</v>
      </c>
      <c r="AR298" s="144" t="s">
        <v>315</v>
      </c>
      <c r="AT298" s="144" t="s">
        <v>253</v>
      </c>
      <c r="AU298" s="144" t="s">
        <v>85</v>
      </c>
      <c r="AY298" s="13" t="s">
        <v>251</v>
      </c>
      <c r="BE298" s="145">
        <f t="shared" si="64"/>
        <v>0</v>
      </c>
      <c r="BF298" s="145">
        <f t="shared" si="65"/>
        <v>0</v>
      </c>
      <c r="BG298" s="145">
        <f t="shared" si="66"/>
        <v>0</v>
      </c>
      <c r="BH298" s="145">
        <f t="shared" si="67"/>
        <v>0</v>
      </c>
      <c r="BI298" s="145">
        <f t="shared" si="68"/>
        <v>0</v>
      </c>
      <c r="BJ298" s="13" t="s">
        <v>83</v>
      </c>
      <c r="BK298" s="145">
        <f t="shared" si="69"/>
        <v>0</v>
      </c>
      <c r="BL298" s="13" t="s">
        <v>315</v>
      </c>
      <c r="BM298" s="144" t="s">
        <v>805</v>
      </c>
    </row>
    <row r="299" spans="2:65" s="1" customFormat="1" ht="44.25" customHeight="1">
      <c r="B299" s="132"/>
      <c r="C299" s="146" t="s">
        <v>806</v>
      </c>
      <c r="D299" s="146" t="s">
        <v>423</v>
      </c>
      <c r="E299" s="147" t="s">
        <v>807</v>
      </c>
      <c r="F299" s="148" t="s">
        <v>808</v>
      </c>
      <c r="G299" s="149" t="s">
        <v>256</v>
      </c>
      <c r="H299" s="150">
        <v>1310.6120000000001</v>
      </c>
      <c r="I299" s="151"/>
      <c r="J299" s="152">
        <f t="shared" si="60"/>
        <v>0</v>
      </c>
      <c r="K299" s="148" t="s">
        <v>257</v>
      </c>
      <c r="L299" s="153"/>
      <c r="M299" s="154" t="s">
        <v>1</v>
      </c>
      <c r="N299" s="155" t="s">
        <v>41</v>
      </c>
      <c r="P299" s="142">
        <f t="shared" si="61"/>
        <v>0</v>
      </c>
      <c r="Q299" s="142">
        <v>5.4000000000000003E-3</v>
      </c>
      <c r="R299" s="142">
        <f t="shared" si="62"/>
        <v>7.0773048000000012</v>
      </c>
      <c r="S299" s="142">
        <v>0</v>
      </c>
      <c r="T299" s="143">
        <f t="shared" si="63"/>
        <v>0</v>
      </c>
      <c r="AR299" s="144" t="s">
        <v>380</v>
      </c>
      <c r="AT299" s="144" t="s">
        <v>423</v>
      </c>
      <c r="AU299" s="144" t="s">
        <v>85</v>
      </c>
      <c r="AY299" s="13" t="s">
        <v>251</v>
      </c>
      <c r="BE299" s="145">
        <f t="shared" si="64"/>
        <v>0</v>
      </c>
      <c r="BF299" s="145">
        <f t="shared" si="65"/>
        <v>0</v>
      </c>
      <c r="BG299" s="145">
        <f t="shared" si="66"/>
        <v>0</v>
      </c>
      <c r="BH299" s="145">
        <f t="shared" si="67"/>
        <v>0</v>
      </c>
      <c r="BI299" s="145">
        <f t="shared" si="68"/>
        <v>0</v>
      </c>
      <c r="BJ299" s="13" t="s">
        <v>83</v>
      </c>
      <c r="BK299" s="145">
        <f t="shared" si="69"/>
        <v>0</v>
      </c>
      <c r="BL299" s="13" t="s">
        <v>315</v>
      </c>
      <c r="BM299" s="144" t="s">
        <v>809</v>
      </c>
    </row>
    <row r="300" spans="2:65" s="1" customFormat="1" ht="24.2" customHeight="1">
      <c r="B300" s="132"/>
      <c r="C300" s="133" t="s">
        <v>810</v>
      </c>
      <c r="D300" s="133" t="s">
        <v>253</v>
      </c>
      <c r="E300" s="134" t="s">
        <v>811</v>
      </c>
      <c r="F300" s="135" t="s">
        <v>812</v>
      </c>
      <c r="G300" s="136" t="s">
        <v>256</v>
      </c>
      <c r="H300" s="137">
        <v>162.173</v>
      </c>
      <c r="I300" s="138"/>
      <c r="J300" s="139">
        <f t="shared" si="60"/>
        <v>0</v>
      </c>
      <c r="K300" s="135" t="s">
        <v>257</v>
      </c>
      <c r="L300" s="28"/>
      <c r="M300" s="140" t="s">
        <v>1</v>
      </c>
      <c r="N300" s="141" t="s">
        <v>41</v>
      </c>
      <c r="P300" s="142">
        <f t="shared" si="61"/>
        <v>0</v>
      </c>
      <c r="Q300" s="142">
        <v>4.0000000000000003E-5</v>
      </c>
      <c r="R300" s="142">
        <f t="shared" si="62"/>
        <v>6.4869200000000002E-3</v>
      </c>
      <c r="S300" s="142">
        <v>0</v>
      </c>
      <c r="T300" s="143">
        <f t="shared" si="63"/>
        <v>0</v>
      </c>
      <c r="AR300" s="144" t="s">
        <v>315</v>
      </c>
      <c r="AT300" s="144" t="s">
        <v>253</v>
      </c>
      <c r="AU300" s="144" t="s">
        <v>85</v>
      </c>
      <c r="AY300" s="13" t="s">
        <v>251</v>
      </c>
      <c r="BE300" s="145">
        <f t="shared" si="64"/>
        <v>0</v>
      </c>
      <c r="BF300" s="145">
        <f t="shared" si="65"/>
        <v>0</v>
      </c>
      <c r="BG300" s="145">
        <f t="shared" si="66"/>
        <v>0</v>
      </c>
      <c r="BH300" s="145">
        <f t="shared" si="67"/>
        <v>0</v>
      </c>
      <c r="BI300" s="145">
        <f t="shared" si="68"/>
        <v>0</v>
      </c>
      <c r="BJ300" s="13" t="s">
        <v>83</v>
      </c>
      <c r="BK300" s="145">
        <f t="shared" si="69"/>
        <v>0</v>
      </c>
      <c r="BL300" s="13" t="s">
        <v>315</v>
      </c>
      <c r="BM300" s="144" t="s">
        <v>813</v>
      </c>
    </row>
    <row r="301" spans="2:65" s="1" customFormat="1" ht="24.2" customHeight="1">
      <c r="B301" s="132"/>
      <c r="C301" s="146" t="s">
        <v>814</v>
      </c>
      <c r="D301" s="146" t="s">
        <v>423</v>
      </c>
      <c r="E301" s="147" t="s">
        <v>815</v>
      </c>
      <c r="F301" s="148" t="s">
        <v>816</v>
      </c>
      <c r="G301" s="149" t="s">
        <v>256</v>
      </c>
      <c r="H301" s="150">
        <v>194.608</v>
      </c>
      <c r="I301" s="151"/>
      <c r="J301" s="152">
        <f t="shared" si="60"/>
        <v>0</v>
      </c>
      <c r="K301" s="148" t="s">
        <v>257</v>
      </c>
      <c r="L301" s="153"/>
      <c r="M301" s="154" t="s">
        <v>1</v>
      </c>
      <c r="N301" s="155" t="s">
        <v>41</v>
      </c>
      <c r="P301" s="142">
        <f t="shared" si="61"/>
        <v>0</v>
      </c>
      <c r="Q301" s="142">
        <v>6.4999999999999997E-4</v>
      </c>
      <c r="R301" s="142">
        <f t="shared" si="62"/>
        <v>0.1264952</v>
      </c>
      <c r="S301" s="142">
        <v>0</v>
      </c>
      <c r="T301" s="143">
        <f t="shared" si="63"/>
        <v>0</v>
      </c>
      <c r="AR301" s="144" t="s">
        <v>380</v>
      </c>
      <c r="AT301" s="144" t="s">
        <v>423</v>
      </c>
      <c r="AU301" s="144" t="s">
        <v>85</v>
      </c>
      <c r="AY301" s="13" t="s">
        <v>251</v>
      </c>
      <c r="BE301" s="145">
        <f t="shared" si="64"/>
        <v>0</v>
      </c>
      <c r="BF301" s="145">
        <f t="shared" si="65"/>
        <v>0</v>
      </c>
      <c r="BG301" s="145">
        <f t="shared" si="66"/>
        <v>0</v>
      </c>
      <c r="BH301" s="145">
        <f t="shared" si="67"/>
        <v>0</v>
      </c>
      <c r="BI301" s="145">
        <f t="shared" si="68"/>
        <v>0</v>
      </c>
      <c r="BJ301" s="13" t="s">
        <v>83</v>
      </c>
      <c r="BK301" s="145">
        <f t="shared" si="69"/>
        <v>0</v>
      </c>
      <c r="BL301" s="13" t="s">
        <v>315</v>
      </c>
      <c r="BM301" s="144" t="s">
        <v>817</v>
      </c>
    </row>
    <row r="302" spans="2:65" s="1" customFormat="1" ht="33" customHeight="1">
      <c r="B302" s="132"/>
      <c r="C302" s="133" t="s">
        <v>818</v>
      </c>
      <c r="D302" s="133" t="s">
        <v>253</v>
      </c>
      <c r="E302" s="134" t="s">
        <v>819</v>
      </c>
      <c r="F302" s="135" t="s">
        <v>820</v>
      </c>
      <c r="G302" s="136" t="s">
        <v>821</v>
      </c>
      <c r="H302" s="160"/>
      <c r="I302" s="138"/>
      <c r="J302" s="139">
        <f t="shared" si="60"/>
        <v>0</v>
      </c>
      <c r="K302" s="135" t="s">
        <v>257</v>
      </c>
      <c r="L302" s="28"/>
      <c r="M302" s="140" t="s">
        <v>1</v>
      </c>
      <c r="N302" s="141" t="s">
        <v>41</v>
      </c>
      <c r="P302" s="142">
        <f t="shared" si="61"/>
        <v>0</v>
      </c>
      <c r="Q302" s="142">
        <v>0</v>
      </c>
      <c r="R302" s="142">
        <f t="shared" si="62"/>
        <v>0</v>
      </c>
      <c r="S302" s="142">
        <v>0</v>
      </c>
      <c r="T302" s="143">
        <f t="shared" si="63"/>
        <v>0</v>
      </c>
      <c r="AR302" s="144" t="s">
        <v>315</v>
      </c>
      <c r="AT302" s="144" t="s">
        <v>253</v>
      </c>
      <c r="AU302" s="144" t="s">
        <v>85</v>
      </c>
      <c r="AY302" s="13" t="s">
        <v>251</v>
      </c>
      <c r="BE302" s="145">
        <f t="shared" si="64"/>
        <v>0</v>
      </c>
      <c r="BF302" s="145">
        <f t="shared" si="65"/>
        <v>0</v>
      </c>
      <c r="BG302" s="145">
        <f t="shared" si="66"/>
        <v>0</v>
      </c>
      <c r="BH302" s="145">
        <f t="shared" si="67"/>
        <v>0</v>
      </c>
      <c r="BI302" s="145">
        <f t="shared" si="68"/>
        <v>0</v>
      </c>
      <c r="BJ302" s="13" t="s">
        <v>83</v>
      </c>
      <c r="BK302" s="145">
        <f t="shared" si="69"/>
        <v>0</v>
      </c>
      <c r="BL302" s="13" t="s">
        <v>315</v>
      </c>
      <c r="BM302" s="144" t="s">
        <v>822</v>
      </c>
    </row>
    <row r="303" spans="2:65" s="11" customFormat="1" ht="22.9" customHeight="1">
      <c r="B303" s="120"/>
      <c r="D303" s="121" t="s">
        <v>75</v>
      </c>
      <c r="E303" s="130" t="s">
        <v>823</v>
      </c>
      <c r="F303" s="130" t="s">
        <v>824</v>
      </c>
      <c r="I303" s="123"/>
      <c r="J303" s="131">
        <f>BK303</f>
        <v>0</v>
      </c>
      <c r="L303" s="120"/>
      <c r="M303" s="125"/>
      <c r="P303" s="126">
        <f>SUM(P304:P313)</f>
        <v>0</v>
      </c>
      <c r="R303" s="126">
        <f>SUM(R304:R313)</f>
        <v>3.5248271600000005</v>
      </c>
      <c r="T303" s="127">
        <f>SUM(T304:T313)</f>
        <v>0</v>
      </c>
      <c r="AR303" s="121" t="s">
        <v>85</v>
      </c>
      <c r="AT303" s="128" t="s">
        <v>75</v>
      </c>
      <c r="AU303" s="128" t="s">
        <v>83</v>
      </c>
      <c r="AY303" s="121" t="s">
        <v>251</v>
      </c>
      <c r="BK303" s="129">
        <f>SUM(BK304:BK313)</f>
        <v>0</v>
      </c>
    </row>
    <row r="304" spans="2:65" s="1" customFormat="1" ht="24.2" customHeight="1">
      <c r="B304" s="132"/>
      <c r="C304" s="133" t="s">
        <v>825</v>
      </c>
      <c r="D304" s="133" t="s">
        <v>253</v>
      </c>
      <c r="E304" s="134" t="s">
        <v>826</v>
      </c>
      <c r="F304" s="135" t="s">
        <v>827</v>
      </c>
      <c r="G304" s="136" t="s">
        <v>256</v>
      </c>
      <c r="H304" s="137">
        <v>423.233</v>
      </c>
      <c r="I304" s="138"/>
      <c r="J304" s="139">
        <f>ROUND(I304*H304,2)</f>
        <v>0</v>
      </c>
      <c r="K304" s="135" t="s">
        <v>257</v>
      </c>
      <c r="L304" s="28"/>
      <c r="M304" s="140" t="s">
        <v>1</v>
      </c>
      <c r="N304" s="141" t="s">
        <v>41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315</v>
      </c>
      <c r="AT304" s="144" t="s">
        <v>253</v>
      </c>
      <c r="AU304" s="144" t="s">
        <v>85</v>
      </c>
      <c r="AY304" s="13" t="s">
        <v>251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3" t="s">
        <v>83</v>
      </c>
      <c r="BK304" s="145">
        <f>ROUND(I304*H304,2)</f>
        <v>0</v>
      </c>
      <c r="BL304" s="13" t="s">
        <v>315</v>
      </c>
      <c r="BM304" s="144" t="s">
        <v>828</v>
      </c>
    </row>
    <row r="305" spans="2:65" s="1" customFormat="1" ht="16.5" customHeight="1">
      <c r="B305" s="132"/>
      <c r="C305" s="146" t="s">
        <v>829</v>
      </c>
      <c r="D305" s="146" t="s">
        <v>423</v>
      </c>
      <c r="E305" s="147" t="s">
        <v>794</v>
      </c>
      <c r="F305" s="148" t="s">
        <v>795</v>
      </c>
      <c r="G305" s="149" t="s">
        <v>281</v>
      </c>
      <c r="H305" s="150">
        <v>0.14799999999999999</v>
      </c>
      <c r="I305" s="151"/>
      <c r="J305" s="152">
        <f>ROUND(I305*H305,2)</f>
        <v>0</v>
      </c>
      <c r="K305" s="148" t="s">
        <v>257</v>
      </c>
      <c r="L305" s="153"/>
      <c r="M305" s="154" t="s">
        <v>1</v>
      </c>
      <c r="N305" s="155" t="s">
        <v>41</v>
      </c>
      <c r="P305" s="142">
        <f>O305*H305</f>
        <v>0</v>
      </c>
      <c r="Q305" s="142">
        <v>1</v>
      </c>
      <c r="R305" s="142">
        <f>Q305*H305</f>
        <v>0.14799999999999999</v>
      </c>
      <c r="S305" s="142">
        <v>0</v>
      </c>
      <c r="T305" s="143">
        <f>S305*H305</f>
        <v>0</v>
      </c>
      <c r="AR305" s="144" t="s">
        <v>380</v>
      </c>
      <c r="AT305" s="144" t="s">
        <v>423</v>
      </c>
      <c r="AU305" s="144" t="s">
        <v>85</v>
      </c>
      <c r="AY305" s="13" t="s">
        <v>251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3" t="s">
        <v>83</v>
      </c>
      <c r="BK305" s="145">
        <f>ROUND(I305*H305,2)</f>
        <v>0</v>
      </c>
      <c r="BL305" s="13" t="s">
        <v>315</v>
      </c>
      <c r="BM305" s="144" t="s">
        <v>830</v>
      </c>
    </row>
    <row r="306" spans="2:65" s="1" customFormat="1" ht="19.5">
      <c r="B306" s="28"/>
      <c r="D306" s="156" t="s">
        <v>679</v>
      </c>
      <c r="F306" s="157" t="s">
        <v>797</v>
      </c>
      <c r="I306" s="158"/>
      <c r="L306" s="28"/>
      <c r="M306" s="159"/>
      <c r="T306" s="52"/>
      <c r="AT306" s="13" t="s">
        <v>679</v>
      </c>
      <c r="AU306" s="13" t="s">
        <v>85</v>
      </c>
    </row>
    <row r="307" spans="2:65" s="1" customFormat="1" ht="24.2" customHeight="1">
      <c r="B307" s="132"/>
      <c r="C307" s="133" t="s">
        <v>831</v>
      </c>
      <c r="D307" s="133" t="s">
        <v>253</v>
      </c>
      <c r="E307" s="134" t="s">
        <v>832</v>
      </c>
      <c r="F307" s="135" t="s">
        <v>833</v>
      </c>
      <c r="G307" s="136" t="s">
        <v>256</v>
      </c>
      <c r="H307" s="137">
        <v>423.233</v>
      </c>
      <c r="I307" s="138"/>
      <c r="J307" s="139">
        <f>ROUND(I307*H307,2)</f>
        <v>0</v>
      </c>
      <c r="K307" s="135" t="s">
        <v>257</v>
      </c>
      <c r="L307" s="28"/>
      <c r="M307" s="140" t="s">
        <v>1</v>
      </c>
      <c r="N307" s="141" t="s">
        <v>41</v>
      </c>
      <c r="P307" s="142">
        <f>O307*H307</f>
        <v>0</v>
      </c>
      <c r="Q307" s="142">
        <v>8.8000000000000003E-4</v>
      </c>
      <c r="R307" s="142">
        <f>Q307*H307</f>
        <v>0.37244504</v>
      </c>
      <c r="S307" s="142">
        <v>0</v>
      </c>
      <c r="T307" s="143">
        <f>S307*H307</f>
        <v>0</v>
      </c>
      <c r="AR307" s="144" t="s">
        <v>315</v>
      </c>
      <c r="AT307" s="144" t="s">
        <v>253</v>
      </c>
      <c r="AU307" s="144" t="s">
        <v>85</v>
      </c>
      <c r="AY307" s="13" t="s">
        <v>251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3" t="s">
        <v>83</v>
      </c>
      <c r="BK307" s="145">
        <f>ROUND(I307*H307,2)</f>
        <v>0</v>
      </c>
      <c r="BL307" s="13" t="s">
        <v>315</v>
      </c>
      <c r="BM307" s="144" t="s">
        <v>834</v>
      </c>
    </row>
    <row r="308" spans="2:65" s="1" customFormat="1" ht="44.25" customHeight="1">
      <c r="B308" s="132"/>
      <c r="C308" s="146" t="s">
        <v>835</v>
      </c>
      <c r="D308" s="146" t="s">
        <v>423</v>
      </c>
      <c r="E308" s="147" t="s">
        <v>807</v>
      </c>
      <c r="F308" s="148" t="s">
        <v>808</v>
      </c>
      <c r="G308" s="149" t="s">
        <v>256</v>
      </c>
      <c r="H308" s="150">
        <v>486.71800000000002</v>
      </c>
      <c r="I308" s="151"/>
      <c r="J308" s="152">
        <f>ROUND(I308*H308,2)</f>
        <v>0</v>
      </c>
      <c r="K308" s="148" t="s">
        <v>257</v>
      </c>
      <c r="L308" s="153"/>
      <c r="M308" s="154" t="s">
        <v>1</v>
      </c>
      <c r="N308" s="155" t="s">
        <v>41</v>
      </c>
      <c r="P308" s="142">
        <f>O308*H308</f>
        <v>0</v>
      </c>
      <c r="Q308" s="142">
        <v>5.4000000000000003E-3</v>
      </c>
      <c r="R308" s="142">
        <f>Q308*H308</f>
        <v>2.6282772000000003</v>
      </c>
      <c r="S308" s="142">
        <v>0</v>
      </c>
      <c r="T308" s="143">
        <f>S308*H308</f>
        <v>0</v>
      </c>
      <c r="AR308" s="144" t="s">
        <v>380</v>
      </c>
      <c r="AT308" s="144" t="s">
        <v>423</v>
      </c>
      <c r="AU308" s="144" t="s">
        <v>85</v>
      </c>
      <c r="AY308" s="13" t="s">
        <v>251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3" t="s">
        <v>83</v>
      </c>
      <c r="BK308" s="145">
        <f>ROUND(I308*H308,2)</f>
        <v>0</v>
      </c>
      <c r="BL308" s="13" t="s">
        <v>315</v>
      </c>
      <c r="BM308" s="144" t="s">
        <v>836</v>
      </c>
    </row>
    <row r="309" spans="2:65" s="1" customFormat="1" ht="33" customHeight="1">
      <c r="B309" s="132"/>
      <c r="C309" s="133" t="s">
        <v>837</v>
      </c>
      <c r="D309" s="133" t="s">
        <v>253</v>
      </c>
      <c r="E309" s="134" t="s">
        <v>838</v>
      </c>
      <c r="F309" s="135" t="s">
        <v>839</v>
      </c>
      <c r="G309" s="136" t="s">
        <v>256</v>
      </c>
      <c r="H309" s="137">
        <v>439.88900000000001</v>
      </c>
      <c r="I309" s="138"/>
      <c r="J309" s="139">
        <f>ROUND(I309*H309,2)</f>
        <v>0</v>
      </c>
      <c r="K309" s="135" t="s">
        <v>402</v>
      </c>
      <c r="L309" s="28"/>
      <c r="M309" s="140" t="s">
        <v>1</v>
      </c>
      <c r="N309" s="141" t="s">
        <v>41</v>
      </c>
      <c r="P309" s="142">
        <f>O309*H309</f>
        <v>0</v>
      </c>
      <c r="Q309" s="142">
        <v>2.7999999999999998E-4</v>
      </c>
      <c r="R309" s="142">
        <f>Q309*H309</f>
        <v>0.12316891999999999</v>
      </c>
      <c r="S309" s="142">
        <v>0</v>
      </c>
      <c r="T309" s="143">
        <f>S309*H309</f>
        <v>0</v>
      </c>
      <c r="AR309" s="144" t="s">
        <v>315</v>
      </c>
      <c r="AT309" s="144" t="s">
        <v>253</v>
      </c>
      <c r="AU309" s="144" t="s">
        <v>85</v>
      </c>
      <c r="AY309" s="13" t="s">
        <v>251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3" t="s">
        <v>83</v>
      </c>
      <c r="BK309" s="145">
        <f>ROUND(I309*H309,2)</f>
        <v>0</v>
      </c>
      <c r="BL309" s="13" t="s">
        <v>315</v>
      </c>
      <c r="BM309" s="144" t="s">
        <v>840</v>
      </c>
    </row>
    <row r="310" spans="2:65" s="1" customFormat="1" ht="19.5">
      <c r="B310" s="28"/>
      <c r="D310" s="156" t="s">
        <v>679</v>
      </c>
      <c r="F310" s="157" t="s">
        <v>841</v>
      </c>
      <c r="I310" s="158"/>
      <c r="L310" s="28"/>
      <c r="M310" s="159"/>
      <c r="T310" s="52"/>
      <c r="AT310" s="13" t="s">
        <v>679</v>
      </c>
      <c r="AU310" s="13" t="s">
        <v>85</v>
      </c>
    </row>
    <row r="311" spans="2:65" s="1" customFormat="1" ht="24.2" customHeight="1">
      <c r="B311" s="132"/>
      <c r="C311" s="133" t="s">
        <v>842</v>
      </c>
      <c r="D311" s="133" t="s">
        <v>253</v>
      </c>
      <c r="E311" s="134" t="s">
        <v>843</v>
      </c>
      <c r="F311" s="135" t="s">
        <v>844</v>
      </c>
      <c r="G311" s="136" t="s">
        <v>256</v>
      </c>
      <c r="H311" s="137">
        <v>439.88900000000001</v>
      </c>
      <c r="I311" s="138"/>
      <c r="J311" s="139">
        <f>ROUND(I311*H311,2)</f>
        <v>0</v>
      </c>
      <c r="K311" s="135" t="s">
        <v>257</v>
      </c>
      <c r="L311" s="28"/>
      <c r="M311" s="140" t="s">
        <v>1</v>
      </c>
      <c r="N311" s="141" t="s">
        <v>41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315</v>
      </c>
      <c r="AT311" s="144" t="s">
        <v>253</v>
      </c>
      <c r="AU311" s="144" t="s">
        <v>85</v>
      </c>
      <c r="AY311" s="13" t="s">
        <v>251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3" t="s">
        <v>83</v>
      </c>
      <c r="BK311" s="145">
        <f>ROUND(I311*H311,2)</f>
        <v>0</v>
      </c>
      <c r="BL311" s="13" t="s">
        <v>315</v>
      </c>
      <c r="BM311" s="144" t="s">
        <v>845</v>
      </c>
    </row>
    <row r="312" spans="2:65" s="1" customFormat="1" ht="24.2" customHeight="1">
      <c r="B312" s="132"/>
      <c r="C312" s="146" t="s">
        <v>846</v>
      </c>
      <c r="D312" s="146" t="s">
        <v>423</v>
      </c>
      <c r="E312" s="147" t="s">
        <v>847</v>
      </c>
      <c r="F312" s="148" t="s">
        <v>848</v>
      </c>
      <c r="G312" s="149" t="s">
        <v>256</v>
      </c>
      <c r="H312" s="150">
        <v>505.87200000000001</v>
      </c>
      <c r="I312" s="151"/>
      <c r="J312" s="152">
        <f>ROUND(I312*H312,2)</f>
        <v>0</v>
      </c>
      <c r="K312" s="148" t="s">
        <v>257</v>
      </c>
      <c r="L312" s="153"/>
      <c r="M312" s="154" t="s">
        <v>1</v>
      </c>
      <c r="N312" s="155" t="s">
        <v>41</v>
      </c>
      <c r="P312" s="142">
        <f>O312*H312</f>
        <v>0</v>
      </c>
      <c r="Q312" s="142">
        <v>5.0000000000000001E-4</v>
      </c>
      <c r="R312" s="142">
        <f>Q312*H312</f>
        <v>0.25293599999999999</v>
      </c>
      <c r="S312" s="142">
        <v>0</v>
      </c>
      <c r="T312" s="143">
        <f>S312*H312</f>
        <v>0</v>
      </c>
      <c r="AR312" s="144" t="s">
        <v>380</v>
      </c>
      <c r="AT312" s="144" t="s">
        <v>423</v>
      </c>
      <c r="AU312" s="144" t="s">
        <v>85</v>
      </c>
      <c r="AY312" s="13" t="s">
        <v>251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3" t="s">
        <v>83</v>
      </c>
      <c r="BK312" s="145">
        <f>ROUND(I312*H312,2)</f>
        <v>0</v>
      </c>
      <c r="BL312" s="13" t="s">
        <v>315</v>
      </c>
      <c r="BM312" s="144" t="s">
        <v>849</v>
      </c>
    </row>
    <row r="313" spans="2:65" s="1" customFormat="1" ht="24.2" customHeight="1">
      <c r="B313" s="132"/>
      <c r="C313" s="133" t="s">
        <v>850</v>
      </c>
      <c r="D313" s="133" t="s">
        <v>253</v>
      </c>
      <c r="E313" s="134" t="s">
        <v>851</v>
      </c>
      <c r="F313" s="135" t="s">
        <v>852</v>
      </c>
      <c r="G313" s="136" t="s">
        <v>821</v>
      </c>
      <c r="H313" s="160"/>
      <c r="I313" s="138"/>
      <c r="J313" s="139">
        <f>ROUND(I313*H313,2)</f>
        <v>0</v>
      </c>
      <c r="K313" s="135" t="s">
        <v>257</v>
      </c>
      <c r="L313" s="28"/>
      <c r="M313" s="140" t="s">
        <v>1</v>
      </c>
      <c r="N313" s="141" t="s">
        <v>41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315</v>
      </c>
      <c r="AT313" s="144" t="s">
        <v>253</v>
      </c>
      <c r="AU313" s="144" t="s">
        <v>85</v>
      </c>
      <c r="AY313" s="13" t="s">
        <v>251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3" t="s">
        <v>83</v>
      </c>
      <c r="BK313" s="145">
        <f>ROUND(I313*H313,2)</f>
        <v>0</v>
      </c>
      <c r="BL313" s="13" t="s">
        <v>315</v>
      </c>
      <c r="BM313" s="144" t="s">
        <v>853</v>
      </c>
    </row>
    <row r="314" spans="2:65" s="11" customFormat="1" ht="22.9" customHeight="1">
      <c r="B314" s="120"/>
      <c r="D314" s="121" t="s">
        <v>75</v>
      </c>
      <c r="E314" s="130" t="s">
        <v>854</v>
      </c>
      <c r="F314" s="130" t="s">
        <v>855</v>
      </c>
      <c r="I314" s="123"/>
      <c r="J314" s="131">
        <f>BK314</f>
        <v>0</v>
      </c>
      <c r="L314" s="120"/>
      <c r="M314" s="125"/>
      <c r="P314" s="126">
        <f>SUM(P315:P335)</f>
        <v>0</v>
      </c>
      <c r="R314" s="126">
        <f>SUM(R315:R335)</f>
        <v>8.7570151000000003</v>
      </c>
      <c r="T314" s="127">
        <f>SUM(T315:T335)</f>
        <v>0</v>
      </c>
      <c r="AR314" s="121" t="s">
        <v>85</v>
      </c>
      <c r="AT314" s="128" t="s">
        <v>75</v>
      </c>
      <c r="AU314" s="128" t="s">
        <v>83</v>
      </c>
      <c r="AY314" s="121" t="s">
        <v>251</v>
      </c>
      <c r="BK314" s="129">
        <f>SUM(BK315:BK335)</f>
        <v>0</v>
      </c>
    </row>
    <row r="315" spans="2:65" s="1" customFormat="1" ht="24.2" customHeight="1">
      <c r="B315" s="132"/>
      <c r="C315" s="133" t="s">
        <v>856</v>
      </c>
      <c r="D315" s="133" t="s">
        <v>253</v>
      </c>
      <c r="E315" s="134" t="s">
        <v>857</v>
      </c>
      <c r="F315" s="135" t="s">
        <v>858</v>
      </c>
      <c r="G315" s="136" t="s">
        <v>256</v>
      </c>
      <c r="H315" s="137">
        <v>581.34</v>
      </c>
      <c r="I315" s="138"/>
      <c r="J315" s="139">
        <f t="shared" ref="J315:J335" si="70">ROUND(I315*H315,2)</f>
        <v>0</v>
      </c>
      <c r="K315" s="135" t="s">
        <v>257</v>
      </c>
      <c r="L315" s="28"/>
      <c r="M315" s="140" t="s">
        <v>1</v>
      </c>
      <c r="N315" s="141" t="s">
        <v>41</v>
      </c>
      <c r="P315" s="142">
        <f t="shared" ref="P315:P335" si="71">O315*H315</f>
        <v>0</v>
      </c>
      <c r="Q315" s="142">
        <v>0</v>
      </c>
      <c r="R315" s="142">
        <f t="shared" ref="R315:R335" si="72">Q315*H315</f>
        <v>0</v>
      </c>
      <c r="S315" s="142">
        <v>0</v>
      </c>
      <c r="T315" s="143">
        <f t="shared" ref="T315:T335" si="73">S315*H315</f>
        <v>0</v>
      </c>
      <c r="AR315" s="144" t="s">
        <v>315</v>
      </c>
      <c r="AT315" s="144" t="s">
        <v>253</v>
      </c>
      <c r="AU315" s="144" t="s">
        <v>85</v>
      </c>
      <c r="AY315" s="13" t="s">
        <v>251</v>
      </c>
      <c r="BE315" s="145">
        <f t="shared" ref="BE315:BE335" si="74">IF(N315="základní",J315,0)</f>
        <v>0</v>
      </c>
      <c r="BF315" s="145">
        <f t="shared" ref="BF315:BF335" si="75">IF(N315="snížená",J315,0)</f>
        <v>0</v>
      </c>
      <c r="BG315" s="145">
        <f t="shared" ref="BG315:BG335" si="76">IF(N315="zákl. přenesená",J315,0)</f>
        <v>0</v>
      </c>
      <c r="BH315" s="145">
        <f t="shared" ref="BH315:BH335" si="77">IF(N315="sníž. přenesená",J315,0)</f>
        <v>0</v>
      </c>
      <c r="BI315" s="145">
        <f t="shared" ref="BI315:BI335" si="78">IF(N315="nulová",J315,0)</f>
        <v>0</v>
      </c>
      <c r="BJ315" s="13" t="s">
        <v>83</v>
      </c>
      <c r="BK315" s="145">
        <f t="shared" ref="BK315:BK335" si="79">ROUND(I315*H315,2)</f>
        <v>0</v>
      </c>
      <c r="BL315" s="13" t="s">
        <v>315</v>
      </c>
      <c r="BM315" s="144" t="s">
        <v>859</v>
      </c>
    </row>
    <row r="316" spans="2:65" s="1" customFormat="1" ht="24.2" customHeight="1">
      <c r="B316" s="132"/>
      <c r="C316" s="146" t="s">
        <v>860</v>
      </c>
      <c r="D316" s="146" t="s">
        <v>423</v>
      </c>
      <c r="E316" s="147" t="s">
        <v>861</v>
      </c>
      <c r="F316" s="148" t="s">
        <v>862</v>
      </c>
      <c r="G316" s="149" t="s">
        <v>256</v>
      </c>
      <c r="H316" s="150">
        <v>260.40600000000001</v>
      </c>
      <c r="I316" s="151"/>
      <c r="J316" s="152">
        <f t="shared" si="70"/>
        <v>0</v>
      </c>
      <c r="K316" s="148" t="s">
        <v>257</v>
      </c>
      <c r="L316" s="153"/>
      <c r="M316" s="154" t="s">
        <v>1</v>
      </c>
      <c r="N316" s="155" t="s">
        <v>41</v>
      </c>
      <c r="P316" s="142">
        <f t="shared" si="71"/>
        <v>0</v>
      </c>
      <c r="Q316" s="142">
        <v>4.4999999999999997E-3</v>
      </c>
      <c r="R316" s="142">
        <f t="shared" si="72"/>
        <v>1.171827</v>
      </c>
      <c r="S316" s="142">
        <v>0</v>
      </c>
      <c r="T316" s="143">
        <f t="shared" si="73"/>
        <v>0</v>
      </c>
      <c r="AR316" s="144" t="s">
        <v>380</v>
      </c>
      <c r="AT316" s="144" t="s">
        <v>423</v>
      </c>
      <c r="AU316" s="144" t="s">
        <v>85</v>
      </c>
      <c r="AY316" s="13" t="s">
        <v>251</v>
      </c>
      <c r="BE316" s="145">
        <f t="shared" si="74"/>
        <v>0</v>
      </c>
      <c r="BF316" s="145">
        <f t="shared" si="75"/>
        <v>0</v>
      </c>
      <c r="BG316" s="145">
        <f t="shared" si="76"/>
        <v>0</v>
      </c>
      <c r="BH316" s="145">
        <f t="shared" si="77"/>
        <v>0</v>
      </c>
      <c r="BI316" s="145">
        <f t="shared" si="78"/>
        <v>0</v>
      </c>
      <c r="BJ316" s="13" t="s">
        <v>83</v>
      </c>
      <c r="BK316" s="145">
        <f t="shared" si="79"/>
        <v>0</v>
      </c>
      <c r="BL316" s="13" t="s">
        <v>315</v>
      </c>
      <c r="BM316" s="144" t="s">
        <v>863</v>
      </c>
    </row>
    <row r="317" spans="2:65" s="1" customFormat="1" ht="24.2" customHeight="1">
      <c r="B317" s="132"/>
      <c r="C317" s="146" t="s">
        <v>864</v>
      </c>
      <c r="D317" s="146" t="s">
        <v>423</v>
      </c>
      <c r="E317" s="147" t="s">
        <v>865</v>
      </c>
      <c r="F317" s="148" t="s">
        <v>866</v>
      </c>
      <c r="G317" s="149" t="s">
        <v>256</v>
      </c>
      <c r="H317" s="150">
        <v>14.69</v>
      </c>
      <c r="I317" s="151"/>
      <c r="J317" s="152">
        <f t="shared" si="70"/>
        <v>0</v>
      </c>
      <c r="K317" s="148" t="s">
        <v>257</v>
      </c>
      <c r="L317" s="153"/>
      <c r="M317" s="154" t="s">
        <v>1</v>
      </c>
      <c r="N317" s="155" t="s">
        <v>41</v>
      </c>
      <c r="P317" s="142">
        <f t="shared" si="71"/>
        <v>0</v>
      </c>
      <c r="Q317" s="142">
        <v>6.0000000000000001E-3</v>
      </c>
      <c r="R317" s="142">
        <f t="shared" si="72"/>
        <v>8.8139999999999996E-2</v>
      </c>
      <c r="S317" s="142">
        <v>0</v>
      </c>
      <c r="T317" s="143">
        <f t="shared" si="73"/>
        <v>0</v>
      </c>
      <c r="AR317" s="144" t="s">
        <v>380</v>
      </c>
      <c r="AT317" s="144" t="s">
        <v>423</v>
      </c>
      <c r="AU317" s="144" t="s">
        <v>85</v>
      </c>
      <c r="AY317" s="13" t="s">
        <v>251</v>
      </c>
      <c r="BE317" s="145">
        <f t="shared" si="74"/>
        <v>0</v>
      </c>
      <c r="BF317" s="145">
        <f t="shared" si="75"/>
        <v>0</v>
      </c>
      <c r="BG317" s="145">
        <f t="shared" si="76"/>
        <v>0</v>
      </c>
      <c r="BH317" s="145">
        <f t="shared" si="77"/>
        <v>0</v>
      </c>
      <c r="BI317" s="145">
        <f t="shared" si="78"/>
        <v>0</v>
      </c>
      <c r="BJ317" s="13" t="s">
        <v>83</v>
      </c>
      <c r="BK317" s="145">
        <f t="shared" si="79"/>
        <v>0</v>
      </c>
      <c r="BL317" s="13" t="s">
        <v>315</v>
      </c>
      <c r="BM317" s="144" t="s">
        <v>867</v>
      </c>
    </row>
    <row r="318" spans="2:65" s="1" customFormat="1" ht="24.2" customHeight="1">
      <c r="B318" s="132"/>
      <c r="C318" s="146" t="s">
        <v>868</v>
      </c>
      <c r="D318" s="146" t="s">
        <v>423</v>
      </c>
      <c r="E318" s="147" t="s">
        <v>869</v>
      </c>
      <c r="F318" s="148" t="s">
        <v>870</v>
      </c>
      <c r="G318" s="149" t="s">
        <v>256</v>
      </c>
      <c r="H318" s="150">
        <v>49.182000000000002</v>
      </c>
      <c r="I318" s="151"/>
      <c r="J318" s="152">
        <f t="shared" si="70"/>
        <v>0</v>
      </c>
      <c r="K318" s="148" t="s">
        <v>257</v>
      </c>
      <c r="L318" s="153"/>
      <c r="M318" s="154" t="s">
        <v>1</v>
      </c>
      <c r="N318" s="155" t="s">
        <v>41</v>
      </c>
      <c r="P318" s="142">
        <f t="shared" si="71"/>
        <v>0</v>
      </c>
      <c r="Q318" s="142">
        <v>4.7999999999999996E-3</v>
      </c>
      <c r="R318" s="142">
        <f t="shared" si="72"/>
        <v>0.23607359999999999</v>
      </c>
      <c r="S318" s="142">
        <v>0</v>
      </c>
      <c r="T318" s="143">
        <f t="shared" si="73"/>
        <v>0</v>
      </c>
      <c r="AR318" s="144" t="s">
        <v>380</v>
      </c>
      <c r="AT318" s="144" t="s">
        <v>423</v>
      </c>
      <c r="AU318" s="144" t="s">
        <v>85</v>
      </c>
      <c r="AY318" s="13" t="s">
        <v>251</v>
      </c>
      <c r="BE318" s="145">
        <f t="shared" si="74"/>
        <v>0</v>
      </c>
      <c r="BF318" s="145">
        <f t="shared" si="75"/>
        <v>0</v>
      </c>
      <c r="BG318" s="145">
        <f t="shared" si="76"/>
        <v>0</v>
      </c>
      <c r="BH318" s="145">
        <f t="shared" si="77"/>
        <v>0</v>
      </c>
      <c r="BI318" s="145">
        <f t="shared" si="78"/>
        <v>0</v>
      </c>
      <c r="BJ318" s="13" t="s">
        <v>83</v>
      </c>
      <c r="BK318" s="145">
        <f t="shared" si="79"/>
        <v>0</v>
      </c>
      <c r="BL318" s="13" t="s">
        <v>315</v>
      </c>
      <c r="BM318" s="144" t="s">
        <v>871</v>
      </c>
    </row>
    <row r="319" spans="2:65" s="1" customFormat="1" ht="24.2" customHeight="1">
      <c r="B319" s="132"/>
      <c r="C319" s="146" t="s">
        <v>872</v>
      </c>
      <c r="D319" s="146" t="s">
        <v>423</v>
      </c>
      <c r="E319" s="147" t="s">
        <v>873</v>
      </c>
      <c r="F319" s="148" t="s">
        <v>874</v>
      </c>
      <c r="G319" s="149" t="s">
        <v>256</v>
      </c>
      <c r="H319" s="150">
        <v>201.74700000000001</v>
      </c>
      <c r="I319" s="151"/>
      <c r="J319" s="152">
        <f t="shared" si="70"/>
        <v>0</v>
      </c>
      <c r="K319" s="148" t="s">
        <v>257</v>
      </c>
      <c r="L319" s="153"/>
      <c r="M319" s="154" t="s">
        <v>1</v>
      </c>
      <c r="N319" s="155" t="s">
        <v>41</v>
      </c>
      <c r="P319" s="142">
        <f t="shared" si="71"/>
        <v>0</v>
      </c>
      <c r="Q319" s="142">
        <v>1.5E-3</v>
      </c>
      <c r="R319" s="142">
        <f t="shared" si="72"/>
        <v>0.30262050000000001</v>
      </c>
      <c r="S319" s="142">
        <v>0</v>
      </c>
      <c r="T319" s="143">
        <f t="shared" si="73"/>
        <v>0</v>
      </c>
      <c r="AR319" s="144" t="s">
        <v>380</v>
      </c>
      <c r="AT319" s="144" t="s">
        <v>423</v>
      </c>
      <c r="AU319" s="144" t="s">
        <v>85</v>
      </c>
      <c r="AY319" s="13" t="s">
        <v>251</v>
      </c>
      <c r="BE319" s="145">
        <f t="shared" si="74"/>
        <v>0</v>
      </c>
      <c r="BF319" s="145">
        <f t="shared" si="75"/>
        <v>0</v>
      </c>
      <c r="BG319" s="145">
        <f t="shared" si="76"/>
        <v>0</v>
      </c>
      <c r="BH319" s="145">
        <f t="shared" si="77"/>
        <v>0</v>
      </c>
      <c r="BI319" s="145">
        <f t="shared" si="78"/>
        <v>0</v>
      </c>
      <c r="BJ319" s="13" t="s">
        <v>83</v>
      </c>
      <c r="BK319" s="145">
        <f t="shared" si="79"/>
        <v>0</v>
      </c>
      <c r="BL319" s="13" t="s">
        <v>315</v>
      </c>
      <c r="BM319" s="144" t="s">
        <v>875</v>
      </c>
    </row>
    <row r="320" spans="2:65" s="1" customFormat="1" ht="24.2" customHeight="1">
      <c r="B320" s="132"/>
      <c r="C320" s="146" t="s">
        <v>876</v>
      </c>
      <c r="D320" s="146" t="s">
        <v>423</v>
      </c>
      <c r="E320" s="147" t="s">
        <v>877</v>
      </c>
      <c r="F320" s="148" t="s">
        <v>878</v>
      </c>
      <c r="G320" s="149" t="s">
        <v>256</v>
      </c>
      <c r="H320" s="150">
        <v>26.166</v>
      </c>
      <c r="I320" s="151"/>
      <c r="J320" s="152">
        <f t="shared" si="70"/>
        <v>0</v>
      </c>
      <c r="K320" s="148" t="s">
        <v>257</v>
      </c>
      <c r="L320" s="153"/>
      <c r="M320" s="154" t="s">
        <v>1</v>
      </c>
      <c r="N320" s="155" t="s">
        <v>41</v>
      </c>
      <c r="P320" s="142">
        <f t="shared" si="71"/>
        <v>0</v>
      </c>
      <c r="Q320" s="142">
        <v>2.3999999999999998E-3</v>
      </c>
      <c r="R320" s="142">
        <f t="shared" si="72"/>
        <v>6.279839999999999E-2</v>
      </c>
      <c r="S320" s="142">
        <v>0</v>
      </c>
      <c r="T320" s="143">
        <f t="shared" si="73"/>
        <v>0</v>
      </c>
      <c r="AR320" s="144" t="s">
        <v>380</v>
      </c>
      <c r="AT320" s="144" t="s">
        <v>423</v>
      </c>
      <c r="AU320" s="144" t="s">
        <v>85</v>
      </c>
      <c r="AY320" s="13" t="s">
        <v>251</v>
      </c>
      <c r="BE320" s="145">
        <f t="shared" si="74"/>
        <v>0</v>
      </c>
      <c r="BF320" s="145">
        <f t="shared" si="75"/>
        <v>0</v>
      </c>
      <c r="BG320" s="145">
        <f t="shared" si="76"/>
        <v>0</v>
      </c>
      <c r="BH320" s="145">
        <f t="shared" si="77"/>
        <v>0</v>
      </c>
      <c r="BI320" s="145">
        <f t="shared" si="78"/>
        <v>0</v>
      </c>
      <c r="BJ320" s="13" t="s">
        <v>83</v>
      </c>
      <c r="BK320" s="145">
        <f t="shared" si="79"/>
        <v>0</v>
      </c>
      <c r="BL320" s="13" t="s">
        <v>315</v>
      </c>
      <c r="BM320" s="144" t="s">
        <v>879</v>
      </c>
    </row>
    <row r="321" spans="2:65" s="1" customFormat="1" ht="24.2" customHeight="1">
      <c r="B321" s="132"/>
      <c r="C321" s="146" t="s">
        <v>880</v>
      </c>
      <c r="D321" s="146" t="s">
        <v>423</v>
      </c>
      <c r="E321" s="147" t="s">
        <v>881</v>
      </c>
      <c r="F321" s="148" t="s">
        <v>882</v>
      </c>
      <c r="G321" s="149" t="s">
        <v>256</v>
      </c>
      <c r="H321" s="150">
        <v>50.558</v>
      </c>
      <c r="I321" s="151"/>
      <c r="J321" s="152">
        <f t="shared" si="70"/>
        <v>0</v>
      </c>
      <c r="K321" s="148" t="s">
        <v>257</v>
      </c>
      <c r="L321" s="153"/>
      <c r="M321" s="154" t="s">
        <v>1</v>
      </c>
      <c r="N321" s="155" t="s">
        <v>41</v>
      </c>
      <c r="P321" s="142">
        <f t="shared" si="71"/>
        <v>0</v>
      </c>
      <c r="Q321" s="142">
        <v>1.8E-3</v>
      </c>
      <c r="R321" s="142">
        <f t="shared" si="72"/>
        <v>9.1004399999999999E-2</v>
      </c>
      <c r="S321" s="142">
        <v>0</v>
      </c>
      <c r="T321" s="143">
        <f t="shared" si="73"/>
        <v>0</v>
      </c>
      <c r="AR321" s="144" t="s">
        <v>380</v>
      </c>
      <c r="AT321" s="144" t="s">
        <v>423</v>
      </c>
      <c r="AU321" s="144" t="s">
        <v>85</v>
      </c>
      <c r="AY321" s="13" t="s">
        <v>251</v>
      </c>
      <c r="BE321" s="145">
        <f t="shared" si="74"/>
        <v>0</v>
      </c>
      <c r="BF321" s="145">
        <f t="shared" si="75"/>
        <v>0</v>
      </c>
      <c r="BG321" s="145">
        <f t="shared" si="76"/>
        <v>0</v>
      </c>
      <c r="BH321" s="145">
        <f t="shared" si="77"/>
        <v>0</v>
      </c>
      <c r="BI321" s="145">
        <f t="shared" si="78"/>
        <v>0</v>
      </c>
      <c r="BJ321" s="13" t="s">
        <v>83</v>
      </c>
      <c r="BK321" s="145">
        <f t="shared" si="79"/>
        <v>0</v>
      </c>
      <c r="BL321" s="13" t="s">
        <v>315</v>
      </c>
      <c r="BM321" s="144" t="s">
        <v>883</v>
      </c>
    </row>
    <row r="322" spans="2:65" s="1" customFormat="1" ht="24.2" customHeight="1">
      <c r="B322" s="132"/>
      <c r="C322" s="133" t="s">
        <v>884</v>
      </c>
      <c r="D322" s="133" t="s">
        <v>253</v>
      </c>
      <c r="E322" s="134" t="s">
        <v>885</v>
      </c>
      <c r="F322" s="135" t="s">
        <v>886</v>
      </c>
      <c r="G322" s="136" t="s">
        <v>256</v>
      </c>
      <c r="H322" s="137">
        <v>108.733</v>
      </c>
      <c r="I322" s="138"/>
      <c r="J322" s="139">
        <f t="shared" si="70"/>
        <v>0</v>
      </c>
      <c r="K322" s="135" t="s">
        <v>257</v>
      </c>
      <c r="L322" s="28"/>
      <c r="M322" s="140" t="s">
        <v>1</v>
      </c>
      <c r="N322" s="141" t="s">
        <v>41</v>
      </c>
      <c r="P322" s="142">
        <f t="shared" si="71"/>
        <v>0</v>
      </c>
      <c r="Q322" s="142">
        <v>6.0000000000000001E-3</v>
      </c>
      <c r="R322" s="142">
        <f t="shared" si="72"/>
        <v>0.65239800000000003</v>
      </c>
      <c r="S322" s="142">
        <v>0</v>
      </c>
      <c r="T322" s="143">
        <f t="shared" si="73"/>
        <v>0</v>
      </c>
      <c r="AR322" s="144" t="s">
        <v>315</v>
      </c>
      <c r="AT322" s="144" t="s">
        <v>253</v>
      </c>
      <c r="AU322" s="144" t="s">
        <v>85</v>
      </c>
      <c r="AY322" s="13" t="s">
        <v>251</v>
      </c>
      <c r="BE322" s="145">
        <f t="shared" si="74"/>
        <v>0</v>
      </c>
      <c r="BF322" s="145">
        <f t="shared" si="75"/>
        <v>0</v>
      </c>
      <c r="BG322" s="145">
        <f t="shared" si="76"/>
        <v>0</v>
      </c>
      <c r="BH322" s="145">
        <f t="shared" si="77"/>
        <v>0</v>
      </c>
      <c r="BI322" s="145">
        <f t="shared" si="78"/>
        <v>0</v>
      </c>
      <c r="BJ322" s="13" t="s">
        <v>83</v>
      </c>
      <c r="BK322" s="145">
        <f t="shared" si="79"/>
        <v>0</v>
      </c>
      <c r="BL322" s="13" t="s">
        <v>315</v>
      </c>
      <c r="BM322" s="144" t="s">
        <v>887</v>
      </c>
    </row>
    <row r="323" spans="2:65" s="1" customFormat="1" ht="24.2" customHeight="1">
      <c r="B323" s="132"/>
      <c r="C323" s="146" t="s">
        <v>888</v>
      </c>
      <c r="D323" s="146" t="s">
        <v>423</v>
      </c>
      <c r="E323" s="147" t="s">
        <v>889</v>
      </c>
      <c r="F323" s="148" t="s">
        <v>890</v>
      </c>
      <c r="G323" s="149" t="s">
        <v>256</v>
      </c>
      <c r="H323" s="150">
        <v>30.091000000000001</v>
      </c>
      <c r="I323" s="151"/>
      <c r="J323" s="152">
        <f t="shared" si="70"/>
        <v>0</v>
      </c>
      <c r="K323" s="148" t="s">
        <v>257</v>
      </c>
      <c r="L323" s="153"/>
      <c r="M323" s="154" t="s">
        <v>1</v>
      </c>
      <c r="N323" s="155" t="s">
        <v>41</v>
      </c>
      <c r="P323" s="142">
        <f t="shared" si="71"/>
        <v>0</v>
      </c>
      <c r="Q323" s="142">
        <v>4.1000000000000003E-3</v>
      </c>
      <c r="R323" s="142">
        <f t="shared" si="72"/>
        <v>0.12337310000000001</v>
      </c>
      <c r="S323" s="142">
        <v>0</v>
      </c>
      <c r="T323" s="143">
        <f t="shared" si="73"/>
        <v>0</v>
      </c>
      <c r="AR323" s="144" t="s">
        <v>380</v>
      </c>
      <c r="AT323" s="144" t="s">
        <v>423</v>
      </c>
      <c r="AU323" s="144" t="s">
        <v>85</v>
      </c>
      <c r="AY323" s="13" t="s">
        <v>251</v>
      </c>
      <c r="BE323" s="145">
        <f t="shared" si="74"/>
        <v>0</v>
      </c>
      <c r="BF323" s="145">
        <f t="shared" si="75"/>
        <v>0</v>
      </c>
      <c r="BG323" s="145">
        <f t="shared" si="76"/>
        <v>0</v>
      </c>
      <c r="BH323" s="145">
        <f t="shared" si="77"/>
        <v>0</v>
      </c>
      <c r="BI323" s="145">
        <f t="shared" si="78"/>
        <v>0</v>
      </c>
      <c r="BJ323" s="13" t="s">
        <v>83</v>
      </c>
      <c r="BK323" s="145">
        <f t="shared" si="79"/>
        <v>0</v>
      </c>
      <c r="BL323" s="13" t="s">
        <v>315</v>
      </c>
      <c r="BM323" s="144" t="s">
        <v>891</v>
      </c>
    </row>
    <row r="324" spans="2:65" s="1" customFormat="1" ht="24.2" customHeight="1">
      <c r="B324" s="132"/>
      <c r="C324" s="146" t="s">
        <v>892</v>
      </c>
      <c r="D324" s="146" t="s">
        <v>423</v>
      </c>
      <c r="E324" s="147" t="s">
        <v>893</v>
      </c>
      <c r="F324" s="148" t="s">
        <v>894</v>
      </c>
      <c r="G324" s="149" t="s">
        <v>256</v>
      </c>
      <c r="H324" s="150">
        <v>80.075000000000003</v>
      </c>
      <c r="I324" s="151"/>
      <c r="J324" s="152">
        <f t="shared" si="70"/>
        <v>0</v>
      </c>
      <c r="K324" s="148" t="s">
        <v>257</v>
      </c>
      <c r="L324" s="153"/>
      <c r="M324" s="154" t="s">
        <v>1</v>
      </c>
      <c r="N324" s="155" t="s">
        <v>41</v>
      </c>
      <c r="P324" s="142">
        <f t="shared" si="71"/>
        <v>0</v>
      </c>
      <c r="Q324" s="142">
        <v>4.7999999999999996E-3</v>
      </c>
      <c r="R324" s="142">
        <f t="shared" si="72"/>
        <v>0.38435999999999998</v>
      </c>
      <c r="S324" s="142">
        <v>0</v>
      </c>
      <c r="T324" s="143">
        <f t="shared" si="73"/>
        <v>0</v>
      </c>
      <c r="AR324" s="144" t="s">
        <v>380</v>
      </c>
      <c r="AT324" s="144" t="s">
        <v>423</v>
      </c>
      <c r="AU324" s="144" t="s">
        <v>85</v>
      </c>
      <c r="AY324" s="13" t="s">
        <v>251</v>
      </c>
      <c r="BE324" s="145">
        <f t="shared" si="74"/>
        <v>0</v>
      </c>
      <c r="BF324" s="145">
        <f t="shared" si="75"/>
        <v>0</v>
      </c>
      <c r="BG324" s="145">
        <f t="shared" si="76"/>
        <v>0</v>
      </c>
      <c r="BH324" s="145">
        <f t="shared" si="77"/>
        <v>0</v>
      </c>
      <c r="BI324" s="145">
        <f t="shared" si="78"/>
        <v>0</v>
      </c>
      <c r="BJ324" s="13" t="s">
        <v>83</v>
      </c>
      <c r="BK324" s="145">
        <f t="shared" si="79"/>
        <v>0</v>
      </c>
      <c r="BL324" s="13" t="s">
        <v>315</v>
      </c>
      <c r="BM324" s="144" t="s">
        <v>895</v>
      </c>
    </row>
    <row r="325" spans="2:65" s="1" customFormat="1" ht="24.2" customHeight="1">
      <c r="B325" s="132"/>
      <c r="C325" s="133" t="s">
        <v>896</v>
      </c>
      <c r="D325" s="133" t="s">
        <v>253</v>
      </c>
      <c r="E325" s="134" t="s">
        <v>885</v>
      </c>
      <c r="F325" s="135" t="s">
        <v>886</v>
      </c>
      <c r="G325" s="136" t="s">
        <v>256</v>
      </c>
      <c r="H325" s="137">
        <v>49.783000000000001</v>
      </c>
      <c r="I325" s="138"/>
      <c r="J325" s="139">
        <f t="shared" si="70"/>
        <v>0</v>
      </c>
      <c r="K325" s="135" t="s">
        <v>257</v>
      </c>
      <c r="L325" s="28"/>
      <c r="M325" s="140" t="s">
        <v>1</v>
      </c>
      <c r="N325" s="141" t="s">
        <v>41</v>
      </c>
      <c r="P325" s="142">
        <f t="shared" si="71"/>
        <v>0</v>
      </c>
      <c r="Q325" s="142">
        <v>6.0000000000000001E-3</v>
      </c>
      <c r="R325" s="142">
        <f t="shared" si="72"/>
        <v>0.29869800000000002</v>
      </c>
      <c r="S325" s="142">
        <v>0</v>
      </c>
      <c r="T325" s="143">
        <f t="shared" si="73"/>
        <v>0</v>
      </c>
      <c r="AR325" s="144" t="s">
        <v>315</v>
      </c>
      <c r="AT325" s="144" t="s">
        <v>253</v>
      </c>
      <c r="AU325" s="144" t="s">
        <v>85</v>
      </c>
      <c r="AY325" s="13" t="s">
        <v>251</v>
      </c>
      <c r="BE325" s="145">
        <f t="shared" si="74"/>
        <v>0</v>
      </c>
      <c r="BF325" s="145">
        <f t="shared" si="75"/>
        <v>0</v>
      </c>
      <c r="BG325" s="145">
        <f t="shared" si="76"/>
        <v>0</v>
      </c>
      <c r="BH325" s="145">
        <f t="shared" si="77"/>
        <v>0</v>
      </c>
      <c r="BI325" s="145">
        <f t="shared" si="78"/>
        <v>0</v>
      </c>
      <c r="BJ325" s="13" t="s">
        <v>83</v>
      </c>
      <c r="BK325" s="145">
        <f t="shared" si="79"/>
        <v>0</v>
      </c>
      <c r="BL325" s="13" t="s">
        <v>315</v>
      </c>
      <c r="BM325" s="144" t="s">
        <v>897</v>
      </c>
    </row>
    <row r="326" spans="2:65" s="1" customFormat="1" ht="24.2" customHeight="1">
      <c r="B326" s="132"/>
      <c r="C326" s="146" t="s">
        <v>898</v>
      </c>
      <c r="D326" s="146" t="s">
        <v>423</v>
      </c>
      <c r="E326" s="147" t="s">
        <v>889</v>
      </c>
      <c r="F326" s="148" t="s">
        <v>890</v>
      </c>
      <c r="G326" s="149" t="s">
        <v>256</v>
      </c>
      <c r="H326" s="150">
        <v>52.271999999999998</v>
      </c>
      <c r="I326" s="151"/>
      <c r="J326" s="152">
        <f t="shared" si="70"/>
        <v>0</v>
      </c>
      <c r="K326" s="148" t="s">
        <v>257</v>
      </c>
      <c r="L326" s="153"/>
      <c r="M326" s="154" t="s">
        <v>1</v>
      </c>
      <c r="N326" s="155" t="s">
        <v>41</v>
      </c>
      <c r="P326" s="142">
        <f t="shared" si="71"/>
        <v>0</v>
      </c>
      <c r="Q326" s="142">
        <v>4.1000000000000003E-3</v>
      </c>
      <c r="R326" s="142">
        <f t="shared" si="72"/>
        <v>0.21431520000000001</v>
      </c>
      <c r="S326" s="142">
        <v>0</v>
      </c>
      <c r="T326" s="143">
        <f t="shared" si="73"/>
        <v>0</v>
      </c>
      <c r="AR326" s="144" t="s">
        <v>380</v>
      </c>
      <c r="AT326" s="144" t="s">
        <v>423</v>
      </c>
      <c r="AU326" s="144" t="s">
        <v>85</v>
      </c>
      <c r="AY326" s="13" t="s">
        <v>251</v>
      </c>
      <c r="BE326" s="145">
        <f t="shared" si="74"/>
        <v>0</v>
      </c>
      <c r="BF326" s="145">
        <f t="shared" si="75"/>
        <v>0</v>
      </c>
      <c r="BG326" s="145">
        <f t="shared" si="76"/>
        <v>0</v>
      </c>
      <c r="BH326" s="145">
        <f t="shared" si="77"/>
        <v>0</v>
      </c>
      <c r="BI326" s="145">
        <f t="shared" si="78"/>
        <v>0</v>
      </c>
      <c r="BJ326" s="13" t="s">
        <v>83</v>
      </c>
      <c r="BK326" s="145">
        <f t="shared" si="79"/>
        <v>0</v>
      </c>
      <c r="BL326" s="13" t="s">
        <v>315</v>
      </c>
      <c r="BM326" s="144" t="s">
        <v>899</v>
      </c>
    </row>
    <row r="327" spans="2:65" s="1" customFormat="1" ht="33" customHeight="1">
      <c r="B327" s="132"/>
      <c r="C327" s="133" t="s">
        <v>900</v>
      </c>
      <c r="D327" s="133" t="s">
        <v>253</v>
      </c>
      <c r="E327" s="134" t="s">
        <v>901</v>
      </c>
      <c r="F327" s="135" t="s">
        <v>902</v>
      </c>
      <c r="G327" s="136" t="s">
        <v>256</v>
      </c>
      <c r="H327" s="137">
        <v>332.51</v>
      </c>
      <c r="I327" s="138"/>
      <c r="J327" s="139">
        <f t="shared" si="70"/>
        <v>0</v>
      </c>
      <c r="K327" s="135" t="s">
        <v>257</v>
      </c>
      <c r="L327" s="28"/>
      <c r="M327" s="140" t="s">
        <v>1</v>
      </c>
      <c r="N327" s="141" t="s">
        <v>41</v>
      </c>
      <c r="P327" s="142">
        <f t="shared" si="71"/>
        <v>0</v>
      </c>
      <c r="Q327" s="142">
        <v>1.16E-3</v>
      </c>
      <c r="R327" s="142">
        <f t="shared" si="72"/>
        <v>0.38571159999999999</v>
      </c>
      <c r="S327" s="142">
        <v>0</v>
      </c>
      <c r="T327" s="143">
        <f t="shared" si="73"/>
        <v>0</v>
      </c>
      <c r="AR327" s="144" t="s">
        <v>315</v>
      </c>
      <c r="AT327" s="144" t="s">
        <v>253</v>
      </c>
      <c r="AU327" s="144" t="s">
        <v>85</v>
      </c>
      <c r="AY327" s="13" t="s">
        <v>251</v>
      </c>
      <c r="BE327" s="145">
        <f t="shared" si="74"/>
        <v>0</v>
      </c>
      <c r="BF327" s="145">
        <f t="shared" si="75"/>
        <v>0</v>
      </c>
      <c r="BG327" s="145">
        <f t="shared" si="76"/>
        <v>0</v>
      </c>
      <c r="BH327" s="145">
        <f t="shared" si="77"/>
        <v>0</v>
      </c>
      <c r="BI327" s="145">
        <f t="shared" si="78"/>
        <v>0</v>
      </c>
      <c r="BJ327" s="13" t="s">
        <v>83</v>
      </c>
      <c r="BK327" s="145">
        <f t="shared" si="79"/>
        <v>0</v>
      </c>
      <c r="BL327" s="13" t="s">
        <v>315</v>
      </c>
      <c r="BM327" s="144" t="s">
        <v>903</v>
      </c>
    </row>
    <row r="328" spans="2:65" s="1" customFormat="1" ht="24.2" customHeight="1">
      <c r="B328" s="132"/>
      <c r="C328" s="146" t="s">
        <v>904</v>
      </c>
      <c r="D328" s="146" t="s">
        <v>423</v>
      </c>
      <c r="E328" s="147" t="s">
        <v>865</v>
      </c>
      <c r="F328" s="148" t="s">
        <v>866</v>
      </c>
      <c r="G328" s="149" t="s">
        <v>256</v>
      </c>
      <c r="H328" s="150">
        <v>339.16</v>
      </c>
      <c r="I328" s="151"/>
      <c r="J328" s="152">
        <f t="shared" si="70"/>
        <v>0</v>
      </c>
      <c r="K328" s="148" t="s">
        <v>257</v>
      </c>
      <c r="L328" s="153"/>
      <c r="M328" s="154" t="s">
        <v>1</v>
      </c>
      <c r="N328" s="155" t="s">
        <v>41</v>
      </c>
      <c r="P328" s="142">
        <f t="shared" si="71"/>
        <v>0</v>
      </c>
      <c r="Q328" s="142">
        <v>6.0000000000000001E-3</v>
      </c>
      <c r="R328" s="142">
        <f t="shared" si="72"/>
        <v>2.0349600000000003</v>
      </c>
      <c r="S328" s="142">
        <v>0</v>
      </c>
      <c r="T328" s="143">
        <f t="shared" si="73"/>
        <v>0</v>
      </c>
      <c r="AR328" s="144" t="s">
        <v>380</v>
      </c>
      <c r="AT328" s="144" t="s">
        <v>423</v>
      </c>
      <c r="AU328" s="144" t="s">
        <v>85</v>
      </c>
      <c r="AY328" s="13" t="s">
        <v>251</v>
      </c>
      <c r="BE328" s="145">
        <f t="shared" si="74"/>
        <v>0</v>
      </c>
      <c r="BF328" s="145">
        <f t="shared" si="75"/>
        <v>0</v>
      </c>
      <c r="BG328" s="145">
        <f t="shared" si="76"/>
        <v>0</v>
      </c>
      <c r="BH328" s="145">
        <f t="shared" si="77"/>
        <v>0</v>
      </c>
      <c r="BI328" s="145">
        <f t="shared" si="78"/>
        <v>0</v>
      </c>
      <c r="BJ328" s="13" t="s">
        <v>83</v>
      </c>
      <c r="BK328" s="145">
        <f t="shared" si="79"/>
        <v>0</v>
      </c>
      <c r="BL328" s="13" t="s">
        <v>315</v>
      </c>
      <c r="BM328" s="144" t="s">
        <v>905</v>
      </c>
    </row>
    <row r="329" spans="2:65" s="1" customFormat="1" ht="24.2" customHeight="1">
      <c r="B329" s="132"/>
      <c r="C329" s="133" t="s">
        <v>906</v>
      </c>
      <c r="D329" s="133" t="s">
        <v>253</v>
      </c>
      <c r="E329" s="134" t="s">
        <v>907</v>
      </c>
      <c r="F329" s="135" t="s">
        <v>908</v>
      </c>
      <c r="G329" s="136" t="s">
        <v>256</v>
      </c>
      <c r="H329" s="137">
        <v>332.51</v>
      </c>
      <c r="I329" s="138"/>
      <c r="J329" s="139">
        <f t="shared" si="70"/>
        <v>0</v>
      </c>
      <c r="K329" s="135" t="s">
        <v>257</v>
      </c>
      <c r="L329" s="28"/>
      <c r="M329" s="140" t="s">
        <v>1</v>
      </c>
      <c r="N329" s="141" t="s">
        <v>41</v>
      </c>
      <c r="P329" s="142">
        <f t="shared" si="71"/>
        <v>0</v>
      </c>
      <c r="Q329" s="142">
        <v>1.16E-3</v>
      </c>
      <c r="R329" s="142">
        <f t="shared" si="72"/>
        <v>0.38571159999999999</v>
      </c>
      <c r="S329" s="142">
        <v>0</v>
      </c>
      <c r="T329" s="143">
        <f t="shared" si="73"/>
        <v>0</v>
      </c>
      <c r="AR329" s="144" t="s">
        <v>315</v>
      </c>
      <c r="AT329" s="144" t="s">
        <v>253</v>
      </c>
      <c r="AU329" s="144" t="s">
        <v>85</v>
      </c>
      <c r="AY329" s="13" t="s">
        <v>251</v>
      </c>
      <c r="BE329" s="145">
        <f t="shared" si="74"/>
        <v>0</v>
      </c>
      <c r="BF329" s="145">
        <f t="shared" si="75"/>
        <v>0</v>
      </c>
      <c r="BG329" s="145">
        <f t="shared" si="76"/>
        <v>0</v>
      </c>
      <c r="BH329" s="145">
        <f t="shared" si="77"/>
        <v>0</v>
      </c>
      <c r="BI329" s="145">
        <f t="shared" si="78"/>
        <v>0</v>
      </c>
      <c r="BJ329" s="13" t="s">
        <v>83</v>
      </c>
      <c r="BK329" s="145">
        <f t="shared" si="79"/>
        <v>0</v>
      </c>
      <c r="BL329" s="13" t="s">
        <v>315</v>
      </c>
      <c r="BM329" s="144" t="s">
        <v>909</v>
      </c>
    </row>
    <row r="330" spans="2:65" s="1" customFormat="1" ht="16.5" customHeight="1">
      <c r="B330" s="132"/>
      <c r="C330" s="146" t="s">
        <v>910</v>
      </c>
      <c r="D330" s="146" t="s">
        <v>423</v>
      </c>
      <c r="E330" s="147" t="s">
        <v>911</v>
      </c>
      <c r="F330" s="148" t="s">
        <v>912</v>
      </c>
      <c r="G330" s="149" t="s">
        <v>262</v>
      </c>
      <c r="H330" s="150">
        <v>56.734999999999999</v>
      </c>
      <c r="I330" s="151"/>
      <c r="J330" s="152">
        <f t="shared" si="70"/>
        <v>0</v>
      </c>
      <c r="K330" s="148" t="s">
        <v>257</v>
      </c>
      <c r="L330" s="153"/>
      <c r="M330" s="154" t="s">
        <v>1</v>
      </c>
      <c r="N330" s="155" t="s">
        <v>41</v>
      </c>
      <c r="P330" s="142">
        <f t="shared" si="71"/>
        <v>0</v>
      </c>
      <c r="Q330" s="142">
        <v>0.03</v>
      </c>
      <c r="R330" s="142">
        <f t="shared" si="72"/>
        <v>1.7020499999999998</v>
      </c>
      <c r="S330" s="142">
        <v>0</v>
      </c>
      <c r="T330" s="143">
        <f t="shared" si="73"/>
        <v>0</v>
      </c>
      <c r="AR330" s="144" t="s">
        <v>380</v>
      </c>
      <c r="AT330" s="144" t="s">
        <v>423</v>
      </c>
      <c r="AU330" s="144" t="s">
        <v>85</v>
      </c>
      <c r="AY330" s="13" t="s">
        <v>251</v>
      </c>
      <c r="BE330" s="145">
        <f t="shared" si="74"/>
        <v>0</v>
      </c>
      <c r="BF330" s="145">
        <f t="shared" si="75"/>
        <v>0</v>
      </c>
      <c r="BG330" s="145">
        <f t="shared" si="76"/>
        <v>0</v>
      </c>
      <c r="BH330" s="145">
        <f t="shared" si="77"/>
        <v>0</v>
      </c>
      <c r="BI330" s="145">
        <f t="shared" si="78"/>
        <v>0</v>
      </c>
      <c r="BJ330" s="13" t="s">
        <v>83</v>
      </c>
      <c r="BK330" s="145">
        <f t="shared" si="79"/>
        <v>0</v>
      </c>
      <c r="BL330" s="13" t="s">
        <v>315</v>
      </c>
      <c r="BM330" s="144" t="s">
        <v>913</v>
      </c>
    </row>
    <row r="331" spans="2:65" s="1" customFormat="1" ht="24.2" customHeight="1">
      <c r="B331" s="132"/>
      <c r="C331" s="133" t="s">
        <v>914</v>
      </c>
      <c r="D331" s="133" t="s">
        <v>253</v>
      </c>
      <c r="E331" s="134" t="s">
        <v>915</v>
      </c>
      <c r="F331" s="135" t="s">
        <v>916</v>
      </c>
      <c r="G331" s="136" t="s">
        <v>411</v>
      </c>
      <c r="H331" s="137">
        <v>100.61</v>
      </c>
      <c r="I331" s="138"/>
      <c r="J331" s="139">
        <f t="shared" si="70"/>
        <v>0</v>
      </c>
      <c r="K331" s="135" t="s">
        <v>257</v>
      </c>
      <c r="L331" s="28"/>
      <c r="M331" s="140" t="s">
        <v>1</v>
      </c>
      <c r="N331" s="141" t="s">
        <v>41</v>
      </c>
      <c r="P331" s="142">
        <f t="shared" si="71"/>
        <v>0</v>
      </c>
      <c r="Q331" s="142">
        <v>2.1000000000000001E-4</v>
      </c>
      <c r="R331" s="142">
        <f t="shared" si="72"/>
        <v>2.11281E-2</v>
      </c>
      <c r="S331" s="142">
        <v>0</v>
      </c>
      <c r="T331" s="143">
        <f t="shared" si="73"/>
        <v>0</v>
      </c>
      <c r="AR331" s="144" t="s">
        <v>315</v>
      </c>
      <c r="AT331" s="144" t="s">
        <v>253</v>
      </c>
      <c r="AU331" s="144" t="s">
        <v>85</v>
      </c>
      <c r="AY331" s="13" t="s">
        <v>251</v>
      </c>
      <c r="BE331" s="145">
        <f t="shared" si="74"/>
        <v>0</v>
      </c>
      <c r="BF331" s="145">
        <f t="shared" si="75"/>
        <v>0</v>
      </c>
      <c r="BG331" s="145">
        <f t="shared" si="76"/>
        <v>0</v>
      </c>
      <c r="BH331" s="145">
        <f t="shared" si="77"/>
        <v>0</v>
      </c>
      <c r="BI331" s="145">
        <f t="shared" si="78"/>
        <v>0</v>
      </c>
      <c r="BJ331" s="13" t="s">
        <v>83</v>
      </c>
      <c r="BK331" s="145">
        <f t="shared" si="79"/>
        <v>0</v>
      </c>
      <c r="BL331" s="13" t="s">
        <v>315</v>
      </c>
      <c r="BM331" s="144" t="s">
        <v>917</v>
      </c>
    </row>
    <row r="332" spans="2:65" s="1" customFormat="1" ht="16.5" customHeight="1">
      <c r="B332" s="132"/>
      <c r="C332" s="146" t="s">
        <v>918</v>
      </c>
      <c r="D332" s="146" t="s">
        <v>423</v>
      </c>
      <c r="E332" s="147" t="s">
        <v>911</v>
      </c>
      <c r="F332" s="148" t="s">
        <v>912</v>
      </c>
      <c r="G332" s="149" t="s">
        <v>262</v>
      </c>
      <c r="H332" s="150">
        <v>10.747</v>
      </c>
      <c r="I332" s="151"/>
      <c r="J332" s="152">
        <f t="shared" si="70"/>
        <v>0</v>
      </c>
      <c r="K332" s="148" t="s">
        <v>257</v>
      </c>
      <c r="L332" s="153"/>
      <c r="M332" s="154" t="s">
        <v>1</v>
      </c>
      <c r="N332" s="155" t="s">
        <v>41</v>
      </c>
      <c r="P332" s="142">
        <f t="shared" si="71"/>
        <v>0</v>
      </c>
      <c r="Q332" s="142">
        <v>0.03</v>
      </c>
      <c r="R332" s="142">
        <f t="shared" si="72"/>
        <v>0.32240999999999997</v>
      </c>
      <c r="S332" s="142">
        <v>0</v>
      </c>
      <c r="T332" s="143">
        <f t="shared" si="73"/>
        <v>0</v>
      </c>
      <c r="AR332" s="144" t="s">
        <v>380</v>
      </c>
      <c r="AT332" s="144" t="s">
        <v>423</v>
      </c>
      <c r="AU332" s="144" t="s">
        <v>85</v>
      </c>
      <c r="AY332" s="13" t="s">
        <v>251</v>
      </c>
      <c r="BE332" s="145">
        <f t="shared" si="74"/>
        <v>0</v>
      </c>
      <c r="BF332" s="145">
        <f t="shared" si="75"/>
        <v>0</v>
      </c>
      <c r="BG332" s="145">
        <f t="shared" si="76"/>
        <v>0</v>
      </c>
      <c r="BH332" s="145">
        <f t="shared" si="77"/>
        <v>0</v>
      </c>
      <c r="BI332" s="145">
        <f t="shared" si="78"/>
        <v>0</v>
      </c>
      <c r="BJ332" s="13" t="s">
        <v>83</v>
      </c>
      <c r="BK332" s="145">
        <f t="shared" si="79"/>
        <v>0</v>
      </c>
      <c r="BL332" s="13" t="s">
        <v>315</v>
      </c>
      <c r="BM332" s="144" t="s">
        <v>919</v>
      </c>
    </row>
    <row r="333" spans="2:65" s="1" customFormat="1" ht="24.2" customHeight="1">
      <c r="B333" s="132"/>
      <c r="C333" s="133" t="s">
        <v>920</v>
      </c>
      <c r="D333" s="133" t="s">
        <v>253</v>
      </c>
      <c r="E333" s="134" t="s">
        <v>921</v>
      </c>
      <c r="F333" s="135" t="s">
        <v>922</v>
      </c>
      <c r="G333" s="136" t="s">
        <v>256</v>
      </c>
      <c r="H333" s="137">
        <v>581.34</v>
      </c>
      <c r="I333" s="138"/>
      <c r="J333" s="139">
        <f t="shared" si="70"/>
        <v>0</v>
      </c>
      <c r="K333" s="135" t="s">
        <v>257</v>
      </c>
      <c r="L333" s="28"/>
      <c r="M333" s="140" t="s">
        <v>1</v>
      </c>
      <c r="N333" s="141" t="s">
        <v>41</v>
      </c>
      <c r="P333" s="142">
        <f t="shared" si="71"/>
        <v>0</v>
      </c>
      <c r="Q333" s="142">
        <v>0</v>
      </c>
      <c r="R333" s="142">
        <f t="shared" si="72"/>
        <v>0</v>
      </c>
      <c r="S333" s="142">
        <v>0</v>
      </c>
      <c r="T333" s="143">
        <f t="shared" si="73"/>
        <v>0</v>
      </c>
      <c r="AR333" s="144" t="s">
        <v>315</v>
      </c>
      <c r="AT333" s="144" t="s">
        <v>253</v>
      </c>
      <c r="AU333" s="144" t="s">
        <v>85</v>
      </c>
      <c r="AY333" s="13" t="s">
        <v>251</v>
      </c>
      <c r="BE333" s="145">
        <f t="shared" si="74"/>
        <v>0</v>
      </c>
      <c r="BF333" s="145">
        <f t="shared" si="75"/>
        <v>0</v>
      </c>
      <c r="BG333" s="145">
        <f t="shared" si="76"/>
        <v>0</v>
      </c>
      <c r="BH333" s="145">
        <f t="shared" si="77"/>
        <v>0</v>
      </c>
      <c r="BI333" s="145">
        <f t="shared" si="78"/>
        <v>0</v>
      </c>
      <c r="BJ333" s="13" t="s">
        <v>83</v>
      </c>
      <c r="BK333" s="145">
        <f t="shared" si="79"/>
        <v>0</v>
      </c>
      <c r="BL333" s="13" t="s">
        <v>315</v>
      </c>
      <c r="BM333" s="144" t="s">
        <v>923</v>
      </c>
    </row>
    <row r="334" spans="2:65" s="1" customFormat="1" ht="16.5" customHeight="1">
      <c r="B334" s="132"/>
      <c r="C334" s="146" t="s">
        <v>924</v>
      </c>
      <c r="D334" s="146" t="s">
        <v>423</v>
      </c>
      <c r="E334" s="147" t="s">
        <v>925</v>
      </c>
      <c r="F334" s="148" t="s">
        <v>926</v>
      </c>
      <c r="G334" s="149" t="s">
        <v>256</v>
      </c>
      <c r="H334" s="150">
        <v>698.58900000000006</v>
      </c>
      <c r="I334" s="151"/>
      <c r="J334" s="152">
        <f t="shared" si="70"/>
        <v>0</v>
      </c>
      <c r="K334" s="148" t="s">
        <v>257</v>
      </c>
      <c r="L334" s="153"/>
      <c r="M334" s="154" t="s">
        <v>1</v>
      </c>
      <c r="N334" s="155" t="s">
        <v>41</v>
      </c>
      <c r="P334" s="142">
        <f t="shared" si="71"/>
        <v>0</v>
      </c>
      <c r="Q334" s="142">
        <v>4.0000000000000002E-4</v>
      </c>
      <c r="R334" s="142">
        <f t="shared" si="72"/>
        <v>0.27943560000000006</v>
      </c>
      <c r="S334" s="142">
        <v>0</v>
      </c>
      <c r="T334" s="143">
        <f t="shared" si="73"/>
        <v>0</v>
      </c>
      <c r="AR334" s="144" t="s">
        <v>380</v>
      </c>
      <c r="AT334" s="144" t="s">
        <v>423</v>
      </c>
      <c r="AU334" s="144" t="s">
        <v>85</v>
      </c>
      <c r="AY334" s="13" t="s">
        <v>251</v>
      </c>
      <c r="BE334" s="145">
        <f t="shared" si="74"/>
        <v>0</v>
      </c>
      <c r="BF334" s="145">
        <f t="shared" si="75"/>
        <v>0</v>
      </c>
      <c r="BG334" s="145">
        <f t="shared" si="76"/>
        <v>0</v>
      </c>
      <c r="BH334" s="145">
        <f t="shared" si="77"/>
        <v>0</v>
      </c>
      <c r="BI334" s="145">
        <f t="shared" si="78"/>
        <v>0</v>
      </c>
      <c r="BJ334" s="13" t="s">
        <v>83</v>
      </c>
      <c r="BK334" s="145">
        <f t="shared" si="79"/>
        <v>0</v>
      </c>
      <c r="BL334" s="13" t="s">
        <v>315</v>
      </c>
      <c r="BM334" s="144" t="s">
        <v>927</v>
      </c>
    </row>
    <row r="335" spans="2:65" s="1" customFormat="1" ht="24.2" customHeight="1">
      <c r="B335" s="132"/>
      <c r="C335" s="133" t="s">
        <v>928</v>
      </c>
      <c r="D335" s="133" t="s">
        <v>253</v>
      </c>
      <c r="E335" s="134" t="s">
        <v>929</v>
      </c>
      <c r="F335" s="135" t="s">
        <v>930</v>
      </c>
      <c r="G335" s="136" t="s">
        <v>821</v>
      </c>
      <c r="H335" s="160"/>
      <c r="I335" s="138"/>
      <c r="J335" s="139">
        <f t="shared" si="70"/>
        <v>0</v>
      </c>
      <c r="K335" s="135" t="s">
        <v>257</v>
      </c>
      <c r="L335" s="28"/>
      <c r="M335" s="140" t="s">
        <v>1</v>
      </c>
      <c r="N335" s="141" t="s">
        <v>41</v>
      </c>
      <c r="P335" s="142">
        <f t="shared" si="71"/>
        <v>0</v>
      </c>
      <c r="Q335" s="142">
        <v>0</v>
      </c>
      <c r="R335" s="142">
        <f t="shared" si="72"/>
        <v>0</v>
      </c>
      <c r="S335" s="142">
        <v>0</v>
      </c>
      <c r="T335" s="143">
        <f t="shared" si="73"/>
        <v>0</v>
      </c>
      <c r="AR335" s="144" t="s">
        <v>315</v>
      </c>
      <c r="AT335" s="144" t="s">
        <v>253</v>
      </c>
      <c r="AU335" s="144" t="s">
        <v>85</v>
      </c>
      <c r="AY335" s="13" t="s">
        <v>251</v>
      </c>
      <c r="BE335" s="145">
        <f t="shared" si="74"/>
        <v>0</v>
      </c>
      <c r="BF335" s="145">
        <f t="shared" si="75"/>
        <v>0</v>
      </c>
      <c r="BG335" s="145">
        <f t="shared" si="76"/>
        <v>0</v>
      </c>
      <c r="BH335" s="145">
        <f t="shared" si="77"/>
        <v>0</v>
      </c>
      <c r="BI335" s="145">
        <f t="shared" si="78"/>
        <v>0</v>
      </c>
      <c r="BJ335" s="13" t="s">
        <v>83</v>
      </c>
      <c r="BK335" s="145">
        <f t="shared" si="79"/>
        <v>0</v>
      </c>
      <c r="BL335" s="13" t="s">
        <v>315</v>
      </c>
      <c r="BM335" s="144" t="s">
        <v>931</v>
      </c>
    </row>
    <row r="336" spans="2:65" s="11" customFormat="1" ht="22.9" customHeight="1">
      <c r="B336" s="120"/>
      <c r="D336" s="121" t="s">
        <v>75</v>
      </c>
      <c r="E336" s="130" t="s">
        <v>932</v>
      </c>
      <c r="F336" s="130" t="s">
        <v>933</v>
      </c>
      <c r="I336" s="123"/>
      <c r="J336" s="131">
        <f>BK336</f>
        <v>0</v>
      </c>
      <c r="L336" s="120"/>
      <c r="M336" s="125"/>
      <c r="P336" s="126">
        <f>SUM(P337:P340)</f>
        <v>0</v>
      </c>
      <c r="R336" s="126">
        <f>SUM(R337:R340)</f>
        <v>0.26772890000000005</v>
      </c>
      <c r="T336" s="127">
        <f>SUM(T337:T340)</f>
        <v>0</v>
      </c>
      <c r="AR336" s="121" t="s">
        <v>85</v>
      </c>
      <c r="AT336" s="128" t="s">
        <v>75</v>
      </c>
      <c r="AU336" s="128" t="s">
        <v>83</v>
      </c>
      <c r="AY336" s="121" t="s">
        <v>251</v>
      </c>
      <c r="BK336" s="129">
        <f>SUM(BK337:BK340)</f>
        <v>0</v>
      </c>
    </row>
    <row r="337" spans="2:65" s="1" customFormat="1" ht="16.5" customHeight="1">
      <c r="B337" s="132"/>
      <c r="C337" s="133" t="s">
        <v>934</v>
      </c>
      <c r="D337" s="133" t="s">
        <v>253</v>
      </c>
      <c r="E337" s="134" t="s">
        <v>935</v>
      </c>
      <c r="F337" s="135" t="s">
        <v>936</v>
      </c>
      <c r="G337" s="136" t="s">
        <v>411</v>
      </c>
      <c r="H337" s="137">
        <v>151.33000000000001</v>
      </c>
      <c r="I337" s="138"/>
      <c r="J337" s="139">
        <f>ROUND(I337*H337,2)</f>
        <v>0</v>
      </c>
      <c r="K337" s="135" t="s">
        <v>257</v>
      </c>
      <c r="L337" s="28"/>
      <c r="M337" s="140" t="s">
        <v>1</v>
      </c>
      <c r="N337" s="141" t="s">
        <v>41</v>
      </c>
      <c r="P337" s="142">
        <f>O337*H337</f>
        <v>0</v>
      </c>
      <c r="Q337" s="142">
        <v>1.5299999999999999E-3</v>
      </c>
      <c r="R337" s="142">
        <f>Q337*H337</f>
        <v>0.23153490000000002</v>
      </c>
      <c r="S337" s="142">
        <v>0</v>
      </c>
      <c r="T337" s="143">
        <f>S337*H337</f>
        <v>0</v>
      </c>
      <c r="AR337" s="144" t="s">
        <v>315</v>
      </c>
      <c r="AT337" s="144" t="s">
        <v>253</v>
      </c>
      <c r="AU337" s="144" t="s">
        <v>85</v>
      </c>
      <c r="AY337" s="13" t="s">
        <v>251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3" t="s">
        <v>83</v>
      </c>
      <c r="BK337" s="145">
        <f>ROUND(I337*H337,2)</f>
        <v>0</v>
      </c>
      <c r="BL337" s="13" t="s">
        <v>315</v>
      </c>
      <c r="BM337" s="144" t="s">
        <v>937</v>
      </c>
    </row>
    <row r="338" spans="2:65" s="1" customFormat="1" ht="16.5" customHeight="1">
      <c r="B338" s="132"/>
      <c r="C338" s="133" t="s">
        <v>938</v>
      </c>
      <c r="D338" s="133" t="s">
        <v>253</v>
      </c>
      <c r="E338" s="134" t="s">
        <v>939</v>
      </c>
      <c r="F338" s="135" t="s">
        <v>940</v>
      </c>
      <c r="G338" s="136" t="s">
        <v>411</v>
      </c>
      <c r="H338" s="137">
        <v>2.4</v>
      </c>
      <c r="I338" s="138"/>
      <c r="J338" s="139">
        <f>ROUND(I338*H338,2)</f>
        <v>0</v>
      </c>
      <c r="K338" s="135" t="s">
        <v>257</v>
      </c>
      <c r="L338" s="28"/>
      <c r="M338" s="140" t="s">
        <v>1</v>
      </c>
      <c r="N338" s="141" t="s">
        <v>41</v>
      </c>
      <c r="P338" s="142">
        <f>O338*H338</f>
        <v>0</v>
      </c>
      <c r="Q338" s="142">
        <v>3.96E-3</v>
      </c>
      <c r="R338" s="142">
        <f>Q338*H338</f>
        <v>9.5040000000000003E-3</v>
      </c>
      <c r="S338" s="142">
        <v>0</v>
      </c>
      <c r="T338" s="143">
        <f>S338*H338</f>
        <v>0</v>
      </c>
      <c r="AR338" s="144" t="s">
        <v>315</v>
      </c>
      <c r="AT338" s="144" t="s">
        <v>253</v>
      </c>
      <c r="AU338" s="144" t="s">
        <v>85</v>
      </c>
      <c r="AY338" s="13" t="s">
        <v>251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3" t="s">
        <v>83</v>
      </c>
      <c r="BK338" s="145">
        <f>ROUND(I338*H338,2)</f>
        <v>0</v>
      </c>
      <c r="BL338" s="13" t="s">
        <v>315</v>
      </c>
      <c r="BM338" s="144" t="s">
        <v>941</v>
      </c>
    </row>
    <row r="339" spans="2:65" s="1" customFormat="1" ht="16.5" customHeight="1">
      <c r="B339" s="132"/>
      <c r="C339" s="133" t="s">
        <v>942</v>
      </c>
      <c r="D339" s="133" t="s">
        <v>253</v>
      </c>
      <c r="E339" s="134" t="s">
        <v>943</v>
      </c>
      <c r="F339" s="135" t="s">
        <v>944</v>
      </c>
      <c r="G339" s="136" t="s">
        <v>411</v>
      </c>
      <c r="H339" s="137">
        <v>17</v>
      </c>
      <c r="I339" s="138"/>
      <c r="J339" s="139">
        <f>ROUND(I339*H339,2)</f>
        <v>0</v>
      </c>
      <c r="K339" s="135" t="s">
        <v>257</v>
      </c>
      <c r="L339" s="28"/>
      <c r="M339" s="140" t="s">
        <v>1</v>
      </c>
      <c r="N339" s="141" t="s">
        <v>41</v>
      </c>
      <c r="P339" s="142">
        <f>O339*H339</f>
        <v>0</v>
      </c>
      <c r="Q339" s="142">
        <v>1.57E-3</v>
      </c>
      <c r="R339" s="142">
        <f>Q339*H339</f>
        <v>2.6689999999999998E-2</v>
      </c>
      <c r="S339" s="142">
        <v>0</v>
      </c>
      <c r="T339" s="143">
        <f>S339*H339</f>
        <v>0</v>
      </c>
      <c r="AR339" s="144" t="s">
        <v>315</v>
      </c>
      <c r="AT339" s="144" t="s">
        <v>253</v>
      </c>
      <c r="AU339" s="144" t="s">
        <v>85</v>
      </c>
      <c r="AY339" s="13" t="s">
        <v>251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3" t="s">
        <v>83</v>
      </c>
      <c r="BK339" s="145">
        <f>ROUND(I339*H339,2)</f>
        <v>0</v>
      </c>
      <c r="BL339" s="13" t="s">
        <v>315</v>
      </c>
      <c r="BM339" s="144" t="s">
        <v>945</v>
      </c>
    </row>
    <row r="340" spans="2:65" s="1" customFormat="1" ht="24.2" customHeight="1">
      <c r="B340" s="132"/>
      <c r="C340" s="133" t="s">
        <v>946</v>
      </c>
      <c r="D340" s="133" t="s">
        <v>253</v>
      </c>
      <c r="E340" s="134" t="s">
        <v>947</v>
      </c>
      <c r="F340" s="135" t="s">
        <v>948</v>
      </c>
      <c r="G340" s="136" t="s">
        <v>821</v>
      </c>
      <c r="H340" s="160"/>
      <c r="I340" s="138"/>
      <c r="J340" s="139">
        <f>ROUND(I340*H340,2)</f>
        <v>0</v>
      </c>
      <c r="K340" s="135" t="s">
        <v>257</v>
      </c>
      <c r="L340" s="28"/>
      <c r="M340" s="140" t="s">
        <v>1</v>
      </c>
      <c r="N340" s="141" t="s">
        <v>41</v>
      </c>
      <c r="P340" s="142">
        <f>O340*H340</f>
        <v>0</v>
      </c>
      <c r="Q340" s="142">
        <v>0</v>
      </c>
      <c r="R340" s="142">
        <f>Q340*H340</f>
        <v>0</v>
      </c>
      <c r="S340" s="142">
        <v>0</v>
      </c>
      <c r="T340" s="143">
        <f>S340*H340</f>
        <v>0</v>
      </c>
      <c r="AR340" s="144" t="s">
        <v>315</v>
      </c>
      <c r="AT340" s="144" t="s">
        <v>253</v>
      </c>
      <c r="AU340" s="144" t="s">
        <v>85</v>
      </c>
      <c r="AY340" s="13" t="s">
        <v>251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3" t="s">
        <v>83</v>
      </c>
      <c r="BK340" s="145">
        <f>ROUND(I340*H340,2)</f>
        <v>0</v>
      </c>
      <c r="BL340" s="13" t="s">
        <v>315</v>
      </c>
      <c r="BM340" s="144" t="s">
        <v>949</v>
      </c>
    </row>
    <row r="341" spans="2:65" s="11" customFormat="1" ht="22.9" customHeight="1">
      <c r="B341" s="120"/>
      <c r="D341" s="121" t="s">
        <v>75</v>
      </c>
      <c r="E341" s="130" t="s">
        <v>950</v>
      </c>
      <c r="F341" s="130" t="s">
        <v>951</v>
      </c>
      <c r="I341" s="123"/>
      <c r="J341" s="131">
        <f>BK341</f>
        <v>0</v>
      </c>
      <c r="L341" s="120"/>
      <c r="M341" s="125"/>
      <c r="P341" s="126">
        <f>SUM(P342:P343)</f>
        <v>0</v>
      </c>
      <c r="R341" s="126">
        <f>SUM(R342:R343)</f>
        <v>2.1287481599999998</v>
      </c>
      <c r="T341" s="127">
        <f>SUM(T342:T343)</f>
        <v>0</v>
      </c>
      <c r="AR341" s="121" t="s">
        <v>85</v>
      </c>
      <c r="AT341" s="128" t="s">
        <v>75</v>
      </c>
      <c r="AU341" s="128" t="s">
        <v>83</v>
      </c>
      <c r="AY341" s="121" t="s">
        <v>251</v>
      </c>
      <c r="BK341" s="129">
        <f>SUM(BK342:BK343)</f>
        <v>0</v>
      </c>
    </row>
    <row r="342" spans="2:65" s="1" customFormat="1" ht="33" customHeight="1">
      <c r="B342" s="132"/>
      <c r="C342" s="133" t="s">
        <v>952</v>
      </c>
      <c r="D342" s="133" t="s">
        <v>253</v>
      </c>
      <c r="E342" s="134" t="s">
        <v>953</v>
      </c>
      <c r="F342" s="135" t="s">
        <v>954</v>
      </c>
      <c r="G342" s="136" t="s">
        <v>256</v>
      </c>
      <c r="H342" s="137">
        <v>57.595999999999997</v>
      </c>
      <c r="I342" s="138"/>
      <c r="J342" s="139">
        <f>ROUND(I342*H342,2)</f>
        <v>0</v>
      </c>
      <c r="K342" s="135" t="s">
        <v>257</v>
      </c>
      <c r="L342" s="28"/>
      <c r="M342" s="140" t="s">
        <v>1</v>
      </c>
      <c r="N342" s="141" t="s">
        <v>41</v>
      </c>
      <c r="P342" s="142">
        <f>O342*H342</f>
        <v>0</v>
      </c>
      <c r="Q342" s="142">
        <v>3.696E-2</v>
      </c>
      <c r="R342" s="142">
        <f>Q342*H342</f>
        <v>2.1287481599999998</v>
      </c>
      <c r="S342" s="142">
        <v>0</v>
      </c>
      <c r="T342" s="143">
        <f>S342*H342</f>
        <v>0</v>
      </c>
      <c r="AR342" s="144" t="s">
        <v>315</v>
      </c>
      <c r="AT342" s="144" t="s">
        <v>253</v>
      </c>
      <c r="AU342" s="144" t="s">
        <v>85</v>
      </c>
      <c r="AY342" s="13" t="s">
        <v>251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3" t="s">
        <v>83</v>
      </c>
      <c r="BK342" s="145">
        <f>ROUND(I342*H342,2)</f>
        <v>0</v>
      </c>
      <c r="BL342" s="13" t="s">
        <v>315</v>
      </c>
      <c r="BM342" s="144" t="s">
        <v>955</v>
      </c>
    </row>
    <row r="343" spans="2:65" s="1" customFormat="1" ht="24.2" customHeight="1">
      <c r="B343" s="132"/>
      <c r="C343" s="133" t="s">
        <v>956</v>
      </c>
      <c r="D343" s="133" t="s">
        <v>253</v>
      </c>
      <c r="E343" s="134" t="s">
        <v>957</v>
      </c>
      <c r="F343" s="135" t="s">
        <v>958</v>
      </c>
      <c r="G343" s="136" t="s">
        <v>821</v>
      </c>
      <c r="H343" s="160"/>
      <c r="I343" s="138"/>
      <c r="J343" s="139">
        <f>ROUND(I343*H343,2)</f>
        <v>0</v>
      </c>
      <c r="K343" s="135" t="s">
        <v>257</v>
      </c>
      <c r="L343" s="28"/>
      <c r="M343" s="140" t="s">
        <v>1</v>
      </c>
      <c r="N343" s="141" t="s">
        <v>41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315</v>
      </c>
      <c r="AT343" s="144" t="s">
        <v>253</v>
      </c>
      <c r="AU343" s="144" t="s">
        <v>85</v>
      </c>
      <c r="AY343" s="13" t="s">
        <v>251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3" t="s">
        <v>83</v>
      </c>
      <c r="BK343" s="145">
        <f>ROUND(I343*H343,2)</f>
        <v>0</v>
      </c>
      <c r="BL343" s="13" t="s">
        <v>315</v>
      </c>
      <c r="BM343" s="144" t="s">
        <v>959</v>
      </c>
    </row>
    <row r="344" spans="2:65" s="11" customFormat="1" ht="22.9" customHeight="1">
      <c r="B344" s="120"/>
      <c r="D344" s="121" t="s">
        <v>75</v>
      </c>
      <c r="E344" s="130" t="s">
        <v>960</v>
      </c>
      <c r="F344" s="130" t="s">
        <v>961</v>
      </c>
      <c r="I344" s="123"/>
      <c r="J344" s="131">
        <f>BK344</f>
        <v>0</v>
      </c>
      <c r="L344" s="120"/>
      <c r="M344" s="125"/>
      <c r="P344" s="126">
        <f>SUM(P345:P347)</f>
        <v>0</v>
      </c>
      <c r="R344" s="126">
        <f>SUM(R345:R347)</f>
        <v>1.1786098</v>
      </c>
      <c r="T344" s="127">
        <f>SUM(T345:T347)</f>
        <v>0</v>
      </c>
      <c r="AR344" s="121" t="s">
        <v>85</v>
      </c>
      <c r="AT344" s="128" t="s">
        <v>75</v>
      </c>
      <c r="AU344" s="128" t="s">
        <v>83</v>
      </c>
      <c r="AY344" s="121" t="s">
        <v>251</v>
      </c>
      <c r="BK344" s="129">
        <f>SUM(BK345:BK347)</f>
        <v>0</v>
      </c>
    </row>
    <row r="345" spans="2:65" s="1" customFormat="1" ht="24.2" customHeight="1">
      <c r="B345" s="132"/>
      <c r="C345" s="133" t="s">
        <v>962</v>
      </c>
      <c r="D345" s="133" t="s">
        <v>253</v>
      </c>
      <c r="E345" s="134" t="s">
        <v>963</v>
      </c>
      <c r="F345" s="135" t="s">
        <v>964</v>
      </c>
      <c r="G345" s="136" t="s">
        <v>256</v>
      </c>
      <c r="H345" s="137">
        <v>43.75</v>
      </c>
      <c r="I345" s="138"/>
      <c r="J345" s="139">
        <f>ROUND(I345*H345,2)</f>
        <v>0</v>
      </c>
      <c r="K345" s="135" t="s">
        <v>257</v>
      </c>
      <c r="L345" s="28"/>
      <c r="M345" s="140" t="s">
        <v>1</v>
      </c>
      <c r="N345" s="141" t="s">
        <v>41</v>
      </c>
      <c r="P345" s="142">
        <f>O345*H345</f>
        <v>0</v>
      </c>
      <c r="Q345" s="142">
        <v>1.2200000000000001E-2</v>
      </c>
      <c r="R345" s="142">
        <f>Q345*H345</f>
        <v>0.53375000000000006</v>
      </c>
      <c r="S345" s="142">
        <v>0</v>
      </c>
      <c r="T345" s="143">
        <f>S345*H345</f>
        <v>0</v>
      </c>
      <c r="AR345" s="144" t="s">
        <v>315</v>
      </c>
      <c r="AT345" s="144" t="s">
        <v>253</v>
      </c>
      <c r="AU345" s="144" t="s">
        <v>85</v>
      </c>
      <c r="AY345" s="13" t="s">
        <v>251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3" t="s">
        <v>83</v>
      </c>
      <c r="BK345" s="145">
        <f>ROUND(I345*H345,2)</f>
        <v>0</v>
      </c>
      <c r="BL345" s="13" t="s">
        <v>315</v>
      </c>
      <c r="BM345" s="144" t="s">
        <v>965</v>
      </c>
    </row>
    <row r="346" spans="2:65" s="1" customFormat="1" ht="24.2" customHeight="1">
      <c r="B346" s="132"/>
      <c r="C346" s="133" t="s">
        <v>966</v>
      </c>
      <c r="D346" s="133" t="s">
        <v>253</v>
      </c>
      <c r="E346" s="134" t="s">
        <v>967</v>
      </c>
      <c r="F346" s="135" t="s">
        <v>968</v>
      </c>
      <c r="G346" s="136" t="s">
        <v>256</v>
      </c>
      <c r="H346" s="137">
        <v>51.22</v>
      </c>
      <c r="I346" s="138"/>
      <c r="J346" s="139">
        <f>ROUND(I346*H346,2)</f>
        <v>0</v>
      </c>
      <c r="K346" s="135" t="s">
        <v>257</v>
      </c>
      <c r="L346" s="28"/>
      <c r="M346" s="140" t="s">
        <v>1</v>
      </c>
      <c r="N346" s="141" t="s">
        <v>41</v>
      </c>
      <c r="P346" s="142">
        <f>O346*H346</f>
        <v>0</v>
      </c>
      <c r="Q346" s="142">
        <v>1.259E-2</v>
      </c>
      <c r="R346" s="142">
        <f>Q346*H346</f>
        <v>0.64485979999999998</v>
      </c>
      <c r="S346" s="142">
        <v>0</v>
      </c>
      <c r="T346" s="143">
        <f>S346*H346</f>
        <v>0</v>
      </c>
      <c r="AR346" s="144" t="s">
        <v>315</v>
      </c>
      <c r="AT346" s="144" t="s">
        <v>253</v>
      </c>
      <c r="AU346" s="144" t="s">
        <v>85</v>
      </c>
      <c r="AY346" s="13" t="s">
        <v>251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3" t="s">
        <v>83</v>
      </c>
      <c r="BK346" s="145">
        <f>ROUND(I346*H346,2)</f>
        <v>0</v>
      </c>
      <c r="BL346" s="13" t="s">
        <v>315</v>
      </c>
      <c r="BM346" s="144" t="s">
        <v>969</v>
      </c>
    </row>
    <row r="347" spans="2:65" s="1" customFormat="1" ht="24.2" customHeight="1">
      <c r="B347" s="132"/>
      <c r="C347" s="133" t="s">
        <v>970</v>
      </c>
      <c r="D347" s="133" t="s">
        <v>253</v>
      </c>
      <c r="E347" s="134" t="s">
        <v>971</v>
      </c>
      <c r="F347" s="135" t="s">
        <v>972</v>
      </c>
      <c r="G347" s="136" t="s">
        <v>821</v>
      </c>
      <c r="H347" s="160"/>
      <c r="I347" s="138"/>
      <c r="J347" s="139">
        <f>ROUND(I347*H347,2)</f>
        <v>0</v>
      </c>
      <c r="K347" s="135" t="s">
        <v>257</v>
      </c>
      <c r="L347" s="28"/>
      <c r="M347" s="140" t="s">
        <v>1</v>
      </c>
      <c r="N347" s="141" t="s">
        <v>41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315</v>
      </c>
      <c r="AT347" s="144" t="s">
        <v>253</v>
      </c>
      <c r="AU347" s="144" t="s">
        <v>85</v>
      </c>
      <c r="AY347" s="13" t="s">
        <v>251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3" t="s">
        <v>83</v>
      </c>
      <c r="BK347" s="145">
        <f>ROUND(I347*H347,2)</f>
        <v>0</v>
      </c>
      <c r="BL347" s="13" t="s">
        <v>315</v>
      </c>
      <c r="BM347" s="144" t="s">
        <v>973</v>
      </c>
    </row>
    <row r="348" spans="2:65" s="11" customFormat="1" ht="22.9" customHeight="1">
      <c r="B348" s="120"/>
      <c r="D348" s="121" t="s">
        <v>75</v>
      </c>
      <c r="E348" s="130" t="s">
        <v>974</v>
      </c>
      <c r="F348" s="130" t="s">
        <v>975</v>
      </c>
      <c r="I348" s="123"/>
      <c r="J348" s="131">
        <f>BK348</f>
        <v>0</v>
      </c>
      <c r="L348" s="120"/>
      <c r="M348" s="125"/>
      <c r="P348" s="126">
        <f>SUM(P349:P352)</f>
        <v>0</v>
      </c>
      <c r="R348" s="126">
        <f>SUM(R349:R352)</f>
        <v>0.72788445000000002</v>
      </c>
      <c r="T348" s="127">
        <f>SUM(T349:T352)</f>
        <v>0</v>
      </c>
      <c r="AR348" s="121" t="s">
        <v>85</v>
      </c>
      <c r="AT348" s="128" t="s">
        <v>75</v>
      </c>
      <c r="AU348" s="128" t="s">
        <v>83</v>
      </c>
      <c r="AY348" s="121" t="s">
        <v>251</v>
      </c>
      <c r="BK348" s="129">
        <f>SUM(BK349:BK352)</f>
        <v>0</v>
      </c>
    </row>
    <row r="349" spans="2:65" s="1" customFormat="1" ht="24.2" customHeight="1">
      <c r="B349" s="132"/>
      <c r="C349" s="133" t="s">
        <v>976</v>
      </c>
      <c r="D349" s="133" t="s">
        <v>253</v>
      </c>
      <c r="E349" s="134" t="s">
        <v>977</v>
      </c>
      <c r="F349" s="135" t="s">
        <v>978</v>
      </c>
      <c r="G349" s="136" t="s">
        <v>411</v>
      </c>
      <c r="H349" s="137">
        <v>234.38499999999999</v>
      </c>
      <c r="I349" s="138"/>
      <c r="J349" s="139">
        <f>ROUND(I349*H349,2)</f>
        <v>0</v>
      </c>
      <c r="K349" s="135" t="s">
        <v>257</v>
      </c>
      <c r="L349" s="28"/>
      <c r="M349" s="140" t="s">
        <v>1</v>
      </c>
      <c r="N349" s="141" t="s">
        <v>41</v>
      </c>
      <c r="P349" s="142">
        <f>O349*H349</f>
        <v>0</v>
      </c>
      <c r="Q349" s="142">
        <v>1.3799999999999999E-3</v>
      </c>
      <c r="R349" s="142">
        <f>Q349*H349</f>
        <v>0.3234513</v>
      </c>
      <c r="S349" s="142">
        <v>0</v>
      </c>
      <c r="T349" s="143">
        <f>S349*H349</f>
        <v>0</v>
      </c>
      <c r="AR349" s="144" t="s">
        <v>315</v>
      </c>
      <c r="AT349" s="144" t="s">
        <v>253</v>
      </c>
      <c r="AU349" s="144" t="s">
        <v>85</v>
      </c>
      <c r="AY349" s="13" t="s">
        <v>251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3" t="s">
        <v>83</v>
      </c>
      <c r="BK349" s="145">
        <f>ROUND(I349*H349,2)</f>
        <v>0</v>
      </c>
      <c r="BL349" s="13" t="s">
        <v>315</v>
      </c>
      <c r="BM349" s="144" t="s">
        <v>979</v>
      </c>
    </row>
    <row r="350" spans="2:65" s="1" customFormat="1" ht="33" customHeight="1">
      <c r="B350" s="132"/>
      <c r="C350" s="133" t="s">
        <v>980</v>
      </c>
      <c r="D350" s="133" t="s">
        <v>253</v>
      </c>
      <c r="E350" s="134" t="s">
        <v>981</v>
      </c>
      <c r="F350" s="135" t="s">
        <v>982</v>
      </c>
      <c r="G350" s="136" t="s">
        <v>411</v>
      </c>
      <c r="H350" s="137">
        <v>100.155</v>
      </c>
      <c r="I350" s="138"/>
      <c r="J350" s="139">
        <f>ROUND(I350*H350,2)</f>
        <v>0</v>
      </c>
      <c r="K350" s="135" t="s">
        <v>257</v>
      </c>
      <c r="L350" s="28"/>
      <c r="M350" s="140" t="s">
        <v>1</v>
      </c>
      <c r="N350" s="141" t="s">
        <v>41</v>
      </c>
      <c r="P350" s="142">
        <f>O350*H350</f>
        <v>0</v>
      </c>
      <c r="Q350" s="142">
        <v>3.5100000000000001E-3</v>
      </c>
      <c r="R350" s="142">
        <f>Q350*H350</f>
        <v>0.35154405</v>
      </c>
      <c r="S350" s="142">
        <v>0</v>
      </c>
      <c r="T350" s="143">
        <f>S350*H350</f>
        <v>0</v>
      </c>
      <c r="AR350" s="144" t="s">
        <v>315</v>
      </c>
      <c r="AT350" s="144" t="s">
        <v>253</v>
      </c>
      <c r="AU350" s="144" t="s">
        <v>85</v>
      </c>
      <c r="AY350" s="13" t="s">
        <v>251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3" t="s">
        <v>83</v>
      </c>
      <c r="BK350" s="145">
        <f>ROUND(I350*H350,2)</f>
        <v>0</v>
      </c>
      <c r="BL350" s="13" t="s">
        <v>315</v>
      </c>
      <c r="BM350" s="144" t="s">
        <v>983</v>
      </c>
    </row>
    <row r="351" spans="2:65" s="1" customFormat="1" ht="24.2" customHeight="1">
      <c r="B351" s="132"/>
      <c r="C351" s="133" t="s">
        <v>984</v>
      </c>
      <c r="D351" s="133" t="s">
        <v>253</v>
      </c>
      <c r="E351" s="134" t="s">
        <v>985</v>
      </c>
      <c r="F351" s="135" t="s">
        <v>986</v>
      </c>
      <c r="G351" s="136" t="s">
        <v>411</v>
      </c>
      <c r="H351" s="137">
        <v>56.265000000000001</v>
      </c>
      <c r="I351" s="138"/>
      <c r="J351" s="139">
        <f>ROUND(I351*H351,2)</f>
        <v>0</v>
      </c>
      <c r="K351" s="135" t="s">
        <v>257</v>
      </c>
      <c r="L351" s="28"/>
      <c r="M351" s="140" t="s">
        <v>1</v>
      </c>
      <c r="N351" s="141" t="s">
        <v>41</v>
      </c>
      <c r="P351" s="142">
        <f>O351*H351</f>
        <v>0</v>
      </c>
      <c r="Q351" s="142">
        <v>9.3999999999999997E-4</v>
      </c>
      <c r="R351" s="142">
        <f>Q351*H351</f>
        <v>5.2889100000000001E-2</v>
      </c>
      <c r="S351" s="142">
        <v>0</v>
      </c>
      <c r="T351" s="143">
        <f>S351*H351</f>
        <v>0</v>
      </c>
      <c r="AR351" s="144" t="s">
        <v>315</v>
      </c>
      <c r="AT351" s="144" t="s">
        <v>253</v>
      </c>
      <c r="AU351" s="144" t="s">
        <v>85</v>
      </c>
      <c r="AY351" s="13" t="s">
        <v>251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3" t="s">
        <v>83</v>
      </c>
      <c r="BK351" s="145">
        <f>ROUND(I351*H351,2)</f>
        <v>0</v>
      </c>
      <c r="BL351" s="13" t="s">
        <v>315</v>
      </c>
      <c r="BM351" s="144" t="s">
        <v>987</v>
      </c>
    </row>
    <row r="352" spans="2:65" s="1" customFormat="1" ht="24.2" customHeight="1">
      <c r="B352" s="132"/>
      <c r="C352" s="133" t="s">
        <v>988</v>
      </c>
      <c r="D352" s="133" t="s">
        <v>253</v>
      </c>
      <c r="E352" s="134" t="s">
        <v>989</v>
      </c>
      <c r="F352" s="135" t="s">
        <v>990</v>
      </c>
      <c r="G352" s="136" t="s">
        <v>821</v>
      </c>
      <c r="H352" s="160"/>
      <c r="I352" s="138"/>
      <c r="J352" s="139">
        <f>ROUND(I352*H352,2)</f>
        <v>0</v>
      </c>
      <c r="K352" s="135" t="s">
        <v>257</v>
      </c>
      <c r="L352" s="28"/>
      <c r="M352" s="140" t="s">
        <v>1</v>
      </c>
      <c r="N352" s="141" t="s">
        <v>41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315</v>
      </c>
      <c r="AT352" s="144" t="s">
        <v>253</v>
      </c>
      <c r="AU352" s="144" t="s">
        <v>85</v>
      </c>
      <c r="AY352" s="13" t="s">
        <v>251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3" t="s">
        <v>83</v>
      </c>
      <c r="BK352" s="145">
        <f>ROUND(I352*H352,2)</f>
        <v>0</v>
      </c>
      <c r="BL352" s="13" t="s">
        <v>315</v>
      </c>
      <c r="BM352" s="144" t="s">
        <v>991</v>
      </c>
    </row>
    <row r="353" spans="2:65" s="11" customFormat="1" ht="22.9" customHeight="1">
      <c r="B353" s="120"/>
      <c r="D353" s="121" t="s">
        <v>75</v>
      </c>
      <c r="E353" s="130" t="s">
        <v>992</v>
      </c>
      <c r="F353" s="130" t="s">
        <v>993</v>
      </c>
      <c r="I353" s="123"/>
      <c r="J353" s="131">
        <f>BK353</f>
        <v>0</v>
      </c>
      <c r="L353" s="120"/>
      <c r="M353" s="125"/>
      <c r="P353" s="126">
        <f>SUM(P354:P388)</f>
        <v>0</v>
      </c>
      <c r="R353" s="126">
        <f>SUM(R354:R388)</f>
        <v>3.8908691499999994</v>
      </c>
      <c r="T353" s="127">
        <f>SUM(T354:T388)</f>
        <v>0</v>
      </c>
      <c r="AR353" s="121" t="s">
        <v>85</v>
      </c>
      <c r="AT353" s="128" t="s">
        <v>75</v>
      </c>
      <c r="AU353" s="128" t="s">
        <v>83</v>
      </c>
      <c r="AY353" s="121" t="s">
        <v>251</v>
      </c>
      <c r="BK353" s="129">
        <f>SUM(BK354:BK388)</f>
        <v>0</v>
      </c>
    </row>
    <row r="354" spans="2:65" s="1" customFormat="1" ht="24.2" customHeight="1">
      <c r="B354" s="132"/>
      <c r="C354" s="133" t="s">
        <v>994</v>
      </c>
      <c r="D354" s="133" t="s">
        <v>253</v>
      </c>
      <c r="E354" s="134" t="s">
        <v>995</v>
      </c>
      <c r="F354" s="135" t="s">
        <v>996</v>
      </c>
      <c r="G354" s="136" t="s">
        <v>256</v>
      </c>
      <c r="H354" s="137">
        <v>5</v>
      </c>
      <c r="I354" s="138"/>
      <c r="J354" s="139">
        <f t="shared" ref="J354:J376" si="80">ROUND(I354*H354,2)</f>
        <v>0</v>
      </c>
      <c r="K354" s="135" t="s">
        <v>257</v>
      </c>
      <c r="L354" s="28"/>
      <c r="M354" s="140" t="s">
        <v>1</v>
      </c>
      <c r="N354" s="141" t="s">
        <v>41</v>
      </c>
      <c r="P354" s="142">
        <f t="shared" ref="P354:P376" si="81">O354*H354</f>
        <v>0</v>
      </c>
      <c r="Q354" s="142">
        <v>2.7E-4</v>
      </c>
      <c r="R354" s="142">
        <f t="shared" ref="R354:R376" si="82">Q354*H354</f>
        <v>1.3500000000000001E-3</v>
      </c>
      <c r="S354" s="142">
        <v>0</v>
      </c>
      <c r="T354" s="143">
        <f t="shared" ref="T354:T376" si="83">S354*H354</f>
        <v>0</v>
      </c>
      <c r="AR354" s="144" t="s">
        <v>315</v>
      </c>
      <c r="AT354" s="144" t="s">
        <v>253</v>
      </c>
      <c r="AU354" s="144" t="s">
        <v>85</v>
      </c>
      <c r="AY354" s="13" t="s">
        <v>251</v>
      </c>
      <c r="BE354" s="145">
        <f t="shared" ref="BE354:BE376" si="84">IF(N354="základní",J354,0)</f>
        <v>0</v>
      </c>
      <c r="BF354" s="145">
        <f t="shared" ref="BF354:BF376" si="85">IF(N354="snížená",J354,0)</f>
        <v>0</v>
      </c>
      <c r="BG354" s="145">
        <f t="shared" ref="BG354:BG376" si="86">IF(N354="zákl. přenesená",J354,0)</f>
        <v>0</v>
      </c>
      <c r="BH354" s="145">
        <f t="shared" ref="BH354:BH376" si="87">IF(N354="sníž. přenesená",J354,0)</f>
        <v>0</v>
      </c>
      <c r="BI354" s="145">
        <f t="shared" ref="BI354:BI376" si="88">IF(N354="nulová",J354,0)</f>
        <v>0</v>
      </c>
      <c r="BJ354" s="13" t="s">
        <v>83</v>
      </c>
      <c r="BK354" s="145">
        <f t="shared" ref="BK354:BK376" si="89">ROUND(I354*H354,2)</f>
        <v>0</v>
      </c>
      <c r="BL354" s="13" t="s">
        <v>315</v>
      </c>
      <c r="BM354" s="144" t="s">
        <v>997</v>
      </c>
    </row>
    <row r="355" spans="2:65" s="1" customFormat="1" ht="24.2" customHeight="1">
      <c r="B355" s="132"/>
      <c r="C355" s="146" t="s">
        <v>998</v>
      </c>
      <c r="D355" s="146" t="s">
        <v>423</v>
      </c>
      <c r="E355" s="147" t="s">
        <v>999</v>
      </c>
      <c r="F355" s="148" t="s">
        <v>1000</v>
      </c>
      <c r="G355" s="149" t="s">
        <v>256</v>
      </c>
      <c r="H355" s="150">
        <v>5</v>
      </c>
      <c r="I355" s="151"/>
      <c r="J355" s="152">
        <f t="shared" si="80"/>
        <v>0</v>
      </c>
      <c r="K355" s="148" t="s">
        <v>257</v>
      </c>
      <c r="L355" s="153"/>
      <c r="M355" s="154" t="s">
        <v>1</v>
      </c>
      <c r="N355" s="155" t="s">
        <v>41</v>
      </c>
      <c r="P355" s="142">
        <f t="shared" si="81"/>
        <v>0</v>
      </c>
      <c r="Q355" s="142">
        <v>3.056E-2</v>
      </c>
      <c r="R355" s="142">
        <f t="shared" si="82"/>
        <v>0.15279999999999999</v>
      </c>
      <c r="S355" s="142">
        <v>0</v>
      </c>
      <c r="T355" s="143">
        <f t="shared" si="83"/>
        <v>0</v>
      </c>
      <c r="AR355" s="144" t="s">
        <v>380</v>
      </c>
      <c r="AT355" s="144" t="s">
        <v>423</v>
      </c>
      <c r="AU355" s="144" t="s">
        <v>85</v>
      </c>
      <c r="AY355" s="13" t="s">
        <v>251</v>
      </c>
      <c r="BE355" s="145">
        <f t="shared" si="84"/>
        <v>0</v>
      </c>
      <c r="BF355" s="145">
        <f t="shared" si="85"/>
        <v>0</v>
      </c>
      <c r="BG355" s="145">
        <f t="shared" si="86"/>
        <v>0</v>
      </c>
      <c r="BH355" s="145">
        <f t="shared" si="87"/>
        <v>0</v>
      </c>
      <c r="BI355" s="145">
        <f t="shared" si="88"/>
        <v>0</v>
      </c>
      <c r="BJ355" s="13" t="s">
        <v>83</v>
      </c>
      <c r="BK355" s="145">
        <f t="shared" si="89"/>
        <v>0</v>
      </c>
      <c r="BL355" s="13" t="s">
        <v>315</v>
      </c>
      <c r="BM355" s="144" t="s">
        <v>1001</v>
      </c>
    </row>
    <row r="356" spans="2:65" s="1" customFormat="1" ht="24.2" customHeight="1">
      <c r="B356" s="132"/>
      <c r="C356" s="133" t="s">
        <v>1002</v>
      </c>
      <c r="D356" s="133" t="s">
        <v>253</v>
      </c>
      <c r="E356" s="134" t="s">
        <v>1003</v>
      </c>
      <c r="F356" s="135" t="s">
        <v>1004</v>
      </c>
      <c r="G356" s="136" t="s">
        <v>256</v>
      </c>
      <c r="H356" s="137">
        <v>109.875</v>
      </c>
      <c r="I356" s="138"/>
      <c r="J356" s="139">
        <f t="shared" si="80"/>
        <v>0</v>
      </c>
      <c r="K356" s="135" t="s">
        <v>257</v>
      </c>
      <c r="L356" s="28"/>
      <c r="M356" s="140" t="s">
        <v>1</v>
      </c>
      <c r="N356" s="141" t="s">
        <v>41</v>
      </c>
      <c r="P356" s="142">
        <f t="shared" si="81"/>
        <v>0</v>
      </c>
      <c r="Q356" s="142">
        <v>2.5999999999999998E-4</v>
      </c>
      <c r="R356" s="142">
        <f t="shared" si="82"/>
        <v>2.8567499999999999E-2</v>
      </c>
      <c r="S356" s="142">
        <v>0</v>
      </c>
      <c r="T356" s="143">
        <f t="shared" si="83"/>
        <v>0</v>
      </c>
      <c r="AR356" s="144" t="s">
        <v>315</v>
      </c>
      <c r="AT356" s="144" t="s">
        <v>253</v>
      </c>
      <c r="AU356" s="144" t="s">
        <v>85</v>
      </c>
      <c r="AY356" s="13" t="s">
        <v>251</v>
      </c>
      <c r="BE356" s="145">
        <f t="shared" si="84"/>
        <v>0</v>
      </c>
      <c r="BF356" s="145">
        <f t="shared" si="85"/>
        <v>0</v>
      </c>
      <c r="BG356" s="145">
        <f t="shared" si="86"/>
        <v>0</v>
      </c>
      <c r="BH356" s="145">
        <f t="shared" si="87"/>
        <v>0</v>
      </c>
      <c r="BI356" s="145">
        <f t="shared" si="88"/>
        <v>0</v>
      </c>
      <c r="BJ356" s="13" t="s">
        <v>83</v>
      </c>
      <c r="BK356" s="145">
        <f t="shared" si="89"/>
        <v>0</v>
      </c>
      <c r="BL356" s="13" t="s">
        <v>315</v>
      </c>
      <c r="BM356" s="144" t="s">
        <v>1005</v>
      </c>
    </row>
    <row r="357" spans="2:65" s="1" customFormat="1" ht="24.2" customHeight="1">
      <c r="B357" s="132"/>
      <c r="C357" s="146" t="s">
        <v>1006</v>
      </c>
      <c r="D357" s="146" t="s">
        <v>423</v>
      </c>
      <c r="E357" s="147" t="s">
        <v>1007</v>
      </c>
      <c r="F357" s="148" t="s">
        <v>1008</v>
      </c>
      <c r="G357" s="149" t="s">
        <v>256</v>
      </c>
      <c r="H357" s="150">
        <v>109.875</v>
      </c>
      <c r="I357" s="151"/>
      <c r="J357" s="152">
        <f t="shared" si="80"/>
        <v>0</v>
      </c>
      <c r="K357" s="148" t="s">
        <v>257</v>
      </c>
      <c r="L357" s="153"/>
      <c r="M357" s="154" t="s">
        <v>1</v>
      </c>
      <c r="N357" s="155" t="s">
        <v>41</v>
      </c>
      <c r="P357" s="142">
        <f t="shared" si="81"/>
        <v>0</v>
      </c>
      <c r="Q357" s="142">
        <v>2.87E-2</v>
      </c>
      <c r="R357" s="142">
        <f t="shared" si="82"/>
        <v>3.1534125</v>
      </c>
      <c r="S357" s="142">
        <v>0</v>
      </c>
      <c r="T357" s="143">
        <f t="shared" si="83"/>
        <v>0</v>
      </c>
      <c r="AR357" s="144" t="s">
        <v>380</v>
      </c>
      <c r="AT357" s="144" t="s">
        <v>423</v>
      </c>
      <c r="AU357" s="144" t="s">
        <v>85</v>
      </c>
      <c r="AY357" s="13" t="s">
        <v>251</v>
      </c>
      <c r="BE357" s="145">
        <f t="shared" si="84"/>
        <v>0</v>
      </c>
      <c r="BF357" s="145">
        <f t="shared" si="85"/>
        <v>0</v>
      </c>
      <c r="BG357" s="145">
        <f t="shared" si="86"/>
        <v>0</v>
      </c>
      <c r="BH357" s="145">
        <f t="shared" si="87"/>
        <v>0</v>
      </c>
      <c r="BI357" s="145">
        <f t="shared" si="88"/>
        <v>0</v>
      </c>
      <c r="BJ357" s="13" t="s">
        <v>83</v>
      </c>
      <c r="BK357" s="145">
        <f t="shared" si="89"/>
        <v>0</v>
      </c>
      <c r="BL357" s="13" t="s">
        <v>315</v>
      </c>
      <c r="BM357" s="144" t="s">
        <v>1009</v>
      </c>
    </row>
    <row r="358" spans="2:65" s="1" customFormat="1" ht="24.2" customHeight="1">
      <c r="B358" s="132"/>
      <c r="C358" s="133" t="s">
        <v>1010</v>
      </c>
      <c r="D358" s="133" t="s">
        <v>253</v>
      </c>
      <c r="E358" s="134" t="s">
        <v>1011</v>
      </c>
      <c r="F358" s="135" t="s">
        <v>1012</v>
      </c>
      <c r="G358" s="136" t="s">
        <v>256</v>
      </c>
      <c r="H358" s="137">
        <v>14.925000000000001</v>
      </c>
      <c r="I358" s="138"/>
      <c r="J358" s="139">
        <f t="shared" si="80"/>
        <v>0</v>
      </c>
      <c r="K358" s="135" t="s">
        <v>257</v>
      </c>
      <c r="L358" s="28"/>
      <c r="M358" s="140" t="s">
        <v>1</v>
      </c>
      <c r="N358" s="141" t="s">
        <v>41</v>
      </c>
      <c r="P358" s="142">
        <f t="shared" si="81"/>
        <v>0</v>
      </c>
      <c r="Q358" s="142">
        <v>2.7E-4</v>
      </c>
      <c r="R358" s="142">
        <f t="shared" si="82"/>
        <v>4.0297500000000003E-3</v>
      </c>
      <c r="S358" s="142">
        <v>0</v>
      </c>
      <c r="T358" s="143">
        <f t="shared" si="83"/>
        <v>0</v>
      </c>
      <c r="AR358" s="144" t="s">
        <v>315</v>
      </c>
      <c r="AT358" s="144" t="s">
        <v>253</v>
      </c>
      <c r="AU358" s="144" t="s">
        <v>85</v>
      </c>
      <c r="AY358" s="13" t="s">
        <v>251</v>
      </c>
      <c r="BE358" s="145">
        <f t="shared" si="84"/>
        <v>0</v>
      </c>
      <c r="BF358" s="145">
        <f t="shared" si="85"/>
        <v>0</v>
      </c>
      <c r="BG358" s="145">
        <f t="shared" si="86"/>
        <v>0</v>
      </c>
      <c r="BH358" s="145">
        <f t="shared" si="87"/>
        <v>0</v>
      </c>
      <c r="BI358" s="145">
        <f t="shared" si="88"/>
        <v>0</v>
      </c>
      <c r="BJ358" s="13" t="s">
        <v>83</v>
      </c>
      <c r="BK358" s="145">
        <f t="shared" si="89"/>
        <v>0</v>
      </c>
      <c r="BL358" s="13" t="s">
        <v>315</v>
      </c>
      <c r="BM358" s="144" t="s">
        <v>1013</v>
      </c>
    </row>
    <row r="359" spans="2:65" s="1" customFormat="1" ht="24.2" customHeight="1">
      <c r="B359" s="132"/>
      <c r="C359" s="146" t="s">
        <v>1014</v>
      </c>
      <c r="D359" s="146" t="s">
        <v>423</v>
      </c>
      <c r="E359" s="147" t="s">
        <v>1015</v>
      </c>
      <c r="F359" s="148" t="s">
        <v>1016</v>
      </c>
      <c r="G359" s="149" t="s">
        <v>256</v>
      </c>
      <c r="H359" s="150">
        <v>14.925000000000001</v>
      </c>
      <c r="I359" s="151"/>
      <c r="J359" s="152">
        <f t="shared" si="80"/>
        <v>0</v>
      </c>
      <c r="K359" s="148" t="s">
        <v>257</v>
      </c>
      <c r="L359" s="153"/>
      <c r="M359" s="154" t="s">
        <v>1</v>
      </c>
      <c r="N359" s="155" t="s">
        <v>41</v>
      </c>
      <c r="P359" s="142">
        <f t="shared" si="81"/>
        <v>0</v>
      </c>
      <c r="Q359" s="142">
        <v>2.9319999999999999E-2</v>
      </c>
      <c r="R359" s="142">
        <f t="shared" si="82"/>
        <v>0.43760100000000002</v>
      </c>
      <c r="S359" s="142">
        <v>0</v>
      </c>
      <c r="T359" s="143">
        <f t="shared" si="83"/>
        <v>0</v>
      </c>
      <c r="AR359" s="144" t="s">
        <v>380</v>
      </c>
      <c r="AT359" s="144" t="s">
        <v>423</v>
      </c>
      <c r="AU359" s="144" t="s">
        <v>85</v>
      </c>
      <c r="AY359" s="13" t="s">
        <v>251</v>
      </c>
      <c r="BE359" s="145">
        <f t="shared" si="84"/>
        <v>0</v>
      </c>
      <c r="BF359" s="145">
        <f t="shared" si="85"/>
        <v>0</v>
      </c>
      <c r="BG359" s="145">
        <f t="shared" si="86"/>
        <v>0</v>
      </c>
      <c r="BH359" s="145">
        <f t="shared" si="87"/>
        <v>0</v>
      </c>
      <c r="BI359" s="145">
        <f t="shared" si="88"/>
        <v>0</v>
      </c>
      <c r="BJ359" s="13" t="s">
        <v>83</v>
      </c>
      <c r="BK359" s="145">
        <f t="shared" si="89"/>
        <v>0</v>
      </c>
      <c r="BL359" s="13" t="s">
        <v>315</v>
      </c>
      <c r="BM359" s="144" t="s">
        <v>1017</v>
      </c>
    </row>
    <row r="360" spans="2:65" s="1" customFormat="1" ht="24.2" customHeight="1">
      <c r="B360" s="132"/>
      <c r="C360" s="133" t="s">
        <v>1018</v>
      </c>
      <c r="D360" s="133" t="s">
        <v>253</v>
      </c>
      <c r="E360" s="134" t="s">
        <v>1019</v>
      </c>
      <c r="F360" s="135" t="s">
        <v>1020</v>
      </c>
      <c r="G360" s="136" t="s">
        <v>335</v>
      </c>
      <c r="H360" s="137">
        <v>17</v>
      </c>
      <c r="I360" s="138"/>
      <c r="J360" s="139">
        <f t="shared" si="80"/>
        <v>0</v>
      </c>
      <c r="K360" s="135" t="s">
        <v>257</v>
      </c>
      <c r="L360" s="28"/>
      <c r="M360" s="140" t="s">
        <v>1</v>
      </c>
      <c r="N360" s="141" t="s">
        <v>41</v>
      </c>
      <c r="P360" s="142">
        <f t="shared" si="81"/>
        <v>0</v>
      </c>
      <c r="Q360" s="142">
        <v>0</v>
      </c>
      <c r="R360" s="142">
        <f t="shared" si="82"/>
        <v>0</v>
      </c>
      <c r="S360" s="142">
        <v>0</v>
      </c>
      <c r="T360" s="143">
        <f t="shared" si="83"/>
        <v>0</v>
      </c>
      <c r="AR360" s="144" t="s">
        <v>315</v>
      </c>
      <c r="AT360" s="144" t="s">
        <v>253</v>
      </c>
      <c r="AU360" s="144" t="s">
        <v>85</v>
      </c>
      <c r="AY360" s="13" t="s">
        <v>251</v>
      </c>
      <c r="BE360" s="145">
        <f t="shared" si="84"/>
        <v>0</v>
      </c>
      <c r="BF360" s="145">
        <f t="shared" si="85"/>
        <v>0</v>
      </c>
      <c r="BG360" s="145">
        <f t="shared" si="86"/>
        <v>0</v>
      </c>
      <c r="BH360" s="145">
        <f t="shared" si="87"/>
        <v>0</v>
      </c>
      <c r="BI360" s="145">
        <f t="shared" si="88"/>
        <v>0</v>
      </c>
      <c r="BJ360" s="13" t="s">
        <v>83</v>
      </c>
      <c r="BK360" s="145">
        <f t="shared" si="89"/>
        <v>0</v>
      </c>
      <c r="BL360" s="13" t="s">
        <v>315</v>
      </c>
      <c r="BM360" s="144" t="s">
        <v>1021</v>
      </c>
    </row>
    <row r="361" spans="2:65" s="1" customFormat="1" ht="24.2" customHeight="1">
      <c r="B361" s="132"/>
      <c r="C361" s="146" t="s">
        <v>1022</v>
      </c>
      <c r="D361" s="146" t="s">
        <v>423</v>
      </c>
      <c r="E361" s="147" t="s">
        <v>1023</v>
      </c>
      <c r="F361" s="148" t="s">
        <v>1024</v>
      </c>
      <c r="G361" s="149" t="s">
        <v>401</v>
      </c>
      <c r="H361" s="150">
        <v>2</v>
      </c>
      <c r="I361" s="151"/>
      <c r="J361" s="152">
        <f t="shared" si="80"/>
        <v>0</v>
      </c>
      <c r="K361" s="148" t="s">
        <v>1</v>
      </c>
      <c r="L361" s="153"/>
      <c r="M361" s="154" t="s">
        <v>1</v>
      </c>
      <c r="N361" s="155" t="s">
        <v>41</v>
      </c>
      <c r="P361" s="142">
        <f t="shared" si="81"/>
        <v>0</v>
      </c>
      <c r="Q361" s="142">
        <v>0</v>
      </c>
      <c r="R361" s="142">
        <f t="shared" si="82"/>
        <v>0</v>
      </c>
      <c r="S361" s="142">
        <v>0</v>
      </c>
      <c r="T361" s="143">
        <f t="shared" si="83"/>
        <v>0</v>
      </c>
      <c r="AR361" s="144" t="s">
        <v>380</v>
      </c>
      <c r="AT361" s="144" t="s">
        <v>423</v>
      </c>
      <c r="AU361" s="144" t="s">
        <v>85</v>
      </c>
      <c r="AY361" s="13" t="s">
        <v>251</v>
      </c>
      <c r="BE361" s="145">
        <f t="shared" si="84"/>
        <v>0</v>
      </c>
      <c r="BF361" s="145">
        <f t="shared" si="85"/>
        <v>0</v>
      </c>
      <c r="BG361" s="145">
        <f t="shared" si="86"/>
        <v>0</v>
      </c>
      <c r="BH361" s="145">
        <f t="shared" si="87"/>
        <v>0</v>
      </c>
      <c r="BI361" s="145">
        <f t="shared" si="88"/>
        <v>0</v>
      </c>
      <c r="BJ361" s="13" t="s">
        <v>83</v>
      </c>
      <c r="BK361" s="145">
        <f t="shared" si="89"/>
        <v>0</v>
      </c>
      <c r="BL361" s="13" t="s">
        <v>315</v>
      </c>
      <c r="BM361" s="144" t="s">
        <v>1025</v>
      </c>
    </row>
    <row r="362" spans="2:65" s="1" customFormat="1" ht="24.2" customHeight="1">
      <c r="B362" s="132"/>
      <c r="C362" s="146" t="s">
        <v>1026</v>
      </c>
      <c r="D362" s="146" t="s">
        <v>423</v>
      </c>
      <c r="E362" s="147" t="s">
        <v>1027</v>
      </c>
      <c r="F362" s="148" t="s">
        <v>1028</v>
      </c>
      <c r="G362" s="149" t="s">
        <v>401</v>
      </c>
      <c r="H362" s="150">
        <v>1</v>
      </c>
      <c r="I362" s="151"/>
      <c r="J362" s="152">
        <f t="shared" si="80"/>
        <v>0</v>
      </c>
      <c r="K362" s="148" t="s">
        <v>1029</v>
      </c>
      <c r="L362" s="153"/>
      <c r="M362" s="154" t="s">
        <v>1</v>
      </c>
      <c r="N362" s="155" t="s">
        <v>41</v>
      </c>
      <c r="P362" s="142">
        <f t="shared" si="81"/>
        <v>0</v>
      </c>
      <c r="Q362" s="142">
        <v>0</v>
      </c>
      <c r="R362" s="142">
        <f t="shared" si="82"/>
        <v>0</v>
      </c>
      <c r="S362" s="142">
        <v>0</v>
      </c>
      <c r="T362" s="143">
        <f t="shared" si="83"/>
        <v>0</v>
      </c>
      <c r="AR362" s="144" t="s">
        <v>380</v>
      </c>
      <c r="AT362" s="144" t="s">
        <v>423</v>
      </c>
      <c r="AU362" s="144" t="s">
        <v>85</v>
      </c>
      <c r="AY362" s="13" t="s">
        <v>251</v>
      </c>
      <c r="BE362" s="145">
        <f t="shared" si="84"/>
        <v>0</v>
      </c>
      <c r="BF362" s="145">
        <f t="shared" si="85"/>
        <v>0</v>
      </c>
      <c r="BG362" s="145">
        <f t="shared" si="86"/>
        <v>0</v>
      </c>
      <c r="BH362" s="145">
        <f t="shared" si="87"/>
        <v>0</v>
      </c>
      <c r="BI362" s="145">
        <f t="shared" si="88"/>
        <v>0</v>
      </c>
      <c r="BJ362" s="13" t="s">
        <v>83</v>
      </c>
      <c r="BK362" s="145">
        <f t="shared" si="89"/>
        <v>0</v>
      </c>
      <c r="BL362" s="13" t="s">
        <v>315</v>
      </c>
      <c r="BM362" s="144" t="s">
        <v>1030</v>
      </c>
    </row>
    <row r="363" spans="2:65" s="1" customFormat="1" ht="24.2" customHeight="1">
      <c r="B363" s="132"/>
      <c r="C363" s="146" t="s">
        <v>1031</v>
      </c>
      <c r="D363" s="146" t="s">
        <v>423</v>
      </c>
      <c r="E363" s="147" t="s">
        <v>1032</v>
      </c>
      <c r="F363" s="148" t="s">
        <v>1033</v>
      </c>
      <c r="G363" s="149" t="s">
        <v>401</v>
      </c>
      <c r="H363" s="150">
        <v>2</v>
      </c>
      <c r="I363" s="151"/>
      <c r="J363" s="152">
        <f t="shared" si="80"/>
        <v>0</v>
      </c>
      <c r="K363" s="148" t="s">
        <v>1029</v>
      </c>
      <c r="L363" s="153"/>
      <c r="M363" s="154" t="s">
        <v>1</v>
      </c>
      <c r="N363" s="155" t="s">
        <v>41</v>
      </c>
      <c r="P363" s="142">
        <f t="shared" si="81"/>
        <v>0</v>
      </c>
      <c r="Q363" s="142">
        <v>0</v>
      </c>
      <c r="R363" s="142">
        <f t="shared" si="82"/>
        <v>0</v>
      </c>
      <c r="S363" s="142">
        <v>0</v>
      </c>
      <c r="T363" s="143">
        <f t="shared" si="83"/>
        <v>0</v>
      </c>
      <c r="AR363" s="144" t="s">
        <v>380</v>
      </c>
      <c r="AT363" s="144" t="s">
        <v>423</v>
      </c>
      <c r="AU363" s="144" t="s">
        <v>85</v>
      </c>
      <c r="AY363" s="13" t="s">
        <v>251</v>
      </c>
      <c r="BE363" s="145">
        <f t="shared" si="84"/>
        <v>0</v>
      </c>
      <c r="BF363" s="145">
        <f t="shared" si="85"/>
        <v>0</v>
      </c>
      <c r="BG363" s="145">
        <f t="shared" si="86"/>
        <v>0</v>
      </c>
      <c r="BH363" s="145">
        <f t="shared" si="87"/>
        <v>0</v>
      </c>
      <c r="BI363" s="145">
        <f t="shared" si="88"/>
        <v>0</v>
      </c>
      <c r="BJ363" s="13" t="s">
        <v>83</v>
      </c>
      <c r="BK363" s="145">
        <f t="shared" si="89"/>
        <v>0</v>
      </c>
      <c r="BL363" s="13" t="s">
        <v>315</v>
      </c>
      <c r="BM363" s="144" t="s">
        <v>1034</v>
      </c>
    </row>
    <row r="364" spans="2:65" s="1" customFormat="1" ht="24.2" customHeight="1">
      <c r="B364" s="132"/>
      <c r="C364" s="146" t="s">
        <v>1035</v>
      </c>
      <c r="D364" s="146" t="s">
        <v>423</v>
      </c>
      <c r="E364" s="147" t="s">
        <v>1036</v>
      </c>
      <c r="F364" s="148" t="s">
        <v>1037</v>
      </c>
      <c r="G364" s="149" t="s">
        <v>401</v>
      </c>
      <c r="H364" s="150">
        <v>2</v>
      </c>
      <c r="I364" s="151"/>
      <c r="J364" s="152">
        <f t="shared" si="80"/>
        <v>0</v>
      </c>
      <c r="K364" s="148" t="s">
        <v>1029</v>
      </c>
      <c r="L364" s="153"/>
      <c r="M364" s="154" t="s">
        <v>1</v>
      </c>
      <c r="N364" s="155" t="s">
        <v>41</v>
      </c>
      <c r="P364" s="142">
        <f t="shared" si="81"/>
        <v>0</v>
      </c>
      <c r="Q364" s="142">
        <v>0</v>
      </c>
      <c r="R364" s="142">
        <f t="shared" si="82"/>
        <v>0</v>
      </c>
      <c r="S364" s="142">
        <v>0</v>
      </c>
      <c r="T364" s="143">
        <f t="shared" si="83"/>
        <v>0</v>
      </c>
      <c r="AR364" s="144" t="s">
        <v>380</v>
      </c>
      <c r="AT364" s="144" t="s">
        <v>423</v>
      </c>
      <c r="AU364" s="144" t="s">
        <v>85</v>
      </c>
      <c r="AY364" s="13" t="s">
        <v>251</v>
      </c>
      <c r="BE364" s="145">
        <f t="shared" si="84"/>
        <v>0</v>
      </c>
      <c r="BF364" s="145">
        <f t="shared" si="85"/>
        <v>0</v>
      </c>
      <c r="BG364" s="145">
        <f t="shared" si="86"/>
        <v>0</v>
      </c>
      <c r="BH364" s="145">
        <f t="shared" si="87"/>
        <v>0</v>
      </c>
      <c r="BI364" s="145">
        <f t="shared" si="88"/>
        <v>0</v>
      </c>
      <c r="BJ364" s="13" t="s">
        <v>83</v>
      </c>
      <c r="BK364" s="145">
        <f t="shared" si="89"/>
        <v>0</v>
      </c>
      <c r="BL364" s="13" t="s">
        <v>315</v>
      </c>
      <c r="BM364" s="144" t="s">
        <v>1038</v>
      </c>
    </row>
    <row r="365" spans="2:65" s="1" customFormat="1" ht="24.2" customHeight="1">
      <c r="B365" s="132"/>
      <c r="C365" s="146" t="s">
        <v>1039</v>
      </c>
      <c r="D365" s="146" t="s">
        <v>423</v>
      </c>
      <c r="E365" s="147" t="s">
        <v>1040</v>
      </c>
      <c r="F365" s="148" t="s">
        <v>1041</v>
      </c>
      <c r="G365" s="149" t="s">
        <v>401</v>
      </c>
      <c r="H365" s="150">
        <v>1</v>
      </c>
      <c r="I365" s="151"/>
      <c r="J365" s="152">
        <f t="shared" si="80"/>
        <v>0</v>
      </c>
      <c r="K365" s="148" t="s">
        <v>1029</v>
      </c>
      <c r="L365" s="153"/>
      <c r="M365" s="154" t="s">
        <v>1</v>
      </c>
      <c r="N365" s="155" t="s">
        <v>41</v>
      </c>
      <c r="P365" s="142">
        <f t="shared" si="81"/>
        <v>0</v>
      </c>
      <c r="Q365" s="142">
        <v>0</v>
      </c>
      <c r="R365" s="142">
        <f t="shared" si="82"/>
        <v>0</v>
      </c>
      <c r="S365" s="142">
        <v>0</v>
      </c>
      <c r="T365" s="143">
        <f t="shared" si="83"/>
        <v>0</v>
      </c>
      <c r="AR365" s="144" t="s">
        <v>380</v>
      </c>
      <c r="AT365" s="144" t="s">
        <v>423</v>
      </c>
      <c r="AU365" s="144" t="s">
        <v>85</v>
      </c>
      <c r="AY365" s="13" t="s">
        <v>251</v>
      </c>
      <c r="BE365" s="145">
        <f t="shared" si="84"/>
        <v>0</v>
      </c>
      <c r="BF365" s="145">
        <f t="shared" si="85"/>
        <v>0</v>
      </c>
      <c r="BG365" s="145">
        <f t="shared" si="86"/>
        <v>0</v>
      </c>
      <c r="BH365" s="145">
        <f t="shared" si="87"/>
        <v>0</v>
      </c>
      <c r="BI365" s="145">
        <f t="shared" si="88"/>
        <v>0</v>
      </c>
      <c r="BJ365" s="13" t="s">
        <v>83</v>
      </c>
      <c r="BK365" s="145">
        <f t="shared" si="89"/>
        <v>0</v>
      </c>
      <c r="BL365" s="13" t="s">
        <v>315</v>
      </c>
      <c r="BM365" s="144" t="s">
        <v>1042</v>
      </c>
    </row>
    <row r="366" spans="2:65" s="1" customFormat="1" ht="24.2" customHeight="1">
      <c r="B366" s="132"/>
      <c r="C366" s="146" t="s">
        <v>1043</v>
      </c>
      <c r="D366" s="146" t="s">
        <v>423</v>
      </c>
      <c r="E366" s="147" t="s">
        <v>1044</v>
      </c>
      <c r="F366" s="148" t="s">
        <v>1045</v>
      </c>
      <c r="G366" s="149" t="s">
        <v>401</v>
      </c>
      <c r="H366" s="150">
        <v>3</v>
      </c>
      <c r="I366" s="151"/>
      <c r="J366" s="152">
        <f t="shared" si="80"/>
        <v>0</v>
      </c>
      <c r="K366" s="148" t="s">
        <v>1029</v>
      </c>
      <c r="L366" s="153"/>
      <c r="M366" s="154" t="s">
        <v>1</v>
      </c>
      <c r="N366" s="155" t="s">
        <v>41</v>
      </c>
      <c r="P366" s="142">
        <f t="shared" si="81"/>
        <v>0</v>
      </c>
      <c r="Q366" s="142">
        <v>0</v>
      </c>
      <c r="R366" s="142">
        <f t="shared" si="82"/>
        <v>0</v>
      </c>
      <c r="S366" s="142">
        <v>0</v>
      </c>
      <c r="T366" s="143">
        <f t="shared" si="83"/>
        <v>0</v>
      </c>
      <c r="AR366" s="144" t="s">
        <v>380</v>
      </c>
      <c r="AT366" s="144" t="s">
        <v>423</v>
      </c>
      <c r="AU366" s="144" t="s">
        <v>85</v>
      </c>
      <c r="AY366" s="13" t="s">
        <v>251</v>
      </c>
      <c r="BE366" s="145">
        <f t="shared" si="84"/>
        <v>0</v>
      </c>
      <c r="BF366" s="145">
        <f t="shared" si="85"/>
        <v>0</v>
      </c>
      <c r="BG366" s="145">
        <f t="shared" si="86"/>
        <v>0</v>
      </c>
      <c r="BH366" s="145">
        <f t="shared" si="87"/>
        <v>0</v>
      </c>
      <c r="BI366" s="145">
        <f t="shared" si="88"/>
        <v>0</v>
      </c>
      <c r="BJ366" s="13" t="s">
        <v>83</v>
      </c>
      <c r="BK366" s="145">
        <f t="shared" si="89"/>
        <v>0</v>
      </c>
      <c r="BL366" s="13" t="s">
        <v>315</v>
      </c>
      <c r="BM366" s="144" t="s">
        <v>1046</v>
      </c>
    </row>
    <row r="367" spans="2:65" s="1" customFormat="1" ht="24.2" customHeight="1">
      <c r="B367" s="132"/>
      <c r="C367" s="146" t="s">
        <v>1047</v>
      </c>
      <c r="D367" s="146" t="s">
        <v>423</v>
      </c>
      <c r="E367" s="147" t="s">
        <v>1048</v>
      </c>
      <c r="F367" s="148" t="s">
        <v>1049</v>
      </c>
      <c r="G367" s="149" t="s">
        <v>401</v>
      </c>
      <c r="H367" s="150">
        <v>1</v>
      </c>
      <c r="I367" s="151"/>
      <c r="J367" s="152">
        <f t="shared" si="80"/>
        <v>0</v>
      </c>
      <c r="K367" s="148" t="s">
        <v>1029</v>
      </c>
      <c r="L367" s="153"/>
      <c r="M367" s="154" t="s">
        <v>1</v>
      </c>
      <c r="N367" s="155" t="s">
        <v>41</v>
      </c>
      <c r="P367" s="142">
        <f t="shared" si="81"/>
        <v>0</v>
      </c>
      <c r="Q367" s="142">
        <v>0</v>
      </c>
      <c r="R367" s="142">
        <f t="shared" si="82"/>
        <v>0</v>
      </c>
      <c r="S367" s="142">
        <v>0</v>
      </c>
      <c r="T367" s="143">
        <f t="shared" si="83"/>
        <v>0</v>
      </c>
      <c r="AR367" s="144" t="s">
        <v>380</v>
      </c>
      <c r="AT367" s="144" t="s">
        <v>423</v>
      </c>
      <c r="AU367" s="144" t="s">
        <v>85</v>
      </c>
      <c r="AY367" s="13" t="s">
        <v>251</v>
      </c>
      <c r="BE367" s="145">
        <f t="shared" si="84"/>
        <v>0</v>
      </c>
      <c r="BF367" s="145">
        <f t="shared" si="85"/>
        <v>0</v>
      </c>
      <c r="BG367" s="145">
        <f t="shared" si="86"/>
        <v>0</v>
      </c>
      <c r="BH367" s="145">
        <f t="shared" si="87"/>
        <v>0</v>
      </c>
      <c r="BI367" s="145">
        <f t="shared" si="88"/>
        <v>0</v>
      </c>
      <c r="BJ367" s="13" t="s">
        <v>83</v>
      </c>
      <c r="BK367" s="145">
        <f t="shared" si="89"/>
        <v>0</v>
      </c>
      <c r="BL367" s="13" t="s">
        <v>315</v>
      </c>
      <c r="BM367" s="144" t="s">
        <v>1050</v>
      </c>
    </row>
    <row r="368" spans="2:65" s="1" customFormat="1" ht="24.2" customHeight="1">
      <c r="B368" s="132"/>
      <c r="C368" s="146" t="s">
        <v>1051</v>
      </c>
      <c r="D368" s="146" t="s">
        <v>423</v>
      </c>
      <c r="E368" s="147" t="s">
        <v>1052</v>
      </c>
      <c r="F368" s="148" t="s">
        <v>1053</v>
      </c>
      <c r="G368" s="149" t="s">
        <v>401</v>
      </c>
      <c r="H368" s="150">
        <v>2</v>
      </c>
      <c r="I368" s="151"/>
      <c r="J368" s="152">
        <f t="shared" si="80"/>
        <v>0</v>
      </c>
      <c r="K368" s="148" t="s">
        <v>1029</v>
      </c>
      <c r="L368" s="153"/>
      <c r="M368" s="154" t="s">
        <v>1</v>
      </c>
      <c r="N368" s="155" t="s">
        <v>41</v>
      </c>
      <c r="P368" s="142">
        <f t="shared" si="81"/>
        <v>0</v>
      </c>
      <c r="Q368" s="142">
        <v>0</v>
      </c>
      <c r="R368" s="142">
        <f t="shared" si="82"/>
        <v>0</v>
      </c>
      <c r="S368" s="142">
        <v>0</v>
      </c>
      <c r="T368" s="143">
        <f t="shared" si="83"/>
        <v>0</v>
      </c>
      <c r="AR368" s="144" t="s">
        <v>380</v>
      </c>
      <c r="AT368" s="144" t="s">
        <v>423</v>
      </c>
      <c r="AU368" s="144" t="s">
        <v>85</v>
      </c>
      <c r="AY368" s="13" t="s">
        <v>251</v>
      </c>
      <c r="BE368" s="145">
        <f t="shared" si="84"/>
        <v>0</v>
      </c>
      <c r="BF368" s="145">
        <f t="shared" si="85"/>
        <v>0</v>
      </c>
      <c r="BG368" s="145">
        <f t="shared" si="86"/>
        <v>0</v>
      </c>
      <c r="BH368" s="145">
        <f t="shared" si="87"/>
        <v>0</v>
      </c>
      <c r="BI368" s="145">
        <f t="shared" si="88"/>
        <v>0</v>
      </c>
      <c r="BJ368" s="13" t="s">
        <v>83</v>
      </c>
      <c r="BK368" s="145">
        <f t="shared" si="89"/>
        <v>0</v>
      </c>
      <c r="BL368" s="13" t="s">
        <v>315</v>
      </c>
      <c r="BM368" s="144" t="s">
        <v>1054</v>
      </c>
    </row>
    <row r="369" spans="2:65" s="1" customFormat="1" ht="24.2" customHeight="1">
      <c r="B369" s="132"/>
      <c r="C369" s="146" t="s">
        <v>1055</v>
      </c>
      <c r="D369" s="146" t="s">
        <v>423</v>
      </c>
      <c r="E369" s="147" t="s">
        <v>1056</v>
      </c>
      <c r="F369" s="148" t="s">
        <v>1057</v>
      </c>
      <c r="G369" s="149" t="s">
        <v>401</v>
      </c>
      <c r="H369" s="150">
        <v>2</v>
      </c>
      <c r="I369" s="151"/>
      <c r="J369" s="152">
        <f t="shared" si="80"/>
        <v>0</v>
      </c>
      <c r="K369" s="148" t="s">
        <v>1029</v>
      </c>
      <c r="L369" s="153"/>
      <c r="M369" s="154" t="s">
        <v>1</v>
      </c>
      <c r="N369" s="155" t="s">
        <v>41</v>
      </c>
      <c r="P369" s="142">
        <f t="shared" si="81"/>
        <v>0</v>
      </c>
      <c r="Q369" s="142">
        <v>0</v>
      </c>
      <c r="R369" s="142">
        <f t="shared" si="82"/>
        <v>0</v>
      </c>
      <c r="S369" s="142">
        <v>0</v>
      </c>
      <c r="T369" s="143">
        <f t="shared" si="83"/>
        <v>0</v>
      </c>
      <c r="AR369" s="144" t="s">
        <v>380</v>
      </c>
      <c r="AT369" s="144" t="s">
        <v>423</v>
      </c>
      <c r="AU369" s="144" t="s">
        <v>85</v>
      </c>
      <c r="AY369" s="13" t="s">
        <v>251</v>
      </c>
      <c r="BE369" s="145">
        <f t="shared" si="84"/>
        <v>0</v>
      </c>
      <c r="BF369" s="145">
        <f t="shared" si="85"/>
        <v>0</v>
      </c>
      <c r="BG369" s="145">
        <f t="shared" si="86"/>
        <v>0</v>
      </c>
      <c r="BH369" s="145">
        <f t="shared" si="87"/>
        <v>0</v>
      </c>
      <c r="BI369" s="145">
        <f t="shared" si="88"/>
        <v>0</v>
      </c>
      <c r="BJ369" s="13" t="s">
        <v>83</v>
      </c>
      <c r="BK369" s="145">
        <f t="shared" si="89"/>
        <v>0</v>
      </c>
      <c r="BL369" s="13" t="s">
        <v>315</v>
      </c>
      <c r="BM369" s="144" t="s">
        <v>1058</v>
      </c>
    </row>
    <row r="370" spans="2:65" s="1" customFormat="1" ht="24.2" customHeight="1">
      <c r="B370" s="132"/>
      <c r="C370" s="146" t="s">
        <v>1059</v>
      </c>
      <c r="D370" s="146" t="s">
        <v>423</v>
      </c>
      <c r="E370" s="147" t="s">
        <v>1060</v>
      </c>
      <c r="F370" s="148" t="s">
        <v>1061</v>
      </c>
      <c r="G370" s="149" t="s">
        <v>401</v>
      </c>
      <c r="H370" s="150">
        <v>1</v>
      </c>
      <c r="I370" s="151"/>
      <c r="J370" s="152">
        <f t="shared" si="80"/>
        <v>0</v>
      </c>
      <c r="K370" s="148" t="s">
        <v>1029</v>
      </c>
      <c r="L370" s="153"/>
      <c r="M370" s="154" t="s">
        <v>1</v>
      </c>
      <c r="N370" s="155" t="s">
        <v>41</v>
      </c>
      <c r="P370" s="142">
        <f t="shared" si="81"/>
        <v>0</v>
      </c>
      <c r="Q370" s="142">
        <v>0</v>
      </c>
      <c r="R370" s="142">
        <f t="shared" si="82"/>
        <v>0</v>
      </c>
      <c r="S370" s="142">
        <v>0</v>
      </c>
      <c r="T370" s="143">
        <f t="shared" si="83"/>
        <v>0</v>
      </c>
      <c r="AR370" s="144" t="s">
        <v>380</v>
      </c>
      <c r="AT370" s="144" t="s">
        <v>423</v>
      </c>
      <c r="AU370" s="144" t="s">
        <v>85</v>
      </c>
      <c r="AY370" s="13" t="s">
        <v>251</v>
      </c>
      <c r="BE370" s="145">
        <f t="shared" si="84"/>
        <v>0</v>
      </c>
      <c r="BF370" s="145">
        <f t="shared" si="85"/>
        <v>0</v>
      </c>
      <c r="BG370" s="145">
        <f t="shared" si="86"/>
        <v>0</v>
      </c>
      <c r="BH370" s="145">
        <f t="shared" si="87"/>
        <v>0</v>
      </c>
      <c r="BI370" s="145">
        <f t="shared" si="88"/>
        <v>0</v>
      </c>
      <c r="BJ370" s="13" t="s">
        <v>83</v>
      </c>
      <c r="BK370" s="145">
        <f t="shared" si="89"/>
        <v>0</v>
      </c>
      <c r="BL370" s="13" t="s">
        <v>315</v>
      </c>
      <c r="BM370" s="144" t="s">
        <v>1062</v>
      </c>
    </row>
    <row r="371" spans="2:65" s="1" customFormat="1" ht="24.2" customHeight="1">
      <c r="B371" s="132"/>
      <c r="C371" s="133" t="s">
        <v>1063</v>
      </c>
      <c r="D371" s="133" t="s">
        <v>253</v>
      </c>
      <c r="E371" s="134" t="s">
        <v>1064</v>
      </c>
      <c r="F371" s="135" t="s">
        <v>1065</v>
      </c>
      <c r="G371" s="136" t="s">
        <v>335</v>
      </c>
      <c r="H371" s="137">
        <v>4</v>
      </c>
      <c r="I371" s="138"/>
      <c r="J371" s="139">
        <f t="shared" si="80"/>
        <v>0</v>
      </c>
      <c r="K371" s="135" t="s">
        <v>257</v>
      </c>
      <c r="L371" s="28"/>
      <c r="M371" s="140" t="s">
        <v>1</v>
      </c>
      <c r="N371" s="141" t="s">
        <v>41</v>
      </c>
      <c r="P371" s="142">
        <f t="shared" si="81"/>
        <v>0</v>
      </c>
      <c r="Q371" s="142">
        <v>0</v>
      </c>
      <c r="R371" s="142">
        <f t="shared" si="82"/>
        <v>0</v>
      </c>
      <c r="S371" s="142">
        <v>0</v>
      </c>
      <c r="T371" s="143">
        <f t="shared" si="83"/>
        <v>0</v>
      </c>
      <c r="AR371" s="144" t="s">
        <v>315</v>
      </c>
      <c r="AT371" s="144" t="s">
        <v>253</v>
      </c>
      <c r="AU371" s="144" t="s">
        <v>85</v>
      </c>
      <c r="AY371" s="13" t="s">
        <v>251</v>
      </c>
      <c r="BE371" s="145">
        <f t="shared" si="84"/>
        <v>0</v>
      </c>
      <c r="BF371" s="145">
        <f t="shared" si="85"/>
        <v>0</v>
      </c>
      <c r="BG371" s="145">
        <f t="shared" si="86"/>
        <v>0</v>
      </c>
      <c r="BH371" s="145">
        <f t="shared" si="87"/>
        <v>0</v>
      </c>
      <c r="BI371" s="145">
        <f t="shared" si="88"/>
        <v>0</v>
      </c>
      <c r="BJ371" s="13" t="s">
        <v>83</v>
      </c>
      <c r="BK371" s="145">
        <f t="shared" si="89"/>
        <v>0</v>
      </c>
      <c r="BL371" s="13" t="s">
        <v>315</v>
      </c>
      <c r="BM371" s="144" t="s">
        <v>1066</v>
      </c>
    </row>
    <row r="372" spans="2:65" s="1" customFormat="1" ht="24.2" customHeight="1">
      <c r="B372" s="132"/>
      <c r="C372" s="146" t="s">
        <v>1067</v>
      </c>
      <c r="D372" s="146" t="s">
        <v>423</v>
      </c>
      <c r="E372" s="147" t="s">
        <v>1068</v>
      </c>
      <c r="F372" s="148" t="s">
        <v>1069</v>
      </c>
      <c r="G372" s="149" t="s">
        <v>401</v>
      </c>
      <c r="H372" s="150">
        <v>4</v>
      </c>
      <c r="I372" s="151"/>
      <c r="J372" s="152">
        <f t="shared" si="80"/>
        <v>0</v>
      </c>
      <c r="K372" s="148" t="s">
        <v>1029</v>
      </c>
      <c r="L372" s="153"/>
      <c r="M372" s="154" t="s">
        <v>1</v>
      </c>
      <c r="N372" s="155" t="s">
        <v>41</v>
      </c>
      <c r="P372" s="142">
        <f t="shared" si="81"/>
        <v>0</v>
      </c>
      <c r="Q372" s="142">
        <v>0</v>
      </c>
      <c r="R372" s="142">
        <f t="shared" si="82"/>
        <v>0</v>
      </c>
      <c r="S372" s="142">
        <v>0</v>
      </c>
      <c r="T372" s="143">
        <f t="shared" si="83"/>
        <v>0</v>
      </c>
      <c r="AR372" s="144" t="s">
        <v>380</v>
      </c>
      <c r="AT372" s="144" t="s">
        <v>423</v>
      </c>
      <c r="AU372" s="144" t="s">
        <v>85</v>
      </c>
      <c r="AY372" s="13" t="s">
        <v>251</v>
      </c>
      <c r="BE372" s="145">
        <f t="shared" si="84"/>
        <v>0</v>
      </c>
      <c r="BF372" s="145">
        <f t="shared" si="85"/>
        <v>0</v>
      </c>
      <c r="BG372" s="145">
        <f t="shared" si="86"/>
        <v>0</v>
      </c>
      <c r="BH372" s="145">
        <f t="shared" si="87"/>
        <v>0</v>
      </c>
      <c r="BI372" s="145">
        <f t="shared" si="88"/>
        <v>0</v>
      </c>
      <c r="BJ372" s="13" t="s">
        <v>83</v>
      </c>
      <c r="BK372" s="145">
        <f t="shared" si="89"/>
        <v>0</v>
      </c>
      <c r="BL372" s="13" t="s">
        <v>315</v>
      </c>
      <c r="BM372" s="144" t="s">
        <v>1070</v>
      </c>
    </row>
    <row r="373" spans="2:65" s="1" customFormat="1" ht="24.2" customHeight="1">
      <c r="B373" s="132"/>
      <c r="C373" s="133" t="s">
        <v>1071</v>
      </c>
      <c r="D373" s="133" t="s">
        <v>253</v>
      </c>
      <c r="E373" s="134" t="s">
        <v>1072</v>
      </c>
      <c r="F373" s="135" t="s">
        <v>1073</v>
      </c>
      <c r="G373" s="136" t="s">
        <v>335</v>
      </c>
      <c r="H373" s="137">
        <v>3</v>
      </c>
      <c r="I373" s="138"/>
      <c r="J373" s="139">
        <f t="shared" si="80"/>
        <v>0</v>
      </c>
      <c r="K373" s="135" t="s">
        <v>1074</v>
      </c>
      <c r="L373" s="28"/>
      <c r="M373" s="140" t="s">
        <v>1</v>
      </c>
      <c r="N373" s="141" t="s">
        <v>41</v>
      </c>
      <c r="P373" s="142">
        <f t="shared" si="81"/>
        <v>0</v>
      </c>
      <c r="Q373" s="142">
        <v>0</v>
      </c>
      <c r="R373" s="142">
        <f t="shared" si="82"/>
        <v>0</v>
      </c>
      <c r="S373" s="142">
        <v>0</v>
      </c>
      <c r="T373" s="143">
        <f t="shared" si="83"/>
        <v>0</v>
      </c>
      <c r="AR373" s="144" t="s">
        <v>315</v>
      </c>
      <c r="AT373" s="144" t="s">
        <v>253</v>
      </c>
      <c r="AU373" s="144" t="s">
        <v>85</v>
      </c>
      <c r="AY373" s="13" t="s">
        <v>251</v>
      </c>
      <c r="BE373" s="145">
        <f t="shared" si="84"/>
        <v>0</v>
      </c>
      <c r="BF373" s="145">
        <f t="shared" si="85"/>
        <v>0</v>
      </c>
      <c r="BG373" s="145">
        <f t="shared" si="86"/>
        <v>0</v>
      </c>
      <c r="BH373" s="145">
        <f t="shared" si="87"/>
        <v>0</v>
      </c>
      <c r="BI373" s="145">
        <f t="shared" si="88"/>
        <v>0</v>
      </c>
      <c r="BJ373" s="13" t="s">
        <v>83</v>
      </c>
      <c r="BK373" s="145">
        <f t="shared" si="89"/>
        <v>0</v>
      </c>
      <c r="BL373" s="13" t="s">
        <v>315</v>
      </c>
      <c r="BM373" s="144" t="s">
        <v>1075</v>
      </c>
    </row>
    <row r="374" spans="2:65" s="1" customFormat="1" ht="24.2" customHeight="1">
      <c r="B374" s="132"/>
      <c r="C374" s="133" t="s">
        <v>1076</v>
      </c>
      <c r="D374" s="133" t="s">
        <v>253</v>
      </c>
      <c r="E374" s="134" t="s">
        <v>1077</v>
      </c>
      <c r="F374" s="135" t="s">
        <v>1078</v>
      </c>
      <c r="G374" s="136" t="s">
        <v>335</v>
      </c>
      <c r="H374" s="137">
        <v>25</v>
      </c>
      <c r="I374" s="138"/>
      <c r="J374" s="139">
        <f t="shared" si="80"/>
        <v>0</v>
      </c>
      <c r="K374" s="135" t="s">
        <v>1074</v>
      </c>
      <c r="L374" s="28"/>
      <c r="M374" s="140" t="s">
        <v>1</v>
      </c>
      <c r="N374" s="141" t="s">
        <v>41</v>
      </c>
      <c r="P374" s="142">
        <f t="shared" si="81"/>
        <v>0</v>
      </c>
      <c r="Q374" s="142">
        <v>0</v>
      </c>
      <c r="R374" s="142">
        <f t="shared" si="82"/>
        <v>0</v>
      </c>
      <c r="S374" s="142">
        <v>0</v>
      </c>
      <c r="T374" s="143">
        <f t="shared" si="83"/>
        <v>0</v>
      </c>
      <c r="AR374" s="144" t="s">
        <v>315</v>
      </c>
      <c r="AT374" s="144" t="s">
        <v>253</v>
      </c>
      <c r="AU374" s="144" t="s">
        <v>85</v>
      </c>
      <c r="AY374" s="13" t="s">
        <v>251</v>
      </c>
      <c r="BE374" s="145">
        <f t="shared" si="84"/>
        <v>0</v>
      </c>
      <c r="BF374" s="145">
        <f t="shared" si="85"/>
        <v>0</v>
      </c>
      <c r="BG374" s="145">
        <f t="shared" si="86"/>
        <v>0</v>
      </c>
      <c r="BH374" s="145">
        <f t="shared" si="87"/>
        <v>0</v>
      </c>
      <c r="BI374" s="145">
        <f t="shared" si="88"/>
        <v>0</v>
      </c>
      <c r="BJ374" s="13" t="s">
        <v>83</v>
      </c>
      <c r="BK374" s="145">
        <f t="shared" si="89"/>
        <v>0</v>
      </c>
      <c r="BL374" s="13" t="s">
        <v>315</v>
      </c>
      <c r="BM374" s="144" t="s">
        <v>1079</v>
      </c>
    </row>
    <row r="375" spans="2:65" s="1" customFormat="1" ht="24.2" customHeight="1">
      <c r="B375" s="132"/>
      <c r="C375" s="133" t="s">
        <v>1080</v>
      </c>
      <c r="D375" s="133" t="s">
        <v>253</v>
      </c>
      <c r="E375" s="134" t="s">
        <v>1081</v>
      </c>
      <c r="F375" s="135" t="s">
        <v>1082</v>
      </c>
      <c r="G375" s="136" t="s">
        <v>335</v>
      </c>
      <c r="H375" s="137">
        <v>1</v>
      </c>
      <c r="I375" s="138"/>
      <c r="J375" s="139">
        <f t="shared" si="80"/>
        <v>0</v>
      </c>
      <c r="K375" s="135" t="s">
        <v>1074</v>
      </c>
      <c r="L375" s="28"/>
      <c r="M375" s="140" t="s">
        <v>1</v>
      </c>
      <c r="N375" s="141" t="s">
        <v>41</v>
      </c>
      <c r="P375" s="142">
        <f t="shared" si="81"/>
        <v>0</v>
      </c>
      <c r="Q375" s="142">
        <v>0</v>
      </c>
      <c r="R375" s="142">
        <f t="shared" si="82"/>
        <v>0</v>
      </c>
      <c r="S375" s="142">
        <v>0</v>
      </c>
      <c r="T375" s="143">
        <f t="shared" si="83"/>
        <v>0</v>
      </c>
      <c r="AR375" s="144" t="s">
        <v>315</v>
      </c>
      <c r="AT375" s="144" t="s">
        <v>253</v>
      </c>
      <c r="AU375" s="144" t="s">
        <v>85</v>
      </c>
      <c r="AY375" s="13" t="s">
        <v>251</v>
      </c>
      <c r="BE375" s="145">
        <f t="shared" si="84"/>
        <v>0</v>
      </c>
      <c r="BF375" s="145">
        <f t="shared" si="85"/>
        <v>0</v>
      </c>
      <c r="BG375" s="145">
        <f t="shared" si="86"/>
        <v>0</v>
      </c>
      <c r="BH375" s="145">
        <f t="shared" si="87"/>
        <v>0</v>
      </c>
      <c r="BI375" s="145">
        <f t="shared" si="88"/>
        <v>0</v>
      </c>
      <c r="BJ375" s="13" t="s">
        <v>83</v>
      </c>
      <c r="BK375" s="145">
        <f t="shared" si="89"/>
        <v>0</v>
      </c>
      <c r="BL375" s="13" t="s">
        <v>315</v>
      </c>
      <c r="BM375" s="144" t="s">
        <v>1083</v>
      </c>
    </row>
    <row r="376" spans="2:65" s="1" customFormat="1" ht="21.75" customHeight="1">
      <c r="B376" s="132"/>
      <c r="C376" s="146" t="s">
        <v>1084</v>
      </c>
      <c r="D376" s="146" t="s">
        <v>423</v>
      </c>
      <c r="E376" s="147" t="s">
        <v>1085</v>
      </c>
      <c r="F376" s="148" t="s">
        <v>1086</v>
      </c>
      <c r="G376" s="149" t="s">
        <v>411</v>
      </c>
      <c r="H376" s="150">
        <v>62.838000000000001</v>
      </c>
      <c r="I376" s="151"/>
      <c r="J376" s="152">
        <f t="shared" si="80"/>
        <v>0</v>
      </c>
      <c r="K376" s="148" t="s">
        <v>257</v>
      </c>
      <c r="L376" s="153"/>
      <c r="M376" s="154" t="s">
        <v>1</v>
      </c>
      <c r="N376" s="155" t="s">
        <v>41</v>
      </c>
      <c r="P376" s="142">
        <f t="shared" si="81"/>
        <v>0</v>
      </c>
      <c r="Q376" s="142">
        <v>1.8E-3</v>
      </c>
      <c r="R376" s="142">
        <f t="shared" si="82"/>
        <v>0.1131084</v>
      </c>
      <c r="S376" s="142">
        <v>0</v>
      </c>
      <c r="T376" s="143">
        <f t="shared" si="83"/>
        <v>0</v>
      </c>
      <c r="AR376" s="144" t="s">
        <v>380</v>
      </c>
      <c r="AT376" s="144" t="s">
        <v>423</v>
      </c>
      <c r="AU376" s="144" t="s">
        <v>85</v>
      </c>
      <c r="AY376" s="13" t="s">
        <v>251</v>
      </c>
      <c r="BE376" s="145">
        <f t="shared" si="84"/>
        <v>0</v>
      </c>
      <c r="BF376" s="145">
        <f t="shared" si="85"/>
        <v>0</v>
      </c>
      <c r="BG376" s="145">
        <f t="shared" si="86"/>
        <v>0</v>
      </c>
      <c r="BH376" s="145">
        <f t="shared" si="87"/>
        <v>0</v>
      </c>
      <c r="BI376" s="145">
        <f t="shared" si="88"/>
        <v>0</v>
      </c>
      <c r="BJ376" s="13" t="s">
        <v>83</v>
      </c>
      <c r="BK376" s="145">
        <f t="shared" si="89"/>
        <v>0</v>
      </c>
      <c r="BL376" s="13" t="s">
        <v>315</v>
      </c>
      <c r="BM376" s="144" t="s">
        <v>1087</v>
      </c>
    </row>
    <row r="377" spans="2:65" s="1" customFormat="1" ht="19.5">
      <c r="B377" s="28"/>
      <c r="D377" s="156" t="s">
        <v>679</v>
      </c>
      <c r="F377" s="157" t="s">
        <v>1088</v>
      </c>
      <c r="I377" s="158"/>
      <c r="L377" s="28"/>
      <c r="M377" s="159"/>
      <c r="T377" s="52"/>
      <c r="AT377" s="13" t="s">
        <v>679</v>
      </c>
      <c r="AU377" s="13" t="s">
        <v>85</v>
      </c>
    </row>
    <row r="378" spans="2:65" s="1" customFormat="1" ht="16.5" customHeight="1">
      <c r="B378" s="132"/>
      <c r="C378" s="133" t="s">
        <v>1089</v>
      </c>
      <c r="D378" s="133" t="s">
        <v>253</v>
      </c>
      <c r="E378" s="134" t="s">
        <v>1090</v>
      </c>
      <c r="F378" s="135" t="s">
        <v>1091</v>
      </c>
      <c r="G378" s="136" t="s">
        <v>335</v>
      </c>
      <c r="H378" s="137">
        <v>3</v>
      </c>
      <c r="I378" s="138"/>
      <c r="J378" s="139">
        <f t="shared" ref="J378:J388" si="90">ROUND(I378*H378,2)</f>
        <v>0</v>
      </c>
      <c r="K378" s="135" t="s">
        <v>257</v>
      </c>
      <c r="L378" s="28"/>
      <c r="M378" s="140" t="s">
        <v>1</v>
      </c>
      <c r="N378" s="141" t="s">
        <v>41</v>
      </c>
      <c r="P378" s="142">
        <f t="shared" ref="P378:P388" si="91">O378*H378</f>
        <v>0</v>
      </c>
      <c r="Q378" s="142">
        <v>0</v>
      </c>
      <c r="R378" s="142">
        <f t="shared" ref="R378:R388" si="92">Q378*H378</f>
        <v>0</v>
      </c>
      <c r="S378" s="142">
        <v>0</v>
      </c>
      <c r="T378" s="143">
        <f t="shared" ref="T378:T388" si="93">S378*H378</f>
        <v>0</v>
      </c>
      <c r="AR378" s="144" t="s">
        <v>315</v>
      </c>
      <c r="AT378" s="144" t="s">
        <v>253</v>
      </c>
      <c r="AU378" s="144" t="s">
        <v>85</v>
      </c>
      <c r="AY378" s="13" t="s">
        <v>251</v>
      </c>
      <c r="BE378" s="145">
        <f t="shared" ref="BE378:BE388" si="94">IF(N378="základní",J378,0)</f>
        <v>0</v>
      </c>
      <c r="BF378" s="145">
        <f t="shared" ref="BF378:BF388" si="95">IF(N378="snížená",J378,0)</f>
        <v>0</v>
      </c>
      <c r="BG378" s="145">
        <f t="shared" ref="BG378:BG388" si="96">IF(N378="zákl. přenesená",J378,0)</f>
        <v>0</v>
      </c>
      <c r="BH378" s="145">
        <f t="shared" ref="BH378:BH388" si="97">IF(N378="sníž. přenesená",J378,0)</f>
        <v>0</v>
      </c>
      <c r="BI378" s="145">
        <f t="shared" ref="BI378:BI388" si="98">IF(N378="nulová",J378,0)</f>
        <v>0</v>
      </c>
      <c r="BJ378" s="13" t="s">
        <v>83</v>
      </c>
      <c r="BK378" s="145">
        <f t="shared" ref="BK378:BK388" si="99">ROUND(I378*H378,2)</f>
        <v>0</v>
      </c>
      <c r="BL378" s="13" t="s">
        <v>315</v>
      </c>
      <c r="BM378" s="144" t="s">
        <v>1092</v>
      </c>
    </row>
    <row r="379" spans="2:65" s="1" customFormat="1" ht="24.2" customHeight="1">
      <c r="B379" s="132"/>
      <c r="C379" s="146" t="s">
        <v>1093</v>
      </c>
      <c r="D379" s="146" t="s">
        <v>423</v>
      </c>
      <c r="E379" s="147" t="s">
        <v>1094</v>
      </c>
      <c r="F379" s="148" t="s">
        <v>1095</v>
      </c>
      <c r="G379" s="149" t="s">
        <v>401</v>
      </c>
      <c r="H379" s="150">
        <v>3</v>
      </c>
      <c r="I379" s="151"/>
      <c r="J379" s="152">
        <f t="shared" si="90"/>
        <v>0</v>
      </c>
      <c r="K379" s="148" t="s">
        <v>707</v>
      </c>
      <c r="L379" s="153"/>
      <c r="M379" s="154" t="s">
        <v>1</v>
      </c>
      <c r="N379" s="155" t="s">
        <v>41</v>
      </c>
      <c r="P379" s="142">
        <f t="shared" si="91"/>
        <v>0</v>
      </c>
      <c r="Q379" s="142">
        <v>0</v>
      </c>
      <c r="R379" s="142">
        <f t="shared" si="92"/>
        <v>0</v>
      </c>
      <c r="S379" s="142">
        <v>0</v>
      </c>
      <c r="T379" s="143">
        <f t="shared" si="93"/>
        <v>0</v>
      </c>
      <c r="AR379" s="144" t="s">
        <v>380</v>
      </c>
      <c r="AT379" s="144" t="s">
        <v>423</v>
      </c>
      <c r="AU379" s="144" t="s">
        <v>85</v>
      </c>
      <c r="AY379" s="13" t="s">
        <v>251</v>
      </c>
      <c r="BE379" s="145">
        <f t="shared" si="94"/>
        <v>0</v>
      </c>
      <c r="BF379" s="145">
        <f t="shared" si="95"/>
        <v>0</v>
      </c>
      <c r="BG379" s="145">
        <f t="shared" si="96"/>
        <v>0</v>
      </c>
      <c r="BH379" s="145">
        <f t="shared" si="97"/>
        <v>0</v>
      </c>
      <c r="BI379" s="145">
        <f t="shared" si="98"/>
        <v>0</v>
      </c>
      <c r="BJ379" s="13" t="s">
        <v>83</v>
      </c>
      <c r="BK379" s="145">
        <f t="shared" si="99"/>
        <v>0</v>
      </c>
      <c r="BL379" s="13" t="s">
        <v>315</v>
      </c>
      <c r="BM379" s="144" t="s">
        <v>1096</v>
      </c>
    </row>
    <row r="380" spans="2:65" s="1" customFormat="1" ht="24.2" customHeight="1">
      <c r="B380" s="132"/>
      <c r="C380" s="133" t="s">
        <v>1097</v>
      </c>
      <c r="D380" s="133" t="s">
        <v>253</v>
      </c>
      <c r="E380" s="134" t="s">
        <v>1098</v>
      </c>
      <c r="F380" s="135" t="s">
        <v>1099</v>
      </c>
      <c r="G380" s="136" t="s">
        <v>411</v>
      </c>
      <c r="H380" s="137">
        <v>3</v>
      </c>
      <c r="I380" s="138"/>
      <c r="J380" s="139">
        <f t="shared" si="90"/>
        <v>0</v>
      </c>
      <c r="K380" s="135" t="s">
        <v>402</v>
      </c>
      <c r="L380" s="28"/>
      <c r="M380" s="140" t="s">
        <v>1</v>
      </c>
      <c r="N380" s="141" t="s">
        <v>41</v>
      </c>
      <c r="P380" s="142">
        <f t="shared" si="91"/>
        <v>0</v>
      </c>
      <c r="Q380" s="142">
        <v>0</v>
      </c>
      <c r="R380" s="142">
        <f t="shared" si="92"/>
        <v>0</v>
      </c>
      <c r="S380" s="142">
        <v>0</v>
      </c>
      <c r="T380" s="143">
        <f t="shared" si="93"/>
        <v>0</v>
      </c>
      <c r="AR380" s="144" t="s">
        <v>315</v>
      </c>
      <c r="AT380" s="144" t="s">
        <v>253</v>
      </c>
      <c r="AU380" s="144" t="s">
        <v>85</v>
      </c>
      <c r="AY380" s="13" t="s">
        <v>251</v>
      </c>
      <c r="BE380" s="145">
        <f t="shared" si="94"/>
        <v>0</v>
      </c>
      <c r="BF380" s="145">
        <f t="shared" si="95"/>
        <v>0</v>
      </c>
      <c r="BG380" s="145">
        <f t="shared" si="96"/>
        <v>0</v>
      </c>
      <c r="BH380" s="145">
        <f t="shared" si="97"/>
        <v>0</v>
      </c>
      <c r="BI380" s="145">
        <f t="shared" si="98"/>
        <v>0</v>
      </c>
      <c r="BJ380" s="13" t="s">
        <v>83</v>
      </c>
      <c r="BK380" s="145">
        <f t="shared" si="99"/>
        <v>0</v>
      </c>
      <c r="BL380" s="13" t="s">
        <v>315</v>
      </c>
      <c r="BM380" s="144" t="s">
        <v>1100</v>
      </c>
    </row>
    <row r="381" spans="2:65" s="1" customFormat="1" ht="24.2" customHeight="1">
      <c r="B381" s="132"/>
      <c r="C381" s="133" t="s">
        <v>1101</v>
      </c>
      <c r="D381" s="133" t="s">
        <v>253</v>
      </c>
      <c r="E381" s="134" t="s">
        <v>1102</v>
      </c>
      <c r="F381" s="135" t="s">
        <v>1103</v>
      </c>
      <c r="G381" s="136" t="s">
        <v>411</v>
      </c>
      <c r="H381" s="137">
        <v>3</v>
      </c>
      <c r="I381" s="138"/>
      <c r="J381" s="139">
        <f t="shared" si="90"/>
        <v>0</v>
      </c>
      <c r="K381" s="135" t="s">
        <v>402</v>
      </c>
      <c r="L381" s="28"/>
      <c r="M381" s="140" t="s">
        <v>1</v>
      </c>
      <c r="N381" s="141" t="s">
        <v>41</v>
      </c>
      <c r="P381" s="142">
        <f t="shared" si="91"/>
        <v>0</v>
      </c>
      <c r="Q381" s="142">
        <v>0</v>
      </c>
      <c r="R381" s="142">
        <f t="shared" si="92"/>
        <v>0</v>
      </c>
      <c r="S381" s="142">
        <v>0</v>
      </c>
      <c r="T381" s="143">
        <f t="shared" si="93"/>
        <v>0</v>
      </c>
      <c r="AR381" s="144" t="s">
        <v>315</v>
      </c>
      <c r="AT381" s="144" t="s">
        <v>253</v>
      </c>
      <c r="AU381" s="144" t="s">
        <v>85</v>
      </c>
      <c r="AY381" s="13" t="s">
        <v>251</v>
      </c>
      <c r="BE381" s="145">
        <f t="shared" si="94"/>
        <v>0</v>
      </c>
      <c r="BF381" s="145">
        <f t="shared" si="95"/>
        <v>0</v>
      </c>
      <c r="BG381" s="145">
        <f t="shared" si="96"/>
        <v>0</v>
      </c>
      <c r="BH381" s="145">
        <f t="shared" si="97"/>
        <v>0</v>
      </c>
      <c r="BI381" s="145">
        <f t="shared" si="98"/>
        <v>0</v>
      </c>
      <c r="BJ381" s="13" t="s">
        <v>83</v>
      </c>
      <c r="BK381" s="145">
        <f t="shared" si="99"/>
        <v>0</v>
      </c>
      <c r="BL381" s="13" t="s">
        <v>315</v>
      </c>
      <c r="BM381" s="144" t="s">
        <v>1104</v>
      </c>
    </row>
    <row r="382" spans="2:65" s="1" customFormat="1" ht="33" customHeight="1">
      <c r="B382" s="132"/>
      <c r="C382" s="146" t="s">
        <v>1105</v>
      </c>
      <c r="D382" s="146" t="s">
        <v>423</v>
      </c>
      <c r="E382" s="147" t="s">
        <v>1106</v>
      </c>
      <c r="F382" s="148" t="s">
        <v>1107</v>
      </c>
      <c r="G382" s="149" t="s">
        <v>401</v>
      </c>
      <c r="H382" s="150">
        <v>1</v>
      </c>
      <c r="I382" s="151"/>
      <c r="J382" s="152">
        <f t="shared" si="90"/>
        <v>0</v>
      </c>
      <c r="K382" s="148" t="s">
        <v>402</v>
      </c>
      <c r="L382" s="153"/>
      <c r="M382" s="154" t="s">
        <v>1</v>
      </c>
      <c r="N382" s="155" t="s">
        <v>41</v>
      </c>
      <c r="P382" s="142">
        <f t="shared" si="91"/>
        <v>0</v>
      </c>
      <c r="Q382" s="142">
        <v>0</v>
      </c>
      <c r="R382" s="142">
        <f t="shared" si="92"/>
        <v>0</v>
      </c>
      <c r="S382" s="142">
        <v>0</v>
      </c>
      <c r="T382" s="143">
        <f t="shared" si="93"/>
        <v>0</v>
      </c>
      <c r="AR382" s="144" t="s">
        <v>380</v>
      </c>
      <c r="AT382" s="144" t="s">
        <v>423</v>
      </c>
      <c r="AU382" s="144" t="s">
        <v>85</v>
      </c>
      <c r="AY382" s="13" t="s">
        <v>251</v>
      </c>
      <c r="BE382" s="145">
        <f t="shared" si="94"/>
        <v>0</v>
      </c>
      <c r="BF382" s="145">
        <f t="shared" si="95"/>
        <v>0</v>
      </c>
      <c r="BG382" s="145">
        <f t="shared" si="96"/>
        <v>0</v>
      </c>
      <c r="BH382" s="145">
        <f t="shared" si="97"/>
        <v>0</v>
      </c>
      <c r="BI382" s="145">
        <f t="shared" si="98"/>
        <v>0</v>
      </c>
      <c r="BJ382" s="13" t="s">
        <v>83</v>
      </c>
      <c r="BK382" s="145">
        <f t="shared" si="99"/>
        <v>0</v>
      </c>
      <c r="BL382" s="13" t="s">
        <v>315</v>
      </c>
      <c r="BM382" s="144" t="s">
        <v>1108</v>
      </c>
    </row>
    <row r="383" spans="2:65" s="1" customFormat="1" ht="24">
      <c r="B383" s="132"/>
      <c r="C383" s="146" t="s">
        <v>1109</v>
      </c>
      <c r="D383" s="146" t="s">
        <v>423</v>
      </c>
      <c r="E383" s="147" t="s">
        <v>1110</v>
      </c>
      <c r="F383" s="148" t="s">
        <v>1111</v>
      </c>
      <c r="G383" s="149" t="s">
        <v>401</v>
      </c>
      <c r="H383" s="150">
        <v>1</v>
      </c>
      <c r="I383" s="151"/>
      <c r="J383" s="152">
        <f t="shared" si="90"/>
        <v>0</v>
      </c>
      <c r="K383" s="148" t="s">
        <v>402</v>
      </c>
      <c r="L383" s="153"/>
      <c r="M383" s="154" t="s">
        <v>1</v>
      </c>
      <c r="N383" s="155" t="s">
        <v>41</v>
      </c>
      <c r="P383" s="142">
        <f t="shared" si="91"/>
        <v>0</v>
      </c>
      <c r="Q383" s="142">
        <v>0</v>
      </c>
      <c r="R383" s="142">
        <f t="shared" si="92"/>
        <v>0</v>
      </c>
      <c r="S383" s="142">
        <v>0</v>
      </c>
      <c r="T383" s="143">
        <f t="shared" si="93"/>
        <v>0</v>
      </c>
      <c r="AR383" s="144" t="s">
        <v>380</v>
      </c>
      <c r="AT383" s="144" t="s">
        <v>423</v>
      </c>
      <c r="AU383" s="144" t="s">
        <v>85</v>
      </c>
      <c r="AY383" s="13" t="s">
        <v>251</v>
      </c>
      <c r="BE383" s="145">
        <f t="shared" si="94"/>
        <v>0</v>
      </c>
      <c r="BF383" s="145">
        <f t="shared" si="95"/>
        <v>0</v>
      </c>
      <c r="BG383" s="145">
        <f t="shared" si="96"/>
        <v>0</v>
      </c>
      <c r="BH383" s="145">
        <f t="shared" si="97"/>
        <v>0</v>
      </c>
      <c r="BI383" s="145">
        <f t="shared" si="98"/>
        <v>0</v>
      </c>
      <c r="BJ383" s="13" t="s">
        <v>83</v>
      </c>
      <c r="BK383" s="145">
        <f t="shared" si="99"/>
        <v>0</v>
      </c>
      <c r="BL383" s="13" t="s">
        <v>315</v>
      </c>
      <c r="BM383" s="144" t="s">
        <v>1112</v>
      </c>
    </row>
    <row r="384" spans="2:65" s="1" customFormat="1" ht="24.2" customHeight="1">
      <c r="B384" s="132"/>
      <c r="C384" s="146" t="s">
        <v>1113</v>
      </c>
      <c r="D384" s="146" t="s">
        <v>423</v>
      </c>
      <c r="E384" s="147" t="s">
        <v>1114</v>
      </c>
      <c r="F384" s="148" t="s">
        <v>1115</v>
      </c>
      <c r="G384" s="149" t="s">
        <v>401</v>
      </c>
      <c r="H384" s="150">
        <v>1</v>
      </c>
      <c r="I384" s="151"/>
      <c r="J384" s="152">
        <f t="shared" si="90"/>
        <v>0</v>
      </c>
      <c r="K384" s="148" t="s">
        <v>402</v>
      </c>
      <c r="L384" s="153"/>
      <c r="M384" s="154" t="s">
        <v>1</v>
      </c>
      <c r="N384" s="155" t="s">
        <v>41</v>
      </c>
      <c r="P384" s="142">
        <f t="shared" si="91"/>
        <v>0</v>
      </c>
      <c r="Q384" s="142">
        <v>0</v>
      </c>
      <c r="R384" s="142">
        <f t="shared" si="92"/>
        <v>0</v>
      </c>
      <c r="S384" s="142">
        <v>0</v>
      </c>
      <c r="T384" s="143">
        <f t="shared" si="93"/>
        <v>0</v>
      </c>
      <c r="AR384" s="144" t="s">
        <v>380</v>
      </c>
      <c r="AT384" s="144" t="s">
        <v>423</v>
      </c>
      <c r="AU384" s="144" t="s">
        <v>85</v>
      </c>
      <c r="AY384" s="13" t="s">
        <v>251</v>
      </c>
      <c r="BE384" s="145">
        <f t="shared" si="94"/>
        <v>0</v>
      </c>
      <c r="BF384" s="145">
        <f t="shared" si="95"/>
        <v>0</v>
      </c>
      <c r="BG384" s="145">
        <f t="shared" si="96"/>
        <v>0</v>
      </c>
      <c r="BH384" s="145">
        <f t="shared" si="97"/>
        <v>0</v>
      </c>
      <c r="BI384" s="145">
        <f t="shared" si="98"/>
        <v>0</v>
      </c>
      <c r="BJ384" s="13" t="s">
        <v>83</v>
      </c>
      <c r="BK384" s="145">
        <f t="shared" si="99"/>
        <v>0</v>
      </c>
      <c r="BL384" s="13" t="s">
        <v>315</v>
      </c>
      <c r="BM384" s="144" t="s">
        <v>1116</v>
      </c>
    </row>
    <row r="385" spans="2:65" s="1" customFormat="1" ht="24.2" customHeight="1">
      <c r="B385" s="132"/>
      <c r="C385" s="146" t="s">
        <v>1117</v>
      </c>
      <c r="D385" s="146" t="s">
        <v>423</v>
      </c>
      <c r="E385" s="147" t="s">
        <v>1118</v>
      </c>
      <c r="F385" s="148" t="s">
        <v>1119</v>
      </c>
      <c r="G385" s="149" t="s">
        <v>401</v>
      </c>
      <c r="H385" s="150">
        <v>1</v>
      </c>
      <c r="I385" s="151"/>
      <c r="J385" s="152">
        <f t="shared" si="90"/>
        <v>0</v>
      </c>
      <c r="K385" s="148" t="s">
        <v>402</v>
      </c>
      <c r="L385" s="153"/>
      <c r="M385" s="154" t="s">
        <v>1</v>
      </c>
      <c r="N385" s="155" t="s">
        <v>41</v>
      </c>
      <c r="P385" s="142">
        <f t="shared" si="91"/>
        <v>0</v>
      </c>
      <c r="Q385" s="142">
        <v>0</v>
      </c>
      <c r="R385" s="142">
        <f t="shared" si="92"/>
        <v>0</v>
      </c>
      <c r="S385" s="142">
        <v>0</v>
      </c>
      <c r="T385" s="143">
        <f t="shared" si="93"/>
        <v>0</v>
      </c>
      <c r="AR385" s="144" t="s">
        <v>380</v>
      </c>
      <c r="AT385" s="144" t="s">
        <v>423</v>
      </c>
      <c r="AU385" s="144" t="s">
        <v>85</v>
      </c>
      <c r="AY385" s="13" t="s">
        <v>251</v>
      </c>
      <c r="BE385" s="145">
        <f t="shared" si="94"/>
        <v>0</v>
      </c>
      <c r="BF385" s="145">
        <f t="shared" si="95"/>
        <v>0</v>
      </c>
      <c r="BG385" s="145">
        <f t="shared" si="96"/>
        <v>0</v>
      </c>
      <c r="BH385" s="145">
        <f t="shared" si="97"/>
        <v>0</v>
      </c>
      <c r="BI385" s="145">
        <f t="shared" si="98"/>
        <v>0</v>
      </c>
      <c r="BJ385" s="13" t="s">
        <v>83</v>
      </c>
      <c r="BK385" s="145">
        <f t="shared" si="99"/>
        <v>0</v>
      </c>
      <c r="BL385" s="13" t="s">
        <v>315</v>
      </c>
      <c r="BM385" s="144" t="s">
        <v>1120</v>
      </c>
    </row>
    <row r="386" spans="2:65" s="1" customFormat="1" ht="24.2" customHeight="1">
      <c r="B386" s="132"/>
      <c r="C386" s="146" t="s">
        <v>1121</v>
      </c>
      <c r="D386" s="146" t="s">
        <v>423</v>
      </c>
      <c r="E386" s="147" t="s">
        <v>1122</v>
      </c>
      <c r="F386" s="148" t="s">
        <v>1123</v>
      </c>
      <c r="G386" s="149" t="s">
        <v>401</v>
      </c>
      <c r="H386" s="150">
        <v>1</v>
      </c>
      <c r="I386" s="151"/>
      <c r="J386" s="152">
        <f t="shared" si="90"/>
        <v>0</v>
      </c>
      <c r="K386" s="148" t="s">
        <v>402</v>
      </c>
      <c r="L386" s="153"/>
      <c r="M386" s="154" t="s">
        <v>1</v>
      </c>
      <c r="N386" s="155" t="s">
        <v>41</v>
      </c>
      <c r="P386" s="142">
        <f t="shared" si="91"/>
        <v>0</v>
      </c>
      <c r="Q386" s="142">
        <v>0</v>
      </c>
      <c r="R386" s="142">
        <f t="shared" si="92"/>
        <v>0</v>
      </c>
      <c r="S386" s="142">
        <v>0</v>
      </c>
      <c r="T386" s="143">
        <f t="shared" si="93"/>
        <v>0</v>
      </c>
      <c r="AR386" s="144" t="s">
        <v>380</v>
      </c>
      <c r="AT386" s="144" t="s">
        <v>423</v>
      </c>
      <c r="AU386" s="144" t="s">
        <v>85</v>
      </c>
      <c r="AY386" s="13" t="s">
        <v>251</v>
      </c>
      <c r="BE386" s="145">
        <f t="shared" si="94"/>
        <v>0</v>
      </c>
      <c r="BF386" s="145">
        <f t="shared" si="95"/>
        <v>0</v>
      </c>
      <c r="BG386" s="145">
        <f t="shared" si="96"/>
        <v>0</v>
      </c>
      <c r="BH386" s="145">
        <f t="shared" si="97"/>
        <v>0</v>
      </c>
      <c r="BI386" s="145">
        <f t="shared" si="98"/>
        <v>0</v>
      </c>
      <c r="BJ386" s="13" t="s">
        <v>83</v>
      </c>
      <c r="BK386" s="145">
        <f t="shared" si="99"/>
        <v>0</v>
      </c>
      <c r="BL386" s="13" t="s">
        <v>315</v>
      </c>
      <c r="BM386" s="144" t="s">
        <v>1124</v>
      </c>
    </row>
    <row r="387" spans="2:65" s="1" customFormat="1" ht="24.2" customHeight="1">
      <c r="B387" s="132"/>
      <c r="C387" s="146" t="s">
        <v>1125</v>
      </c>
      <c r="D387" s="146" t="s">
        <v>423</v>
      </c>
      <c r="E387" s="147" t="s">
        <v>1126</v>
      </c>
      <c r="F387" s="148" t="s">
        <v>1127</v>
      </c>
      <c r="G387" s="149" t="s">
        <v>401</v>
      </c>
      <c r="H387" s="150">
        <v>1</v>
      </c>
      <c r="I387" s="151"/>
      <c r="J387" s="152">
        <f t="shared" si="90"/>
        <v>0</v>
      </c>
      <c r="K387" s="148" t="s">
        <v>402</v>
      </c>
      <c r="L387" s="153"/>
      <c r="M387" s="154" t="s">
        <v>1</v>
      </c>
      <c r="N387" s="155" t="s">
        <v>41</v>
      </c>
      <c r="P387" s="142">
        <f t="shared" si="91"/>
        <v>0</v>
      </c>
      <c r="Q387" s="142">
        <v>0</v>
      </c>
      <c r="R387" s="142">
        <f t="shared" si="92"/>
        <v>0</v>
      </c>
      <c r="S387" s="142">
        <v>0</v>
      </c>
      <c r="T387" s="143">
        <f t="shared" si="93"/>
        <v>0</v>
      </c>
      <c r="AR387" s="144" t="s">
        <v>380</v>
      </c>
      <c r="AT387" s="144" t="s">
        <v>423</v>
      </c>
      <c r="AU387" s="144" t="s">
        <v>85</v>
      </c>
      <c r="AY387" s="13" t="s">
        <v>251</v>
      </c>
      <c r="BE387" s="145">
        <f t="shared" si="94"/>
        <v>0</v>
      </c>
      <c r="BF387" s="145">
        <f t="shared" si="95"/>
        <v>0</v>
      </c>
      <c r="BG387" s="145">
        <f t="shared" si="96"/>
        <v>0</v>
      </c>
      <c r="BH387" s="145">
        <f t="shared" si="97"/>
        <v>0</v>
      </c>
      <c r="BI387" s="145">
        <f t="shared" si="98"/>
        <v>0</v>
      </c>
      <c r="BJ387" s="13" t="s">
        <v>83</v>
      </c>
      <c r="BK387" s="145">
        <f t="shared" si="99"/>
        <v>0</v>
      </c>
      <c r="BL387" s="13" t="s">
        <v>315</v>
      </c>
      <c r="BM387" s="144" t="s">
        <v>1128</v>
      </c>
    </row>
    <row r="388" spans="2:65" s="1" customFormat="1" ht="24.2" customHeight="1">
      <c r="B388" s="132"/>
      <c r="C388" s="133" t="s">
        <v>1129</v>
      </c>
      <c r="D388" s="133" t="s">
        <v>253</v>
      </c>
      <c r="E388" s="134" t="s">
        <v>1130</v>
      </c>
      <c r="F388" s="135" t="s">
        <v>1131</v>
      </c>
      <c r="G388" s="136" t="s">
        <v>821</v>
      </c>
      <c r="H388" s="160"/>
      <c r="I388" s="138"/>
      <c r="J388" s="139">
        <f t="shared" si="90"/>
        <v>0</v>
      </c>
      <c r="K388" s="135" t="s">
        <v>257</v>
      </c>
      <c r="L388" s="28"/>
      <c r="M388" s="140" t="s">
        <v>1</v>
      </c>
      <c r="N388" s="141" t="s">
        <v>41</v>
      </c>
      <c r="P388" s="142">
        <f t="shared" si="91"/>
        <v>0</v>
      </c>
      <c r="Q388" s="142">
        <v>0</v>
      </c>
      <c r="R388" s="142">
        <f t="shared" si="92"/>
        <v>0</v>
      </c>
      <c r="S388" s="142">
        <v>0</v>
      </c>
      <c r="T388" s="143">
        <f t="shared" si="93"/>
        <v>0</v>
      </c>
      <c r="AR388" s="144" t="s">
        <v>315</v>
      </c>
      <c r="AT388" s="144" t="s">
        <v>253</v>
      </c>
      <c r="AU388" s="144" t="s">
        <v>85</v>
      </c>
      <c r="AY388" s="13" t="s">
        <v>251</v>
      </c>
      <c r="BE388" s="145">
        <f t="shared" si="94"/>
        <v>0</v>
      </c>
      <c r="BF388" s="145">
        <f t="shared" si="95"/>
        <v>0</v>
      </c>
      <c r="BG388" s="145">
        <f t="shared" si="96"/>
        <v>0</v>
      </c>
      <c r="BH388" s="145">
        <f t="shared" si="97"/>
        <v>0</v>
      </c>
      <c r="BI388" s="145">
        <f t="shared" si="98"/>
        <v>0</v>
      </c>
      <c r="BJ388" s="13" t="s">
        <v>83</v>
      </c>
      <c r="BK388" s="145">
        <f t="shared" si="99"/>
        <v>0</v>
      </c>
      <c r="BL388" s="13" t="s">
        <v>315</v>
      </c>
      <c r="BM388" s="144" t="s">
        <v>1132</v>
      </c>
    </row>
    <row r="389" spans="2:65" s="11" customFormat="1" ht="22.9" customHeight="1">
      <c r="B389" s="120"/>
      <c r="D389" s="121" t="s">
        <v>75</v>
      </c>
      <c r="E389" s="130" t="s">
        <v>1133</v>
      </c>
      <c r="F389" s="130" t="s">
        <v>1134</v>
      </c>
      <c r="I389" s="123"/>
      <c r="J389" s="131">
        <f>BK389</f>
        <v>0</v>
      </c>
      <c r="L389" s="120"/>
      <c r="M389" s="125"/>
      <c r="P389" s="126">
        <f>SUM(P390:P414)</f>
        <v>0</v>
      </c>
      <c r="R389" s="126">
        <f>SUM(R390:R414)</f>
        <v>0</v>
      </c>
      <c r="T389" s="127">
        <f>SUM(T390:T414)</f>
        <v>0</v>
      </c>
      <c r="AR389" s="121" t="s">
        <v>85</v>
      </c>
      <c r="AT389" s="128" t="s">
        <v>75</v>
      </c>
      <c r="AU389" s="128" t="s">
        <v>83</v>
      </c>
      <c r="AY389" s="121" t="s">
        <v>251</v>
      </c>
      <c r="BK389" s="129">
        <f>SUM(BK390:BK414)</f>
        <v>0</v>
      </c>
    </row>
    <row r="390" spans="2:65" s="1" customFormat="1" ht="37.9" customHeight="1">
      <c r="B390" s="132"/>
      <c r="C390" s="133" t="s">
        <v>1135</v>
      </c>
      <c r="D390" s="133" t="s">
        <v>253</v>
      </c>
      <c r="E390" s="134" t="s">
        <v>1136</v>
      </c>
      <c r="F390" s="135" t="s">
        <v>1137</v>
      </c>
      <c r="G390" s="136" t="s">
        <v>401</v>
      </c>
      <c r="H390" s="137">
        <v>1</v>
      </c>
      <c r="I390" s="138"/>
      <c r="J390" s="139">
        <f t="shared" ref="J390:J410" si="100">ROUND(I390*H390,2)</f>
        <v>0</v>
      </c>
      <c r="K390" s="135" t="s">
        <v>1138</v>
      </c>
      <c r="L390" s="28"/>
      <c r="M390" s="140" t="s">
        <v>1</v>
      </c>
      <c r="N390" s="141" t="s">
        <v>41</v>
      </c>
      <c r="P390" s="142">
        <f t="shared" ref="P390:P410" si="101">O390*H390</f>
        <v>0</v>
      </c>
      <c r="Q390" s="142">
        <v>0</v>
      </c>
      <c r="R390" s="142">
        <f t="shared" ref="R390:R410" si="102">Q390*H390</f>
        <v>0</v>
      </c>
      <c r="S390" s="142">
        <v>0</v>
      </c>
      <c r="T390" s="143">
        <f t="shared" ref="T390:T410" si="103">S390*H390</f>
        <v>0</v>
      </c>
      <c r="AR390" s="144" t="s">
        <v>315</v>
      </c>
      <c r="AT390" s="144" t="s">
        <v>253</v>
      </c>
      <c r="AU390" s="144" t="s">
        <v>85</v>
      </c>
      <c r="AY390" s="13" t="s">
        <v>251</v>
      </c>
      <c r="BE390" s="145">
        <f t="shared" ref="BE390:BE410" si="104">IF(N390="základní",J390,0)</f>
        <v>0</v>
      </c>
      <c r="BF390" s="145">
        <f t="shared" ref="BF390:BF410" si="105">IF(N390="snížená",J390,0)</f>
        <v>0</v>
      </c>
      <c r="BG390" s="145">
        <f t="shared" ref="BG390:BG410" si="106">IF(N390="zákl. přenesená",J390,0)</f>
        <v>0</v>
      </c>
      <c r="BH390" s="145">
        <f t="shared" ref="BH390:BH410" si="107">IF(N390="sníž. přenesená",J390,0)</f>
        <v>0</v>
      </c>
      <c r="BI390" s="145">
        <f t="shared" ref="BI390:BI410" si="108">IF(N390="nulová",J390,0)</f>
        <v>0</v>
      </c>
      <c r="BJ390" s="13" t="s">
        <v>83</v>
      </c>
      <c r="BK390" s="145">
        <f t="shared" ref="BK390:BK410" si="109">ROUND(I390*H390,2)</f>
        <v>0</v>
      </c>
      <c r="BL390" s="13" t="s">
        <v>315</v>
      </c>
      <c r="BM390" s="144" t="s">
        <v>1139</v>
      </c>
    </row>
    <row r="391" spans="2:65" s="1" customFormat="1" ht="37.9" customHeight="1">
      <c r="B391" s="132"/>
      <c r="C391" s="133" t="s">
        <v>1140</v>
      </c>
      <c r="D391" s="133" t="s">
        <v>253</v>
      </c>
      <c r="E391" s="134" t="s">
        <v>1141</v>
      </c>
      <c r="F391" s="135" t="s">
        <v>1142</v>
      </c>
      <c r="G391" s="136" t="s">
        <v>401</v>
      </c>
      <c r="H391" s="137">
        <v>1</v>
      </c>
      <c r="I391" s="138"/>
      <c r="J391" s="139">
        <f t="shared" si="100"/>
        <v>0</v>
      </c>
      <c r="K391" s="135" t="s">
        <v>1138</v>
      </c>
      <c r="L391" s="28"/>
      <c r="M391" s="140" t="s">
        <v>1</v>
      </c>
      <c r="N391" s="141" t="s">
        <v>41</v>
      </c>
      <c r="P391" s="142">
        <f t="shared" si="101"/>
        <v>0</v>
      </c>
      <c r="Q391" s="142">
        <v>0</v>
      </c>
      <c r="R391" s="142">
        <f t="shared" si="102"/>
        <v>0</v>
      </c>
      <c r="S391" s="142">
        <v>0</v>
      </c>
      <c r="T391" s="143">
        <f t="shared" si="103"/>
        <v>0</v>
      </c>
      <c r="AR391" s="144" t="s">
        <v>315</v>
      </c>
      <c r="AT391" s="144" t="s">
        <v>253</v>
      </c>
      <c r="AU391" s="144" t="s">
        <v>85</v>
      </c>
      <c r="AY391" s="13" t="s">
        <v>251</v>
      </c>
      <c r="BE391" s="145">
        <f t="shared" si="104"/>
        <v>0</v>
      </c>
      <c r="BF391" s="145">
        <f t="shared" si="105"/>
        <v>0</v>
      </c>
      <c r="BG391" s="145">
        <f t="shared" si="106"/>
        <v>0</v>
      </c>
      <c r="BH391" s="145">
        <f t="shared" si="107"/>
        <v>0</v>
      </c>
      <c r="BI391" s="145">
        <f t="shared" si="108"/>
        <v>0</v>
      </c>
      <c r="BJ391" s="13" t="s">
        <v>83</v>
      </c>
      <c r="BK391" s="145">
        <f t="shared" si="109"/>
        <v>0</v>
      </c>
      <c r="BL391" s="13" t="s">
        <v>315</v>
      </c>
      <c r="BM391" s="144" t="s">
        <v>1143</v>
      </c>
    </row>
    <row r="392" spans="2:65" s="1" customFormat="1" ht="37.9" customHeight="1">
      <c r="B392" s="132"/>
      <c r="C392" s="133" t="s">
        <v>1144</v>
      </c>
      <c r="D392" s="133" t="s">
        <v>253</v>
      </c>
      <c r="E392" s="134" t="s">
        <v>1145</v>
      </c>
      <c r="F392" s="135" t="s">
        <v>1146</v>
      </c>
      <c r="G392" s="136" t="s">
        <v>401</v>
      </c>
      <c r="H392" s="137">
        <v>1</v>
      </c>
      <c r="I392" s="138"/>
      <c r="J392" s="139">
        <f t="shared" si="100"/>
        <v>0</v>
      </c>
      <c r="K392" s="135" t="s">
        <v>1138</v>
      </c>
      <c r="L392" s="28"/>
      <c r="M392" s="140" t="s">
        <v>1</v>
      </c>
      <c r="N392" s="141" t="s">
        <v>41</v>
      </c>
      <c r="P392" s="142">
        <f t="shared" si="101"/>
        <v>0</v>
      </c>
      <c r="Q392" s="142">
        <v>0</v>
      </c>
      <c r="R392" s="142">
        <f t="shared" si="102"/>
        <v>0</v>
      </c>
      <c r="S392" s="142">
        <v>0</v>
      </c>
      <c r="T392" s="143">
        <f t="shared" si="103"/>
        <v>0</v>
      </c>
      <c r="AR392" s="144" t="s">
        <v>315</v>
      </c>
      <c r="AT392" s="144" t="s">
        <v>253</v>
      </c>
      <c r="AU392" s="144" t="s">
        <v>85</v>
      </c>
      <c r="AY392" s="13" t="s">
        <v>251</v>
      </c>
      <c r="BE392" s="145">
        <f t="shared" si="104"/>
        <v>0</v>
      </c>
      <c r="BF392" s="145">
        <f t="shared" si="105"/>
        <v>0</v>
      </c>
      <c r="BG392" s="145">
        <f t="shared" si="106"/>
        <v>0</v>
      </c>
      <c r="BH392" s="145">
        <f t="shared" si="107"/>
        <v>0</v>
      </c>
      <c r="BI392" s="145">
        <f t="shared" si="108"/>
        <v>0</v>
      </c>
      <c r="BJ392" s="13" t="s">
        <v>83</v>
      </c>
      <c r="BK392" s="145">
        <f t="shared" si="109"/>
        <v>0</v>
      </c>
      <c r="BL392" s="13" t="s">
        <v>315</v>
      </c>
      <c r="BM392" s="144" t="s">
        <v>1147</v>
      </c>
    </row>
    <row r="393" spans="2:65" s="1" customFormat="1" ht="16.5" customHeight="1">
      <c r="B393" s="132"/>
      <c r="C393" s="133" t="s">
        <v>1148</v>
      </c>
      <c r="D393" s="133" t="s">
        <v>253</v>
      </c>
      <c r="E393" s="134" t="s">
        <v>1149</v>
      </c>
      <c r="F393" s="135" t="s">
        <v>1150</v>
      </c>
      <c r="G393" s="136" t="s">
        <v>401</v>
      </c>
      <c r="H393" s="137">
        <v>1</v>
      </c>
      <c r="I393" s="138"/>
      <c r="J393" s="139">
        <f t="shared" si="100"/>
        <v>0</v>
      </c>
      <c r="K393" s="135" t="s">
        <v>707</v>
      </c>
      <c r="L393" s="28"/>
      <c r="M393" s="140" t="s">
        <v>1</v>
      </c>
      <c r="N393" s="141" t="s">
        <v>41</v>
      </c>
      <c r="P393" s="142">
        <f t="shared" si="101"/>
        <v>0</v>
      </c>
      <c r="Q393" s="142">
        <v>0</v>
      </c>
      <c r="R393" s="142">
        <f t="shared" si="102"/>
        <v>0</v>
      </c>
      <c r="S393" s="142">
        <v>0</v>
      </c>
      <c r="T393" s="143">
        <f t="shared" si="103"/>
        <v>0</v>
      </c>
      <c r="AR393" s="144" t="s">
        <v>315</v>
      </c>
      <c r="AT393" s="144" t="s">
        <v>253</v>
      </c>
      <c r="AU393" s="144" t="s">
        <v>85</v>
      </c>
      <c r="AY393" s="13" t="s">
        <v>251</v>
      </c>
      <c r="BE393" s="145">
        <f t="shared" si="104"/>
        <v>0</v>
      </c>
      <c r="BF393" s="145">
        <f t="shared" si="105"/>
        <v>0</v>
      </c>
      <c r="BG393" s="145">
        <f t="shared" si="106"/>
        <v>0</v>
      </c>
      <c r="BH393" s="145">
        <f t="shared" si="107"/>
        <v>0</v>
      </c>
      <c r="BI393" s="145">
        <f t="shared" si="108"/>
        <v>0</v>
      </c>
      <c r="BJ393" s="13" t="s">
        <v>83</v>
      </c>
      <c r="BK393" s="145">
        <f t="shared" si="109"/>
        <v>0</v>
      </c>
      <c r="BL393" s="13" t="s">
        <v>315</v>
      </c>
      <c r="BM393" s="144" t="s">
        <v>1151</v>
      </c>
    </row>
    <row r="394" spans="2:65" s="1" customFormat="1" ht="16.5" customHeight="1">
      <c r="B394" s="132"/>
      <c r="C394" s="133" t="s">
        <v>1152</v>
      </c>
      <c r="D394" s="133" t="s">
        <v>253</v>
      </c>
      <c r="E394" s="134" t="s">
        <v>1153</v>
      </c>
      <c r="F394" s="135" t="s">
        <v>1154</v>
      </c>
      <c r="G394" s="136" t="s">
        <v>401</v>
      </c>
      <c r="H394" s="137">
        <v>2</v>
      </c>
      <c r="I394" s="138"/>
      <c r="J394" s="139">
        <f t="shared" si="100"/>
        <v>0</v>
      </c>
      <c r="K394" s="135" t="s">
        <v>707</v>
      </c>
      <c r="L394" s="28"/>
      <c r="M394" s="140" t="s">
        <v>1</v>
      </c>
      <c r="N394" s="141" t="s">
        <v>41</v>
      </c>
      <c r="P394" s="142">
        <f t="shared" si="101"/>
        <v>0</v>
      </c>
      <c r="Q394" s="142">
        <v>0</v>
      </c>
      <c r="R394" s="142">
        <f t="shared" si="102"/>
        <v>0</v>
      </c>
      <c r="S394" s="142">
        <v>0</v>
      </c>
      <c r="T394" s="143">
        <f t="shared" si="103"/>
        <v>0</v>
      </c>
      <c r="AR394" s="144" t="s">
        <v>315</v>
      </c>
      <c r="AT394" s="144" t="s">
        <v>253</v>
      </c>
      <c r="AU394" s="144" t="s">
        <v>85</v>
      </c>
      <c r="AY394" s="13" t="s">
        <v>251</v>
      </c>
      <c r="BE394" s="145">
        <f t="shared" si="104"/>
        <v>0</v>
      </c>
      <c r="BF394" s="145">
        <f t="shared" si="105"/>
        <v>0</v>
      </c>
      <c r="BG394" s="145">
        <f t="shared" si="106"/>
        <v>0</v>
      </c>
      <c r="BH394" s="145">
        <f t="shared" si="107"/>
        <v>0</v>
      </c>
      <c r="BI394" s="145">
        <f t="shared" si="108"/>
        <v>0</v>
      </c>
      <c r="BJ394" s="13" t="s">
        <v>83</v>
      </c>
      <c r="BK394" s="145">
        <f t="shared" si="109"/>
        <v>0</v>
      </c>
      <c r="BL394" s="13" t="s">
        <v>315</v>
      </c>
      <c r="BM394" s="144" t="s">
        <v>1155</v>
      </c>
    </row>
    <row r="395" spans="2:65" s="1" customFormat="1" ht="16.5" customHeight="1">
      <c r="B395" s="132"/>
      <c r="C395" s="133" t="s">
        <v>1156</v>
      </c>
      <c r="D395" s="133" t="s">
        <v>253</v>
      </c>
      <c r="E395" s="134" t="s">
        <v>1157</v>
      </c>
      <c r="F395" s="135" t="s">
        <v>1158</v>
      </c>
      <c r="G395" s="136" t="s">
        <v>401</v>
      </c>
      <c r="H395" s="137">
        <v>1</v>
      </c>
      <c r="I395" s="138"/>
      <c r="J395" s="139">
        <f t="shared" si="100"/>
        <v>0</v>
      </c>
      <c r="K395" s="135" t="s">
        <v>707</v>
      </c>
      <c r="L395" s="28"/>
      <c r="M395" s="140" t="s">
        <v>1</v>
      </c>
      <c r="N395" s="141" t="s">
        <v>41</v>
      </c>
      <c r="P395" s="142">
        <f t="shared" si="101"/>
        <v>0</v>
      </c>
      <c r="Q395" s="142">
        <v>0</v>
      </c>
      <c r="R395" s="142">
        <f t="shared" si="102"/>
        <v>0</v>
      </c>
      <c r="S395" s="142">
        <v>0</v>
      </c>
      <c r="T395" s="143">
        <f t="shared" si="103"/>
        <v>0</v>
      </c>
      <c r="AR395" s="144" t="s">
        <v>315</v>
      </c>
      <c r="AT395" s="144" t="s">
        <v>253</v>
      </c>
      <c r="AU395" s="144" t="s">
        <v>85</v>
      </c>
      <c r="AY395" s="13" t="s">
        <v>251</v>
      </c>
      <c r="BE395" s="145">
        <f t="shared" si="104"/>
        <v>0</v>
      </c>
      <c r="BF395" s="145">
        <f t="shared" si="105"/>
        <v>0</v>
      </c>
      <c r="BG395" s="145">
        <f t="shared" si="106"/>
        <v>0</v>
      </c>
      <c r="BH395" s="145">
        <f t="shared" si="107"/>
        <v>0</v>
      </c>
      <c r="BI395" s="145">
        <f t="shared" si="108"/>
        <v>0</v>
      </c>
      <c r="BJ395" s="13" t="s">
        <v>83</v>
      </c>
      <c r="BK395" s="145">
        <f t="shared" si="109"/>
        <v>0</v>
      </c>
      <c r="BL395" s="13" t="s">
        <v>315</v>
      </c>
      <c r="BM395" s="144" t="s">
        <v>1159</v>
      </c>
    </row>
    <row r="396" spans="2:65" s="1" customFormat="1" ht="33" customHeight="1">
      <c r="B396" s="132"/>
      <c r="C396" s="133" t="s">
        <v>1160</v>
      </c>
      <c r="D396" s="133" t="s">
        <v>253</v>
      </c>
      <c r="E396" s="134" t="s">
        <v>1161</v>
      </c>
      <c r="F396" s="135" t="s">
        <v>1162</v>
      </c>
      <c r="G396" s="136" t="s">
        <v>401</v>
      </c>
      <c r="H396" s="137">
        <v>1</v>
      </c>
      <c r="I396" s="138"/>
      <c r="J396" s="139">
        <f t="shared" si="100"/>
        <v>0</v>
      </c>
      <c r="K396" s="135" t="s">
        <v>1163</v>
      </c>
      <c r="L396" s="28"/>
      <c r="M396" s="140" t="s">
        <v>1</v>
      </c>
      <c r="N396" s="141" t="s">
        <v>41</v>
      </c>
      <c r="P396" s="142">
        <f t="shared" si="101"/>
        <v>0</v>
      </c>
      <c r="Q396" s="142">
        <v>0</v>
      </c>
      <c r="R396" s="142">
        <f t="shared" si="102"/>
        <v>0</v>
      </c>
      <c r="S396" s="142">
        <v>0</v>
      </c>
      <c r="T396" s="143">
        <f t="shared" si="103"/>
        <v>0</v>
      </c>
      <c r="AR396" s="144" t="s">
        <v>315</v>
      </c>
      <c r="AT396" s="144" t="s">
        <v>253</v>
      </c>
      <c r="AU396" s="144" t="s">
        <v>85</v>
      </c>
      <c r="AY396" s="13" t="s">
        <v>251</v>
      </c>
      <c r="BE396" s="145">
        <f t="shared" si="104"/>
        <v>0</v>
      </c>
      <c r="BF396" s="145">
        <f t="shared" si="105"/>
        <v>0</v>
      </c>
      <c r="BG396" s="145">
        <f t="shared" si="106"/>
        <v>0</v>
      </c>
      <c r="BH396" s="145">
        <f t="shared" si="107"/>
        <v>0</v>
      </c>
      <c r="BI396" s="145">
        <f t="shared" si="108"/>
        <v>0</v>
      </c>
      <c r="BJ396" s="13" t="s">
        <v>83</v>
      </c>
      <c r="BK396" s="145">
        <f t="shared" si="109"/>
        <v>0</v>
      </c>
      <c r="BL396" s="13" t="s">
        <v>315</v>
      </c>
      <c r="BM396" s="144" t="s">
        <v>1164</v>
      </c>
    </row>
    <row r="397" spans="2:65" s="1" customFormat="1" ht="33" customHeight="1">
      <c r="B397" s="132"/>
      <c r="C397" s="133" t="s">
        <v>1165</v>
      </c>
      <c r="D397" s="133" t="s">
        <v>253</v>
      </c>
      <c r="E397" s="134" t="s">
        <v>1166</v>
      </c>
      <c r="F397" s="135" t="s">
        <v>1167</v>
      </c>
      <c r="G397" s="136" t="s">
        <v>401</v>
      </c>
      <c r="H397" s="137">
        <v>1</v>
      </c>
      <c r="I397" s="138"/>
      <c r="J397" s="139">
        <f t="shared" si="100"/>
        <v>0</v>
      </c>
      <c r="K397" s="135" t="s">
        <v>1163</v>
      </c>
      <c r="L397" s="28"/>
      <c r="M397" s="140" t="s">
        <v>1</v>
      </c>
      <c r="N397" s="141" t="s">
        <v>41</v>
      </c>
      <c r="P397" s="142">
        <f t="shared" si="101"/>
        <v>0</v>
      </c>
      <c r="Q397" s="142">
        <v>0</v>
      </c>
      <c r="R397" s="142">
        <f t="shared" si="102"/>
        <v>0</v>
      </c>
      <c r="S397" s="142">
        <v>0</v>
      </c>
      <c r="T397" s="143">
        <f t="shared" si="103"/>
        <v>0</v>
      </c>
      <c r="AR397" s="144" t="s">
        <v>315</v>
      </c>
      <c r="AT397" s="144" t="s">
        <v>253</v>
      </c>
      <c r="AU397" s="144" t="s">
        <v>85</v>
      </c>
      <c r="AY397" s="13" t="s">
        <v>251</v>
      </c>
      <c r="BE397" s="145">
        <f t="shared" si="104"/>
        <v>0</v>
      </c>
      <c r="BF397" s="145">
        <f t="shared" si="105"/>
        <v>0</v>
      </c>
      <c r="BG397" s="145">
        <f t="shared" si="106"/>
        <v>0</v>
      </c>
      <c r="BH397" s="145">
        <f t="shared" si="107"/>
        <v>0</v>
      </c>
      <c r="BI397" s="145">
        <f t="shared" si="108"/>
        <v>0</v>
      </c>
      <c r="BJ397" s="13" t="s">
        <v>83</v>
      </c>
      <c r="BK397" s="145">
        <f t="shared" si="109"/>
        <v>0</v>
      </c>
      <c r="BL397" s="13" t="s">
        <v>315</v>
      </c>
      <c r="BM397" s="144" t="s">
        <v>1168</v>
      </c>
    </row>
    <row r="398" spans="2:65" s="1" customFormat="1" ht="33" customHeight="1">
      <c r="B398" s="132"/>
      <c r="C398" s="133" t="s">
        <v>1169</v>
      </c>
      <c r="D398" s="133" t="s">
        <v>253</v>
      </c>
      <c r="E398" s="134" t="s">
        <v>1170</v>
      </c>
      <c r="F398" s="135" t="s">
        <v>1171</v>
      </c>
      <c r="G398" s="136" t="s">
        <v>401</v>
      </c>
      <c r="H398" s="137">
        <v>1</v>
      </c>
      <c r="I398" s="138"/>
      <c r="J398" s="139">
        <f t="shared" si="100"/>
        <v>0</v>
      </c>
      <c r="K398" s="135" t="s">
        <v>1163</v>
      </c>
      <c r="L398" s="28"/>
      <c r="M398" s="140" t="s">
        <v>1</v>
      </c>
      <c r="N398" s="141" t="s">
        <v>41</v>
      </c>
      <c r="P398" s="142">
        <f t="shared" si="101"/>
        <v>0</v>
      </c>
      <c r="Q398" s="142">
        <v>0</v>
      </c>
      <c r="R398" s="142">
        <f t="shared" si="102"/>
        <v>0</v>
      </c>
      <c r="S398" s="142">
        <v>0</v>
      </c>
      <c r="T398" s="143">
        <f t="shared" si="103"/>
        <v>0</v>
      </c>
      <c r="AR398" s="144" t="s">
        <v>315</v>
      </c>
      <c r="AT398" s="144" t="s">
        <v>253</v>
      </c>
      <c r="AU398" s="144" t="s">
        <v>85</v>
      </c>
      <c r="AY398" s="13" t="s">
        <v>251</v>
      </c>
      <c r="BE398" s="145">
        <f t="shared" si="104"/>
        <v>0</v>
      </c>
      <c r="BF398" s="145">
        <f t="shared" si="105"/>
        <v>0</v>
      </c>
      <c r="BG398" s="145">
        <f t="shared" si="106"/>
        <v>0</v>
      </c>
      <c r="BH398" s="145">
        <f t="shared" si="107"/>
        <v>0</v>
      </c>
      <c r="BI398" s="145">
        <f t="shared" si="108"/>
        <v>0</v>
      </c>
      <c r="BJ398" s="13" t="s">
        <v>83</v>
      </c>
      <c r="BK398" s="145">
        <f t="shared" si="109"/>
        <v>0</v>
      </c>
      <c r="BL398" s="13" t="s">
        <v>315</v>
      </c>
      <c r="BM398" s="144" t="s">
        <v>1172</v>
      </c>
    </row>
    <row r="399" spans="2:65" s="1" customFormat="1" ht="24.2" customHeight="1">
      <c r="B399" s="132"/>
      <c r="C399" s="133" t="s">
        <v>1173</v>
      </c>
      <c r="D399" s="133" t="s">
        <v>253</v>
      </c>
      <c r="E399" s="134" t="s">
        <v>1174</v>
      </c>
      <c r="F399" s="135" t="s">
        <v>1175</v>
      </c>
      <c r="G399" s="136" t="s">
        <v>401</v>
      </c>
      <c r="H399" s="137">
        <v>1</v>
      </c>
      <c r="I399" s="138"/>
      <c r="J399" s="139">
        <f t="shared" si="100"/>
        <v>0</v>
      </c>
      <c r="K399" s="135" t="s">
        <v>402</v>
      </c>
      <c r="L399" s="28"/>
      <c r="M399" s="140" t="s">
        <v>1</v>
      </c>
      <c r="N399" s="141" t="s">
        <v>41</v>
      </c>
      <c r="P399" s="142">
        <f t="shared" si="101"/>
        <v>0</v>
      </c>
      <c r="Q399" s="142">
        <v>0</v>
      </c>
      <c r="R399" s="142">
        <f t="shared" si="102"/>
        <v>0</v>
      </c>
      <c r="S399" s="142">
        <v>0</v>
      </c>
      <c r="T399" s="143">
        <f t="shared" si="103"/>
        <v>0</v>
      </c>
      <c r="AR399" s="144" t="s">
        <v>315</v>
      </c>
      <c r="AT399" s="144" t="s">
        <v>253</v>
      </c>
      <c r="AU399" s="144" t="s">
        <v>85</v>
      </c>
      <c r="AY399" s="13" t="s">
        <v>251</v>
      </c>
      <c r="BE399" s="145">
        <f t="shared" si="104"/>
        <v>0</v>
      </c>
      <c r="BF399" s="145">
        <f t="shared" si="105"/>
        <v>0</v>
      </c>
      <c r="BG399" s="145">
        <f t="shared" si="106"/>
        <v>0</v>
      </c>
      <c r="BH399" s="145">
        <f t="shared" si="107"/>
        <v>0</v>
      </c>
      <c r="BI399" s="145">
        <f t="shared" si="108"/>
        <v>0</v>
      </c>
      <c r="BJ399" s="13" t="s">
        <v>83</v>
      </c>
      <c r="BK399" s="145">
        <f t="shared" si="109"/>
        <v>0</v>
      </c>
      <c r="BL399" s="13" t="s">
        <v>315</v>
      </c>
      <c r="BM399" s="144" t="s">
        <v>1176</v>
      </c>
    </row>
    <row r="400" spans="2:65" s="1" customFormat="1" ht="24.2" customHeight="1">
      <c r="B400" s="132"/>
      <c r="C400" s="133" t="s">
        <v>1177</v>
      </c>
      <c r="D400" s="133" t="s">
        <v>253</v>
      </c>
      <c r="E400" s="134" t="s">
        <v>1178</v>
      </c>
      <c r="F400" s="135" t="s">
        <v>1179</v>
      </c>
      <c r="G400" s="136" t="s">
        <v>401</v>
      </c>
      <c r="H400" s="137">
        <v>1</v>
      </c>
      <c r="I400" s="138"/>
      <c r="J400" s="139">
        <f t="shared" si="100"/>
        <v>0</v>
      </c>
      <c r="K400" s="135" t="s">
        <v>402</v>
      </c>
      <c r="L400" s="28"/>
      <c r="M400" s="140" t="s">
        <v>1</v>
      </c>
      <c r="N400" s="141" t="s">
        <v>41</v>
      </c>
      <c r="P400" s="142">
        <f t="shared" si="101"/>
        <v>0</v>
      </c>
      <c r="Q400" s="142">
        <v>0</v>
      </c>
      <c r="R400" s="142">
        <f t="shared" si="102"/>
        <v>0</v>
      </c>
      <c r="S400" s="142">
        <v>0</v>
      </c>
      <c r="T400" s="143">
        <f t="shared" si="103"/>
        <v>0</v>
      </c>
      <c r="AR400" s="144" t="s">
        <v>315</v>
      </c>
      <c r="AT400" s="144" t="s">
        <v>253</v>
      </c>
      <c r="AU400" s="144" t="s">
        <v>85</v>
      </c>
      <c r="AY400" s="13" t="s">
        <v>251</v>
      </c>
      <c r="BE400" s="145">
        <f t="shared" si="104"/>
        <v>0</v>
      </c>
      <c r="BF400" s="145">
        <f t="shared" si="105"/>
        <v>0</v>
      </c>
      <c r="BG400" s="145">
        <f t="shared" si="106"/>
        <v>0</v>
      </c>
      <c r="BH400" s="145">
        <f t="shared" si="107"/>
        <v>0</v>
      </c>
      <c r="BI400" s="145">
        <f t="shared" si="108"/>
        <v>0</v>
      </c>
      <c r="BJ400" s="13" t="s">
        <v>83</v>
      </c>
      <c r="BK400" s="145">
        <f t="shared" si="109"/>
        <v>0</v>
      </c>
      <c r="BL400" s="13" t="s">
        <v>315</v>
      </c>
      <c r="BM400" s="144" t="s">
        <v>1180</v>
      </c>
    </row>
    <row r="401" spans="2:65" s="1" customFormat="1" ht="24.2" customHeight="1">
      <c r="B401" s="132"/>
      <c r="C401" s="133" t="s">
        <v>1181</v>
      </c>
      <c r="D401" s="133" t="s">
        <v>253</v>
      </c>
      <c r="E401" s="134" t="s">
        <v>1182</v>
      </c>
      <c r="F401" s="135" t="s">
        <v>1183</v>
      </c>
      <c r="G401" s="136" t="s">
        <v>401</v>
      </c>
      <c r="H401" s="137">
        <v>1</v>
      </c>
      <c r="I401" s="138"/>
      <c r="J401" s="139">
        <f t="shared" si="100"/>
        <v>0</v>
      </c>
      <c r="K401" s="135" t="s">
        <v>402</v>
      </c>
      <c r="L401" s="28"/>
      <c r="M401" s="140" t="s">
        <v>1</v>
      </c>
      <c r="N401" s="141" t="s">
        <v>41</v>
      </c>
      <c r="P401" s="142">
        <f t="shared" si="101"/>
        <v>0</v>
      </c>
      <c r="Q401" s="142">
        <v>0</v>
      </c>
      <c r="R401" s="142">
        <f t="shared" si="102"/>
        <v>0</v>
      </c>
      <c r="S401" s="142">
        <v>0</v>
      </c>
      <c r="T401" s="143">
        <f t="shared" si="103"/>
        <v>0</v>
      </c>
      <c r="AR401" s="144" t="s">
        <v>315</v>
      </c>
      <c r="AT401" s="144" t="s">
        <v>253</v>
      </c>
      <c r="AU401" s="144" t="s">
        <v>85</v>
      </c>
      <c r="AY401" s="13" t="s">
        <v>251</v>
      </c>
      <c r="BE401" s="145">
        <f t="shared" si="104"/>
        <v>0</v>
      </c>
      <c r="BF401" s="145">
        <f t="shared" si="105"/>
        <v>0</v>
      </c>
      <c r="BG401" s="145">
        <f t="shared" si="106"/>
        <v>0</v>
      </c>
      <c r="BH401" s="145">
        <f t="shared" si="107"/>
        <v>0</v>
      </c>
      <c r="BI401" s="145">
        <f t="shared" si="108"/>
        <v>0</v>
      </c>
      <c r="BJ401" s="13" t="s">
        <v>83</v>
      </c>
      <c r="BK401" s="145">
        <f t="shared" si="109"/>
        <v>0</v>
      </c>
      <c r="BL401" s="13" t="s">
        <v>315</v>
      </c>
      <c r="BM401" s="144" t="s">
        <v>1184</v>
      </c>
    </row>
    <row r="402" spans="2:65" s="1" customFormat="1" ht="24.2" customHeight="1">
      <c r="B402" s="132"/>
      <c r="C402" s="133" t="s">
        <v>1185</v>
      </c>
      <c r="D402" s="133" t="s">
        <v>253</v>
      </c>
      <c r="E402" s="134" t="s">
        <v>1186</v>
      </c>
      <c r="F402" s="135" t="s">
        <v>1187</v>
      </c>
      <c r="G402" s="136" t="s">
        <v>1188</v>
      </c>
      <c r="H402" s="137">
        <v>123.59</v>
      </c>
      <c r="I402" s="138"/>
      <c r="J402" s="139">
        <f t="shared" si="100"/>
        <v>0</v>
      </c>
      <c r="K402" s="135" t="s">
        <v>402</v>
      </c>
      <c r="L402" s="28"/>
      <c r="M402" s="140" t="s">
        <v>1</v>
      </c>
      <c r="N402" s="141" t="s">
        <v>41</v>
      </c>
      <c r="P402" s="142">
        <f t="shared" si="101"/>
        <v>0</v>
      </c>
      <c r="Q402" s="142">
        <v>0</v>
      </c>
      <c r="R402" s="142">
        <f t="shared" si="102"/>
        <v>0</v>
      </c>
      <c r="S402" s="142">
        <v>0</v>
      </c>
      <c r="T402" s="143">
        <f t="shared" si="103"/>
        <v>0</v>
      </c>
      <c r="AR402" s="144" t="s">
        <v>315</v>
      </c>
      <c r="AT402" s="144" t="s">
        <v>253</v>
      </c>
      <c r="AU402" s="144" t="s">
        <v>85</v>
      </c>
      <c r="AY402" s="13" t="s">
        <v>251</v>
      </c>
      <c r="BE402" s="145">
        <f t="shared" si="104"/>
        <v>0</v>
      </c>
      <c r="BF402" s="145">
        <f t="shared" si="105"/>
        <v>0</v>
      </c>
      <c r="BG402" s="145">
        <f t="shared" si="106"/>
        <v>0</v>
      </c>
      <c r="BH402" s="145">
        <f t="shared" si="107"/>
        <v>0</v>
      </c>
      <c r="BI402" s="145">
        <f t="shared" si="108"/>
        <v>0</v>
      </c>
      <c r="BJ402" s="13" t="s">
        <v>83</v>
      </c>
      <c r="BK402" s="145">
        <f t="shared" si="109"/>
        <v>0</v>
      </c>
      <c r="BL402" s="13" t="s">
        <v>315</v>
      </c>
      <c r="BM402" s="144" t="s">
        <v>1189</v>
      </c>
    </row>
    <row r="403" spans="2:65" s="1" customFormat="1" ht="24.2" customHeight="1">
      <c r="B403" s="132"/>
      <c r="C403" s="133" t="s">
        <v>1190</v>
      </c>
      <c r="D403" s="133" t="s">
        <v>253</v>
      </c>
      <c r="E403" s="134" t="s">
        <v>1191</v>
      </c>
      <c r="F403" s="135" t="s">
        <v>1192</v>
      </c>
      <c r="G403" s="136" t="s">
        <v>1188</v>
      </c>
      <c r="H403" s="137">
        <v>10</v>
      </c>
      <c r="I403" s="138"/>
      <c r="J403" s="139">
        <f t="shared" si="100"/>
        <v>0</v>
      </c>
      <c r="K403" s="135" t="s">
        <v>402</v>
      </c>
      <c r="L403" s="28"/>
      <c r="M403" s="140" t="s">
        <v>1</v>
      </c>
      <c r="N403" s="141" t="s">
        <v>41</v>
      </c>
      <c r="P403" s="142">
        <f t="shared" si="101"/>
        <v>0</v>
      </c>
      <c r="Q403" s="142">
        <v>0</v>
      </c>
      <c r="R403" s="142">
        <f t="shared" si="102"/>
        <v>0</v>
      </c>
      <c r="S403" s="142">
        <v>0</v>
      </c>
      <c r="T403" s="143">
        <f t="shared" si="103"/>
        <v>0</v>
      </c>
      <c r="AR403" s="144" t="s">
        <v>315</v>
      </c>
      <c r="AT403" s="144" t="s">
        <v>253</v>
      </c>
      <c r="AU403" s="144" t="s">
        <v>85</v>
      </c>
      <c r="AY403" s="13" t="s">
        <v>251</v>
      </c>
      <c r="BE403" s="145">
        <f t="shared" si="104"/>
        <v>0</v>
      </c>
      <c r="BF403" s="145">
        <f t="shared" si="105"/>
        <v>0</v>
      </c>
      <c r="BG403" s="145">
        <f t="shared" si="106"/>
        <v>0</v>
      </c>
      <c r="BH403" s="145">
        <f t="shared" si="107"/>
        <v>0</v>
      </c>
      <c r="BI403" s="145">
        <f t="shared" si="108"/>
        <v>0</v>
      </c>
      <c r="BJ403" s="13" t="s">
        <v>83</v>
      </c>
      <c r="BK403" s="145">
        <f t="shared" si="109"/>
        <v>0</v>
      </c>
      <c r="BL403" s="13" t="s">
        <v>315</v>
      </c>
      <c r="BM403" s="144" t="s">
        <v>1193</v>
      </c>
    </row>
    <row r="404" spans="2:65" s="1" customFormat="1" ht="24.2" customHeight="1">
      <c r="B404" s="132"/>
      <c r="C404" s="133" t="s">
        <v>1194</v>
      </c>
      <c r="D404" s="133" t="s">
        <v>253</v>
      </c>
      <c r="E404" s="134" t="s">
        <v>1195</v>
      </c>
      <c r="F404" s="135" t="s">
        <v>1196</v>
      </c>
      <c r="G404" s="136" t="s">
        <v>1188</v>
      </c>
      <c r="H404" s="137">
        <v>32.58</v>
      </c>
      <c r="I404" s="138"/>
      <c r="J404" s="139">
        <f t="shared" si="100"/>
        <v>0</v>
      </c>
      <c r="K404" s="135" t="s">
        <v>402</v>
      </c>
      <c r="L404" s="28"/>
      <c r="M404" s="140" t="s">
        <v>1</v>
      </c>
      <c r="N404" s="141" t="s">
        <v>41</v>
      </c>
      <c r="P404" s="142">
        <f t="shared" si="101"/>
        <v>0</v>
      </c>
      <c r="Q404" s="142">
        <v>0</v>
      </c>
      <c r="R404" s="142">
        <f t="shared" si="102"/>
        <v>0</v>
      </c>
      <c r="S404" s="142">
        <v>0</v>
      </c>
      <c r="T404" s="143">
        <f t="shared" si="103"/>
        <v>0</v>
      </c>
      <c r="AR404" s="144" t="s">
        <v>315</v>
      </c>
      <c r="AT404" s="144" t="s">
        <v>253</v>
      </c>
      <c r="AU404" s="144" t="s">
        <v>85</v>
      </c>
      <c r="AY404" s="13" t="s">
        <v>251</v>
      </c>
      <c r="BE404" s="145">
        <f t="shared" si="104"/>
        <v>0</v>
      </c>
      <c r="BF404" s="145">
        <f t="shared" si="105"/>
        <v>0</v>
      </c>
      <c r="BG404" s="145">
        <f t="shared" si="106"/>
        <v>0</v>
      </c>
      <c r="BH404" s="145">
        <f t="shared" si="107"/>
        <v>0</v>
      </c>
      <c r="BI404" s="145">
        <f t="shared" si="108"/>
        <v>0</v>
      </c>
      <c r="BJ404" s="13" t="s">
        <v>83</v>
      </c>
      <c r="BK404" s="145">
        <f t="shared" si="109"/>
        <v>0</v>
      </c>
      <c r="BL404" s="13" t="s">
        <v>315</v>
      </c>
      <c r="BM404" s="144" t="s">
        <v>1197</v>
      </c>
    </row>
    <row r="405" spans="2:65" s="1" customFormat="1" ht="24.2" customHeight="1">
      <c r="B405" s="132"/>
      <c r="C405" s="133" t="s">
        <v>1198</v>
      </c>
      <c r="D405" s="133" t="s">
        <v>253</v>
      </c>
      <c r="E405" s="134" t="s">
        <v>1199</v>
      </c>
      <c r="F405" s="135" t="s">
        <v>1200</v>
      </c>
      <c r="G405" s="136" t="s">
        <v>1188</v>
      </c>
      <c r="H405" s="137">
        <v>25.21</v>
      </c>
      <c r="I405" s="138"/>
      <c r="J405" s="139">
        <f t="shared" si="100"/>
        <v>0</v>
      </c>
      <c r="K405" s="135" t="s">
        <v>402</v>
      </c>
      <c r="L405" s="28"/>
      <c r="M405" s="140" t="s">
        <v>1</v>
      </c>
      <c r="N405" s="141" t="s">
        <v>41</v>
      </c>
      <c r="P405" s="142">
        <f t="shared" si="101"/>
        <v>0</v>
      </c>
      <c r="Q405" s="142">
        <v>0</v>
      </c>
      <c r="R405" s="142">
        <f t="shared" si="102"/>
        <v>0</v>
      </c>
      <c r="S405" s="142">
        <v>0</v>
      </c>
      <c r="T405" s="143">
        <f t="shared" si="103"/>
        <v>0</v>
      </c>
      <c r="AR405" s="144" t="s">
        <v>315</v>
      </c>
      <c r="AT405" s="144" t="s">
        <v>253</v>
      </c>
      <c r="AU405" s="144" t="s">
        <v>85</v>
      </c>
      <c r="AY405" s="13" t="s">
        <v>251</v>
      </c>
      <c r="BE405" s="145">
        <f t="shared" si="104"/>
        <v>0</v>
      </c>
      <c r="BF405" s="145">
        <f t="shared" si="105"/>
        <v>0</v>
      </c>
      <c r="BG405" s="145">
        <f t="shared" si="106"/>
        <v>0</v>
      </c>
      <c r="BH405" s="145">
        <f t="shared" si="107"/>
        <v>0</v>
      </c>
      <c r="BI405" s="145">
        <f t="shared" si="108"/>
        <v>0</v>
      </c>
      <c r="BJ405" s="13" t="s">
        <v>83</v>
      </c>
      <c r="BK405" s="145">
        <f t="shared" si="109"/>
        <v>0</v>
      </c>
      <c r="BL405" s="13" t="s">
        <v>315</v>
      </c>
      <c r="BM405" s="144" t="s">
        <v>1201</v>
      </c>
    </row>
    <row r="406" spans="2:65" s="1" customFormat="1" ht="24.2" customHeight="1">
      <c r="B406" s="132"/>
      <c r="C406" s="133" t="s">
        <v>1202</v>
      </c>
      <c r="D406" s="133" t="s">
        <v>253</v>
      </c>
      <c r="E406" s="134" t="s">
        <v>1203</v>
      </c>
      <c r="F406" s="135" t="s">
        <v>1204</v>
      </c>
      <c r="G406" s="136" t="s">
        <v>1188</v>
      </c>
      <c r="H406" s="137">
        <v>60.2</v>
      </c>
      <c r="I406" s="138"/>
      <c r="J406" s="139">
        <f t="shared" si="100"/>
        <v>0</v>
      </c>
      <c r="K406" s="135" t="s">
        <v>402</v>
      </c>
      <c r="L406" s="28"/>
      <c r="M406" s="140" t="s">
        <v>1</v>
      </c>
      <c r="N406" s="141" t="s">
        <v>41</v>
      </c>
      <c r="P406" s="142">
        <f t="shared" si="101"/>
        <v>0</v>
      </c>
      <c r="Q406" s="142">
        <v>0</v>
      </c>
      <c r="R406" s="142">
        <f t="shared" si="102"/>
        <v>0</v>
      </c>
      <c r="S406" s="142">
        <v>0</v>
      </c>
      <c r="T406" s="143">
        <f t="shared" si="103"/>
        <v>0</v>
      </c>
      <c r="AR406" s="144" t="s">
        <v>315</v>
      </c>
      <c r="AT406" s="144" t="s">
        <v>253</v>
      </c>
      <c r="AU406" s="144" t="s">
        <v>85</v>
      </c>
      <c r="AY406" s="13" t="s">
        <v>251</v>
      </c>
      <c r="BE406" s="145">
        <f t="shared" si="104"/>
        <v>0</v>
      </c>
      <c r="BF406" s="145">
        <f t="shared" si="105"/>
        <v>0</v>
      </c>
      <c r="BG406" s="145">
        <f t="shared" si="106"/>
        <v>0</v>
      </c>
      <c r="BH406" s="145">
        <f t="shared" si="107"/>
        <v>0</v>
      </c>
      <c r="BI406" s="145">
        <f t="shared" si="108"/>
        <v>0</v>
      </c>
      <c r="BJ406" s="13" t="s">
        <v>83</v>
      </c>
      <c r="BK406" s="145">
        <f t="shared" si="109"/>
        <v>0</v>
      </c>
      <c r="BL406" s="13" t="s">
        <v>315</v>
      </c>
      <c r="BM406" s="144" t="s">
        <v>1205</v>
      </c>
    </row>
    <row r="407" spans="2:65" s="1" customFormat="1" ht="24.2" customHeight="1">
      <c r="B407" s="132"/>
      <c r="C407" s="133" t="s">
        <v>1206</v>
      </c>
      <c r="D407" s="133" t="s">
        <v>253</v>
      </c>
      <c r="E407" s="134" t="s">
        <v>1207</v>
      </c>
      <c r="F407" s="135" t="s">
        <v>1208</v>
      </c>
      <c r="G407" s="136" t="s">
        <v>1188</v>
      </c>
      <c r="H407" s="137">
        <v>10.68</v>
      </c>
      <c r="I407" s="138"/>
      <c r="J407" s="139">
        <f t="shared" si="100"/>
        <v>0</v>
      </c>
      <c r="K407" s="135" t="s">
        <v>402</v>
      </c>
      <c r="L407" s="28"/>
      <c r="M407" s="140" t="s">
        <v>1</v>
      </c>
      <c r="N407" s="141" t="s">
        <v>41</v>
      </c>
      <c r="P407" s="142">
        <f t="shared" si="101"/>
        <v>0</v>
      </c>
      <c r="Q407" s="142">
        <v>0</v>
      </c>
      <c r="R407" s="142">
        <f t="shared" si="102"/>
        <v>0</v>
      </c>
      <c r="S407" s="142">
        <v>0</v>
      </c>
      <c r="T407" s="143">
        <f t="shared" si="103"/>
        <v>0</v>
      </c>
      <c r="AR407" s="144" t="s">
        <v>315</v>
      </c>
      <c r="AT407" s="144" t="s">
        <v>253</v>
      </c>
      <c r="AU407" s="144" t="s">
        <v>85</v>
      </c>
      <c r="AY407" s="13" t="s">
        <v>251</v>
      </c>
      <c r="BE407" s="145">
        <f t="shared" si="104"/>
        <v>0</v>
      </c>
      <c r="BF407" s="145">
        <f t="shared" si="105"/>
        <v>0</v>
      </c>
      <c r="BG407" s="145">
        <f t="shared" si="106"/>
        <v>0</v>
      </c>
      <c r="BH407" s="145">
        <f t="shared" si="107"/>
        <v>0</v>
      </c>
      <c r="BI407" s="145">
        <f t="shared" si="108"/>
        <v>0</v>
      </c>
      <c r="BJ407" s="13" t="s">
        <v>83</v>
      </c>
      <c r="BK407" s="145">
        <f t="shared" si="109"/>
        <v>0</v>
      </c>
      <c r="BL407" s="13" t="s">
        <v>315</v>
      </c>
      <c r="BM407" s="144" t="s">
        <v>1209</v>
      </c>
    </row>
    <row r="408" spans="2:65" s="1" customFormat="1" ht="24.2" customHeight="1">
      <c r="B408" s="132"/>
      <c r="C408" s="133" t="s">
        <v>1210</v>
      </c>
      <c r="D408" s="133" t="s">
        <v>253</v>
      </c>
      <c r="E408" s="134" t="s">
        <v>1211</v>
      </c>
      <c r="F408" s="135" t="s">
        <v>1212</v>
      </c>
      <c r="G408" s="136" t="s">
        <v>1188</v>
      </c>
      <c r="H408" s="137">
        <v>80.62</v>
      </c>
      <c r="I408" s="138"/>
      <c r="J408" s="139">
        <f t="shared" si="100"/>
        <v>0</v>
      </c>
      <c r="K408" s="135" t="s">
        <v>402</v>
      </c>
      <c r="L408" s="28"/>
      <c r="M408" s="140" t="s">
        <v>1</v>
      </c>
      <c r="N408" s="141" t="s">
        <v>41</v>
      </c>
      <c r="P408" s="142">
        <f t="shared" si="101"/>
        <v>0</v>
      </c>
      <c r="Q408" s="142">
        <v>0</v>
      </c>
      <c r="R408" s="142">
        <f t="shared" si="102"/>
        <v>0</v>
      </c>
      <c r="S408" s="142">
        <v>0</v>
      </c>
      <c r="T408" s="143">
        <f t="shared" si="103"/>
        <v>0</v>
      </c>
      <c r="AR408" s="144" t="s">
        <v>315</v>
      </c>
      <c r="AT408" s="144" t="s">
        <v>253</v>
      </c>
      <c r="AU408" s="144" t="s">
        <v>85</v>
      </c>
      <c r="AY408" s="13" t="s">
        <v>251</v>
      </c>
      <c r="BE408" s="145">
        <f t="shared" si="104"/>
        <v>0</v>
      </c>
      <c r="BF408" s="145">
        <f t="shared" si="105"/>
        <v>0</v>
      </c>
      <c r="BG408" s="145">
        <f t="shared" si="106"/>
        <v>0</v>
      </c>
      <c r="BH408" s="145">
        <f t="shared" si="107"/>
        <v>0</v>
      </c>
      <c r="BI408" s="145">
        <f t="shared" si="108"/>
        <v>0</v>
      </c>
      <c r="BJ408" s="13" t="s">
        <v>83</v>
      </c>
      <c r="BK408" s="145">
        <f t="shared" si="109"/>
        <v>0</v>
      </c>
      <c r="BL408" s="13" t="s">
        <v>315</v>
      </c>
      <c r="BM408" s="144" t="s">
        <v>1213</v>
      </c>
    </row>
    <row r="409" spans="2:65" s="1" customFormat="1" ht="24.2" customHeight="1">
      <c r="B409" s="132"/>
      <c r="C409" s="133" t="s">
        <v>1214</v>
      </c>
      <c r="D409" s="133" t="s">
        <v>253</v>
      </c>
      <c r="E409" s="134" t="s">
        <v>1215</v>
      </c>
      <c r="F409" s="135" t="s">
        <v>1216</v>
      </c>
      <c r="G409" s="136" t="s">
        <v>1217</v>
      </c>
      <c r="H409" s="137">
        <v>1</v>
      </c>
      <c r="I409" s="138"/>
      <c r="J409" s="139">
        <f t="shared" si="100"/>
        <v>0</v>
      </c>
      <c r="K409" s="135" t="s">
        <v>402</v>
      </c>
      <c r="L409" s="28"/>
      <c r="M409" s="140" t="s">
        <v>1</v>
      </c>
      <c r="N409" s="141" t="s">
        <v>41</v>
      </c>
      <c r="P409" s="142">
        <f t="shared" si="101"/>
        <v>0</v>
      </c>
      <c r="Q409" s="142">
        <v>0</v>
      </c>
      <c r="R409" s="142">
        <f t="shared" si="102"/>
        <v>0</v>
      </c>
      <c r="S409" s="142">
        <v>0</v>
      </c>
      <c r="T409" s="143">
        <f t="shared" si="103"/>
        <v>0</v>
      </c>
      <c r="AR409" s="144" t="s">
        <v>315</v>
      </c>
      <c r="AT409" s="144" t="s">
        <v>253</v>
      </c>
      <c r="AU409" s="144" t="s">
        <v>85</v>
      </c>
      <c r="AY409" s="13" t="s">
        <v>251</v>
      </c>
      <c r="BE409" s="145">
        <f t="shared" si="104"/>
        <v>0</v>
      </c>
      <c r="BF409" s="145">
        <f t="shared" si="105"/>
        <v>0</v>
      </c>
      <c r="BG409" s="145">
        <f t="shared" si="106"/>
        <v>0</v>
      </c>
      <c r="BH409" s="145">
        <f t="shared" si="107"/>
        <v>0</v>
      </c>
      <c r="BI409" s="145">
        <f t="shared" si="108"/>
        <v>0</v>
      </c>
      <c r="BJ409" s="13" t="s">
        <v>83</v>
      </c>
      <c r="BK409" s="145">
        <f t="shared" si="109"/>
        <v>0</v>
      </c>
      <c r="BL409" s="13" t="s">
        <v>315</v>
      </c>
      <c r="BM409" s="144" t="s">
        <v>1218</v>
      </c>
    </row>
    <row r="410" spans="2:65" s="1" customFormat="1" ht="24.2" customHeight="1">
      <c r="B410" s="132"/>
      <c r="C410" s="133" t="s">
        <v>1219</v>
      </c>
      <c r="D410" s="133" t="s">
        <v>253</v>
      </c>
      <c r="E410" s="134" t="s">
        <v>1220</v>
      </c>
      <c r="F410" s="135" t="s">
        <v>1221</v>
      </c>
      <c r="G410" s="136" t="s">
        <v>401</v>
      </c>
      <c r="H410" s="137">
        <v>1</v>
      </c>
      <c r="I410" s="138"/>
      <c r="J410" s="139">
        <f t="shared" si="100"/>
        <v>0</v>
      </c>
      <c r="K410" s="135" t="s">
        <v>402</v>
      </c>
      <c r="L410" s="28"/>
      <c r="M410" s="140" t="s">
        <v>1</v>
      </c>
      <c r="N410" s="141" t="s">
        <v>41</v>
      </c>
      <c r="P410" s="142">
        <f t="shared" si="101"/>
        <v>0</v>
      </c>
      <c r="Q410" s="142">
        <v>0</v>
      </c>
      <c r="R410" s="142">
        <f t="shared" si="102"/>
        <v>0</v>
      </c>
      <c r="S410" s="142">
        <v>0</v>
      </c>
      <c r="T410" s="143">
        <f t="shared" si="103"/>
        <v>0</v>
      </c>
      <c r="AR410" s="144" t="s">
        <v>315</v>
      </c>
      <c r="AT410" s="144" t="s">
        <v>253</v>
      </c>
      <c r="AU410" s="144" t="s">
        <v>85</v>
      </c>
      <c r="AY410" s="13" t="s">
        <v>251</v>
      </c>
      <c r="BE410" s="145">
        <f t="shared" si="104"/>
        <v>0</v>
      </c>
      <c r="BF410" s="145">
        <f t="shared" si="105"/>
        <v>0</v>
      </c>
      <c r="BG410" s="145">
        <f t="shared" si="106"/>
        <v>0</v>
      </c>
      <c r="BH410" s="145">
        <f t="shared" si="107"/>
        <v>0</v>
      </c>
      <c r="BI410" s="145">
        <f t="shared" si="108"/>
        <v>0</v>
      </c>
      <c r="BJ410" s="13" t="s">
        <v>83</v>
      </c>
      <c r="BK410" s="145">
        <f t="shared" si="109"/>
        <v>0</v>
      </c>
      <c r="BL410" s="13" t="s">
        <v>315</v>
      </c>
      <c r="BM410" s="144" t="s">
        <v>1222</v>
      </c>
    </row>
    <row r="411" spans="2:65" s="1" customFormat="1" ht="39">
      <c r="B411" s="28"/>
      <c r="D411" s="156" t="s">
        <v>679</v>
      </c>
      <c r="F411" s="157" t="s">
        <v>1223</v>
      </c>
      <c r="I411" s="158"/>
      <c r="L411" s="28"/>
      <c r="M411" s="159"/>
      <c r="T411" s="52"/>
      <c r="AT411" s="13" t="s">
        <v>679</v>
      </c>
      <c r="AU411" s="13" t="s">
        <v>85</v>
      </c>
    </row>
    <row r="412" spans="2:65" s="1" customFormat="1" ht="24.2" customHeight="1">
      <c r="B412" s="132"/>
      <c r="C412" s="133" t="s">
        <v>1224</v>
      </c>
      <c r="D412" s="133" t="s">
        <v>253</v>
      </c>
      <c r="E412" s="134" t="s">
        <v>1225</v>
      </c>
      <c r="F412" s="135" t="s">
        <v>1226</v>
      </c>
      <c r="G412" s="136" t="s">
        <v>1188</v>
      </c>
      <c r="H412" s="137">
        <v>330.50299999999999</v>
      </c>
      <c r="I412" s="138"/>
      <c r="J412" s="139">
        <f>ROUND(I412*H412,2)</f>
        <v>0</v>
      </c>
      <c r="K412" s="135" t="s">
        <v>402</v>
      </c>
      <c r="L412" s="28"/>
      <c r="M412" s="140" t="s">
        <v>1</v>
      </c>
      <c r="N412" s="141" t="s">
        <v>41</v>
      </c>
      <c r="P412" s="142">
        <f>O412*H412</f>
        <v>0</v>
      </c>
      <c r="Q412" s="142">
        <v>0</v>
      </c>
      <c r="R412" s="142">
        <f>Q412*H412</f>
        <v>0</v>
      </c>
      <c r="S412" s="142">
        <v>0</v>
      </c>
      <c r="T412" s="143">
        <f>S412*H412</f>
        <v>0</v>
      </c>
      <c r="AR412" s="144" t="s">
        <v>315</v>
      </c>
      <c r="AT412" s="144" t="s">
        <v>253</v>
      </c>
      <c r="AU412" s="144" t="s">
        <v>85</v>
      </c>
      <c r="AY412" s="13" t="s">
        <v>251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3" t="s">
        <v>83</v>
      </c>
      <c r="BK412" s="145">
        <f>ROUND(I412*H412,2)</f>
        <v>0</v>
      </c>
      <c r="BL412" s="13" t="s">
        <v>315</v>
      </c>
      <c r="BM412" s="144" t="s">
        <v>1227</v>
      </c>
    </row>
    <row r="413" spans="2:65" s="1" customFormat="1" ht="39">
      <c r="B413" s="28"/>
      <c r="D413" s="156" t="s">
        <v>679</v>
      </c>
      <c r="F413" s="157" t="s">
        <v>1223</v>
      </c>
      <c r="I413" s="158"/>
      <c r="L413" s="28"/>
      <c r="M413" s="159"/>
      <c r="T413" s="52"/>
      <c r="AT413" s="13" t="s">
        <v>679</v>
      </c>
      <c r="AU413" s="13" t="s">
        <v>85</v>
      </c>
    </row>
    <row r="414" spans="2:65" s="1" customFormat="1" ht="24.2" customHeight="1">
      <c r="B414" s="132"/>
      <c r="C414" s="133" t="s">
        <v>1228</v>
      </c>
      <c r="D414" s="133" t="s">
        <v>253</v>
      </c>
      <c r="E414" s="134" t="s">
        <v>1229</v>
      </c>
      <c r="F414" s="135" t="s">
        <v>1230</v>
      </c>
      <c r="G414" s="136" t="s">
        <v>821</v>
      </c>
      <c r="H414" s="160"/>
      <c r="I414" s="138"/>
      <c r="J414" s="139">
        <f>ROUND(I414*H414,2)</f>
        <v>0</v>
      </c>
      <c r="K414" s="135" t="s">
        <v>257</v>
      </c>
      <c r="L414" s="28"/>
      <c r="M414" s="140" t="s">
        <v>1</v>
      </c>
      <c r="N414" s="141" t="s">
        <v>41</v>
      </c>
      <c r="P414" s="142">
        <f>O414*H414</f>
        <v>0</v>
      </c>
      <c r="Q414" s="142">
        <v>0</v>
      </c>
      <c r="R414" s="142">
        <f>Q414*H414</f>
        <v>0</v>
      </c>
      <c r="S414" s="142">
        <v>0</v>
      </c>
      <c r="T414" s="143">
        <f>S414*H414</f>
        <v>0</v>
      </c>
      <c r="AR414" s="144" t="s">
        <v>315</v>
      </c>
      <c r="AT414" s="144" t="s">
        <v>253</v>
      </c>
      <c r="AU414" s="144" t="s">
        <v>85</v>
      </c>
      <c r="AY414" s="13" t="s">
        <v>251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3" t="s">
        <v>83</v>
      </c>
      <c r="BK414" s="145">
        <f>ROUND(I414*H414,2)</f>
        <v>0</v>
      </c>
      <c r="BL414" s="13" t="s">
        <v>315</v>
      </c>
      <c r="BM414" s="144" t="s">
        <v>1231</v>
      </c>
    </row>
    <row r="415" spans="2:65" s="11" customFormat="1" ht="22.9" customHeight="1">
      <c r="B415" s="120"/>
      <c r="D415" s="121" t="s">
        <v>75</v>
      </c>
      <c r="E415" s="130" t="s">
        <v>1232</v>
      </c>
      <c r="F415" s="130" t="s">
        <v>1233</v>
      </c>
      <c r="I415" s="123"/>
      <c r="J415" s="131">
        <f>BK415</f>
        <v>0</v>
      </c>
      <c r="L415" s="120"/>
      <c r="M415" s="125"/>
      <c r="P415" s="126">
        <f>SUM(P416:P429)</f>
        <v>0</v>
      </c>
      <c r="R415" s="126">
        <f>SUM(R416:R429)</f>
        <v>4.2075953000000004</v>
      </c>
      <c r="T415" s="127">
        <f>SUM(T416:T429)</f>
        <v>0</v>
      </c>
      <c r="AR415" s="121" t="s">
        <v>85</v>
      </c>
      <c r="AT415" s="128" t="s">
        <v>75</v>
      </c>
      <c r="AU415" s="128" t="s">
        <v>83</v>
      </c>
      <c r="AY415" s="121" t="s">
        <v>251</v>
      </c>
      <c r="BK415" s="129">
        <f>SUM(BK416:BK429)</f>
        <v>0</v>
      </c>
    </row>
    <row r="416" spans="2:65" s="1" customFormat="1" ht="16.5" customHeight="1">
      <c r="B416" s="132"/>
      <c r="C416" s="133" t="s">
        <v>1234</v>
      </c>
      <c r="D416" s="133" t="s">
        <v>253</v>
      </c>
      <c r="E416" s="134" t="s">
        <v>1235</v>
      </c>
      <c r="F416" s="135" t="s">
        <v>1236</v>
      </c>
      <c r="G416" s="136" t="s">
        <v>256</v>
      </c>
      <c r="H416" s="137">
        <v>108.98</v>
      </c>
      <c r="I416" s="138"/>
      <c r="J416" s="139">
        <f t="shared" ref="J416:J429" si="110">ROUND(I416*H416,2)</f>
        <v>0</v>
      </c>
      <c r="K416" s="135" t="s">
        <v>257</v>
      </c>
      <c r="L416" s="28"/>
      <c r="M416" s="140" t="s">
        <v>1</v>
      </c>
      <c r="N416" s="141" t="s">
        <v>41</v>
      </c>
      <c r="P416" s="142">
        <f t="shared" ref="P416:P429" si="111">O416*H416</f>
        <v>0</v>
      </c>
      <c r="Q416" s="142">
        <v>2.9999999999999997E-4</v>
      </c>
      <c r="R416" s="142">
        <f t="shared" ref="R416:R429" si="112">Q416*H416</f>
        <v>3.2694000000000001E-2</v>
      </c>
      <c r="S416" s="142">
        <v>0</v>
      </c>
      <c r="T416" s="143">
        <f t="shared" ref="T416:T429" si="113">S416*H416</f>
        <v>0</v>
      </c>
      <c r="AR416" s="144" t="s">
        <v>315</v>
      </c>
      <c r="AT416" s="144" t="s">
        <v>253</v>
      </c>
      <c r="AU416" s="144" t="s">
        <v>85</v>
      </c>
      <c r="AY416" s="13" t="s">
        <v>251</v>
      </c>
      <c r="BE416" s="145">
        <f t="shared" ref="BE416:BE429" si="114">IF(N416="základní",J416,0)</f>
        <v>0</v>
      </c>
      <c r="BF416" s="145">
        <f t="shared" ref="BF416:BF429" si="115">IF(N416="snížená",J416,0)</f>
        <v>0</v>
      </c>
      <c r="BG416" s="145">
        <f t="shared" ref="BG416:BG429" si="116">IF(N416="zákl. přenesená",J416,0)</f>
        <v>0</v>
      </c>
      <c r="BH416" s="145">
        <f t="shared" ref="BH416:BH429" si="117">IF(N416="sníž. přenesená",J416,0)</f>
        <v>0</v>
      </c>
      <c r="BI416" s="145">
        <f t="shared" ref="BI416:BI429" si="118">IF(N416="nulová",J416,0)</f>
        <v>0</v>
      </c>
      <c r="BJ416" s="13" t="s">
        <v>83</v>
      </c>
      <c r="BK416" s="145">
        <f t="shared" ref="BK416:BK429" si="119">ROUND(I416*H416,2)</f>
        <v>0</v>
      </c>
      <c r="BL416" s="13" t="s">
        <v>315</v>
      </c>
      <c r="BM416" s="144" t="s">
        <v>1237</v>
      </c>
    </row>
    <row r="417" spans="2:65" s="1" customFormat="1" ht="21.75" customHeight="1">
      <c r="B417" s="132"/>
      <c r="C417" s="133" t="s">
        <v>1238</v>
      </c>
      <c r="D417" s="133" t="s">
        <v>253</v>
      </c>
      <c r="E417" s="134" t="s">
        <v>1239</v>
      </c>
      <c r="F417" s="135" t="s">
        <v>1240</v>
      </c>
      <c r="G417" s="136" t="s">
        <v>256</v>
      </c>
      <c r="H417" s="137">
        <v>108.98</v>
      </c>
      <c r="I417" s="138"/>
      <c r="J417" s="139">
        <f t="shared" si="110"/>
        <v>0</v>
      </c>
      <c r="K417" s="135" t="s">
        <v>257</v>
      </c>
      <c r="L417" s="28"/>
      <c r="M417" s="140" t="s">
        <v>1</v>
      </c>
      <c r="N417" s="141" t="s">
        <v>41</v>
      </c>
      <c r="P417" s="142">
        <f t="shared" si="111"/>
        <v>0</v>
      </c>
      <c r="Q417" s="142">
        <v>4.5500000000000002E-3</v>
      </c>
      <c r="R417" s="142">
        <f t="shared" si="112"/>
        <v>0.49585900000000005</v>
      </c>
      <c r="S417" s="142">
        <v>0</v>
      </c>
      <c r="T417" s="143">
        <f t="shared" si="113"/>
        <v>0</v>
      </c>
      <c r="AR417" s="144" t="s">
        <v>315</v>
      </c>
      <c r="AT417" s="144" t="s">
        <v>253</v>
      </c>
      <c r="AU417" s="144" t="s">
        <v>85</v>
      </c>
      <c r="AY417" s="13" t="s">
        <v>251</v>
      </c>
      <c r="BE417" s="145">
        <f t="shared" si="114"/>
        <v>0</v>
      </c>
      <c r="BF417" s="145">
        <f t="shared" si="115"/>
        <v>0</v>
      </c>
      <c r="BG417" s="145">
        <f t="shared" si="116"/>
        <v>0</v>
      </c>
      <c r="BH417" s="145">
        <f t="shared" si="117"/>
        <v>0</v>
      </c>
      <c r="BI417" s="145">
        <f t="shared" si="118"/>
        <v>0</v>
      </c>
      <c r="BJ417" s="13" t="s">
        <v>83</v>
      </c>
      <c r="BK417" s="145">
        <f t="shared" si="119"/>
        <v>0</v>
      </c>
      <c r="BL417" s="13" t="s">
        <v>315</v>
      </c>
      <c r="BM417" s="144" t="s">
        <v>1241</v>
      </c>
    </row>
    <row r="418" spans="2:65" s="1" customFormat="1" ht="24.2" customHeight="1">
      <c r="B418" s="132"/>
      <c r="C418" s="133" t="s">
        <v>1242</v>
      </c>
      <c r="D418" s="133" t="s">
        <v>253</v>
      </c>
      <c r="E418" s="134" t="s">
        <v>1243</v>
      </c>
      <c r="F418" s="135" t="s">
        <v>1244</v>
      </c>
      <c r="G418" s="136" t="s">
        <v>411</v>
      </c>
      <c r="H418" s="137">
        <v>34.5</v>
      </c>
      <c r="I418" s="138"/>
      <c r="J418" s="139">
        <f t="shared" si="110"/>
        <v>0</v>
      </c>
      <c r="K418" s="135" t="s">
        <v>257</v>
      </c>
      <c r="L418" s="28"/>
      <c r="M418" s="140" t="s">
        <v>1</v>
      </c>
      <c r="N418" s="141" t="s">
        <v>41</v>
      </c>
      <c r="P418" s="142">
        <f t="shared" si="111"/>
        <v>0</v>
      </c>
      <c r="Q418" s="142">
        <v>1.8E-3</v>
      </c>
      <c r="R418" s="142">
        <f t="shared" si="112"/>
        <v>6.2099999999999995E-2</v>
      </c>
      <c r="S418" s="142">
        <v>0</v>
      </c>
      <c r="T418" s="143">
        <f t="shared" si="113"/>
        <v>0</v>
      </c>
      <c r="AR418" s="144" t="s">
        <v>315</v>
      </c>
      <c r="AT418" s="144" t="s">
        <v>253</v>
      </c>
      <c r="AU418" s="144" t="s">
        <v>85</v>
      </c>
      <c r="AY418" s="13" t="s">
        <v>251</v>
      </c>
      <c r="BE418" s="145">
        <f t="shared" si="114"/>
        <v>0</v>
      </c>
      <c r="BF418" s="145">
        <f t="shared" si="115"/>
        <v>0</v>
      </c>
      <c r="BG418" s="145">
        <f t="shared" si="116"/>
        <v>0</v>
      </c>
      <c r="BH418" s="145">
        <f t="shared" si="117"/>
        <v>0</v>
      </c>
      <c r="BI418" s="145">
        <f t="shared" si="118"/>
        <v>0</v>
      </c>
      <c r="BJ418" s="13" t="s">
        <v>83</v>
      </c>
      <c r="BK418" s="145">
        <f t="shared" si="119"/>
        <v>0</v>
      </c>
      <c r="BL418" s="13" t="s">
        <v>315</v>
      </c>
      <c r="BM418" s="144" t="s">
        <v>1245</v>
      </c>
    </row>
    <row r="419" spans="2:65" s="1" customFormat="1" ht="33" customHeight="1">
      <c r="B419" s="132"/>
      <c r="C419" s="133" t="s">
        <v>1246</v>
      </c>
      <c r="D419" s="133" t="s">
        <v>253</v>
      </c>
      <c r="E419" s="134" t="s">
        <v>1247</v>
      </c>
      <c r="F419" s="135" t="s">
        <v>1248</v>
      </c>
      <c r="G419" s="136" t="s">
        <v>411</v>
      </c>
      <c r="H419" s="137">
        <v>36</v>
      </c>
      <c r="I419" s="138"/>
      <c r="J419" s="139">
        <f t="shared" si="110"/>
        <v>0</v>
      </c>
      <c r="K419" s="135" t="s">
        <v>257</v>
      </c>
      <c r="L419" s="28"/>
      <c r="M419" s="140" t="s">
        <v>1</v>
      </c>
      <c r="N419" s="141" t="s">
        <v>41</v>
      </c>
      <c r="P419" s="142">
        <f t="shared" si="111"/>
        <v>0</v>
      </c>
      <c r="Q419" s="142">
        <v>1.0200000000000001E-3</v>
      </c>
      <c r="R419" s="142">
        <f t="shared" si="112"/>
        <v>3.6720000000000003E-2</v>
      </c>
      <c r="S419" s="142">
        <v>0</v>
      </c>
      <c r="T419" s="143">
        <f t="shared" si="113"/>
        <v>0</v>
      </c>
      <c r="AR419" s="144" t="s">
        <v>315</v>
      </c>
      <c r="AT419" s="144" t="s">
        <v>253</v>
      </c>
      <c r="AU419" s="144" t="s">
        <v>85</v>
      </c>
      <c r="AY419" s="13" t="s">
        <v>251</v>
      </c>
      <c r="BE419" s="145">
        <f t="shared" si="114"/>
        <v>0</v>
      </c>
      <c r="BF419" s="145">
        <f t="shared" si="115"/>
        <v>0</v>
      </c>
      <c r="BG419" s="145">
        <f t="shared" si="116"/>
        <v>0</v>
      </c>
      <c r="BH419" s="145">
        <f t="shared" si="117"/>
        <v>0</v>
      </c>
      <c r="BI419" s="145">
        <f t="shared" si="118"/>
        <v>0</v>
      </c>
      <c r="BJ419" s="13" t="s">
        <v>83</v>
      </c>
      <c r="BK419" s="145">
        <f t="shared" si="119"/>
        <v>0</v>
      </c>
      <c r="BL419" s="13" t="s">
        <v>315</v>
      </c>
      <c r="BM419" s="144" t="s">
        <v>1249</v>
      </c>
    </row>
    <row r="420" spans="2:65" s="1" customFormat="1" ht="24.2" customHeight="1">
      <c r="B420" s="132"/>
      <c r="C420" s="146" t="s">
        <v>1250</v>
      </c>
      <c r="D420" s="146" t="s">
        <v>423</v>
      </c>
      <c r="E420" s="147" t="s">
        <v>1251</v>
      </c>
      <c r="F420" s="148" t="s">
        <v>1252</v>
      </c>
      <c r="G420" s="149" t="s">
        <v>256</v>
      </c>
      <c r="H420" s="150">
        <v>21.202999999999999</v>
      </c>
      <c r="I420" s="151"/>
      <c r="J420" s="152">
        <f t="shared" si="110"/>
        <v>0</v>
      </c>
      <c r="K420" s="148" t="s">
        <v>257</v>
      </c>
      <c r="L420" s="153"/>
      <c r="M420" s="154" t="s">
        <v>1</v>
      </c>
      <c r="N420" s="155" t="s">
        <v>41</v>
      </c>
      <c r="P420" s="142">
        <f t="shared" si="111"/>
        <v>0</v>
      </c>
      <c r="Q420" s="142">
        <v>1.77E-2</v>
      </c>
      <c r="R420" s="142">
        <f t="shared" si="112"/>
        <v>0.37529309999999999</v>
      </c>
      <c r="S420" s="142">
        <v>0</v>
      </c>
      <c r="T420" s="143">
        <f t="shared" si="113"/>
        <v>0</v>
      </c>
      <c r="AR420" s="144" t="s">
        <v>380</v>
      </c>
      <c r="AT420" s="144" t="s">
        <v>423</v>
      </c>
      <c r="AU420" s="144" t="s">
        <v>85</v>
      </c>
      <c r="AY420" s="13" t="s">
        <v>251</v>
      </c>
      <c r="BE420" s="145">
        <f t="shared" si="114"/>
        <v>0</v>
      </c>
      <c r="BF420" s="145">
        <f t="shared" si="115"/>
        <v>0</v>
      </c>
      <c r="BG420" s="145">
        <f t="shared" si="116"/>
        <v>0</v>
      </c>
      <c r="BH420" s="145">
        <f t="shared" si="117"/>
        <v>0</v>
      </c>
      <c r="BI420" s="145">
        <f t="shared" si="118"/>
        <v>0</v>
      </c>
      <c r="BJ420" s="13" t="s">
        <v>83</v>
      </c>
      <c r="BK420" s="145">
        <f t="shared" si="119"/>
        <v>0</v>
      </c>
      <c r="BL420" s="13" t="s">
        <v>315</v>
      </c>
      <c r="BM420" s="144" t="s">
        <v>1253</v>
      </c>
    </row>
    <row r="421" spans="2:65" s="1" customFormat="1" ht="24.2" customHeight="1">
      <c r="B421" s="132"/>
      <c r="C421" s="133" t="s">
        <v>1254</v>
      </c>
      <c r="D421" s="133" t="s">
        <v>253</v>
      </c>
      <c r="E421" s="134" t="s">
        <v>1255</v>
      </c>
      <c r="F421" s="135" t="s">
        <v>1256</v>
      </c>
      <c r="G421" s="136" t="s">
        <v>411</v>
      </c>
      <c r="H421" s="137">
        <v>69.290000000000006</v>
      </c>
      <c r="I421" s="138"/>
      <c r="J421" s="139">
        <f t="shared" si="110"/>
        <v>0</v>
      </c>
      <c r="K421" s="135" t="s">
        <v>257</v>
      </c>
      <c r="L421" s="28"/>
      <c r="M421" s="140" t="s">
        <v>1</v>
      </c>
      <c r="N421" s="141" t="s">
        <v>41</v>
      </c>
      <c r="P421" s="142">
        <f t="shared" si="111"/>
        <v>0</v>
      </c>
      <c r="Q421" s="142">
        <v>5.8E-4</v>
      </c>
      <c r="R421" s="142">
        <f t="shared" si="112"/>
        <v>4.0188200000000007E-2</v>
      </c>
      <c r="S421" s="142">
        <v>0</v>
      </c>
      <c r="T421" s="143">
        <f t="shared" si="113"/>
        <v>0</v>
      </c>
      <c r="AR421" s="144" t="s">
        <v>315</v>
      </c>
      <c r="AT421" s="144" t="s">
        <v>253</v>
      </c>
      <c r="AU421" s="144" t="s">
        <v>85</v>
      </c>
      <c r="AY421" s="13" t="s">
        <v>251</v>
      </c>
      <c r="BE421" s="145">
        <f t="shared" si="114"/>
        <v>0</v>
      </c>
      <c r="BF421" s="145">
        <f t="shared" si="115"/>
        <v>0</v>
      </c>
      <c r="BG421" s="145">
        <f t="shared" si="116"/>
        <v>0</v>
      </c>
      <c r="BH421" s="145">
        <f t="shared" si="117"/>
        <v>0</v>
      </c>
      <c r="BI421" s="145">
        <f t="shared" si="118"/>
        <v>0</v>
      </c>
      <c r="BJ421" s="13" t="s">
        <v>83</v>
      </c>
      <c r="BK421" s="145">
        <f t="shared" si="119"/>
        <v>0</v>
      </c>
      <c r="BL421" s="13" t="s">
        <v>315</v>
      </c>
      <c r="BM421" s="144" t="s">
        <v>1257</v>
      </c>
    </row>
    <row r="422" spans="2:65" s="1" customFormat="1" ht="24.2" customHeight="1">
      <c r="B422" s="132"/>
      <c r="C422" s="146" t="s">
        <v>1258</v>
      </c>
      <c r="D422" s="146" t="s">
        <v>423</v>
      </c>
      <c r="E422" s="147" t="s">
        <v>1259</v>
      </c>
      <c r="F422" s="148" t="s">
        <v>1260</v>
      </c>
      <c r="G422" s="149" t="s">
        <v>335</v>
      </c>
      <c r="H422" s="150">
        <v>254.06399999999999</v>
      </c>
      <c r="I422" s="151"/>
      <c r="J422" s="152">
        <f t="shared" si="110"/>
        <v>0</v>
      </c>
      <c r="K422" s="148" t="s">
        <v>257</v>
      </c>
      <c r="L422" s="153"/>
      <c r="M422" s="154" t="s">
        <v>1</v>
      </c>
      <c r="N422" s="155" t="s">
        <v>41</v>
      </c>
      <c r="P422" s="142">
        <f t="shared" si="111"/>
        <v>0</v>
      </c>
      <c r="Q422" s="142">
        <v>4.4999999999999999E-4</v>
      </c>
      <c r="R422" s="142">
        <f t="shared" si="112"/>
        <v>0.11432879999999999</v>
      </c>
      <c r="S422" s="142">
        <v>0</v>
      </c>
      <c r="T422" s="143">
        <f t="shared" si="113"/>
        <v>0</v>
      </c>
      <c r="AR422" s="144" t="s">
        <v>380</v>
      </c>
      <c r="AT422" s="144" t="s">
        <v>423</v>
      </c>
      <c r="AU422" s="144" t="s">
        <v>85</v>
      </c>
      <c r="AY422" s="13" t="s">
        <v>251</v>
      </c>
      <c r="BE422" s="145">
        <f t="shared" si="114"/>
        <v>0</v>
      </c>
      <c r="BF422" s="145">
        <f t="shared" si="115"/>
        <v>0</v>
      </c>
      <c r="BG422" s="145">
        <f t="shared" si="116"/>
        <v>0</v>
      </c>
      <c r="BH422" s="145">
        <f t="shared" si="117"/>
        <v>0</v>
      </c>
      <c r="BI422" s="145">
        <f t="shared" si="118"/>
        <v>0</v>
      </c>
      <c r="BJ422" s="13" t="s">
        <v>83</v>
      </c>
      <c r="BK422" s="145">
        <f t="shared" si="119"/>
        <v>0</v>
      </c>
      <c r="BL422" s="13" t="s">
        <v>315</v>
      </c>
      <c r="BM422" s="144" t="s">
        <v>1261</v>
      </c>
    </row>
    <row r="423" spans="2:65" s="1" customFormat="1" ht="33" customHeight="1">
      <c r="B423" s="132"/>
      <c r="C423" s="133" t="s">
        <v>1262</v>
      </c>
      <c r="D423" s="133" t="s">
        <v>253</v>
      </c>
      <c r="E423" s="134" t="s">
        <v>1263</v>
      </c>
      <c r="F423" s="135" t="s">
        <v>1264</v>
      </c>
      <c r="G423" s="136" t="s">
        <v>411</v>
      </c>
      <c r="H423" s="137">
        <v>14.42</v>
      </c>
      <c r="I423" s="138"/>
      <c r="J423" s="139">
        <f t="shared" si="110"/>
        <v>0</v>
      </c>
      <c r="K423" s="135" t="s">
        <v>257</v>
      </c>
      <c r="L423" s="28"/>
      <c r="M423" s="140" t="s">
        <v>1</v>
      </c>
      <c r="N423" s="141" t="s">
        <v>41</v>
      </c>
      <c r="P423" s="142">
        <f t="shared" si="111"/>
        <v>0</v>
      </c>
      <c r="Q423" s="142">
        <v>5.8E-4</v>
      </c>
      <c r="R423" s="142">
        <f t="shared" si="112"/>
        <v>8.3636000000000005E-3</v>
      </c>
      <c r="S423" s="142">
        <v>0</v>
      </c>
      <c r="T423" s="143">
        <f t="shared" si="113"/>
        <v>0</v>
      </c>
      <c r="AR423" s="144" t="s">
        <v>315</v>
      </c>
      <c r="AT423" s="144" t="s">
        <v>253</v>
      </c>
      <c r="AU423" s="144" t="s">
        <v>85</v>
      </c>
      <c r="AY423" s="13" t="s">
        <v>251</v>
      </c>
      <c r="BE423" s="145">
        <f t="shared" si="114"/>
        <v>0</v>
      </c>
      <c r="BF423" s="145">
        <f t="shared" si="115"/>
        <v>0</v>
      </c>
      <c r="BG423" s="145">
        <f t="shared" si="116"/>
        <v>0</v>
      </c>
      <c r="BH423" s="145">
        <f t="shared" si="117"/>
        <v>0</v>
      </c>
      <c r="BI423" s="145">
        <f t="shared" si="118"/>
        <v>0</v>
      </c>
      <c r="BJ423" s="13" t="s">
        <v>83</v>
      </c>
      <c r="BK423" s="145">
        <f t="shared" si="119"/>
        <v>0</v>
      </c>
      <c r="BL423" s="13" t="s">
        <v>315</v>
      </c>
      <c r="BM423" s="144" t="s">
        <v>1265</v>
      </c>
    </row>
    <row r="424" spans="2:65" s="1" customFormat="1" ht="24.2" customHeight="1">
      <c r="B424" s="132"/>
      <c r="C424" s="146" t="s">
        <v>1266</v>
      </c>
      <c r="D424" s="146" t="s">
        <v>423</v>
      </c>
      <c r="E424" s="147" t="s">
        <v>1259</v>
      </c>
      <c r="F424" s="148" t="s">
        <v>1260</v>
      </c>
      <c r="G424" s="149" t="s">
        <v>335</v>
      </c>
      <c r="H424" s="150">
        <v>68.736000000000004</v>
      </c>
      <c r="I424" s="151"/>
      <c r="J424" s="152">
        <f t="shared" si="110"/>
        <v>0</v>
      </c>
      <c r="K424" s="148" t="s">
        <v>257</v>
      </c>
      <c r="L424" s="153"/>
      <c r="M424" s="154" t="s">
        <v>1</v>
      </c>
      <c r="N424" s="155" t="s">
        <v>41</v>
      </c>
      <c r="P424" s="142">
        <f t="shared" si="111"/>
        <v>0</v>
      </c>
      <c r="Q424" s="142">
        <v>4.4999999999999999E-4</v>
      </c>
      <c r="R424" s="142">
        <f t="shared" si="112"/>
        <v>3.0931200000000002E-2</v>
      </c>
      <c r="S424" s="142">
        <v>0</v>
      </c>
      <c r="T424" s="143">
        <f t="shared" si="113"/>
        <v>0</v>
      </c>
      <c r="AR424" s="144" t="s">
        <v>380</v>
      </c>
      <c r="AT424" s="144" t="s">
        <v>423</v>
      </c>
      <c r="AU424" s="144" t="s">
        <v>85</v>
      </c>
      <c r="AY424" s="13" t="s">
        <v>251</v>
      </c>
      <c r="BE424" s="145">
        <f t="shared" si="114"/>
        <v>0</v>
      </c>
      <c r="BF424" s="145">
        <f t="shared" si="115"/>
        <v>0</v>
      </c>
      <c r="BG424" s="145">
        <f t="shared" si="116"/>
        <v>0</v>
      </c>
      <c r="BH424" s="145">
        <f t="shared" si="117"/>
        <v>0</v>
      </c>
      <c r="BI424" s="145">
        <f t="shared" si="118"/>
        <v>0</v>
      </c>
      <c r="BJ424" s="13" t="s">
        <v>83</v>
      </c>
      <c r="BK424" s="145">
        <f t="shared" si="119"/>
        <v>0</v>
      </c>
      <c r="BL424" s="13" t="s">
        <v>315</v>
      </c>
      <c r="BM424" s="144" t="s">
        <v>1267</v>
      </c>
    </row>
    <row r="425" spans="2:65" s="1" customFormat="1" ht="24.2" customHeight="1">
      <c r="B425" s="132"/>
      <c r="C425" s="133" t="s">
        <v>1268</v>
      </c>
      <c r="D425" s="133" t="s">
        <v>253</v>
      </c>
      <c r="E425" s="134" t="s">
        <v>1269</v>
      </c>
      <c r="F425" s="135" t="s">
        <v>1270</v>
      </c>
      <c r="G425" s="136" t="s">
        <v>256</v>
      </c>
      <c r="H425" s="137">
        <v>108.98</v>
      </c>
      <c r="I425" s="138"/>
      <c r="J425" s="139">
        <f t="shared" si="110"/>
        <v>0</v>
      </c>
      <c r="K425" s="135" t="s">
        <v>257</v>
      </c>
      <c r="L425" s="28"/>
      <c r="M425" s="140" t="s">
        <v>1</v>
      </c>
      <c r="N425" s="141" t="s">
        <v>41</v>
      </c>
      <c r="P425" s="142">
        <f t="shared" si="111"/>
        <v>0</v>
      </c>
      <c r="Q425" s="142">
        <v>6.3E-3</v>
      </c>
      <c r="R425" s="142">
        <f t="shared" si="112"/>
        <v>0.68657400000000002</v>
      </c>
      <c r="S425" s="142">
        <v>0</v>
      </c>
      <c r="T425" s="143">
        <f t="shared" si="113"/>
        <v>0</v>
      </c>
      <c r="AR425" s="144" t="s">
        <v>315</v>
      </c>
      <c r="AT425" s="144" t="s">
        <v>253</v>
      </c>
      <c r="AU425" s="144" t="s">
        <v>85</v>
      </c>
      <c r="AY425" s="13" t="s">
        <v>251</v>
      </c>
      <c r="BE425" s="145">
        <f t="shared" si="114"/>
        <v>0</v>
      </c>
      <c r="BF425" s="145">
        <f t="shared" si="115"/>
        <v>0</v>
      </c>
      <c r="BG425" s="145">
        <f t="shared" si="116"/>
        <v>0</v>
      </c>
      <c r="BH425" s="145">
        <f t="shared" si="117"/>
        <v>0</v>
      </c>
      <c r="BI425" s="145">
        <f t="shared" si="118"/>
        <v>0</v>
      </c>
      <c r="BJ425" s="13" t="s">
        <v>83</v>
      </c>
      <c r="BK425" s="145">
        <f t="shared" si="119"/>
        <v>0</v>
      </c>
      <c r="BL425" s="13" t="s">
        <v>315</v>
      </c>
      <c r="BM425" s="144" t="s">
        <v>1271</v>
      </c>
    </row>
    <row r="426" spans="2:65" s="1" customFormat="1" ht="24.2" customHeight="1">
      <c r="B426" s="132"/>
      <c r="C426" s="146" t="s">
        <v>1272</v>
      </c>
      <c r="D426" s="146" t="s">
        <v>423</v>
      </c>
      <c r="E426" s="147" t="s">
        <v>1273</v>
      </c>
      <c r="F426" s="148" t="s">
        <v>1274</v>
      </c>
      <c r="G426" s="149" t="s">
        <v>256</v>
      </c>
      <c r="H426" s="150">
        <v>119.878</v>
      </c>
      <c r="I426" s="151"/>
      <c r="J426" s="152">
        <f t="shared" si="110"/>
        <v>0</v>
      </c>
      <c r="K426" s="148" t="s">
        <v>257</v>
      </c>
      <c r="L426" s="153"/>
      <c r="M426" s="154" t="s">
        <v>1</v>
      </c>
      <c r="N426" s="155" t="s">
        <v>41</v>
      </c>
      <c r="P426" s="142">
        <f t="shared" si="111"/>
        <v>0</v>
      </c>
      <c r="Q426" s="142">
        <v>1.7999999999999999E-2</v>
      </c>
      <c r="R426" s="142">
        <f t="shared" si="112"/>
        <v>2.1578040000000001</v>
      </c>
      <c r="S426" s="142">
        <v>0</v>
      </c>
      <c r="T426" s="143">
        <f t="shared" si="113"/>
        <v>0</v>
      </c>
      <c r="AR426" s="144" t="s">
        <v>380</v>
      </c>
      <c r="AT426" s="144" t="s">
        <v>423</v>
      </c>
      <c r="AU426" s="144" t="s">
        <v>85</v>
      </c>
      <c r="AY426" s="13" t="s">
        <v>251</v>
      </c>
      <c r="BE426" s="145">
        <f t="shared" si="114"/>
        <v>0</v>
      </c>
      <c r="BF426" s="145">
        <f t="shared" si="115"/>
        <v>0</v>
      </c>
      <c r="BG426" s="145">
        <f t="shared" si="116"/>
        <v>0</v>
      </c>
      <c r="BH426" s="145">
        <f t="shared" si="117"/>
        <v>0</v>
      </c>
      <c r="BI426" s="145">
        <f t="shared" si="118"/>
        <v>0</v>
      </c>
      <c r="BJ426" s="13" t="s">
        <v>83</v>
      </c>
      <c r="BK426" s="145">
        <f t="shared" si="119"/>
        <v>0</v>
      </c>
      <c r="BL426" s="13" t="s">
        <v>315</v>
      </c>
      <c r="BM426" s="144" t="s">
        <v>1275</v>
      </c>
    </row>
    <row r="427" spans="2:65" s="1" customFormat="1" ht="24.2" customHeight="1">
      <c r="B427" s="132"/>
      <c r="C427" s="133" t="s">
        <v>1276</v>
      </c>
      <c r="D427" s="133" t="s">
        <v>253</v>
      </c>
      <c r="E427" s="134" t="s">
        <v>1277</v>
      </c>
      <c r="F427" s="135" t="s">
        <v>1278</v>
      </c>
      <c r="G427" s="136" t="s">
        <v>256</v>
      </c>
      <c r="H427" s="137">
        <v>108.98</v>
      </c>
      <c r="I427" s="138"/>
      <c r="J427" s="139">
        <f t="shared" si="110"/>
        <v>0</v>
      </c>
      <c r="K427" s="135" t="s">
        <v>257</v>
      </c>
      <c r="L427" s="28"/>
      <c r="M427" s="140" t="s">
        <v>1</v>
      </c>
      <c r="N427" s="141" t="s">
        <v>41</v>
      </c>
      <c r="P427" s="142">
        <f t="shared" si="111"/>
        <v>0</v>
      </c>
      <c r="Q427" s="142">
        <v>1.5E-3</v>
      </c>
      <c r="R427" s="142">
        <f t="shared" si="112"/>
        <v>0.16347</v>
      </c>
      <c r="S427" s="142">
        <v>0</v>
      </c>
      <c r="T427" s="143">
        <f t="shared" si="113"/>
        <v>0</v>
      </c>
      <c r="AR427" s="144" t="s">
        <v>315</v>
      </c>
      <c r="AT427" s="144" t="s">
        <v>253</v>
      </c>
      <c r="AU427" s="144" t="s">
        <v>85</v>
      </c>
      <c r="AY427" s="13" t="s">
        <v>251</v>
      </c>
      <c r="BE427" s="145">
        <f t="shared" si="114"/>
        <v>0</v>
      </c>
      <c r="BF427" s="145">
        <f t="shared" si="115"/>
        <v>0</v>
      </c>
      <c r="BG427" s="145">
        <f t="shared" si="116"/>
        <v>0</v>
      </c>
      <c r="BH427" s="145">
        <f t="shared" si="117"/>
        <v>0</v>
      </c>
      <c r="BI427" s="145">
        <f t="shared" si="118"/>
        <v>0</v>
      </c>
      <c r="BJ427" s="13" t="s">
        <v>83</v>
      </c>
      <c r="BK427" s="145">
        <f t="shared" si="119"/>
        <v>0</v>
      </c>
      <c r="BL427" s="13" t="s">
        <v>315</v>
      </c>
      <c r="BM427" s="144" t="s">
        <v>1279</v>
      </c>
    </row>
    <row r="428" spans="2:65" s="1" customFormat="1" ht="16.5" customHeight="1">
      <c r="B428" s="132"/>
      <c r="C428" s="133" t="s">
        <v>1280</v>
      </c>
      <c r="D428" s="133" t="s">
        <v>253</v>
      </c>
      <c r="E428" s="134" t="s">
        <v>1281</v>
      </c>
      <c r="F428" s="135" t="s">
        <v>1282</v>
      </c>
      <c r="G428" s="136" t="s">
        <v>411</v>
      </c>
      <c r="H428" s="137">
        <v>108.98</v>
      </c>
      <c r="I428" s="138"/>
      <c r="J428" s="139">
        <f t="shared" si="110"/>
        <v>0</v>
      </c>
      <c r="K428" s="135" t="s">
        <v>257</v>
      </c>
      <c r="L428" s="28"/>
      <c r="M428" s="140" t="s">
        <v>1</v>
      </c>
      <c r="N428" s="141" t="s">
        <v>41</v>
      </c>
      <c r="P428" s="142">
        <f t="shared" si="111"/>
        <v>0</v>
      </c>
      <c r="Q428" s="142">
        <v>3.0000000000000001E-5</v>
      </c>
      <c r="R428" s="142">
        <f t="shared" si="112"/>
        <v>3.2694E-3</v>
      </c>
      <c r="S428" s="142">
        <v>0</v>
      </c>
      <c r="T428" s="143">
        <f t="shared" si="113"/>
        <v>0</v>
      </c>
      <c r="AR428" s="144" t="s">
        <v>315</v>
      </c>
      <c r="AT428" s="144" t="s">
        <v>253</v>
      </c>
      <c r="AU428" s="144" t="s">
        <v>85</v>
      </c>
      <c r="AY428" s="13" t="s">
        <v>251</v>
      </c>
      <c r="BE428" s="145">
        <f t="shared" si="114"/>
        <v>0</v>
      </c>
      <c r="BF428" s="145">
        <f t="shared" si="115"/>
        <v>0</v>
      </c>
      <c r="BG428" s="145">
        <f t="shared" si="116"/>
        <v>0</v>
      </c>
      <c r="BH428" s="145">
        <f t="shared" si="117"/>
        <v>0</v>
      </c>
      <c r="BI428" s="145">
        <f t="shared" si="118"/>
        <v>0</v>
      </c>
      <c r="BJ428" s="13" t="s">
        <v>83</v>
      </c>
      <c r="BK428" s="145">
        <f t="shared" si="119"/>
        <v>0</v>
      </c>
      <c r="BL428" s="13" t="s">
        <v>315</v>
      </c>
      <c r="BM428" s="144" t="s">
        <v>1283</v>
      </c>
    </row>
    <row r="429" spans="2:65" s="1" customFormat="1" ht="24.2" customHeight="1">
      <c r="B429" s="132"/>
      <c r="C429" s="133" t="s">
        <v>1284</v>
      </c>
      <c r="D429" s="133" t="s">
        <v>253</v>
      </c>
      <c r="E429" s="134" t="s">
        <v>1285</v>
      </c>
      <c r="F429" s="135" t="s">
        <v>1286</v>
      </c>
      <c r="G429" s="136" t="s">
        <v>821</v>
      </c>
      <c r="H429" s="160"/>
      <c r="I429" s="138"/>
      <c r="J429" s="139">
        <f t="shared" si="110"/>
        <v>0</v>
      </c>
      <c r="K429" s="135" t="s">
        <v>257</v>
      </c>
      <c r="L429" s="28"/>
      <c r="M429" s="140" t="s">
        <v>1</v>
      </c>
      <c r="N429" s="141" t="s">
        <v>41</v>
      </c>
      <c r="P429" s="142">
        <f t="shared" si="111"/>
        <v>0</v>
      </c>
      <c r="Q429" s="142">
        <v>0</v>
      </c>
      <c r="R429" s="142">
        <f t="shared" si="112"/>
        <v>0</v>
      </c>
      <c r="S429" s="142">
        <v>0</v>
      </c>
      <c r="T429" s="143">
        <f t="shared" si="113"/>
        <v>0</v>
      </c>
      <c r="AR429" s="144" t="s">
        <v>315</v>
      </c>
      <c r="AT429" s="144" t="s">
        <v>253</v>
      </c>
      <c r="AU429" s="144" t="s">
        <v>85</v>
      </c>
      <c r="AY429" s="13" t="s">
        <v>251</v>
      </c>
      <c r="BE429" s="145">
        <f t="shared" si="114"/>
        <v>0</v>
      </c>
      <c r="BF429" s="145">
        <f t="shared" si="115"/>
        <v>0</v>
      </c>
      <c r="BG429" s="145">
        <f t="shared" si="116"/>
        <v>0</v>
      </c>
      <c r="BH429" s="145">
        <f t="shared" si="117"/>
        <v>0</v>
      </c>
      <c r="BI429" s="145">
        <f t="shared" si="118"/>
        <v>0</v>
      </c>
      <c r="BJ429" s="13" t="s">
        <v>83</v>
      </c>
      <c r="BK429" s="145">
        <f t="shared" si="119"/>
        <v>0</v>
      </c>
      <c r="BL429" s="13" t="s">
        <v>315</v>
      </c>
      <c r="BM429" s="144" t="s">
        <v>1287</v>
      </c>
    </row>
    <row r="430" spans="2:65" s="11" customFormat="1" ht="22.9" customHeight="1">
      <c r="B430" s="120"/>
      <c r="D430" s="121" t="s">
        <v>75</v>
      </c>
      <c r="E430" s="130" t="s">
        <v>1288</v>
      </c>
      <c r="F430" s="130" t="s">
        <v>1289</v>
      </c>
      <c r="I430" s="123"/>
      <c r="J430" s="131">
        <f>BK430</f>
        <v>0</v>
      </c>
      <c r="L430" s="120"/>
      <c r="M430" s="125"/>
      <c r="P430" s="126">
        <f>SUM(P431:P435)</f>
        <v>0</v>
      </c>
      <c r="R430" s="126">
        <f>SUM(R431:R435)</f>
        <v>0.26948488000000004</v>
      </c>
      <c r="T430" s="127">
        <f>SUM(T431:T435)</f>
        <v>0</v>
      </c>
      <c r="AR430" s="121" t="s">
        <v>85</v>
      </c>
      <c r="AT430" s="128" t="s">
        <v>75</v>
      </c>
      <c r="AU430" s="128" t="s">
        <v>83</v>
      </c>
      <c r="AY430" s="121" t="s">
        <v>251</v>
      </c>
      <c r="BK430" s="129">
        <f>SUM(BK431:BK435)</f>
        <v>0</v>
      </c>
    </row>
    <row r="431" spans="2:65" s="1" customFormat="1" ht="24.2" customHeight="1">
      <c r="B431" s="132"/>
      <c r="C431" s="133" t="s">
        <v>1290</v>
      </c>
      <c r="D431" s="133" t="s">
        <v>253</v>
      </c>
      <c r="E431" s="134" t="s">
        <v>1291</v>
      </c>
      <c r="F431" s="135" t="s">
        <v>1292</v>
      </c>
      <c r="G431" s="136" t="s">
        <v>256</v>
      </c>
      <c r="H431" s="137">
        <v>24.92</v>
      </c>
      <c r="I431" s="138"/>
      <c r="J431" s="139">
        <f>ROUND(I431*H431,2)</f>
        <v>0</v>
      </c>
      <c r="K431" s="135" t="s">
        <v>257</v>
      </c>
      <c r="L431" s="28"/>
      <c r="M431" s="140" t="s">
        <v>1</v>
      </c>
      <c r="N431" s="141" t="s">
        <v>41</v>
      </c>
      <c r="P431" s="142">
        <f>O431*H431</f>
        <v>0</v>
      </c>
      <c r="Q431" s="142">
        <v>3.0000000000000001E-5</v>
      </c>
      <c r="R431" s="142">
        <f>Q431*H431</f>
        <v>7.4760000000000007E-4</v>
      </c>
      <c r="S431" s="142">
        <v>0</v>
      </c>
      <c r="T431" s="143">
        <f>S431*H431</f>
        <v>0</v>
      </c>
      <c r="AR431" s="144" t="s">
        <v>315</v>
      </c>
      <c r="AT431" s="144" t="s">
        <v>253</v>
      </c>
      <c r="AU431" s="144" t="s">
        <v>85</v>
      </c>
      <c r="AY431" s="13" t="s">
        <v>251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3" t="s">
        <v>83</v>
      </c>
      <c r="BK431" s="145">
        <f>ROUND(I431*H431,2)</f>
        <v>0</v>
      </c>
      <c r="BL431" s="13" t="s">
        <v>315</v>
      </c>
      <c r="BM431" s="144" t="s">
        <v>1293</v>
      </c>
    </row>
    <row r="432" spans="2:65" s="1" customFormat="1" ht="33" customHeight="1">
      <c r="B432" s="132"/>
      <c r="C432" s="133" t="s">
        <v>1294</v>
      </c>
      <c r="D432" s="133" t="s">
        <v>253</v>
      </c>
      <c r="E432" s="134" t="s">
        <v>1295</v>
      </c>
      <c r="F432" s="135" t="s">
        <v>1296</v>
      </c>
      <c r="G432" s="136" t="s">
        <v>256</v>
      </c>
      <c r="H432" s="137">
        <v>24.92</v>
      </c>
      <c r="I432" s="138"/>
      <c r="J432" s="139">
        <f>ROUND(I432*H432,2)</f>
        <v>0</v>
      </c>
      <c r="K432" s="135" t="s">
        <v>257</v>
      </c>
      <c r="L432" s="28"/>
      <c r="M432" s="140" t="s">
        <v>1</v>
      </c>
      <c r="N432" s="141" t="s">
        <v>41</v>
      </c>
      <c r="P432" s="142">
        <f>O432*H432</f>
        <v>0</v>
      </c>
      <c r="Q432" s="142">
        <v>7.5799999999999999E-3</v>
      </c>
      <c r="R432" s="142">
        <f>Q432*H432</f>
        <v>0.18889360000000002</v>
      </c>
      <c r="S432" s="142">
        <v>0</v>
      </c>
      <c r="T432" s="143">
        <f>S432*H432</f>
        <v>0</v>
      </c>
      <c r="AR432" s="144" t="s">
        <v>315</v>
      </c>
      <c r="AT432" s="144" t="s">
        <v>253</v>
      </c>
      <c r="AU432" s="144" t="s">
        <v>85</v>
      </c>
      <c r="AY432" s="13" t="s">
        <v>251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3" t="s">
        <v>83</v>
      </c>
      <c r="BK432" s="145">
        <f>ROUND(I432*H432,2)</f>
        <v>0</v>
      </c>
      <c r="BL432" s="13" t="s">
        <v>315</v>
      </c>
      <c r="BM432" s="144" t="s">
        <v>1297</v>
      </c>
    </row>
    <row r="433" spans="2:65" s="1" customFormat="1" ht="16.5" customHeight="1">
      <c r="B433" s="132"/>
      <c r="C433" s="133" t="s">
        <v>1298</v>
      </c>
      <c r="D433" s="133" t="s">
        <v>253</v>
      </c>
      <c r="E433" s="134" t="s">
        <v>1299</v>
      </c>
      <c r="F433" s="135" t="s">
        <v>1300</v>
      </c>
      <c r="G433" s="136" t="s">
        <v>256</v>
      </c>
      <c r="H433" s="137">
        <v>24.92</v>
      </c>
      <c r="I433" s="138"/>
      <c r="J433" s="139">
        <f>ROUND(I433*H433,2)</f>
        <v>0</v>
      </c>
      <c r="K433" s="135" t="s">
        <v>257</v>
      </c>
      <c r="L433" s="28"/>
      <c r="M433" s="140" t="s">
        <v>1</v>
      </c>
      <c r="N433" s="141" t="s">
        <v>41</v>
      </c>
      <c r="P433" s="142">
        <f>O433*H433</f>
        <v>0</v>
      </c>
      <c r="Q433" s="142">
        <v>2.9999999999999997E-4</v>
      </c>
      <c r="R433" s="142">
        <f>Q433*H433</f>
        <v>7.476E-3</v>
      </c>
      <c r="S433" s="142">
        <v>0</v>
      </c>
      <c r="T433" s="143">
        <f>S433*H433</f>
        <v>0</v>
      </c>
      <c r="AR433" s="144" t="s">
        <v>315</v>
      </c>
      <c r="AT433" s="144" t="s">
        <v>253</v>
      </c>
      <c r="AU433" s="144" t="s">
        <v>85</v>
      </c>
      <c r="AY433" s="13" t="s">
        <v>251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3" t="s">
        <v>83</v>
      </c>
      <c r="BK433" s="145">
        <f>ROUND(I433*H433,2)</f>
        <v>0</v>
      </c>
      <c r="BL433" s="13" t="s">
        <v>315</v>
      </c>
      <c r="BM433" s="144" t="s">
        <v>1301</v>
      </c>
    </row>
    <row r="434" spans="2:65" s="1" customFormat="1" ht="16.5" customHeight="1">
      <c r="B434" s="132"/>
      <c r="C434" s="146" t="s">
        <v>1302</v>
      </c>
      <c r="D434" s="146" t="s">
        <v>423</v>
      </c>
      <c r="E434" s="147" t="s">
        <v>1303</v>
      </c>
      <c r="F434" s="148" t="s">
        <v>1304</v>
      </c>
      <c r="G434" s="149" t="s">
        <v>256</v>
      </c>
      <c r="H434" s="150">
        <v>27.411999999999999</v>
      </c>
      <c r="I434" s="151"/>
      <c r="J434" s="152">
        <f>ROUND(I434*H434,2)</f>
        <v>0</v>
      </c>
      <c r="K434" s="148" t="s">
        <v>257</v>
      </c>
      <c r="L434" s="153"/>
      <c r="M434" s="154" t="s">
        <v>1</v>
      </c>
      <c r="N434" s="155" t="s">
        <v>41</v>
      </c>
      <c r="P434" s="142">
        <f>O434*H434</f>
        <v>0</v>
      </c>
      <c r="Q434" s="142">
        <v>2.64E-3</v>
      </c>
      <c r="R434" s="142">
        <f>Q434*H434</f>
        <v>7.2367680000000004E-2</v>
      </c>
      <c r="S434" s="142">
        <v>0</v>
      </c>
      <c r="T434" s="143">
        <f>S434*H434</f>
        <v>0</v>
      </c>
      <c r="AR434" s="144" t="s">
        <v>380</v>
      </c>
      <c r="AT434" s="144" t="s">
        <v>423</v>
      </c>
      <c r="AU434" s="144" t="s">
        <v>85</v>
      </c>
      <c r="AY434" s="13" t="s">
        <v>251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3" t="s">
        <v>83</v>
      </c>
      <c r="BK434" s="145">
        <f>ROUND(I434*H434,2)</f>
        <v>0</v>
      </c>
      <c r="BL434" s="13" t="s">
        <v>315</v>
      </c>
      <c r="BM434" s="144" t="s">
        <v>1305</v>
      </c>
    </row>
    <row r="435" spans="2:65" s="1" customFormat="1" ht="24.2" customHeight="1">
      <c r="B435" s="132"/>
      <c r="C435" s="133" t="s">
        <v>1306</v>
      </c>
      <c r="D435" s="133" t="s">
        <v>253</v>
      </c>
      <c r="E435" s="134" t="s">
        <v>1307</v>
      </c>
      <c r="F435" s="135" t="s">
        <v>1308</v>
      </c>
      <c r="G435" s="136" t="s">
        <v>821</v>
      </c>
      <c r="H435" s="160"/>
      <c r="I435" s="138"/>
      <c r="J435" s="139">
        <f>ROUND(I435*H435,2)</f>
        <v>0</v>
      </c>
      <c r="K435" s="135" t="s">
        <v>257</v>
      </c>
      <c r="L435" s="28"/>
      <c r="M435" s="140" t="s">
        <v>1</v>
      </c>
      <c r="N435" s="141" t="s">
        <v>41</v>
      </c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4" t="s">
        <v>315</v>
      </c>
      <c r="AT435" s="144" t="s">
        <v>253</v>
      </c>
      <c r="AU435" s="144" t="s">
        <v>85</v>
      </c>
      <c r="AY435" s="13" t="s">
        <v>251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3" t="s">
        <v>83</v>
      </c>
      <c r="BK435" s="145">
        <f>ROUND(I435*H435,2)</f>
        <v>0</v>
      </c>
      <c r="BL435" s="13" t="s">
        <v>315</v>
      </c>
      <c r="BM435" s="144" t="s">
        <v>1309</v>
      </c>
    </row>
    <row r="436" spans="2:65" s="11" customFormat="1" ht="22.9" customHeight="1">
      <c r="B436" s="120"/>
      <c r="D436" s="121" t="s">
        <v>75</v>
      </c>
      <c r="E436" s="130" t="s">
        <v>1310</v>
      </c>
      <c r="F436" s="130" t="s">
        <v>1311</v>
      </c>
      <c r="I436" s="123"/>
      <c r="J436" s="131">
        <f>BK436</f>
        <v>0</v>
      </c>
      <c r="L436" s="120"/>
      <c r="M436" s="125"/>
      <c r="P436" s="126">
        <f>SUM(P437:P440)</f>
        <v>0</v>
      </c>
      <c r="R436" s="126">
        <f>SUM(R437:R440)</f>
        <v>1.1977420000000001</v>
      </c>
      <c r="T436" s="127">
        <f>SUM(T437:T440)</f>
        <v>0</v>
      </c>
      <c r="AR436" s="121" t="s">
        <v>85</v>
      </c>
      <c r="AT436" s="128" t="s">
        <v>75</v>
      </c>
      <c r="AU436" s="128" t="s">
        <v>83</v>
      </c>
      <c r="AY436" s="121" t="s">
        <v>251</v>
      </c>
      <c r="BK436" s="129">
        <f>SUM(BK437:BK440)</f>
        <v>0</v>
      </c>
    </row>
    <row r="437" spans="2:65" s="1" customFormat="1" ht="24.2" customHeight="1">
      <c r="B437" s="132"/>
      <c r="C437" s="133" t="s">
        <v>1312</v>
      </c>
      <c r="D437" s="133" t="s">
        <v>253</v>
      </c>
      <c r="E437" s="134" t="s">
        <v>1313</v>
      </c>
      <c r="F437" s="135" t="s">
        <v>1314</v>
      </c>
      <c r="G437" s="136" t="s">
        <v>256</v>
      </c>
      <c r="H437" s="137">
        <v>460.67</v>
      </c>
      <c r="I437" s="138"/>
      <c r="J437" s="139">
        <f>ROUND(I437*H437,2)</f>
        <v>0</v>
      </c>
      <c r="K437" s="135" t="s">
        <v>257</v>
      </c>
      <c r="L437" s="28"/>
      <c r="M437" s="140" t="s">
        <v>1</v>
      </c>
      <c r="N437" s="141" t="s">
        <v>41</v>
      </c>
      <c r="P437" s="142">
        <f>O437*H437</f>
        <v>0</v>
      </c>
      <c r="Q437" s="142">
        <v>2.9999999999999997E-4</v>
      </c>
      <c r="R437" s="142">
        <f>Q437*H437</f>
        <v>0.13820099999999999</v>
      </c>
      <c r="S437" s="142">
        <v>0</v>
      </c>
      <c r="T437" s="143">
        <f>S437*H437</f>
        <v>0</v>
      </c>
      <c r="AR437" s="144" t="s">
        <v>315</v>
      </c>
      <c r="AT437" s="144" t="s">
        <v>253</v>
      </c>
      <c r="AU437" s="144" t="s">
        <v>85</v>
      </c>
      <c r="AY437" s="13" t="s">
        <v>251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3" t="s">
        <v>83</v>
      </c>
      <c r="BK437" s="145">
        <f>ROUND(I437*H437,2)</f>
        <v>0</v>
      </c>
      <c r="BL437" s="13" t="s">
        <v>315</v>
      </c>
      <c r="BM437" s="144" t="s">
        <v>1315</v>
      </c>
    </row>
    <row r="438" spans="2:65" s="1" customFormat="1" ht="16.5" customHeight="1">
      <c r="B438" s="132"/>
      <c r="C438" s="133" t="s">
        <v>1316</v>
      </c>
      <c r="D438" s="133" t="s">
        <v>253</v>
      </c>
      <c r="E438" s="134" t="s">
        <v>1317</v>
      </c>
      <c r="F438" s="135" t="s">
        <v>1318</v>
      </c>
      <c r="G438" s="136" t="s">
        <v>256</v>
      </c>
      <c r="H438" s="137">
        <v>460.67</v>
      </c>
      <c r="I438" s="138"/>
      <c r="J438" s="139">
        <f>ROUND(I438*H438,2)</f>
        <v>0</v>
      </c>
      <c r="K438" s="135" t="s">
        <v>707</v>
      </c>
      <c r="L438" s="28"/>
      <c r="M438" s="140" t="s">
        <v>1</v>
      </c>
      <c r="N438" s="141" t="s">
        <v>41</v>
      </c>
      <c r="P438" s="142">
        <f>O438*H438</f>
        <v>0</v>
      </c>
      <c r="Q438" s="142">
        <v>2.3E-3</v>
      </c>
      <c r="R438" s="142">
        <f>Q438*H438</f>
        <v>1.0595410000000001</v>
      </c>
      <c r="S438" s="142">
        <v>0</v>
      </c>
      <c r="T438" s="143">
        <f>S438*H438</f>
        <v>0</v>
      </c>
      <c r="AR438" s="144" t="s">
        <v>315</v>
      </c>
      <c r="AT438" s="144" t="s">
        <v>253</v>
      </c>
      <c r="AU438" s="144" t="s">
        <v>85</v>
      </c>
      <c r="AY438" s="13" t="s">
        <v>251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3" t="s">
        <v>83</v>
      </c>
      <c r="BK438" s="145">
        <f>ROUND(I438*H438,2)</f>
        <v>0</v>
      </c>
      <c r="BL438" s="13" t="s">
        <v>315</v>
      </c>
      <c r="BM438" s="144" t="s">
        <v>1319</v>
      </c>
    </row>
    <row r="439" spans="2:65" s="1" customFormat="1" ht="19.5">
      <c r="B439" s="28"/>
      <c r="D439" s="156" t="s">
        <v>679</v>
      </c>
      <c r="F439" s="157" t="s">
        <v>1320</v>
      </c>
      <c r="I439" s="158"/>
      <c r="L439" s="28"/>
      <c r="M439" s="159"/>
      <c r="T439" s="52"/>
      <c r="AT439" s="13" t="s">
        <v>679</v>
      </c>
      <c r="AU439" s="13" t="s">
        <v>85</v>
      </c>
    </row>
    <row r="440" spans="2:65" s="1" customFormat="1" ht="24.2" customHeight="1">
      <c r="B440" s="132"/>
      <c r="C440" s="133" t="s">
        <v>1321</v>
      </c>
      <c r="D440" s="133" t="s">
        <v>253</v>
      </c>
      <c r="E440" s="134" t="s">
        <v>1322</v>
      </c>
      <c r="F440" s="135" t="s">
        <v>1323</v>
      </c>
      <c r="G440" s="136" t="s">
        <v>821</v>
      </c>
      <c r="H440" s="160"/>
      <c r="I440" s="138"/>
      <c r="J440" s="139">
        <f>ROUND(I440*H440,2)</f>
        <v>0</v>
      </c>
      <c r="K440" s="135" t="s">
        <v>257</v>
      </c>
      <c r="L440" s="28"/>
      <c r="M440" s="140" t="s">
        <v>1</v>
      </c>
      <c r="N440" s="141" t="s">
        <v>41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315</v>
      </c>
      <c r="AT440" s="144" t="s">
        <v>253</v>
      </c>
      <c r="AU440" s="144" t="s">
        <v>85</v>
      </c>
      <c r="AY440" s="13" t="s">
        <v>251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3" t="s">
        <v>83</v>
      </c>
      <c r="BK440" s="145">
        <f>ROUND(I440*H440,2)</f>
        <v>0</v>
      </c>
      <c r="BL440" s="13" t="s">
        <v>315</v>
      </c>
      <c r="BM440" s="144" t="s">
        <v>1324</v>
      </c>
    </row>
    <row r="441" spans="2:65" s="11" customFormat="1" ht="22.9" customHeight="1">
      <c r="B441" s="120"/>
      <c r="D441" s="121" t="s">
        <v>75</v>
      </c>
      <c r="E441" s="130" t="s">
        <v>1325</v>
      </c>
      <c r="F441" s="130" t="s">
        <v>1326</v>
      </c>
      <c r="I441" s="123"/>
      <c r="J441" s="131">
        <f>BK441</f>
        <v>0</v>
      </c>
      <c r="L441" s="120"/>
      <c r="M441" s="125"/>
      <c r="P441" s="126">
        <f>SUM(P442:P448)</f>
        <v>0</v>
      </c>
      <c r="R441" s="126">
        <f>SUM(R442:R448)</f>
        <v>3.8730606999999999</v>
      </c>
      <c r="T441" s="127">
        <f>SUM(T442:T448)</f>
        <v>0</v>
      </c>
      <c r="AR441" s="121" t="s">
        <v>85</v>
      </c>
      <c r="AT441" s="128" t="s">
        <v>75</v>
      </c>
      <c r="AU441" s="128" t="s">
        <v>83</v>
      </c>
      <c r="AY441" s="121" t="s">
        <v>251</v>
      </c>
      <c r="BK441" s="129">
        <f>SUM(BK442:BK448)</f>
        <v>0</v>
      </c>
    </row>
    <row r="442" spans="2:65" s="1" customFormat="1" ht="16.5" customHeight="1">
      <c r="B442" s="132"/>
      <c r="C442" s="133" t="s">
        <v>1327</v>
      </c>
      <c r="D442" s="133" t="s">
        <v>253</v>
      </c>
      <c r="E442" s="134" t="s">
        <v>1328</v>
      </c>
      <c r="F442" s="135" t="s">
        <v>1329</v>
      </c>
      <c r="G442" s="136" t="s">
        <v>256</v>
      </c>
      <c r="H442" s="137">
        <v>183.035</v>
      </c>
      <c r="I442" s="138"/>
      <c r="J442" s="139">
        <f t="shared" ref="J442:J448" si="120">ROUND(I442*H442,2)</f>
        <v>0</v>
      </c>
      <c r="K442" s="135" t="s">
        <v>257</v>
      </c>
      <c r="L442" s="28"/>
      <c r="M442" s="140" t="s">
        <v>1</v>
      </c>
      <c r="N442" s="141" t="s">
        <v>41</v>
      </c>
      <c r="P442" s="142">
        <f t="shared" ref="P442:P448" si="121">O442*H442</f>
        <v>0</v>
      </c>
      <c r="Q442" s="142">
        <v>2.9999999999999997E-4</v>
      </c>
      <c r="R442" s="142">
        <f t="shared" ref="R442:R448" si="122">Q442*H442</f>
        <v>5.4910499999999994E-2</v>
      </c>
      <c r="S442" s="142">
        <v>0</v>
      </c>
      <c r="T442" s="143">
        <f t="shared" ref="T442:T448" si="123">S442*H442</f>
        <v>0</v>
      </c>
      <c r="AR442" s="144" t="s">
        <v>315</v>
      </c>
      <c r="AT442" s="144" t="s">
        <v>253</v>
      </c>
      <c r="AU442" s="144" t="s">
        <v>85</v>
      </c>
      <c r="AY442" s="13" t="s">
        <v>251</v>
      </c>
      <c r="BE442" s="145">
        <f t="shared" ref="BE442:BE448" si="124">IF(N442="základní",J442,0)</f>
        <v>0</v>
      </c>
      <c r="BF442" s="145">
        <f t="shared" ref="BF442:BF448" si="125">IF(N442="snížená",J442,0)</f>
        <v>0</v>
      </c>
      <c r="BG442" s="145">
        <f t="shared" ref="BG442:BG448" si="126">IF(N442="zákl. přenesená",J442,0)</f>
        <v>0</v>
      </c>
      <c r="BH442" s="145">
        <f t="shared" ref="BH442:BH448" si="127">IF(N442="sníž. přenesená",J442,0)</f>
        <v>0</v>
      </c>
      <c r="BI442" s="145">
        <f t="shared" ref="BI442:BI448" si="128">IF(N442="nulová",J442,0)</f>
        <v>0</v>
      </c>
      <c r="BJ442" s="13" t="s">
        <v>83</v>
      </c>
      <c r="BK442" s="145">
        <f t="shared" ref="BK442:BK448" si="129">ROUND(I442*H442,2)</f>
        <v>0</v>
      </c>
      <c r="BL442" s="13" t="s">
        <v>315</v>
      </c>
      <c r="BM442" s="144" t="s">
        <v>1330</v>
      </c>
    </row>
    <row r="443" spans="2:65" s="1" customFormat="1" ht="24.2" customHeight="1">
      <c r="B443" s="132"/>
      <c r="C443" s="133" t="s">
        <v>1331</v>
      </c>
      <c r="D443" s="133" t="s">
        <v>253</v>
      </c>
      <c r="E443" s="134" t="s">
        <v>1332</v>
      </c>
      <c r="F443" s="135" t="s">
        <v>1333</v>
      </c>
      <c r="G443" s="136" t="s">
        <v>256</v>
      </c>
      <c r="H443" s="137">
        <v>183.035</v>
      </c>
      <c r="I443" s="138"/>
      <c r="J443" s="139">
        <f t="shared" si="120"/>
        <v>0</v>
      </c>
      <c r="K443" s="135" t="s">
        <v>257</v>
      </c>
      <c r="L443" s="28"/>
      <c r="M443" s="140" t="s">
        <v>1</v>
      </c>
      <c r="N443" s="141" t="s">
        <v>41</v>
      </c>
      <c r="P443" s="142">
        <f t="shared" si="121"/>
        <v>0</v>
      </c>
      <c r="Q443" s="142">
        <v>1.5E-3</v>
      </c>
      <c r="R443" s="142">
        <f t="shared" si="122"/>
        <v>0.27455249999999998</v>
      </c>
      <c r="S443" s="142">
        <v>0</v>
      </c>
      <c r="T443" s="143">
        <f t="shared" si="123"/>
        <v>0</v>
      </c>
      <c r="AR443" s="144" t="s">
        <v>315</v>
      </c>
      <c r="AT443" s="144" t="s">
        <v>253</v>
      </c>
      <c r="AU443" s="144" t="s">
        <v>85</v>
      </c>
      <c r="AY443" s="13" t="s">
        <v>251</v>
      </c>
      <c r="BE443" s="145">
        <f t="shared" si="124"/>
        <v>0</v>
      </c>
      <c r="BF443" s="145">
        <f t="shared" si="125"/>
        <v>0</v>
      </c>
      <c r="BG443" s="145">
        <f t="shared" si="126"/>
        <v>0</v>
      </c>
      <c r="BH443" s="145">
        <f t="shared" si="127"/>
        <v>0</v>
      </c>
      <c r="BI443" s="145">
        <f t="shared" si="128"/>
        <v>0</v>
      </c>
      <c r="BJ443" s="13" t="s">
        <v>83</v>
      </c>
      <c r="BK443" s="145">
        <f t="shared" si="129"/>
        <v>0</v>
      </c>
      <c r="BL443" s="13" t="s">
        <v>315</v>
      </c>
      <c r="BM443" s="144" t="s">
        <v>1334</v>
      </c>
    </row>
    <row r="444" spans="2:65" s="1" customFormat="1" ht="33" customHeight="1">
      <c r="B444" s="132"/>
      <c r="C444" s="133" t="s">
        <v>1335</v>
      </c>
      <c r="D444" s="133" t="s">
        <v>253</v>
      </c>
      <c r="E444" s="134" t="s">
        <v>1336</v>
      </c>
      <c r="F444" s="135" t="s">
        <v>1337</v>
      </c>
      <c r="G444" s="136" t="s">
        <v>256</v>
      </c>
      <c r="H444" s="137">
        <v>183.035</v>
      </c>
      <c r="I444" s="138"/>
      <c r="J444" s="139">
        <f t="shared" si="120"/>
        <v>0</v>
      </c>
      <c r="K444" s="135" t="s">
        <v>257</v>
      </c>
      <c r="L444" s="28"/>
      <c r="M444" s="140" t="s">
        <v>1</v>
      </c>
      <c r="N444" s="141" t="s">
        <v>41</v>
      </c>
      <c r="P444" s="142">
        <f t="shared" si="121"/>
        <v>0</v>
      </c>
      <c r="Q444" s="142">
        <v>6.0000000000000001E-3</v>
      </c>
      <c r="R444" s="142">
        <f t="shared" si="122"/>
        <v>1.0982099999999999</v>
      </c>
      <c r="S444" s="142">
        <v>0</v>
      </c>
      <c r="T444" s="143">
        <f t="shared" si="123"/>
        <v>0</v>
      </c>
      <c r="AR444" s="144" t="s">
        <v>315</v>
      </c>
      <c r="AT444" s="144" t="s">
        <v>253</v>
      </c>
      <c r="AU444" s="144" t="s">
        <v>85</v>
      </c>
      <c r="AY444" s="13" t="s">
        <v>251</v>
      </c>
      <c r="BE444" s="145">
        <f t="shared" si="124"/>
        <v>0</v>
      </c>
      <c r="BF444" s="145">
        <f t="shared" si="125"/>
        <v>0</v>
      </c>
      <c r="BG444" s="145">
        <f t="shared" si="126"/>
        <v>0</v>
      </c>
      <c r="BH444" s="145">
        <f t="shared" si="127"/>
        <v>0</v>
      </c>
      <c r="BI444" s="145">
        <f t="shared" si="128"/>
        <v>0</v>
      </c>
      <c r="BJ444" s="13" t="s">
        <v>83</v>
      </c>
      <c r="BK444" s="145">
        <f t="shared" si="129"/>
        <v>0</v>
      </c>
      <c r="BL444" s="13" t="s">
        <v>315</v>
      </c>
      <c r="BM444" s="144" t="s">
        <v>1338</v>
      </c>
    </row>
    <row r="445" spans="2:65" s="1" customFormat="1" ht="16.5" customHeight="1">
      <c r="B445" s="132"/>
      <c r="C445" s="146" t="s">
        <v>1339</v>
      </c>
      <c r="D445" s="146" t="s">
        <v>423</v>
      </c>
      <c r="E445" s="147" t="s">
        <v>1340</v>
      </c>
      <c r="F445" s="148" t="s">
        <v>1341</v>
      </c>
      <c r="G445" s="149" t="s">
        <v>256</v>
      </c>
      <c r="H445" s="150">
        <v>201.339</v>
      </c>
      <c r="I445" s="151"/>
      <c r="J445" s="152">
        <f t="shared" si="120"/>
        <v>0</v>
      </c>
      <c r="K445" s="148" t="s">
        <v>257</v>
      </c>
      <c r="L445" s="153"/>
      <c r="M445" s="154" t="s">
        <v>1</v>
      </c>
      <c r="N445" s="155" t="s">
        <v>41</v>
      </c>
      <c r="P445" s="142">
        <f t="shared" si="121"/>
        <v>0</v>
      </c>
      <c r="Q445" s="142">
        <v>1.18E-2</v>
      </c>
      <c r="R445" s="142">
        <f t="shared" si="122"/>
        <v>2.3758002</v>
      </c>
      <c r="S445" s="142">
        <v>0</v>
      </c>
      <c r="T445" s="143">
        <f t="shared" si="123"/>
        <v>0</v>
      </c>
      <c r="AR445" s="144" t="s">
        <v>380</v>
      </c>
      <c r="AT445" s="144" t="s">
        <v>423</v>
      </c>
      <c r="AU445" s="144" t="s">
        <v>85</v>
      </c>
      <c r="AY445" s="13" t="s">
        <v>251</v>
      </c>
      <c r="BE445" s="145">
        <f t="shared" si="124"/>
        <v>0</v>
      </c>
      <c r="BF445" s="145">
        <f t="shared" si="125"/>
        <v>0</v>
      </c>
      <c r="BG445" s="145">
        <f t="shared" si="126"/>
        <v>0</v>
      </c>
      <c r="BH445" s="145">
        <f t="shared" si="127"/>
        <v>0</v>
      </c>
      <c r="BI445" s="145">
        <f t="shared" si="128"/>
        <v>0</v>
      </c>
      <c r="BJ445" s="13" t="s">
        <v>83</v>
      </c>
      <c r="BK445" s="145">
        <f t="shared" si="129"/>
        <v>0</v>
      </c>
      <c r="BL445" s="13" t="s">
        <v>315</v>
      </c>
      <c r="BM445" s="144" t="s">
        <v>1342</v>
      </c>
    </row>
    <row r="446" spans="2:65" s="1" customFormat="1" ht="21.75" customHeight="1">
      <c r="B446" s="132"/>
      <c r="C446" s="133" t="s">
        <v>1343</v>
      </c>
      <c r="D446" s="133" t="s">
        <v>253</v>
      </c>
      <c r="E446" s="134" t="s">
        <v>1344</v>
      </c>
      <c r="F446" s="135" t="s">
        <v>1345</v>
      </c>
      <c r="G446" s="136" t="s">
        <v>411</v>
      </c>
      <c r="H446" s="137">
        <v>26.1</v>
      </c>
      <c r="I446" s="138"/>
      <c r="J446" s="139">
        <f t="shared" si="120"/>
        <v>0</v>
      </c>
      <c r="K446" s="135" t="s">
        <v>257</v>
      </c>
      <c r="L446" s="28"/>
      <c r="M446" s="140" t="s">
        <v>1</v>
      </c>
      <c r="N446" s="141" t="s">
        <v>41</v>
      </c>
      <c r="P446" s="142">
        <f t="shared" si="121"/>
        <v>0</v>
      </c>
      <c r="Q446" s="142">
        <v>5.5000000000000003E-4</v>
      </c>
      <c r="R446" s="142">
        <f t="shared" si="122"/>
        <v>1.4355000000000001E-2</v>
      </c>
      <c r="S446" s="142">
        <v>0</v>
      </c>
      <c r="T446" s="143">
        <f t="shared" si="123"/>
        <v>0</v>
      </c>
      <c r="AR446" s="144" t="s">
        <v>315</v>
      </c>
      <c r="AT446" s="144" t="s">
        <v>253</v>
      </c>
      <c r="AU446" s="144" t="s">
        <v>85</v>
      </c>
      <c r="AY446" s="13" t="s">
        <v>251</v>
      </c>
      <c r="BE446" s="145">
        <f t="shared" si="124"/>
        <v>0</v>
      </c>
      <c r="BF446" s="145">
        <f t="shared" si="125"/>
        <v>0</v>
      </c>
      <c r="BG446" s="145">
        <f t="shared" si="126"/>
        <v>0</v>
      </c>
      <c r="BH446" s="145">
        <f t="shared" si="127"/>
        <v>0</v>
      </c>
      <c r="BI446" s="145">
        <f t="shared" si="128"/>
        <v>0</v>
      </c>
      <c r="BJ446" s="13" t="s">
        <v>83</v>
      </c>
      <c r="BK446" s="145">
        <f t="shared" si="129"/>
        <v>0</v>
      </c>
      <c r="BL446" s="13" t="s">
        <v>315</v>
      </c>
      <c r="BM446" s="144" t="s">
        <v>1346</v>
      </c>
    </row>
    <row r="447" spans="2:65" s="1" customFormat="1" ht="21.75" customHeight="1">
      <c r="B447" s="132"/>
      <c r="C447" s="133" t="s">
        <v>1347</v>
      </c>
      <c r="D447" s="133" t="s">
        <v>253</v>
      </c>
      <c r="E447" s="134" t="s">
        <v>1348</v>
      </c>
      <c r="F447" s="135" t="s">
        <v>1349</v>
      </c>
      <c r="G447" s="136" t="s">
        <v>411</v>
      </c>
      <c r="H447" s="137">
        <v>110.465</v>
      </c>
      <c r="I447" s="138"/>
      <c r="J447" s="139">
        <f t="shared" si="120"/>
        <v>0</v>
      </c>
      <c r="K447" s="135" t="s">
        <v>257</v>
      </c>
      <c r="L447" s="28"/>
      <c r="M447" s="140" t="s">
        <v>1</v>
      </c>
      <c r="N447" s="141" t="s">
        <v>41</v>
      </c>
      <c r="P447" s="142">
        <f t="shared" si="121"/>
        <v>0</v>
      </c>
      <c r="Q447" s="142">
        <v>5.0000000000000001E-4</v>
      </c>
      <c r="R447" s="142">
        <f t="shared" si="122"/>
        <v>5.5232500000000004E-2</v>
      </c>
      <c r="S447" s="142">
        <v>0</v>
      </c>
      <c r="T447" s="143">
        <f t="shared" si="123"/>
        <v>0</v>
      </c>
      <c r="AR447" s="144" t="s">
        <v>315</v>
      </c>
      <c r="AT447" s="144" t="s">
        <v>253</v>
      </c>
      <c r="AU447" s="144" t="s">
        <v>85</v>
      </c>
      <c r="AY447" s="13" t="s">
        <v>251</v>
      </c>
      <c r="BE447" s="145">
        <f t="shared" si="124"/>
        <v>0</v>
      </c>
      <c r="BF447" s="145">
        <f t="shared" si="125"/>
        <v>0</v>
      </c>
      <c r="BG447" s="145">
        <f t="shared" si="126"/>
        <v>0</v>
      </c>
      <c r="BH447" s="145">
        <f t="shared" si="127"/>
        <v>0</v>
      </c>
      <c r="BI447" s="145">
        <f t="shared" si="128"/>
        <v>0</v>
      </c>
      <c r="BJ447" s="13" t="s">
        <v>83</v>
      </c>
      <c r="BK447" s="145">
        <f t="shared" si="129"/>
        <v>0</v>
      </c>
      <c r="BL447" s="13" t="s">
        <v>315</v>
      </c>
      <c r="BM447" s="144" t="s">
        <v>1350</v>
      </c>
    </row>
    <row r="448" spans="2:65" s="1" customFormat="1" ht="24.2" customHeight="1">
      <c r="B448" s="132"/>
      <c r="C448" s="133" t="s">
        <v>1351</v>
      </c>
      <c r="D448" s="133" t="s">
        <v>253</v>
      </c>
      <c r="E448" s="134" t="s">
        <v>1352</v>
      </c>
      <c r="F448" s="135" t="s">
        <v>1353</v>
      </c>
      <c r="G448" s="136" t="s">
        <v>821</v>
      </c>
      <c r="H448" s="160"/>
      <c r="I448" s="138"/>
      <c r="J448" s="139">
        <f t="shared" si="120"/>
        <v>0</v>
      </c>
      <c r="K448" s="135" t="s">
        <v>257</v>
      </c>
      <c r="L448" s="28"/>
      <c r="M448" s="140" t="s">
        <v>1</v>
      </c>
      <c r="N448" s="141" t="s">
        <v>41</v>
      </c>
      <c r="P448" s="142">
        <f t="shared" si="121"/>
        <v>0</v>
      </c>
      <c r="Q448" s="142">
        <v>0</v>
      </c>
      <c r="R448" s="142">
        <f t="shared" si="122"/>
        <v>0</v>
      </c>
      <c r="S448" s="142">
        <v>0</v>
      </c>
      <c r="T448" s="143">
        <f t="shared" si="123"/>
        <v>0</v>
      </c>
      <c r="AR448" s="144" t="s">
        <v>315</v>
      </c>
      <c r="AT448" s="144" t="s">
        <v>253</v>
      </c>
      <c r="AU448" s="144" t="s">
        <v>85</v>
      </c>
      <c r="AY448" s="13" t="s">
        <v>251</v>
      </c>
      <c r="BE448" s="145">
        <f t="shared" si="124"/>
        <v>0</v>
      </c>
      <c r="BF448" s="145">
        <f t="shared" si="125"/>
        <v>0</v>
      </c>
      <c r="BG448" s="145">
        <f t="shared" si="126"/>
        <v>0</v>
      </c>
      <c r="BH448" s="145">
        <f t="shared" si="127"/>
        <v>0</v>
      </c>
      <c r="BI448" s="145">
        <f t="shared" si="128"/>
        <v>0</v>
      </c>
      <c r="BJ448" s="13" t="s">
        <v>83</v>
      </c>
      <c r="BK448" s="145">
        <f t="shared" si="129"/>
        <v>0</v>
      </c>
      <c r="BL448" s="13" t="s">
        <v>315</v>
      </c>
      <c r="BM448" s="144" t="s">
        <v>1354</v>
      </c>
    </row>
    <row r="449" spans="2:65" s="11" customFormat="1" ht="22.9" customHeight="1">
      <c r="B449" s="120"/>
      <c r="D449" s="121" t="s">
        <v>75</v>
      </c>
      <c r="E449" s="130" t="s">
        <v>1355</v>
      </c>
      <c r="F449" s="130" t="s">
        <v>1356</v>
      </c>
      <c r="I449" s="123"/>
      <c r="J449" s="131">
        <f>BK449</f>
        <v>0</v>
      </c>
      <c r="L449" s="120"/>
      <c r="M449" s="125"/>
      <c r="P449" s="126">
        <f>SUM(P450:P452)</f>
        <v>0</v>
      </c>
      <c r="R449" s="126">
        <f>SUM(R450:R452)</f>
        <v>3.1900999999999999E-2</v>
      </c>
      <c r="T449" s="127">
        <f>SUM(T450:T452)</f>
        <v>0</v>
      </c>
      <c r="AR449" s="121" t="s">
        <v>85</v>
      </c>
      <c r="AT449" s="128" t="s">
        <v>75</v>
      </c>
      <c r="AU449" s="128" t="s">
        <v>83</v>
      </c>
      <c r="AY449" s="121" t="s">
        <v>251</v>
      </c>
      <c r="BK449" s="129">
        <f>SUM(BK450:BK452)</f>
        <v>0</v>
      </c>
    </row>
    <row r="450" spans="2:65" s="1" customFormat="1" ht="24.2" customHeight="1">
      <c r="B450" s="132"/>
      <c r="C450" s="133" t="s">
        <v>1357</v>
      </c>
      <c r="D450" s="133" t="s">
        <v>253</v>
      </c>
      <c r="E450" s="134" t="s">
        <v>1358</v>
      </c>
      <c r="F450" s="135" t="s">
        <v>1359</v>
      </c>
      <c r="G450" s="136" t="s">
        <v>256</v>
      </c>
      <c r="H450" s="137">
        <v>83.95</v>
      </c>
      <c r="I450" s="138"/>
      <c r="J450" s="139">
        <f>ROUND(I450*H450,2)</f>
        <v>0</v>
      </c>
      <c r="K450" s="135" t="s">
        <v>257</v>
      </c>
      <c r="L450" s="28"/>
      <c r="M450" s="140" t="s">
        <v>1</v>
      </c>
      <c r="N450" s="141" t="s">
        <v>41</v>
      </c>
      <c r="P450" s="142">
        <f>O450*H450</f>
        <v>0</v>
      </c>
      <c r="Q450" s="142">
        <v>1.3999999999999999E-4</v>
      </c>
      <c r="R450" s="142">
        <f>Q450*H450</f>
        <v>1.1753E-2</v>
      </c>
      <c r="S450" s="142">
        <v>0</v>
      </c>
      <c r="T450" s="143">
        <f>S450*H450</f>
        <v>0</v>
      </c>
      <c r="AR450" s="144" t="s">
        <v>315</v>
      </c>
      <c r="AT450" s="144" t="s">
        <v>253</v>
      </c>
      <c r="AU450" s="144" t="s">
        <v>85</v>
      </c>
      <c r="AY450" s="13" t="s">
        <v>251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3" t="s">
        <v>83</v>
      </c>
      <c r="BK450" s="145">
        <f>ROUND(I450*H450,2)</f>
        <v>0</v>
      </c>
      <c r="BL450" s="13" t="s">
        <v>315</v>
      </c>
      <c r="BM450" s="144" t="s">
        <v>1360</v>
      </c>
    </row>
    <row r="451" spans="2:65" s="1" customFormat="1" ht="24.2" customHeight="1">
      <c r="B451" s="132"/>
      <c r="C451" s="133" t="s">
        <v>1361</v>
      </c>
      <c r="D451" s="133" t="s">
        <v>253</v>
      </c>
      <c r="E451" s="134" t="s">
        <v>1362</v>
      </c>
      <c r="F451" s="135" t="s">
        <v>1363</v>
      </c>
      <c r="G451" s="136" t="s">
        <v>256</v>
      </c>
      <c r="H451" s="137">
        <v>83.95</v>
      </c>
      <c r="I451" s="138"/>
      <c r="J451" s="139">
        <f>ROUND(I451*H451,2)</f>
        <v>0</v>
      </c>
      <c r="K451" s="135" t="s">
        <v>257</v>
      </c>
      <c r="L451" s="28"/>
      <c r="M451" s="140" t="s">
        <v>1</v>
      </c>
      <c r="N451" s="141" t="s">
        <v>41</v>
      </c>
      <c r="P451" s="142">
        <f>O451*H451</f>
        <v>0</v>
      </c>
      <c r="Q451" s="142">
        <v>1.2E-4</v>
      </c>
      <c r="R451" s="142">
        <f>Q451*H451</f>
        <v>1.0074000000000001E-2</v>
      </c>
      <c r="S451" s="142">
        <v>0</v>
      </c>
      <c r="T451" s="143">
        <f>S451*H451</f>
        <v>0</v>
      </c>
      <c r="AR451" s="144" t="s">
        <v>315</v>
      </c>
      <c r="AT451" s="144" t="s">
        <v>253</v>
      </c>
      <c r="AU451" s="144" t="s">
        <v>85</v>
      </c>
      <c r="AY451" s="13" t="s">
        <v>251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3" t="s">
        <v>83</v>
      </c>
      <c r="BK451" s="145">
        <f>ROUND(I451*H451,2)</f>
        <v>0</v>
      </c>
      <c r="BL451" s="13" t="s">
        <v>315</v>
      </c>
      <c r="BM451" s="144" t="s">
        <v>1364</v>
      </c>
    </row>
    <row r="452" spans="2:65" s="1" customFormat="1" ht="24.2" customHeight="1">
      <c r="B452" s="132"/>
      <c r="C452" s="133" t="s">
        <v>1365</v>
      </c>
      <c r="D452" s="133" t="s">
        <v>253</v>
      </c>
      <c r="E452" s="134" t="s">
        <v>1366</v>
      </c>
      <c r="F452" s="135" t="s">
        <v>1367</v>
      </c>
      <c r="G452" s="136" t="s">
        <v>256</v>
      </c>
      <c r="H452" s="137">
        <v>83.95</v>
      </c>
      <c r="I452" s="138"/>
      <c r="J452" s="139">
        <f>ROUND(I452*H452,2)</f>
        <v>0</v>
      </c>
      <c r="K452" s="135" t="s">
        <v>257</v>
      </c>
      <c r="L452" s="28"/>
      <c r="M452" s="140" t="s">
        <v>1</v>
      </c>
      <c r="N452" s="141" t="s">
        <v>41</v>
      </c>
      <c r="P452" s="142">
        <f>O452*H452</f>
        <v>0</v>
      </c>
      <c r="Q452" s="142">
        <v>1.2E-4</v>
      </c>
      <c r="R452" s="142">
        <f>Q452*H452</f>
        <v>1.0074000000000001E-2</v>
      </c>
      <c r="S452" s="142">
        <v>0</v>
      </c>
      <c r="T452" s="143">
        <f>S452*H452</f>
        <v>0</v>
      </c>
      <c r="AR452" s="144" t="s">
        <v>315</v>
      </c>
      <c r="AT452" s="144" t="s">
        <v>253</v>
      </c>
      <c r="AU452" s="144" t="s">
        <v>85</v>
      </c>
      <c r="AY452" s="13" t="s">
        <v>251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3" t="s">
        <v>83</v>
      </c>
      <c r="BK452" s="145">
        <f>ROUND(I452*H452,2)</f>
        <v>0</v>
      </c>
      <c r="BL452" s="13" t="s">
        <v>315</v>
      </c>
      <c r="BM452" s="144" t="s">
        <v>1368</v>
      </c>
    </row>
    <row r="453" spans="2:65" s="11" customFormat="1" ht="22.9" customHeight="1">
      <c r="B453" s="120"/>
      <c r="D453" s="121" t="s">
        <v>75</v>
      </c>
      <c r="E453" s="130" t="s">
        <v>1369</v>
      </c>
      <c r="F453" s="130" t="s">
        <v>1370</v>
      </c>
      <c r="I453" s="123"/>
      <c r="J453" s="131">
        <f>BK453</f>
        <v>0</v>
      </c>
      <c r="L453" s="120"/>
      <c r="M453" s="125"/>
      <c r="P453" s="126">
        <f>SUM(P454:P459)</f>
        <v>0</v>
      </c>
      <c r="R453" s="126">
        <f>SUM(R454:R459)</f>
        <v>1.1818692200000001</v>
      </c>
      <c r="T453" s="127">
        <f>SUM(T454:T459)</f>
        <v>0</v>
      </c>
      <c r="AR453" s="121" t="s">
        <v>85</v>
      </c>
      <c r="AT453" s="128" t="s">
        <v>75</v>
      </c>
      <c r="AU453" s="128" t="s">
        <v>83</v>
      </c>
      <c r="AY453" s="121" t="s">
        <v>251</v>
      </c>
      <c r="BK453" s="129">
        <f>SUM(BK454:BK459)</f>
        <v>0</v>
      </c>
    </row>
    <row r="454" spans="2:65" s="1" customFormat="1" ht="24.2" customHeight="1">
      <c r="B454" s="132"/>
      <c r="C454" s="133" t="s">
        <v>1371</v>
      </c>
      <c r="D454" s="133" t="s">
        <v>253</v>
      </c>
      <c r="E454" s="134" t="s">
        <v>1372</v>
      </c>
      <c r="F454" s="135" t="s">
        <v>1373</v>
      </c>
      <c r="G454" s="136" t="s">
        <v>256</v>
      </c>
      <c r="H454" s="137">
        <v>1835.606</v>
      </c>
      <c r="I454" s="138"/>
      <c r="J454" s="139">
        <f t="shared" ref="J454:J459" si="130">ROUND(I454*H454,2)</f>
        <v>0</v>
      </c>
      <c r="K454" s="135" t="s">
        <v>257</v>
      </c>
      <c r="L454" s="28"/>
      <c r="M454" s="140" t="s">
        <v>1</v>
      </c>
      <c r="N454" s="141" t="s">
        <v>41</v>
      </c>
      <c r="P454" s="142">
        <f t="shared" ref="P454:P459" si="131">O454*H454</f>
        <v>0</v>
      </c>
      <c r="Q454" s="142">
        <v>2.0000000000000001E-4</v>
      </c>
      <c r="R454" s="142">
        <f t="shared" ref="R454:R459" si="132">Q454*H454</f>
        <v>0.36712120000000004</v>
      </c>
      <c r="S454" s="142">
        <v>0</v>
      </c>
      <c r="T454" s="143">
        <f t="shared" ref="T454:T459" si="133">S454*H454</f>
        <v>0</v>
      </c>
      <c r="AR454" s="144" t="s">
        <v>315</v>
      </c>
      <c r="AT454" s="144" t="s">
        <v>253</v>
      </c>
      <c r="AU454" s="144" t="s">
        <v>85</v>
      </c>
      <c r="AY454" s="13" t="s">
        <v>251</v>
      </c>
      <c r="BE454" s="145">
        <f t="shared" ref="BE454:BE459" si="134">IF(N454="základní",J454,0)</f>
        <v>0</v>
      </c>
      <c r="BF454" s="145">
        <f t="shared" ref="BF454:BF459" si="135">IF(N454="snížená",J454,0)</f>
        <v>0</v>
      </c>
      <c r="BG454" s="145">
        <f t="shared" ref="BG454:BG459" si="136">IF(N454="zákl. přenesená",J454,0)</f>
        <v>0</v>
      </c>
      <c r="BH454" s="145">
        <f t="shared" ref="BH454:BH459" si="137">IF(N454="sníž. přenesená",J454,0)</f>
        <v>0</v>
      </c>
      <c r="BI454" s="145">
        <f t="shared" ref="BI454:BI459" si="138">IF(N454="nulová",J454,0)</f>
        <v>0</v>
      </c>
      <c r="BJ454" s="13" t="s">
        <v>83</v>
      </c>
      <c r="BK454" s="145">
        <f t="shared" ref="BK454:BK459" si="139">ROUND(I454*H454,2)</f>
        <v>0</v>
      </c>
      <c r="BL454" s="13" t="s">
        <v>315</v>
      </c>
      <c r="BM454" s="144" t="s">
        <v>1374</v>
      </c>
    </row>
    <row r="455" spans="2:65" s="1" customFormat="1" ht="33" customHeight="1">
      <c r="B455" s="132"/>
      <c r="C455" s="133" t="s">
        <v>1375</v>
      </c>
      <c r="D455" s="133" t="s">
        <v>253</v>
      </c>
      <c r="E455" s="134" t="s">
        <v>1376</v>
      </c>
      <c r="F455" s="135" t="s">
        <v>1377</v>
      </c>
      <c r="G455" s="136" t="s">
        <v>256</v>
      </c>
      <c r="H455" s="137">
        <v>421.91500000000002</v>
      </c>
      <c r="I455" s="138"/>
      <c r="J455" s="139">
        <f t="shared" si="130"/>
        <v>0</v>
      </c>
      <c r="K455" s="135" t="s">
        <v>257</v>
      </c>
      <c r="L455" s="28"/>
      <c r="M455" s="140" t="s">
        <v>1</v>
      </c>
      <c r="N455" s="141" t="s">
        <v>41</v>
      </c>
      <c r="P455" s="142">
        <f t="shared" si="131"/>
        <v>0</v>
      </c>
      <c r="Q455" s="142">
        <v>2.0000000000000001E-4</v>
      </c>
      <c r="R455" s="142">
        <f t="shared" si="132"/>
        <v>8.4383000000000014E-2</v>
      </c>
      <c r="S455" s="142">
        <v>0</v>
      </c>
      <c r="T455" s="143">
        <f t="shared" si="133"/>
        <v>0</v>
      </c>
      <c r="AR455" s="144" t="s">
        <v>315</v>
      </c>
      <c r="AT455" s="144" t="s">
        <v>253</v>
      </c>
      <c r="AU455" s="144" t="s">
        <v>85</v>
      </c>
      <c r="AY455" s="13" t="s">
        <v>251</v>
      </c>
      <c r="BE455" s="145">
        <f t="shared" si="134"/>
        <v>0</v>
      </c>
      <c r="BF455" s="145">
        <f t="shared" si="135"/>
        <v>0</v>
      </c>
      <c r="BG455" s="145">
        <f t="shared" si="136"/>
        <v>0</v>
      </c>
      <c r="BH455" s="145">
        <f t="shared" si="137"/>
        <v>0</v>
      </c>
      <c r="BI455" s="145">
        <f t="shared" si="138"/>
        <v>0</v>
      </c>
      <c r="BJ455" s="13" t="s">
        <v>83</v>
      </c>
      <c r="BK455" s="145">
        <f t="shared" si="139"/>
        <v>0</v>
      </c>
      <c r="BL455" s="13" t="s">
        <v>315</v>
      </c>
      <c r="BM455" s="144" t="s">
        <v>1378</v>
      </c>
    </row>
    <row r="456" spans="2:65" s="1" customFormat="1" ht="33" customHeight="1">
      <c r="B456" s="132"/>
      <c r="C456" s="133" t="s">
        <v>1379</v>
      </c>
      <c r="D456" s="133" t="s">
        <v>253</v>
      </c>
      <c r="E456" s="134" t="s">
        <v>1380</v>
      </c>
      <c r="F456" s="135" t="s">
        <v>1381</v>
      </c>
      <c r="G456" s="136" t="s">
        <v>256</v>
      </c>
      <c r="H456" s="137">
        <v>154.45699999999999</v>
      </c>
      <c r="I456" s="138"/>
      <c r="J456" s="139">
        <f t="shared" si="130"/>
        <v>0</v>
      </c>
      <c r="K456" s="135" t="s">
        <v>257</v>
      </c>
      <c r="L456" s="28"/>
      <c r="M456" s="140" t="s">
        <v>1</v>
      </c>
      <c r="N456" s="141" t="s">
        <v>41</v>
      </c>
      <c r="P456" s="142">
        <f t="shared" si="131"/>
        <v>0</v>
      </c>
      <c r="Q456" s="142">
        <v>2.0000000000000001E-4</v>
      </c>
      <c r="R456" s="142">
        <f t="shared" si="132"/>
        <v>3.0891399999999999E-2</v>
      </c>
      <c r="S456" s="142">
        <v>0</v>
      </c>
      <c r="T456" s="143">
        <f t="shared" si="133"/>
        <v>0</v>
      </c>
      <c r="AR456" s="144" t="s">
        <v>315</v>
      </c>
      <c r="AT456" s="144" t="s">
        <v>253</v>
      </c>
      <c r="AU456" s="144" t="s">
        <v>85</v>
      </c>
      <c r="AY456" s="13" t="s">
        <v>251</v>
      </c>
      <c r="BE456" s="145">
        <f t="shared" si="134"/>
        <v>0</v>
      </c>
      <c r="BF456" s="145">
        <f t="shared" si="135"/>
        <v>0</v>
      </c>
      <c r="BG456" s="145">
        <f t="shared" si="136"/>
        <v>0</v>
      </c>
      <c r="BH456" s="145">
        <f t="shared" si="137"/>
        <v>0</v>
      </c>
      <c r="BI456" s="145">
        <f t="shared" si="138"/>
        <v>0</v>
      </c>
      <c r="BJ456" s="13" t="s">
        <v>83</v>
      </c>
      <c r="BK456" s="145">
        <f t="shared" si="139"/>
        <v>0</v>
      </c>
      <c r="BL456" s="13" t="s">
        <v>315</v>
      </c>
      <c r="BM456" s="144" t="s">
        <v>1382</v>
      </c>
    </row>
    <row r="457" spans="2:65" s="1" customFormat="1" ht="24.2" customHeight="1">
      <c r="B457" s="132"/>
      <c r="C457" s="133" t="s">
        <v>1383</v>
      </c>
      <c r="D457" s="133" t="s">
        <v>253</v>
      </c>
      <c r="E457" s="134" t="s">
        <v>1384</v>
      </c>
      <c r="F457" s="135" t="s">
        <v>1385</v>
      </c>
      <c r="G457" s="136" t="s">
        <v>256</v>
      </c>
      <c r="H457" s="137">
        <v>1835.606</v>
      </c>
      <c r="I457" s="138"/>
      <c r="J457" s="139">
        <f t="shared" si="130"/>
        <v>0</v>
      </c>
      <c r="K457" s="135" t="s">
        <v>257</v>
      </c>
      <c r="L457" s="28"/>
      <c r="M457" s="140" t="s">
        <v>1</v>
      </c>
      <c r="N457" s="141" t="s">
        <v>41</v>
      </c>
      <c r="P457" s="142">
        <f t="shared" si="131"/>
        <v>0</v>
      </c>
      <c r="Q457" s="142">
        <v>2.9E-4</v>
      </c>
      <c r="R457" s="142">
        <f t="shared" si="132"/>
        <v>0.53232573999999999</v>
      </c>
      <c r="S457" s="142">
        <v>0</v>
      </c>
      <c r="T457" s="143">
        <f t="shared" si="133"/>
        <v>0</v>
      </c>
      <c r="AR457" s="144" t="s">
        <v>315</v>
      </c>
      <c r="AT457" s="144" t="s">
        <v>253</v>
      </c>
      <c r="AU457" s="144" t="s">
        <v>85</v>
      </c>
      <c r="AY457" s="13" t="s">
        <v>251</v>
      </c>
      <c r="BE457" s="145">
        <f t="shared" si="134"/>
        <v>0</v>
      </c>
      <c r="BF457" s="145">
        <f t="shared" si="135"/>
        <v>0</v>
      </c>
      <c r="BG457" s="145">
        <f t="shared" si="136"/>
        <v>0</v>
      </c>
      <c r="BH457" s="145">
        <f t="shared" si="137"/>
        <v>0</v>
      </c>
      <c r="BI457" s="145">
        <f t="shared" si="138"/>
        <v>0</v>
      </c>
      <c r="BJ457" s="13" t="s">
        <v>83</v>
      </c>
      <c r="BK457" s="145">
        <f t="shared" si="139"/>
        <v>0</v>
      </c>
      <c r="BL457" s="13" t="s">
        <v>315</v>
      </c>
      <c r="BM457" s="144" t="s">
        <v>1386</v>
      </c>
    </row>
    <row r="458" spans="2:65" s="1" customFormat="1" ht="33" customHeight="1">
      <c r="B458" s="132"/>
      <c r="C458" s="133" t="s">
        <v>1387</v>
      </c>
      <c r="D458" s="133" t="s">
        <v>253</v>
      </c>
      <c r="E458" s="134" t="s">
        <v>1388</v>
      </c>
      <c r="F458" s="135" t="s">
        <v>1389</v>
      </c>
      <c r="G458" s="136" t="s">
        <v>256</v>
      </c>
      <c r="H458" s="137">
        <v>421.91500000000002</v>
      </c>
      <c r="I458" s="138"/>
      <c r="J458" s="139">
        <f t="shared" si="130"/>
        <v>0</v>
      </c>
      <c r="K458" s="135" t="s">
        <v>257</v>
      </c>
      <c r="L458" s="28"/>
      <c r="M458" s="140" t="s">
        <v>1</v>
      </c>
      <c r="N458" s="141" t="s">
        <v>41</v>
      </c>
      <c r="P458" s="142">
        <f t="shared" si="131"/>
        <v>0</v>
      </c>
      <c r="Q458" s="142">
        <v>2.9E-4</v>
      </c>
      <c r="R458" s="142">
        <f t="shared" si="132"/>
        <v>0.12235535</v>
      </c>
      <c r="S458" s="142">
        <v>0</v>
      </c>
      <c r="T458" s="143">
        <f t="shared" si="133"/>
        <v>0</v>
      </c>
      <c r="AR458" s="144" t="s">
        <v>315</v>
      </c>
      <c r="AT458" s="144" t="s">
        <v>253</v>
      </c>
      <c r="AU458" s="144" t="s">
        <v>85</v>
      </c>
      <c r="AY458" s="13" t="s">
        <v>251</v>
      </c>
      <c r="BE458" s="145">
        <f t="shared" si="134"/>
        <v>0</v>
      </c>
      <c r="BF458" s="145">
        <f t="shared" si="135"/>
        <v>0</v>
      </c>
      <c r="BG458" s="145">
        <f t="shared" si="136"/>
        <v>0</v>
      </c>
      <c r="BH458" s="145">
        <f t="shared" si="137"/>
        <v>0</v>
      </c>
      <c r="BI458" s="145">
        <f t="shared" si="138"/>
        <v>0</v>
      </c>
      <c r="BJ458" s="13" t="s">
        <v>83</v>
      </c>
      <c r="BK458" s="145">
        <f t="shared" si="139"/>
        <v>0</v>
      </c>
      <c r="BL458" s="13" t="s">
        <v>315</v>
      </c>
      <c r="BM458" s="144" t="s">
        <v>1390</v>
      </c>
    </row>
    <row r="459" spans="2:65" s="1" customFormat="1" ht="24.2" customHeight="1">
      <c r="B459" s="132"/>
      <c r="C459" s="133" t="s">
        <v>1391</v>
      </c>
      <c r="D459" s="133" t="s">
        <v>253</v>
      </c>
      <c r="E459" s="134" t="s">
        <v>1392</v>
      </c>
      <c r="F459" s="135" t="s">
        <v>1393</v>
      </c>
      <c r="G459" s="136" t="s">
        <v>256</v>
      </c>
      <c r="H459" s="137">
        <v>154.45699999999999</v>
      </c>
      <c r="I459" s="138"/>
      <c r="J459" s="139">
        <f t="shared" si="130"/>
        <v>0</v>
      </c>
      <c r="K459" s="135" t="s">
        <v>257</v>
      </c>
      <c r="L459" s="28"/>
      <c r="M459" s="161" t="s">
        <v>1</v>
      </c>
      <c r="N459" s="162" t="s">
        <v>41</v>
      </c>
      <c r="O459" s="163"/>
      <c r="P459" s="164">
        <f t="shared" si="131"/>
        <v>0</v>
      </c>
      <c r="Q459" s="164">
        <v>2.9E-4</v>
      </c>
      <c r="R459" s="164">
        <f t="shared" si="132"/>
        <v>4.4792529999999997E-2</v>
      </c>
      <c r="S459" s="164">
        <v>0</v>
      </c>
      <c r="T459" s="165">
        <f t="shared" si="133"/>
        <v>0</v>
      </c>
      <c r="AR459" s="144" t="s">
        <v>315</v>
      </c>
      <c r="AT459" s="144" t="s">
        <v>253</v>
      </c>
      <c r="AU459" s="144" t="s">
        <v>85</v>
      </c>
      <c r="AY459" s="13" t="s">
        <v>251</v>
      </c>
      <c r="BE459" s="145">
        <f t="shared" si="134"/>
        <v>0</v>
      </c>
      <c r="BF459" s="145">
        <f t="shared" si="135"/>
        <v>0</v>
      </c>
      <c r="BG459" s="145">
        <f t="shared" si="136"/>
        <v>0</v>
      </c>
      <c r="BH459" s="145">
        <f t="shared" si="137"/>
        <v>0</v>
      </c>
      <c r="BI459" s="145">
        <f t="shared" si="138"/>
        <v>0</v>
      </c>
      <c r="BJ459" s="13" t="s">
        <v>83</v>
      </c>
      <c r="BK459" s="145">
        <f t="shared" si="139"/>
        <v>0</v>
      </c>
      <c r="BL459" s="13" t="s">
        <v>315</v>
      </c>
      <c r="BM459" s="144" t="s">
        <v>1394</v>
      </c>
    </row>
    <row r="460" spans="2:65" s="1" customFormat="1" ht="6.95" customHeight="1">
      <c r="B460" s="40"/>
      <c r="C460" s="41"/>
      <c r="D460" s="41"/>
      <c r="E460" s="41"/>
      <c r="F460" s="41"/>
      <c r="G460" s="41"/>
      <c r="H460" s="41"/>
      <c r="I460" s="41"/>
      <c r="J460" s="41"/>
      <c r="K460" s="41"/>
      <c r="L460" s="28"/>
    </row>
  </sheetData>
  <autoFilter ref="C149:K459" xr:uid="{00000000-0009-0000-0000-000001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1395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ROUND(J131,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ROUND((SUM(BE131:BE222)),  2)</f>
        <v>0</v>
      </c>
      <c r="I37" s="92">
        <v>0.21</v>
      </c>
      <c r="J37" s="81">
        <f>ROUND(((SUM(BE131:BE222))*I37),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ROUND((SUM(BF131:BF222)),  2)</f>
        <v>0</v>
      </c>
      <c r="I38" s="92">
        <v>0.15</v>
      </c>
      <c r="J38" s="81">
        <f>ROUND(((SUM(BF131:BF222))*I38),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ROUND((SUM(BG131:BG222)),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ROUND((SUM(BH131:BH222)),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ROUND((SUM(BI131:BI222)),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01.02 - ZTI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J131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J132</f>
        <v>0</v>
      </c>
      <c r="L101" s="104"/>
    </row>
    <row r="102" spans="2:47" s="9" customFormat="1" ht="19.899999999999999" customHeight="1">
      <c r="B102" s="108"/>
      <c r="D102" s="109" t="s">
        <v>224</v>
      </c>
      <c r="E102" s="110"/>
      <c r="F102" s="110"/>
      <c r="G102" s="110"/>
      <c r="H102" s="110"/>
      <c r="I102" s="110"/>
      <c r="J102" s="111">
        <f>J133</f>
        <v>0</v>
      </c>
      <c r="L102" s="108"/>
    </row>
    <row r="103" spans="2:47" s="9" customFormat="1" ht="19.899999999999999" customHeight="1">
      <c r="B103" s="108"/>
      <c r="D103" s="109" t="s">
        <v>1396</v>
      </c>
      <c r="E103" s="110"/>
      <c r="F103" s="110"/>
      <c r="G103" s="110"/>
      <c r="H103" s="110"/>
      <c r="I103" s="110"/>
      <c r="J103" s="111">
        <f>J155</f>
        <v>0</v>
      </c>
      <c r="L103" s="108"/>
    </row>
    <row r="104" spans="2:47" s="9" customFormat="1" ht="19.899999999999999" customHeight="1">
      <c r="B104" s="108"/>
      <c r="D104" s="109" t="s">
        <v>1397</v>
      </c>
      <c r="E104" s="110"/>
      <c r="F104" s="110"/>
      <c r="G104" s="110"/>
      <c r="H104" s="110"/>
      <c r="I104" s="110"/>
      <c r="J104" s="111">
        <f>J192</f>
        <v>0</v>
      </c>
      <c r="L104" s="108"/>
    </row>
    <row r="105" spans="2:47" s="9" customFormat="1" ht="19.899999999999999" customHeight="1">
      <c r="B105" s="108"/>
      <c r="D105" s="109" t="s">
        <v>1398</v>
      </c>
      <c r="E105" s="110"/>
      <c r="F105" s="110"/>
      <c r="G105" s="110"/>
      <c r="H105" s="110"/>
      <c r="I105" s="110"/>
      <c r="J105" s="111">
        <f>J196</f>
        <v>0</v>
      </c>
      <c r="L105" s="108"/>
    </row>
    <row r="106" spans="2:47" s="9" customFormat="1" ht="19.899999999999999" customHeight="1">
      <c r="B106" s="108"/>
      <c r="D106" s="109" t="s">
        <v>1399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8" customFormat="1" ht="24.95" customHeight="1">
      <c r="B107" s="104"/>
      <c r="D107" s="105" t="s">
        <v>1400</v>
      </c>
      <c r="E107" s="106"/>
      <c r="F107" s="106"/>
      <c r="G107" s="106"/>
      <c r="H107" s="106"/>
      <c r="I107" s="106"/>
      <c r="J107" s="107">
        <f>J220</f>
        <v>0</v>
      </c>
      <c r="L107" s="104"/>
    </row>
    <row r="108" spans="2:47" s="1" customFormat="1" ht="21.75" customHeight="1">
      <c r="B108" s="28"/>
      <c r="L108" s="28"/>
    </row>
    <row r="109" spans="2:47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12" s="1" customFormat="1" ht="24.95" customHeight="1">
      <c r="B114" s="28"/>
      <c r="C114" s="17" t="s">
        <v>236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16</v>
      </c>
      <c r="L116" s="28"/>
    </row>
    <row r="117" spans="2:12" s="1" customFormat="1" ht="26.25" customHeight="1">
      <c r="B117" s="28"/>
      <c r="E117" s="210" t="str">
        <f>E7</f>
        <v>PŘÍSTAVBA A STAVEBNÍ ÚPRAVY  DÍLEN HORSKÁ 258, VRCHLABÍ</v>
      </c>
      <c r="F117" s="211"/>
      <c r="G117" s="211"/>
      <c r="H117" s="211"/>
      <c r="L117" s="28"/>
    </row>
    <row r="118" spans="2:12" ht="12" customHeight="1">
      <c r="B118" s="16"/>
      <c r="C118" s="23" t="s">
        <v>198</v>
      </c>
      <c r="L118" s="16"/>
    </row>
    <row r="119" spans="2:12" ht="16.5" customHeight="1">
      <c r="B119" s="16"/>
      <c r="E119" s="210" t="s">
        <v>199</v>
      </c>
      <c r="F119" s="170"/>
      <c r="G119" s="170"/>
      <c r="H119" s="170"/>
      <c r="L119" s="16"/>
    </row>
    <row r="120" spans="2:12" ht="12" customHeight="1">
      <c r="B120" s="16"/>
      <c r="C120" s="23" t="s">
        <v>200</v>
      </c>
      <c r="L120" s="16"/>
    </row>
    <row r="121" spans="2:12" s="1" customFormat="1" ht="16.5" customHeight="1">
      <c r="B121" s="28"/>
      <c r="E121" s="203" t="s">
        <v>201</v>
      </c>
      <c r="F121" s="212"/>
      <c r="G121" s="212"/>
      <c r="H121" s="212"/>
      <c r="L121" s="28"/>
    </row>
    <row r="122" spans="2:12" s="1" customFormat="1" ht="12" customHeight="1">
      <c r="B122" s="28"/>
      <c r="C122" s="23" t="s">
        <v>202</v>
      </c>
      <c r="L122" s="28"/>
    </row>
    <row r="123" spans="2:12" s="1" customFormat="1" ht="16.5" customHeight="1">
      <c r="B123" s="28"/>
      <c r="E123" s="192" t="str">
        <f>E13</f>
        <v>SO 01.02 - ZTI I.etapa PŘÍSTAVBA</v>
      </c>
      <c r="F123" s="212"/>
      <c r="G123" s="212"/>
      <c r="H123" s="212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20</v>
      </c>
      <c r="F125" s="21" t="str">
        <f>F16</f>
        <v>Vrchlabí</v>
      </c>
      <c r="I125" s="23" t="s">
        <v>22</v>
      </c>
      <c r="J125" s="48" t="str">
        <f>IF(J16="","",J16)</f>
        <v>25. 10. 2023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24</v>
      </c>
      <c r="F127" s="21" t="str">
        <f>E19</f>
        <v>Královéhradecký kraj</v>
      </c>
      <c r="I127" s="23" t="s">
        <v>30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28</v>
      </c>
      <c r="F128" s="21" t="str">
        <f>IF(E22="","",E22)</f>
        <v>Vyplň údaj</v>
      </c>
      <c r="I128" s="23" t="s">
        <v>33</v>
      </c>
      <c r="J128" s="26" t="str">
        <f>E28</f>
        <v>IRBOS s.r.o.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2"/>
      <c r="C130" s="113" t="s">
        <v>237</v>
      </c>
      <c r="D130" s="114" t="s">
        <v>61</v>
      </c>
      <c r="E130" s="114" t="s">
        <v>57</v>
      </c>
      <c r="F130" s="114" t="s">
        <v>58</v>
      </c>
      <c r="G130" s="114" t="s">
        <v>238</v>
      </c>
      <c r="H130" s="114" t="s">
        <v>239</v>
      </c>
      <c r="I130" s="114" t="s">
        <v>240</v>
      </c>
      <c r="J130" s="114" t="s">
        <v>207</v>
      </c>
      <c r="K130" s="115" t="s">
        <v>241</v>
      </c>
      <c r="L130" s="112"/>
      <c r="M130" s="55" t="s">
        <v>1</v>
      </c>
      <c r="N130" s="56" t="s">
        <v>40</v>
      </c>
      <c r="O130" s="56" t="s">
        <v>242</v>
      </c>
      <c r="P130" s="56" t="s">
        <v>243</v>
      </c>
      <c r="Q130" s="56" t="s">
        <v>244</v>
      </c>
      <c r="R130" s="56" t="s">
        <v>245</v>
      </c>
      <c r="S130" s="56" t="s">
        <v>246</v>
      </c>
      <c r="T130" s="57" t="s">
        <v>247</v>
      </c>
    </row>
    <row r="131" spans="2:65" s="1" customFormat="1" ht="22.9" customHeight="1">
      <c r="B131" s="28"/>
      <c r="C131" s="60" t="s">
        <v>248</v>
      </c>
      <c r="J131" s="116">
        <f>BK131</f>
        <v>0</v>
      </c>
      <c r="L131" s="28"/>
      <c r="M131" s="58"/>
      <c r="N131" s="49"/>
      <c r="O131" s="49"/>
      <c r="P131" s="117">
        <f>P132+P220</f>
        <v>0</v>
      </c>
      <c r="Q131" s="49"/>
      <c r="R131" s="117">
        <f>R132+R220</f>
        <v>2.0015800000000001</v>
      </c>
      <c r="S131" s="49"/>
      <c r="T131" s="118">
        <f>T132+T220</f>
        <v>0</v>
      </c>
      <c r="AT131" s="13" t="s">
        <v>75</v>
      </c>
      <c r="AU131" s="13" t="s">
        <v>209</v>
      </c>
      <c r="BK131" s="119">
        <f>BK132+BK220</f>
        <v>0</v>
      </c>
    </row>
    <row r="132" spans="2:65" s="11" customFormat="1" ht="25.9" customHeight="1">
      <c r="B132" s="120"/>
      <c r="D132" s="121" t="s">
        <v>75</v>
      </c>
      <c r="E132" s="122" t="s">
        <v>781</v>
      </c>
      <c r="F132" s="122" t="s">
        <v>782</v>
      </c>
      <c r="I132" s="123"/>
      <c r="J132" s="124">
        <f>BK132</f>
        <v>0</v>
      </c>
      <c r="L132" s="120"/>
      <c r="M132" s="125"/>
      <c r="P132" s="126">
        <f>P133+P155+P192+P196+P214</f>
        <v>0</v>
      </c>
      <c r="R132" s="126">
        <f>R133+R155+R192+R196+R214</f>
        <v>2.0015800000000001</v>
      </c>
      <c r="T132" s="127">
        <f>T133+T155+T192+T196+T214</f>
        <v>0</v>
      </c>
      <c r="AR132" s="121" t="s">
        <v>85</v>
      </c>
      <c r="AT132" s="128" t="s">
        <v>75</v>
      </c>
      <c r="AU132" s="128" t="s">
        <v>76</v>
      </c>
      <c r="AY132" s="121" t="s">
        <v>251</v>
      </c>
      <c r="BK132" s="129">
        <f>BK133+BK155+BK192+BK196+BK214</f>
        <v>0</v>
      </c>
    </row>
    <row r="133" spans="2:65" s="11" customFormat="1" ht="22.9" customHeight="1">
      <c r="B133" s="120"/>
      <c r="D133" s="121" t="s">
        <v>75</v>
      </c>
      <c r="E133" s="130" t="s">
        <v>932</v>
      </c>
      <c r="F133" s="130" t="s">
        <v>933</v>
      </c>
      <c r="I133" s="123"/>
      <c r="J133" s="131">
        <f>BK133</f>
        <v>0</v>
      </c>
      <c r="L133" s="120"/>
      <c r="M133" s="125"/>
      <c r="P133" s="126">
        <f>SUM(P134:P154)</f>
        <v>0</v>
      </c>
      <c r="R133" s="126">
        <f>SUM(R134:R154)</f>
        <v>0.39424999999999993</v>
      </c>
      <c r="T133" s="127">
        <f>SUM(T134:T154)</f>
        <v>0</v>
      </c>
      <c r="AR133" s="121" t="s">
        <v>85</v>
      </c>
      <c r="AT133" s="128" t="s">
        <v>75</v>
      </c>
      <c r="AU133" s="128" t="s">
        <v>83</v>
      </c>
      <c r="AY133" s="121" t="s">
        <v>251</v>
      </c>
      <c r="BK133" s="129">
        <f>SUM(BK134:BK154)</f>
        <v>0</v>
      </c>
    </row>
    <row r="134" spans="2:65" s="1" customFormat="1" ht="24.2" customHeight="1">
      <c r="B134" s="132"/>
      <c r="C134" s="133" t="s">
        <v>83</v>
      </c>
      <c r="D134" s="133" t="s">
        <v>253</v>
      </c>
      <c r="E134" s="134" t="s">
        <v>1401</v>
      </c>
      <c r="F134" s="135" t="s">
        <v>1402</v>
      </c>
      <c r="G134" s="136" t="s">
        <v>411</v>
      </c>
      <c r="H134" s="137">
        <v>1</v>
      </c>
      <c r="I134" s="138"/>
      <c r="J134" s="139">
        <f t="shared" ref="J134:J154" si="0">ROUND(I134*H134,2)</f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ref="P134:P154" si="1">O134*H134</f>
        <v>0</v>
      </c>
      <c r="Q134" s="142">
        <v>0</v>
      </c>
      <c r="R134" s="142">
        <f t="shared" ref="R134:R154" si="2">Q134*H134</f>
        <v>0</v>
      </c>
      <c r="S134" s="142">
        <v>0</v>
      </c>
      <c r="T134" s="143">
        <f t="shared" ref="T134:T154" si="3">S134*H134</f>
        <v>0</v>
      </c>
      <c r="AR134" s="144" t="s">
        <v>315</v>
      </c>
      <c r="AT134" s="144" t="s">
        <v>253</v>
      </c>
      <c r="AU134" s="144" t="s">
        <v>85</v>
      </c>
      <c r="AY134" s="13" t="s">
        <v>251</v>
      </c>
      <c r="BE134" s="145">
        <f t="shared" ref="BE134:BE154" si="4">IF(N134="základní",J134,0)</f>
        <v>0</v>
      </c>
      <c r="BF134" s="145">
        <f t="shared" ref="BF134:BF154" si="5">IF(N134="snížená",J134,0)</f>
        <v>0</v>
      </c>
      <c r="BG134" s="145">
        <f t="shared" ref="BG134:BG154" si="6">IF(N134="zákl. přenesená",J134,0)</f>
        <v>0</v>
      </c>
      <c r="BH134" s="145">
        <f t="shared" ref="BH134:BH154" si="7">IF(N134="sníž. přenesená",J134,0)</f>
        <v>0</v>
      </c>
      <c r="BI134" s="145">
        <f t="shared" ref="BI134:BI154" si="8">IF(N134="nulová",J134,0)</f>
        <v>0</v>
      </c>
      <c r="BJ134" s="13" t="s">
        <v>83</v>
      </c>
      <c r="BK134" s="145">
        <f t="shared" ref="BK134:BK154" si="9">ROUND(I134*H134,2)</f>
        <v>0</v>
      </c>
      <c r="BL134" s="13" t="s">
        <v>315</v>
      </c>
      <c r="BM134" s="144" t="s">
        <v>85</v>
      </c>
    </row>
    <row r="135" spans="2:65" s="1" customFormat="1" ht="24.2" customHeight="1">
      <c r="B135" s="132"/>
      <c r="C135" s="133" t="s">
        <v>85</v>
      </c>
      <c r="D135" s="133" t="s">
        <v>253</v>
      </c>
      <c r="E135" s="134" t="s">
        <v>1403</v>
      </c>
      <c r="F135" s="135" t="s">
        <v>1404</v>
      </c>
      <c r="G135" s="136" t="s">
        <v>411</v>
      </c>
      <c r="H135" s="137">
        <v>3.5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315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315</v>
      </c>
      <c r="BM135" s="144" t="s">
        <v>258</v>
      </c>
    </row>
    <row r="136" spans="2:65" s="1" customFormat="1" ht="21.75" customHeight="1">
      <c r="B136" s="132"/>
      <c r="C136" s="133" t="s">
        <v>93</v>
      </c>
      <c r="D136" s="133" t="s">
        <v>253</v>
      </c>
      <c r="E136" s="134" t="s">
        <v>1405</v>
      </c>
      <c r="F136" s="135" t="s">
        <v>1406</v>
      </c>
      <c r="G136" s="136" t="s">
        <v>411</v>
      </c>
      <c r="H136" s="137">
        <v>8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1.42E-3</v>
      </c>
      <c r="R136" s="142">
        <f t="shared" si="2"/>
        <v>1.136E-2</v>
      </c>
      <c r="S136" s="142">
        <v>0</v>
      </c>
      <c r="T136" s="143">
        <f t="shared" si="3"/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315</v>
      </c>
      <c r="BM136" s="144" t="s">
        <v>274</v>
      </c>
    </row>
    <row r="137" spans="2:65" s="1" customFormat="1" ht="21.75" customHeight="1">
      <c r="B137" s="132"/>
      <c r="C137" s="133" t="s">
        <v>258</v>
      </c>
      <c r="D137" s="133" t="s">
        <v>253</v>
      </c>
      <c r="E137" s="134" t="s">
        <v>1407</v>
      </c>
      <c r="F137" s="135" t="s">
        <v>1408</v>
      </c>
      <c r="G137" s="136" t="s">
        <v>411</v>
      </c>
      <c r="H137" s="137">
        <v>28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7.4400000000000004E-3</v>
      </c>
      <c r="R137" s="142">
        <f t="shared" si="2"/>
        <v>0.20832000000000001</v>
      </c>
      <c r="S137" s="142">
        <v>0</v>
      </c>
      <c r="T137" s="143">
        <f t="shared" si="3"/>
        <v>0</v>
      </c>
      <c r="AR137" s="144" t="s">
        <v>315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283</v>
      </c>
    </row>
    <row r="138" spans="2:65" s="1" customFormat="1" ht="21.75" customHeight="1">
      <c r="B138" s="132"/>
      <c r="C138" s="133" t="s">
        <v>270</v>
      </c>
      <c r="D138" s="133" t="s">
        <v>253</v>
      </c>
      <c r="E138" s="134" t="s">
        <v>1409</v>
      </c>
      <c r="F138" s="135" t="s">
        <v>1410</v>
      </c>
      <c r="G138" s="136" t="s">
        <v>411</v>
      </c>
      <c r="H138" s="137">
        <v>4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1.2319999999999999E-2</v>
      </c>
      <c r="R138" s="142">
        <f t="shared" si="2"/>
        <v>4.9279999999999997E-2</v>
      </c>
      <c r="S138" s="142">
        <v>0</v>
      </c>
      <c r="T138" s="143">
        <f t="shared" si="3"/>
        <v>0</v>
      </c>
      <c r="AR138" s="144" t="s">
        <v>315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315</v>
      </c>
      <c r="BM138" s="144" t="s">
        <v>292</v>
      </c>
    </row>
    <row r="139" spans="2:65" s="1" customFormat="1" ht="16.5" customHeight="1">
      <c r="B139" s="132"/>
      <c r="C139" s="133" t="s">
        <v>274</v>
      </c>
      <c r="D139" s="133" t="s">
        <v>253</v>
      </c>
      <c r="E139" s="134" t="s">
        <v>1411</v>
      </c>
      <c r="F139" s="135" t="s">
        <v>1412</v>
      </c>
      <c r="G139" s="136" t="s">
        <v>411</v>
      </c>
      <c r="H139" s="137">
        <v>27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2.0100000000000001E-3</v>
      </c>
      <c r="R139" s="142">
        <f t="shared" si="2"/>
        <v>5.4269999999999999E-2</v>
      </c>
      <c r="S139" s="142">
        <v>0</v>
      </c>
      <c r="T139" s="143">
        <f t="shared" si="3"/>
        <v>0</v>
      </c>
      <c r="AR139" s="144" t="s">
        <v>315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315</v>
      </c>
      <c r="BM139" s="144" t="s">
        <v>300</v>
      </c>
    </row>
    <row r="140" spans="2:65" s="1" customFormat="1" ht="16.5" customHeight="1">
      <c r="B140" s="132"/>
      <c r="C140" s="133" t="s">
        <v>278</v>
      </c>
      <c r="D140" s="133" t="s">
        <v>253</v>
      </c>
      <c r="E140" s="134" t="s">
        <v>1413</v>
      </c>
      <c r="F140" s="135" t="s">
        <v>1414</v>
      </c>
      <c r="G140" s="136" t="s">
        <v>411</v>
      </c>
      <c r="H140" s="137">
        <v>23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4.0999999999999999E-4</v>
      </c>
      <c r="R140" s="142">
        <f t="shared" si="2"/>
        <v>9.4299999999999991E-3</v>
      </c>
      <c r="S140" s="142">
        <v>0</v>
      </c>
      <c r="T140" s="143">
        <f t="shared" si="3"/>
        <v>0</v>
      </c>
      <c r="AR140" s="144" t="s">
        <v>315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315</v>
      </c>
      <c r="BM140" s="144" t="s">
        <v>308</v>
      </c>
    </row>
    <row r="141" spans="2:65" s="1" customFormat="1" ht="16.5" customHeight="1">
      <c r="B141" s="132"/>
      <c r="C141" s="133" t="s">
        <v>283</v>
      </c>
      <c r="D141" s="133" t="s">
        <v>253</v>
      </c>
      <c r="E141" s="134" t="s">
        <v>1415</v>
      </c>
      <c r="F141" s="135" t="s">
        <v>1416</v>
      </c>
      <c r="G141" s="136" t="s">
        <v>411</v>
      </c>
      <c r="H141" s="137">
        <v>40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4.8000000000000001E-4</v>
      </c>
      <c r="R141" s="142">
        <f t="shared" si="2"/>
        <v>1.9200000000000002E-2</v>
      </c>
      <c r="S141" s="142">
        <v>0</v>
      </c>
      <c r="T141" s="143">
        <f t="shared" si="3"/>
        <v>0</v>
      </c>
      <c r="AR141" s="144" t="s">
        <v>315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315</v>
      </c>
      <c r="BM141" s="144" t="s">
        <v>315</v>
      </c>
    </row>
    <row r="142" spans="2:65" s="1" customFormat="1" ht="16.5" customHeight="1">
      <c r="B142" s="132"/>
      <c r="C142" s="133" t="s">
        <v>287</v>
      </c>
      <c r="D142" s="133" t="s">
        <v>253</v>
      </c>
      <c r="E142" s="134" t="s">
        <v>1417</v>
      </c>
      <c r="F142" s="135" t="s">
        <v>1418</v>
      </c>
      <c r="G142" s="136" t="s">
        <v>411</v>
      </c>
      <c r="H142" s="137">
        <v>2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7.1000000000000002E-4</v>
      </c>
      <c r="R142" s="142">
        <f t="shared" si="2"/>
        <v>1.42E-3</v>
      </c>
      <c r="S142" s="142">
        <v>0</v>
      </c>
      <c r="T142" s="143">
        <f t="shared" si="3"/>
        <v>0</v>
      </c>
      <c r="AR142" s="144" t="s">
        <v>315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315</v>
      </c>
      <c r="BM142" s="144" t="s">
        <v>324</v>
      </c>
    </row>
    <row r="143" spans="2:65" s="1" customFormat="1" ht="16.5" customHeight="1">
      <c r="B143" s="132"/>
      <c r="C143" s="133" t="s">
        <v>292</v>
      </c>
      <c r="D143" s="133" t="s">
        <v>253</v>
      </c>
      <c r="E143" s="134" t="s">
        <v>1419</v>
      </c>
      <c r="F143" s="135" t="s">
        <v>1420</v>
      </c>
      <c r="G143" s="136" t="s">
        <v>411</v>
      </c>
      <c r="H143" s="137">
        <v>10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2.2399999999999998E-3</v>
      </c>
      <c r="R143" s="142">
        <f t="shared" si="2"/>
        <v>2.2399999999999996E-2</v>
      </c>
      <c r="S143" s="142">
        <v>0</v>
      </c>
      <c r="T143" s="143">
        <f t="shared" si="3"/>
        <v>0</v>
      </c>
      <c r="AR143" s="144" t="s">
        <v>315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315</v>
      </c>
      <c r="BM143" s="144" t="s">
        <v>332</v>
      </c>
    </row>
    <row r="144" spans="2:65" s="1" customFormat="1" ht="16.5" customHeight="1">
      <c r="B144" s="132"/>
      <c r="C144" s="133" t="s">
        <v>296</v>
      </c>
      <c r="D144" s="133" t="s">
        <v>253</v>
      </c>
      <c r="E144" s="134" t="s">
        <v>1421</v>
      </c>
      <c r="F144" s="135" t="s">
        <v>1422</v>
      </c>
      <c r="G144" s="136" t="s">
        <v>411</v>
      </c>
      <c r="H144" s="137">
        <v>8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1.9300000000000001E-3</v>
      </c>
      <c r="R144" s="142">
        <f t="shared" si="2"/>
        <v>1.5440000000000001E-2</v>
      </c>
      <c r="S144" s="142">
        <v>0</v>
      </c>
      <c r="T144" s="143">
        <f t="shared" si="3"/>
        <v>0</v>
      </c>
      <c r="AR144" s="144" t="s">
        <v>315</v>
      </c>
      <c r="AT144" s="144" t="s">
        <v>253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315</v>
      </c>
      <c r="BM144" s="144" t="s">
        <v>340</v>
      </c>
    </row>
    <row r="145" spans="2:65" s="1" customFormat="1" ht="16.5" customHeight="1">
      <c r="B145" s="132"/>
      <c r="C145" s="133" t="s">
        <v>300</v>
      </c>
      <c r="D145" s="133" t="s">
        <v>253</v>
      </c>
      <c r="E145" s="134" t="s">
        <v>1423</v>
      </c>
      <c r="F145" s="135" t="s">
        <v>1424</v>
      </c>
      <c r="G145" s="136" t="s">
        <v>335</v>
      </c>
      <c r="H145" s="137">
        <v>17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315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315</v>
      </c>
      <c r="BM145" s="144" t="s">
        <v>348</v>
      </c>
    </row>
    <row r="146" spans="2:65" s="1" customFormat="1" ht="16.5" customHeight="1">
      <c r="B146" s="132"/>
      <c r="C146" s="133" t="s">
        <v>304</v>
      </c>
      <c r="D146" s="133" t="s">
        <v>253</v>
      </c>
      <c r="E146" s="134" t="s">
        <v>1425</v>
      </c>
      <c r="F146" s="135" t="s">
        <v>1426</v>
      </c>
      <c r="G146" s="136" t="s">
        <v>335</v>
      </c>
      <c r="H146" s="137">
        <v>10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315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315</v>
      </c>
      <c r="BM146" s="144" t="s">
        <v>356</v>
      </c>
    </row>
    <row r="147" spans="2:65" s="1" customFormat="1" ht="21.75" customHeight="1">
      <c r="B147" s="132"/>
      <c r="C147" s="133" t="s">
        <v>308</v>
      </c>
      <c r="D147" s="133" t="s">
        <v>253</v>
      </c>
      <c r="E147" s="134" t="s">
        <v>1427</v>
      </c>
      <c r="F147" s="135" t="s">
        <v>1428</v>
      </c>
      <c r="G147" s="136" t="s">
        <v>335</v>
      </c>
      <c r="H147" s="137">
        <v>3</v>
      </c>
      <c r="I147" s="138"/>
      <c r="J147" s="139">
        <f t="shared" si="0"/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315</v>
      </c>
      <c r="AT147" s="144" t="s">
        <v>253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315</v>
      </c>
      <c r="BM147" s="144" t="s">
        <v>364</v>
      </c>
    </row>
    <row r="148" spans="2:65" s="1" customFormat="1" ht="24.2" customHeight="1">
      <c r="B148" s="132"/>
      <c r="C148" s="133" t="s">
        <v>8</v>
      </c>
      <c r="D148" s="133" t="s">
        <v>253</v>
      </c>
      <c r="E148" s="134" t="s">
        <v>1429</v>
      </c>
      <c r="F148" s="135" t="s">
        <v>1430</v>
      </c>
      <c r="G148" s="136" t="s">
        <v>335</v>
      </c>
      <c r="H148" s="137">
        <v>1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1.1199999999999999E-3</v>
      </c>
      <c r="R148" s="142">
        <f t="shared" si="2"/>
        <v>1.1199999999999999E-3</v>
      </c>
      <c r="S148" s="142">
        <v>0</v>
      </c>
      <c r="T148" s="143">
        <f t="shared" si="3"/>
        <v>0</v>
      </c>
      <c r="AR148" s="144" t="s">
        <v>315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315</v>
      </c>
      <c r="BM148" s="144" t="s">
        <v>372</v>
      </c>
    </row>
    <row r="149" spans="2:65" s="1" customFormat="1" ht="24.2" customHeight="1">
      <c r="B149" s="132"/>
      <c r="C149" s="133" t="s">
        <v>315</v>
      </c>
      <c r="D149" s="133" t="s">
        <v>253</v>
      </c>
      <c r="E149" s="134" t="s">
        <v>1431</v>
      </c>
      <c r="F149" s="135" t="s">
        <v>1432</v>
      </c>
      <c r="G149" s="136" t="s">
        <v>335</v>
      </c>
      <c r="H149" s="137">
        <v>6</v>
      </c>
      <c r="I149" s="138"/>
      <c r="J149" s="139">
        <f t="shared" si="0"/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315</v>
      </c>
      <c r="AT149" s="144" t="s">
        <v>253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315</v>
      </c>
      <c r="BM149" s="144" t="s">
        <v>380</v>
      </c>
    </row>
    <row r="150" spans="2:65" s="1" customFormat="1" ht="16.5" customHeight="1">
      <c r="B150" s="132"/>
      <c r="C150" s="133" t="s">
        <v>319</v>
      </c>
      <c r="D150" s="133" t="s">
        <v>253</v>
      </c>
      <c r="E150" s="134" t="s">
        <v>1433</v>
      </c>
      <c r="F150" s="135" t="s">
        <v>1434</v>
      </c>
      <c r="G150" s="136" t="s">
        <v>335</v>
      </c>
      <c r="H150" s="137">
        <v>3</v>
      </c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2.9E-4</v>
      </c>
      <c r="R150" s="142">
        <f t="shared" si="2"/>
        <v>8.7000000000000001E-4</v>
      </c>
      <c r="S150" s="142">
        <v>0</v>
      </c>
      <c r="T150" s="143">
        <f t="shared" si="3"/>
        <v>0</v>
      </c>
      <c r="AR150" s="144" t="s">
        <v>315</v>
      </c>
      <c r="AT150" s="144" t="s">
        <v>253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315</v>
      </c>
      <c r="BM150" s="144" t="s">
        <v>388</v>
      </c>
    </row>
    <row r="151" spans="2:65" s="1" customFormat="1" ht="21.75" customHeight="1">
      <c r="B151" s="132"/>
      <c r="C151" s="133" t="s">
        <v>324</v>
      </c>
      <c r="D151" s="133" t="s">
        <v>253</v>
      </c>
      <c r="E151" s="134" t="s">
        <v>1435</v>
      </c>
      <c r="F151" s="135" t="s">
        <v>1436</v>
      </c>
      <c r="G151" s="136" t="s">
        <v>411</v>
      </c>
      <c r="H151" s="137">
        <v>150</v>
      </c>
      <c r="I151" s="138"/>
      <c r="J151" s="139">
        <f t="shared" si="0"/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315</v>
      </c>
      <c r="AT151" s="144" t="s">
        <v>253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315</v>
      </c>
      <c r="BM151" s="144" t="s">
        <v>398</v>
      </c>
    </row>
    <row r="152" spans="2:65" s="1" customFormat="1" ht="24.2" customHeight="1">
      <c r="B152" s="132"/>
      <c r="C152" s="133" t="s">
        <v>328</v>
      </c>
      <c r="D152" s="133" t="s">
        <v>253</v>
      </c>
      <c r="E152" s="134" t="s">
        <v>947</v>
      </c>
      <c r="F152" s="135" t="s">
        <v>1437</v>
      </c>
      <c r="G152" s="136" t="s">
        <v>821</v>
      </c>
      <c r="H152" s="160"/>
      <c r="I152" s="138"/>
      <c r="J152" s="139">
        <f t="shared" si="0"/>
        <v>0</v>
      </c>
      <c r="K152" s="135" t="s">
        <v>257</v>
      </c>
      <c r="L152" s="28"/>
      <c r="M152" s="140" t="s">
        <v>1</v>
      </c>
      <c r="N152" s="141" t="s">
        <v>41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315</v>
      </c>
      <c r="AT152" s="144" t="s">
        <v>253</v>
      </c>
      <c r="AU152" s="144" t="s">
        <v>85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315</v>
      </c>
      <c r="BM152" s="144" t="s">
        <v>408</v>
      </c>
    </row>
    <row r="153" spans="2:65" s="1" customFormat="1" ht="16.5" customHeight="1">
      <c r="B153" s="132"/>
      <c r="C153" s="146" t="s">
        <v>332</v>
      </c>
      <c r="D153" s="146" t="s">
        <v>423</v>
      </c>
      <c r="E153" s="147" t="s">
        <v>1438</v>
      </c>
      <c r="F153" s="148" t="s">
        <v>1439</v>
      </c>
      <c r="G153" s="149" t="s">
        <v>335</v>
      </c>
      <c r="H153" s="150">
        <v>2</v>
      </c>
      <c r="I153" s="151"/>
      <c r="J153" s="152">
        <f t="shared" si="0"/>
        <v>0</v>
      </c>
      <c r="K153" s="148" t="s">
        <v>257</v>
      </c>
      <c r="L153" s="153"/>
      <c r="M153" s="154" t="s">
        <v>1</v>
      </c>
      <c r="N153" s="155" t="s">
        <v>41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380</v>
      </c>
      <c r="AT153" s="144" t="s">
        <v>423</v>
      </c>
      <c r="AU153" s="144" t="s">
        <v>85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315</v>
      </c>
      <c r="BM153" s="144" t="s">
        <v>418</v>
      </c>
    </row>
    <row r="154" spans="2:65" s="1" customFormat="1" ht="24.2" customHeight="1">
      <c r="B154" s="132"/>
      <c r="C154" s="146" t="s">
        <v>7</v>
      </c>
      <c r="D154" s="146" t="s">
        <v>423</v>
      </c>
      <c r="E154" s="147" t="s">
        <v>1440</v>
      </c>
      <c r="F154" s="148" t="s">
        <v>1441</v>
      </c>
      <c r="G154" s="149" t="s">
        <v>335</v>
      </c>
      <c r="H154" s="150">
        <v>3</v>
      </c>
      <c r="I154" s="151"/>
      <c r="J154" s="152">
        <f t="shared" si="0"/>
        <v>0</v>
      </c>
      <c r="K154" s="148" t="s">
        <v>1</v>
      </c>
      <c r="L154" s="153"/>
      <c r="M154" s="154" t="s">
        <v>1</v>
      </c>
      <c r="N154" s="155" t="s">
        <v>41</v>
      </c>
      <c r="P154" s="142">
        <f t="shared" si="1"/>
        <v>0</v>
      </c>
      <c r="Q154" s="142">
        <v>3.8000000000000002E-4</v>
      </c>
      <c r="R154" s="142">
        <f t="shared" si="2"/>
        <v>1.14E-3</v>
      </c>
      <c r="S154" s="142">
        <v>0</v>
      </c>
      <c r="T154" s="143">
        <f t="shared" si="3"/>
        <v>0</v>
      </c>
      <c r="AR154" s="144" t="s">
        <v>380</v>
      </c>
      <c r="AT154" s="144" t="s">
        <v>423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315</v>
      </c>
      <c r="BM154" s="144" t="s">
        <v>427</v>
      </c>
    </row>
    <row r="155" spans="2:65" s="11" customFormat="1" ht="22.9" customHeight="1">
      <c r="B155" s="120"/>
      <c r="D155" s="121" t="s">
        <v>75</v>
      </c>
      <c r="E155" s="130" t="s">
        <v>1442</v>
      </c>
      <c r="F155" s="130" t="s">
        <v>1443</v>
      </c>
      <c r="I155" s="123"/>
      <c r="J155" s="131">
        <f>BK155</f>
        <v>0</v>
      </c>
      <c r="L155" s="120"/>
      <c r="M155" s="125"/>
      <c r="P155" s="126">
        <f>SUM(P156:P191)</f>
        <v>0</v>
      </c>
      <c r="R155" s="126">
        <f>SUM(R156:R191)</f>
        <v>0.96418000000000004</v>
      </c>
      <c r="T155" s="127">
        <f>SUM(T156:T191)</f>
        <v>0</v>
      </c>
      <c r="AR155" s="121" t="s">
        <v>85</v>
      </c>
      <c r="AT155" s="128" t="s">
        <v>75</v>
      </c>
      <c r="AU155" s="128" t="s">
        <v>83</v>
      </c>
      <c r="AY155" s="121" t="s">
        <v>251</v>
      </c>
      <c r="BK155" s="129">
        <f>SUM(BK156:BK191)</f>
        <v>0</v>
      </c>
    </row>
    <row r="156" spans="2:65" s="1" customFormat="1" ht="24.2" customHeight="1">
      <c r="B156" s="132"/>
      <c r="C156" s="133" t="s">
        <v>340</v>
      </c>
      <c r="D156" s="133" t="s">
        <v>253</v>
      </c>
      <c r="E156" s="134" t="s">
        <v>1444</v>
      </c>
      <c r="F156" s="135" t="s">
        <v>1445</v>
      </c>
      <c r="G156" s="136" t="s">
        <v>411</v>
      </c>
      <c r="H156" s="137">
        <v>4</v>
      </c>
      <c r="I156" s="138"/>
      <c r="J156" s="139">
        <f t="shared" ref="J156:J191" si="10">ROUND(I156*H156,2)</f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ref="P156:P191" si="11">O156*H156</f>
        <v>0</v>
      </c>
      <c r="Q156" s="142">
        <v>3.0899999999999999E-3</v>
      </c>
      <c r="R156" s="142">
        <f t="shared" ref="R156:R191" si="12">Q156*H156</f>
        <v>1.2359999999999999E-2</v>
      </c>
      <c r="S156" s="142">
        <v>0</v>
      </c>
      <c r="T156" s="143">
        <f t="shared" ref="T156:T191" si="13">S156*H156</f>
        <v>0</v>
      </c>
      <c r="AR156" s="144" t="s">
        <v>315</v>
      </c>
      <c r="AT156" s="144" t="s">
        <v>253</v>
      </c>
      <c r="AU156" s="144" t="s">
        <v>85</v>
      </c>
      <c r="AY156" s="13" t="s">
        <v>251</v>
      </c>
      <c r="BE156" s="145">
        <f t="shared" ref="BE156:BE191" si="14">IF(N156="základní",J156,0)</f>
        <v>0</v>
      </c>
      <c r="BF156" s="145">
        <f t="shared" ref="BF156:BF191" si="15">IF(N156="snížená",J156,0)</f>
        <v>0</v>
      </c>
      <c r="BG156" s="145">
        <f t="shared" ref="BG156:BG191" si="16">IF(N156="zákl. přenesená",J156,0)</f>
        <v>0</v>
      </c>
      <c r="BH156" s="145">
        <f t="shared" ref="BH156:BH191" si="17">IF(N156="sníž. přenesená",J156,0)</f>
        <v>0</v>
      </c>
      <c r="BI156" s="145">
        <f t="shared" ref="BI156:BI191" si="18">IF(N156="nulová",J156,0)</f>
        <v>0</v>
      </c>
      <c r="BJ156" s="13" t="s">
        <v>83</v>
      </c>
      <c r="BK156" s="145">
        <f t="shared" ref="BK156:BK191" si="19">ROUND(I156*H156,2)</f>
        <v>0</v>
      </c>
      <c r="BL156" s="13" t="s">
        <v>315</v>
      </c>
      <c r="BM156" s="144" t="s">
        <v>435</v>
      </c>
    </row>
    <row r="157" spans="2:65" s="1" customFormat="1" ht="24.2" customHeight="1">
      <c r="B157" s="132"/>
      <c r="C157" s="133" t="s">
        <v>344</v>
      </c>
      <c r="D157" s="133" t="s">
        <v>253</v>
      </c>
      <c r="E157" s="134" t="s">
        <v>1446</v>
      </c>
      <c r="F157" s="135" t="s">
        <v>1447</v>
      </c>
      <c r="G157" s="136" t="s">
        <v>411</v>
      </c>
      <c r="H157" s="137">
        <v>10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4.5100000000000001E-3</v>
      </c>
      <c r="R157" s="142">
        <f t="shared" si="12"/>
        <v>4.5100000000000001E-2</v>
      </c>
      <c r="S157" s="142">
        <v>0</v>
      </c>
      <c r="T157" s="143">
        <f t="shared" si="13"/>
        <v>0</v>
      </c>
      <c r="AR157" s="144" t="s">
        <v>315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315</v>
      </c>
      <c r="BM157" s="144" t="s">
        <v>443</v>
      </c>
    </row>
    <row r="158" spans="2:65" s="1" customFormat="1" ht="24.2" customHeight="1">
      <c r="B158" s="132"/>
      <c r="C158" s="133" t="s">
        <v>348</v>
      </c>
      <c r="D158" s="133" t="s">
        <v>253</v>
      </c>
      <c r="E158" s="134" t="s">
        <v>1448</v>
      </c>
      <c r="F158" s="135" t="s">
        <v>1449</v>
      </c>
      <c r="G158" s="136" t="s">
        <v>411</v>
      </c>
      <c r="H158" s="137">
        <v>36</v>
      </c>
      <c r="I158" s="138"/>
      <c r="J158" s="139">
        <f t="shared" si="1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1"/>
        <v>0</v>
      </c>
      <c r="Q158" s="142">
        <v>5.1799999999999997E-3</v>
      </c>
      <c r="R158" s="142">
        <f t="shared" si="12"/>
        <v>0.18647999999999998</v>
      </c>
      <c r="S158" s="142">
        <v>0</v>
      </c>
      <c r="T158" s="143">
        <f t="shared" si="13"/>
        <v>0</v>
      </c>
      <c r="AR158" s="144" t="s">
        <v>315</v>
      </c>
      <c r="AT158" s="144" t="s">
        <v>253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315</v>
      </c>
      <c r="BM158" s="144" t="s">
        <v>451</v>
      </c>
    </row>
    <row r="159" spans="2:65" s="1" customFormat="1" ht="24.2" customHeight="1">
      <c r="B159" s="132"/>
      <c r="C159" s="133" t="s">
        <v>352</v>
      </c>
      <c r="D159" s="133" t="s">
        <v>253</v>
      </c>
      <c r="E159" s="134" t="s">
        <v>1450</v>
      </c>
      <c r="F159" s="135" t="s">
        <v>1451</v>
      </c>
      <c r="G159" s="136" t="s">
        <v>411</v>
      </c>
      <c r="H159" s="137">
        <v>108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8.4000000000000003E-4</v>
      </c>
      <c r="R159" s="142">
        <f t="shared" si="12"/>
        <v>9.0720000000000009E-2</v>
      </c>
      <c r="S159" s="142">
        <v>0</v>
      </c>
      <c r="T159" s="143">
        <f t="shared" si="13"/>
        <v>0</v>
      </c>
      <c r="AR159" s="144" t="s">
        <v>315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315</v>
      </c>
      <c r="BM159" s="144" t="s">
        <v>459</v>
      </c>
    </row>
    <row r="160" spans="2:65" s="1" customFormat="1" ht="24.2" customHeight="1">
      <c r="B160" s="132"/>
      <c r="C160" s="133" t="s">
        <v>356</v>
      </c>
      <c r="D160" s="133" t="s">
        <v>253</v>
      </c>
      <c r="E160" s="134" t="s">
        <v>1452</v>
      </c>
      <c r="F160" s="135" t="s">
        <v>1453</v>
      </c>
      <c r="G160" s="136" t="s">
        <v>411</v>
      </c>
      <c r="H160" s="137">
        <v>129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1.16E-3</v>
      </c>
      <c r="R160" s="142">
        <f t="shared" si="12"/>
        <v>0.14964</v>
      </c>
      <c r="S160" s="142">
        <v>0</v>
      </c>
      <c r="T160" s="143">
        <f t="shared" si="13"/>
        <v>0</v>
      </c>
      <c r="AR160" s="144" t="s">
        <v>315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315</v>
      </c>
      <c r="BM160" s="144" t="s">
        <v>467</v>
      </c>
    </row>
    <row r="161" spans="2:65" s="1" customFormat="1" ht="24.2" customHeight="1">
      <c r="B161" s="132"/>
      <c r="C161" s="133" t="s">
        <v>360</v>
      </c>
      <c r="D161" s="133" t="s">
        <v>253</v>
      </c>
      <c r="E161" s="134" t="s">
        <v>1454</v>
      </c>
      <c r="F161" s="135" t="s">
        <v>1455</v>
      </c>
      <c r="G161" s="136" t="s">
        <v>411</v>
      </c>
      <c r="H161" s="137">
        <v>30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1.4400000000000001E-3</v>
      </c>
      <c r="R161" s="142">
        <f t="shared" si="12"/>
        <v>4.3200000000000002E-2</v>
      </c>
      <c r="S161" s="142">
        <v>0</v>
      </c>
      <c r="T161" s="143">
        <f t="shared" si="13"/>
        <v>0</v>
      </c>
      <c r="AR161" s="144" t="s">
        <v>315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315</v>
      </c>
      <c r="BM161" s="144" t="s">
        <v>475</v>
      </c>
    </row>
    <row r="162" spans="2:65" s="1" customFormat="1" ht="24.2" customHeight="1">
      <c r="B162" s="132"/>
      <c r="C162" s="133" t="s">
        <v>364</v>
      </c>
      <c r="D162" s="133" t="s">
        <v>253</v>
      </c>
      <c r="E162" s="134" t="s">
        <v>1456</v>
      </c>
      <c r="F162" s="135" t="s">
        <v>1457</v>
      </c>
      <c r="G162" s="136" t="s">
        <v>411</v>
      </c>
      <c r="H162" s="137">
        <v>78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2.81E-3</v>
      </c>
      <c r="R162" s="142">
        <f t="shared" si="12"/>
        <v>0.21917999999999999</v>
      </c>
      <c r="S162" s="142">
        <v>0</v>
      </c>
      <c r="T162" s="143">
        <f t="shared" si="13"/>
        <v>0</v>
      </c>
      <c r="AR162" s="144" t="s">
        <v>315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315</v>
      </c>
      <c r="BM162" s="144" t="s">
        <v>483</v>
      </c>
    </row>
    <row r="163" spans="2:65" s="1" customFormat="1" ht="24.2" customHeight="1">
      <c r="B163" s="132"/>
      <c r="C163" s="133" t="s">
        <v>368</v>
      </c>
      <c r="D163" s="133" t="s">
        <v>253</v>
      </c>
      <c r="E163" s="134" t="s">
        <v>1458</v>
      </c>
      <c r="F163" s="135" t="s">
        <v>1459</v>
      </c>
      <c r="G163" s="136" t="s">
        <v>411</v>
      </c>
      <c r="H163" s="137">
        <v>15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3.62E-3</v>
      </c>
      <c r="R163" s="142">
        <f t="shared" si="12"/>
        <v>5.4300000000000001E-2</v>
      </c>
      <c r="S163" s="142">
        <v>0</v>
      </c>
      <c r="T163" s="143">
        <f t="shared" si="13"/>
        <v>0</v>
      </c>
      <c r="AR163" s="144" t="s">
        <v>315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315</v>
      </c>
      <c r="BM163" s="144" t="s">
        <v>491</v>
      </c>
    </row>
    <row r="164" spans="2:65" s="1" customFormat="1" ht="37.9" customHeight="1">
      <c r="B164" s="132"/>
      <c r="C164" s="133" t="s">
        <v>372</v>
      </c>
      <c r="D164" s="133" t="s">
        <v>253</v>
      </c>
      <c r="E164" s="134" t="s">
        <v>1460</v>
      </c>
      <c r="F164" s="135" t="s">
        <v>1461</v>
      </c>
      <c r="G164" s="136" t="s">
        <v>411</v>
      </c>
      <c r="H164" s="137">
        <v>52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6.9999999999999994E-5</v>
      </c>
      <c r="R164" s="142">
        <f t="shared" si="12"/>
        <v>3.6399999999999996E-3</v>
      </c>
      <c r="S164" s="142">
        <v>0</v>
      </c>
      <c r="T164" s="143">
        <f t="shared" si="13"/>
        <v>0</v>
      </c>
      <c r="AR164" s="144" t="s">
        <v>315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315</v>
      </c>
      <c r="BM164" s="144" t="s">
        <v>499</v>
      </c>
    </row>
    <row r="165" spans="2:65" s="1" customFormat="1" ht="37.9" customHeight="1">
      <c r="B165" s="132"/>
      <c r="C165" s="133" t="s">
        <v>376</v>
      </c>
      <c r="D165" s="133" t="s">
        <v>253</v>
      </c>
      <c r="E165" s="134" t="s">
        <v>1462</v>
      </c>
      <c r="F165" s="135" t="s">
        <v>1463</v>
      </c>
      <c r="G165" s="136" t="s">
        <v>411</v>
      </c>
      <c r="H165" s="137">
        <v>105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9.0000000000000006E-5</v>
      </c>
      <c r="R165" s="142">
        <f t="shared" si="12"/>
        <v>9.4500000000000001E-3</v>
      </c>
      <c r="S165" s="142">
        <v>0</v>
      </c>
      <c r="T165" s="143">
        <f t="shared" si="13"/>
        <v>0</v>
      </c>
      <c r="AR165" s="144" t="s">
        <v>315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315</v>
      </c>
      <c r="BM165" s="144" t="s">
        <v>507</v>
      </c>
    </row>
    <row r="166" spans="2:65" s="1" customFormat="1" ht="37.9" customHeight="1">
      <c r="B166" s="132"/>
      <c r="C166" s="133" t="s">
        <v>380</v>
      </c>
      <c r="D166" s="133" t="s">
        <v>253</v>
      </c>
      <c r="E166" s="134" t="s">
        <v>1464</v>
      </c>
      <c r="F166" s="135" t="s">
        <v>1465</v>
      </c>
      <c r="G166" s="136" t="s">
        <v>411</v>
      </c>
      <c r="H166" s="137">
        <v>15</v>
      </c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1.2E-4</v>
      </c>
      <c r="R166" s="142">
        <f t="shared" si="12"/>
        <v>1.8E-3</v>
      </c>
      <c r="S166" s="142">
        <v>0</v>
      </c>
      <c r="T166" s="143">
        <f t="shared" si="13"/>
        <v>0</v>
      </c>
      <c r="AR166" s="144" t="s">
        <v>315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315</v>
      </c>
      <c r="BM166" s="144" t="s">
        <v>515</v>
      </c>
    </row>
    <row r="167" spans="2:65" s="1" customFormat="1" ht="37.9" customHeight="1">
      <c r="B167" s="132"/>
      <c r="C167" s="133" t="s">
        <v>384</v>
      </c>
      <c r="D167" s="133" t="s">
        <v>253</v>
      </c>
      <c r="E167" s="134" t="s">
        <v>1466</v>
      </c>
      <c r="F167" s="135" t="s">
        <v>1467</v>
      </c>
      <c r="G167" s="136" t="s">
        <v>411</v>
      </c>
      <c r="H167" s="137">
        <v>56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1.2E-4</v>
      </c>
      <c r="R167" s="142">
        <f t="shared" si="12"/>
        <v>6.7200000000000003E-3</v>
      </c>
      <c r="S167" s="142">
        <v>0</v>
      </c>
      <c r="T167" s="143">
        <f t="shared" si="13"/>
        <v>0</v>
      </c>
      <c r="AR167" s="144" t="s">
        <v>315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315</v>
      </c>
      <c r="BM167" s="144" t="s">
        <v>524</v>
      </c>
    </row>
    <row r="168" spans="2:65" s="1" customFormat="1" ht="37.9" customHeight="1">
      <c r="B168" s="132"/>
      <c r="C168" s="133" t="s">
        <v>388</v>
      </c>
      <c r="D168" s="133" t="s">
        <v>253</v>
      </c>
      <c r="E168" s="134" t="s">
        <v>1468</v>
      </c>
      <c r="F168" s="135" t="s">
        <v>1469</v>
      </c>
      <c r="G168" s="136" t="s">
        <v>411</v>
      </c>
      <c r="H168" s="137">
        <v>132</v>
      </c>
      <c r="I168" s="138"/>
      <c r="J168" s="139">
        <f t="shared" si="1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1"/>
        <v>0</v>
      </c>
      <c r="Q168" s="142">
        <v>1.6000000000000001E-4</v>
      </c>
      <c r="R168" s="142">
        <f t="shared" si="12"/>
        <v>2.1120000000000003E-2</v>
      </c>
      <c r="S168" s="142">
        <v>0</v>
      </c>
      <c r="T168" s="143">
        <f t="shared" si="13"/>
        <v>0</v>
      </c>
      <c r="AR168" s="144" t="s">
        <v>315</v>
      </c>
      <c r="AT168" s="144" t="s">
        <v>253</v>
      </c>
      <c r="AU168" s="144" t="s">
        <v>85</v>
      </c>
      <c r="AY168" s="13" t="s">
        <v>251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83</v>
      </c>
      <c r="BK168" s="145">
        <f t="shared" si="19"/>
        <v>0</v>
      </c>
      <c r="BL168" s="13" t="s">
        <v>315</v>
      </c>
      <c r="BM168" s="144" t="s">
        <v>532</v>
      </c>
    </row>
    <row r="169" spans="2:65" s="1" customFormat="1" ht="16.5" customHeight="1">
      <c r="B169" s="132"/>
      <c r="C169" s="133" t="s">
        <v>392</v>
      </c>
      <c r="D169" s="133" t="s">
        <v>253</v>
      </c>
      <c r="E169" s="134" t="s">
        <v>1470</v>
      </c>
      <c r="F169" s="135" t="s">
        <v>1471</v>
      </c>
      <c r="G169" s="136" t="s">
        <v>411</v>
      </c>
      <c r="H169" s="137">
        <v>15</v>
      </c>
      <c r="I169" s="138"/>
      <c r="J169" s="139">
        <f t="shared" si="1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1"/>
        <v>0</v>
      </c>
      <c r="Q169" s="142">
        <v>1.9000000000000001E-4</v>
      </c>
      <c r="R169" s="142">
        <f t="shared" si="12"/>
        <v>2.8500000000000001E-3</v>
      </c>
      <c r="S169" s="142">
        <v>0</v>
      </c>
      <c r="T169" s="143">
        <f t="shared" si="13"/>
        <v>0</v>
      </c>
      <c r="AR169" s="144" t="s">
        <v>315</v>
      </c>
      <c r="AT169" s="144" t="s">
        <v>253</v>
      </c>
      <c r="AU169" s="144" t="s">
        <v>85</v>
      </c>
      <c r="AY169" s="13" t="s">
        <v>251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83</v>
      </c>
      <c r="BK169" s="145">
        <f t="shared" si="19"/>
        <v>0</v>
      </c>
      <c r="BL169" s="13" t="s">
        <v>315</v>
      </c>
      <c r="BM169" s="144" t="s">
        <v>540</v>
      </c>
    </row>
    <row r="170" spans="2:65" s="1" customFormat="1" ht="16.5" customHeight="1">
      <c r="B170" s="132"/>
      <c r="C170" s="133" t="s">
        <v>398</v>
      </c>
      <c r="D170" s="133" t="s">
        <v>253</v>
      </c>
      <c r="E170" s="134" t="s">
        <v>1472</v>
      </c>
      <c r="F170" s="135" t="s">
        <v>1473</v>
      </c>
      <c r="G170" s="136" t="s">
        <v>411</v>
      </c>
      <c r="H170" s="137">
        <v>46</v>
      </c>
      <c r="I170" s="138"/>
      <c r="J170" s="139">
        <f t="shared" si="10"/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si="11"/>
        <v>0</v>
      </c>
      <c r="Q170" s="142">
        <v>2.5000000000000001E-4</v>
      </c>
      <c r="R170" s="142">
        <f t="shared" si="12"/>
        <v>1.15E-2</v>
      </c>
      <c r="S170" s="142">
        <v>0</v>
      </c>
      <c r="T170" s="143">
        <f t="shared" si="13"/>
        <v>0</v>
      </c>
      <c r="AR170" s="144" t="s">
        <v>315</v>
      </c>
      <c r="AT170" s="144" t="s">
        <v>253</v>
      </c>
      <c r="AU170" s="144" t="s">
        <v>85</v>
      </c>
      <c r="AY170" s="13" t="s">
        <v>251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3" t="s">
        <v>83</v>
      </c>
      <c r="BK170" s="145">
        <f t="shared" si="19"/>
        <v>0</v>
      </c>
      <c r="BL170" s="13" t="s">
        <v>315</v>
      </c>
      <c r="BM170" s="144" t="s">
        <v>548</v>
      </c>
    </row>
    <row r="171" spans="2:65" s="1" customFormat="1" ht="16.5" customHeight="1">
      <c r="B171" s="132"/>
      <c r="C171" s="133" t="s">
        <v>404</v>
      </c>
      <c r="D171" s="133" t="s">
        <v>253</v>
      </c>
      <c r="E171" s="134" t="s">
        <v>1474</v>
      </c>
      <c r="F171" s="135" t="s">
        <v>1475</v>
      </c>
      <c r="G171" s="136" t="s">
        <v>411</v>
      </c>
      <c r="H171" s="137">
        <v>16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2.5999999999999998E-4</v>
      </c>
      <c r="R171" s="142">
        <f t="shared" si="12"/>
        <v>4.1599999999999996E-3</v>
      </c>
      <c r="S171" s="142">
        <v>0</v>
      </c>
      <c r="T171" s="143">
        <f t="shared" si="13"/>
        <v>0</v>
      </c>
      <c r="AR171" s="144" t="s">
        <v>315</v>
      </c>
      <c r="AT171" s="144" t="s">
        <v>253</v>
      </c>
      <c r="AU171" s="144" t="s">
        <v>85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315</v>
      </c>
      <c r="BM171" s="144" t="s">
        <v>556</v>
      </c>
    </row>
    <row r="172" spans="2:65" s="1" customFormat="1" ht="16.5" customHeight="1">
      <c r="B172" s="132"/>
      <c r="C172" s="133" t="s">
        <v>408</v>
      </c>
      <c r="D172" s="133" t="s">
        <v>253</v>
      </c>
      <c r="E172" s="134" t="s">
        <v>1476</v>
      </c>
      <c r="F172" s="135" t="s">
        <v>1477</v>
      </c>
      <c r="G172" s="136" t="s">
        <v>411</v>
      </c>
      <c r="H172" s="137">
        <v>103</v>
      </c>
      <c r="I172" s="138"/>
      <c r="J172" s="139">
        <f t="shared" si="1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11"/>
        <v>0</v>
      </c>
      <c r="Q172" s="142">
        <v>2.7E-4</v>
      </c>
      <c r="R172" s="142">
        <f t="shared" si="12"/>
        <v>2.7810000000000001E-2</v>
      </c>
      <c r="S172" s="142">
        <v>0</v>
      </c>
      <c r="T172" s="143">
        <f t="shared" si="1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315</v>
      </c>
      <c r="BM172" s="144" t="s">
        <v>573</v>
      </c>
    </row>
    <row r="173" spans="2:65" s="1" customFormat="1" ht="16.5" customHeight="1">
      <c r="B173" s="132"/>
      <c r="C173" s="133" t="s">
        <v>413</v>
      </c>
      <c r="D173" s="133" t="s">
        <v>253</v>
      </c>
      <c r="E173" s="134" t="s">
        <v>1478</v>
      </c>
      <c r="F173" s="135" t="s">
        <v>1479</v>
      </c>
      <c r="G173" s="136" t="s">
        <v>335</v>
      </c>
      <c r="H173" s="137">
        <v>52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315</v>
      </c>
      <c r="AT173" s="144" t="s">
        <v>253</v>
      </c>
      <c r="AU173" s="144" t="s">
        <v>85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315</v>
      </c>
      <c r="BM173" s="144" t="s">
        <v>579</v>
      </c>
    </row>
    <row r="174" spans="2:65" s="1" customFormat="1" ht="24.2" customHeight="1">
      <c r="B174" s="132"/>
      <c r="C174" s="133" t="s">
        <v>418</v>
      </c>
      <c r="D174" s="133" t="s">
        <v>253</v>
      </c>
      <c r="E174" s="134" t="s">
        <v>1480</v>
      </c>
      <c r="F174" s="135" t="s">
        <v>1481</v>
      </c>
      <c r="G174" s="136" t="s">
        <v>335</v>
      </c>
      <c r="H174" s="137">
        <v>8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6.0000000000000002E-5</v>
      </c>
      <c r="R174" s="142">
        <f t="shared" si="12"/>
        <v>4.8000000000000001E-4</v>
      </c>
      <c r="S174" s="142">
        <v>0</v>
      </c>
      <c r="T174" s="143">
        <f t="shared" si="13"/>
        <v>0</v>
      </c>
      <c r="AR174" s="144" t="s">
        <v>315</v>
      </c>
      <c r="AT174" s="144" t="s">
        <v>253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315</v>
      </c>
      <c r="BM174" s="144" t="s">
        <v>595</v>
      </c>
    </row>
    <row r="175" spans="2:65" s="1" customFormat="1" ht="24.2" customHeight="1">
      <c r="B175" s="132"/>
      <c r="C175" s="133" t="s">
        <v>422</v>
      </c>
      <c r="D175" s="133" t="s">
        <v>253</v>
      </c>
      <c r="E175" s="134" t="s">
        <v>1482</v>
      </c>
      <c r="F175" s="135" t="s">
        <v>1483</v>
      </c>
      <c r="G175" s="136" t="s">
        <v>335</v>
      </c>
      <c r="H175" s="137">
        <v>8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1.8000000000000001E-4</v>
      </c>
      <c r="R175" s="142">
        <f t="shared" si="12"/>
        <v>1.4400000000000001E-3</v>
      </c>
      <c r="S175" s="142">
        <v>0</v>
      </c>
      <c r="T175" s="143">
        <f t="shared" si="13"/>
        <v>0</v>
      </c>
      <c r="AR175" s="144" t="s">
        <v>315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315</v>
      </c>
      <c r="BM175" s="144" t="s">
        <v>603</v>
      </c>
    </row>
    <row r="176" spans="2:65" s="1" customFormat="1" ht="24.2" customHeight="1">
      <c r="B176" s="132"/>
      <c r="C176" s="133" t="s">
        <v>427</v>
      </c>
      <c r="D176" s="133" t="s">
        <v>253</v>
      </c>
      <c r="E176" s="134" t="s">
        <v>1484</v>
      </c>
      <c r="F176" s="135" t="s">
        <v>1485</v>
      </c>
      <c r="G176" s="136" t="s">
        <v>335</v>
      </c>
      <c r="H176" s="137">
        <v>1</v>
      </c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2.2000000000000001E-4</v>
      </c>
      <c r="R176" s="142">
        <f t="shared" si="12"/>
        <v>2.2000000000000001E-4</v>
      </c>
      <c r="S176" s="142">
        <v>0</v>
      </c>
      <c r="T176" s="143">
        <f t="shared" si="13"/>
        <v>0</v>
      </c>
      <c r="AR176" s="144" t="s">
        <v>315</v>
      </c>
      <c r="AT176" s="144" t="s">
        <v>253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315</v>
      </c>
      <c r="BM176" s="144" t="s">
        <v>611</v>
      </c>
    </row>
    <row r="177" spans="2:65" s="1" customFormat="1" ht="21.75" customHeight="1">
      <c r="B177" s="132"/>
      <c r="C177" s="133" t="s">
        <v>431</v>
      </c>
      <c r="D177" s="133" t="s">
        <v>253</v>
      </c>
      <c r="E177" s="134" t="s">
        <v>1486</v>
      </c>
      <c r="F177" s="135" t="s">
        <v>1487</v>
      </c>
      <c r="G177" s="136" t="s">
        <v>335</v>
      </c>
      <c r="H177" s="137">
        <v>1</v>
      </c>
      <c r="I177" s="138"/>
      <c r="J177" s="139">
        <f t="shared" si="1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315</v>
      </c>
      <c r="AT177" s="144" t="s">
        <v>253</v>
      </c>
      <c r="AU177" s="144" t="s">
        <v>85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315</v>
      </c>
      <c r="BM177" s="144" t="s">
        <v>619</v>
      </c>
    </row>
    <row r="178" spans="2:65" s="1" customFormat="1" ht="24.2" customHeight="1">
      <c r="B178" s="132"/>
      <c r="C178" s="133" t="s">
        <v>435</v>
      </c>
      <c r="D178" s="133" t="s">
        <v>253</v>
      </c>
      <c r="E178" s="134" t="s">
        <v>1488</v>
      </c>
      <c r="F178" s="135" t="s">
        <v>1489</v>
      </c>
      <c r="G178" s="136" t="s">
        <v>335</v>
      </c>
      <c r="H178" s="137">
        <v>2</v>
      </c>
      <c r="I178" s="138"/>
      <c r="J178" s="139">
        <f t="shared" si="1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1.2E-4</v>
      </c>
      <c r="R178" s="142">
        <f t="shared" si="12"/>
        <v>2.4000000000000001E-4</v>
      </c>
      <c r="S178" s="142">
        <v>0</v>
      </c>
      <c r="T178" s="143">
        <f t="shared" si="13"/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315</v>
      </c>
      <c r="BM178" s="144" t="s">
        <v>627</v>
      </c>
    </row>
    <row r="179" spans="2:65" s="1" customFormat="1" ht="24.2" customHeight="1">
      <c r="B179" s="132"/>
      <c r="C179" s="133" t="s">
        <v>439</v>
      </c>
      <c r="D179" s="133" t="s">
        <v>253</v>
      </c>
      <c r="E179" s="134" t="s">
        <v>1490</v>
      </c>
      <c r="F179" s="135" t="s">
        <v>1491</v>
      </c>
      <c r="G179" s="136" t="s">
        <v>335</v>
      </c>
      <c r="H179" s="137">
        <v>1</v>
      </c>
      <c r="I179" s="138"/>
      <c r="J179" s="139">
        <f t="shared" si="1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11"/>
        <v>0</v>
      </c>
      <c r="Q179" s="142">
        <v>5.1999999999999995E-4</v>
      </c>
      <c r="R179" s="142">
        <f t="shared" si="12"/>
        <v>5.1999999999999995E-4</v>
      </c>
      <c r="S179" s="142">
        <v>0</v>
      </c>
      <c r="T179" s="143">
        <f t="shared" si="13"/>
        <v>0</v>
      </c>
      <c r="AR179" s="144" t="s">
        <v>315</v>
      </c>
      <c r="AT179" s="144" t="s">
        <v>253</v>
      </c>
      <c r="AU179" s="144" t="s">
        <v>85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315</v>
      </c>
      <c r="BM179" s="144" t="s">
        <v>635</v>
      </c>
    </row>
    <row r="180" spans="2:65" s="1" customFormat="1" ht="24.2" customHeight="1">
      <c r="B180" s="132"/>
      <c r="C180" s="133" t="s">
        <v>443</v>
      </c>
      <c r="D180" s="133" t="s">
        <v>253</v>
      </c>
      <c r="E180" s="134" t="s">
        <v>1492</v>
      </c>
      <c r="F180" s="135" t="s">
        <v>1493</v>
      </c>
      <c r="G180" s="136" t="s">
        <v>335</v>
      </c>
      <c r="H180" s="137">
        <v>2</v>
      </c>
      <c r="I180" s="138"/>
      <c r="J180" s="139">
        <f t="shared" si="1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11"/>
        <v>0</v>
      </c>
      <c r="Q180" s="142">
        <v>1.2E-4</v>
      </c>
      <c r="R180" s="142">
        <f t="shared" si="12"/>
        <v>2.4000000000000001E-4</v>
      </c>
      <c r="S180" s="142">
        <v>0</v>
      </c>
      <c r="T180" s="143">
        <f t="shared" si="13"/>
        <v>0</v>
      </c>
      <c r="AR180" s="144" t="s">
        <v>315</v>
      </c>
      <c r="AT180" s="144" t="s">
        <v>253</v>
      </c>
      <c r="AU180" s="144" t="s">
        <v>85</v>
      </c>
      <c r="AY180" s="13" t="s">
        <v>251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3" t="s">
        <v>83</v>
      </c>
      <c r="BK180" s="145">
        <f t="shared" si="19"/>
        <v>0</v>
      </c>
      <c r="BL180" s="13" t="s">
        <v>315</v>
      </c>
      <c r="BM180" s="144" t="s">
        <v>643</v>
      </c>
    </row>
    <row r="181" spans="2:65" s="1" customFormat="1" ht="24.2" customHeight="1">
      <c r="B181" s="132"/>
      <c r="C181" s="133" t="s">
        <v>447</v>
      </c>
      <c r="D181" s="133" t="s">
        <v>253</v>
      </c>
      <c r="E181" s="134" t="s">
        <v>1494</v>
      </c>
      <c r="F181" s="135" t="s">
        <v>1495</v>
      </c>
      <c r="G181" s="136" t="s">
        <v>335</v>
      </c>
      <c r="H181" s="137">
        <v>1</v>
      </c>
      <c r="I181" s="138"/>
      <c r="J181" s="139">
        <f t="shared" si="1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11"/>
        <v>0</v>
      </c>
      <c r="Q181" s="142">
        <v>1.2E-4</v>
      </c>
      <c r="R181" s="142">
        <f t="shared" si="12"/>
        <v>1.2E-4</v>
      </c>
      <c r="S181" s="142">
        <v>0</v>
      </c>
      <c r="T181" s="143">
        <f t="shared" si="13"/>
        <v>0</v>
      </c>
      <c r="AR181" s="144" t="s">
        <v>315</v>
      </c>
      <c r="AT181" s="144" t="s">
        <v>253</v>
      </c>
      <c r="AU181" s="144" t="s">
        <v>85</v>
      </c>
      <c r="AY181" s="13" t="s">
        <v>251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3" t="s">
        <v>83</v>
      </c>
      <c r="BK181" s="145">
        <f t="shared" si="19"/>
        <v>0</v>
      </c>
      <c r="BL181" s="13" t="s">
        <v>315</v>
      </c>
      <c r="BM181" s="144" t="s">
        <v>651</v>
      </c>
    </row>
    <row r="182" spans="2:65" s="1" customFormat="1" ht="33" customHeight="1">
      <c r="B182" s="132"/>
      <c r="C182" s="133" t="s">
        <v>451</v>
      </c>
      <c r="D182" s="133" t="s">
        <v>253</v>
      </c>
      <c r="E182" s="134" t="s">
        <v>1496</v>
      </c>
      <c r="F182" s="135" t="s">
        <v>1497</v>
      </c>
      <c r="G182" s="136" t="s">
        <v>335</v>
      </c>
      <c r="H182" s="137">
        <v>2</v>
      </c>
      <c r="I182" s="138"/>
      <c r="J182" s="139">
        <f t="shared" si="1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315</v>
      </c>
      <c r="AT182" s="144" t="s">
        <v>253</v>
      </c>
      <c r="AU182" s="144" t="s">
        <v>85</v>
      </c>
      <c r="AY182" s="13" t="s">
        <v>251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3" t="s">
        <v>83</v>
      </c>
      <c r="BK182" s="145">
        <f t="shared" si="19"/>
        <v>0</v>
      </c>
      <c r="BL182" s="13" t="s">
        <v>315</v>
      </c>
      <c r="BM182" s="144" t="s">
        <v>659</v>
      </c>
    </row>
    <row r="183" spans="2:65" s="1" customFormat="1" ht="21.75" customHeight="1">
      <c r="B183" s="132"/>
      <c r="C183" s="133" t="s">
        <v>455</v>
      </c>
      <c r="D183" s="133" t="s">
        <v>253</v>
      </c>
      <c r="E183" s="134" t="s">
        <v>1498</v>
      </c>
      <c r="F183" s="135" t="s">
        <v>1499</v>
      </c>
      <c r="G183" s="136" t="s">
        <v>335</v>
      </c>
      <c r="H183" s="137">
        <v>4</v>
      </c>
      <c r="I183" s="138"/>
      <c r="J183" s="139">
        <f t="shared" si="1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11"/>
        <v>0</v>
      </c>
      <c r="Q183" s="142">
        <v>2.1000000000000001E-4</v>
      </c>
      <c r="R183" s="142">
        <f t="shared" si="12"/>
        <v>8.4000000000000003E-4</v>
      </c>
      <c r="S183" s="142">
        <v>0</v>
      </c>
      <c r="T183" s="143">
        <f t="shared" si="13"/>
        <v>0</v>
      </c>
      <c r="AR183" s="144" t="s">
        <v>315</v>
      </c>
      <c r="AT183" s="144" t="s">
        <v>253</v>
      </c>
      <c r="AU183" s="144" t="s">
        <v>85</v>
      </c>
      <c r="AY183" s="13" t="s">
        <v>251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3" t="s">
        <v>83</v>
      </c>
      <c r="BK183" s="145">
        <f t="shared" si="19"/>
        <v>0</v>
      </c>
      <c r="BL183" s="13" t="s">
        <v>315</v>
      </c>
      <c r="BM183" s="144" t="s">
        <v>667</v>
      </c>
    </row>
    <row r="184" spans="2:65" s="1" customFormat="1" ht="21.75" customHeight="1">
      <c r="B184" s="132"/>
      <c r="C184" s="133" t="s">
        <v>459</v>
      </c>
      <c r="D184" s="133" t="s">
        <v>253</v>
      </c>
      <c r="E184" s="134" t="s">
        <v>1500</v>
      </c>
      <c r="F184" s="135" t="s">
        <v>1501</v>
      </c>
      <c r="G184" s="136" t="s">
        <v>335</v>
      </c>
      <c r="H184" s="137">
        <v>6</v>
      </c>
      <c r="I184" s="138"/>
      <c r="J184" s="139">
        <f t="shared" si="1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11"/>
        <v>0</v>
      </c>
      <c r="Q184" s="142">
        <v>5.0000000000000001E-4</v>
      </c>
      <c r="R184" s="142">
        <f t="shared" si="12"/>
        <v>3.0000000000000001E-3</v>
      </c>
      <c r="S184" s="142">
        <v>0</v>
      </c>
      <c r="T184" s="143">
        <f t="shared" si="13"/>
        <v>0</v>
      </c>
      <c r="AR184" s="144" t="s">
        <v>315</v>
      </c>
      <c r="AT184" s="144" t="s">
        <v>253</v>
      </c>
      <c r="AU184" s="144" t="s">
        <v>85</v>
      </c>
      <c r="AY184" s="13" t="s">
        <v>251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3" t="s">
        <v>83</v>
      </c>
      <c r="BK184" s="145">
        <f t="shared" si="19"/>
        <v>0</v>
      </c>
      <c r="BL184" s="13" t="s">
        <v>315</v>
      </c>
      <c r="BM184" s="144" t="s">
        <v>675</v>
      </c>
    </row>
    <row r="185" spans="2:65" s="1" customFormat="1" ht="21.75" customHeight="1">
      <c r="B185" s="132"/>
      <c r="C185" s="133" t="s">
        <v>463</v>
      </c>
      <c r="D185" s="133" t="s">
        <v>253</v>
      </c>
      <c r="E185" s="134" t="s">
        <v>1502</v>
      </c>
      <c r="F185" s="135" t="s">
        <v>1503</v>
      </c>
      <c r="G185" s="136" t="s">
        <v>335</v>
      </c>
      <c r="H185" s="137">
        <v>2</v>
      </c>
      <c r="I185" s="138"/>
      <c r="J185" s="139">
        <f t="shared" si="1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11"/>
        <v>0</v>
      </c>
      <c r="Q185" s="142">
        <v>1.07E-3</v>
      </c>
      <c r="R185" s="142">
        <f t="shared" si="12"/>
        <v>2.14E-3</v>
      </c>
      <c r="S185" s="142">
        <v>0</v>
      </c>
      <c r="T185" s="143">
        <f t="shared" si="13"/>
        <v>0</v>
      </c>
      <c r="AR185" s="144" t="s">
        <v>315</v>
      </c>
      <c r="AT185" s="144" t="s">
        <v>253</v>
      </c>
      <c r="AU185" s="144" t="s">
        <v>85</v>
      </c>
      <c r="AY185" s="13" t="s">
        <v>251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3" t="s">
        <v>83</v>
      </c>
      <c r="BK185" s="145">
        <f t="shared" si="19"/>
        <v>0</v>
      </c>
      <c r="BL185" s="13" t="s">
        <v>315</v>
      </c>
      <c r="BM185" s="144" t="s">
        <v>685</v>
      </c>
    </row>
    <row r="186" spans="2:65" s="1" customFormat="1" ht="21.75" customHeight="1">
      <c r="B186" s="132"/>
      <c r="C186" s="133" t="s">
        <v>467</v>
      </c>
      <c r="D186" s="133" t="s">
        <v>253</v>
      </c>
      <c r="E186" s="134" t="s">
        <v>1504</v>
      </c>
      <c r="F186" s="135" t="s">
        <v>1505</v>
      </c>
      <c r="G186" s="136" t="s">
        <v>335</v>
      </c>
      <c r="H186" s="137">
        <v>1</v>
      </c>
      <c r="I186" s="138"/>
      <c r="J186" s="139">
        <f t="shared" si="1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11"/>
        <v>0</v>
      </c>
      <c r="Q186" s="142">
        <v>3.1E-4</v>
      </c>
      <c r="R186" s="142">
        <f t="shared" si="12"/>
        <v>3.1E-4</v>
      </c>
      <c r="S186" s="142">
        <v>0</v>
      </c>
      <c r="T186" s="143">
        <f t="shared" si="13"/>
        <v>0</v>
      </c>
      <c r="AR186" s="144" t="s">
        <v>315</v>
      </c>
      <c r="AT186" s="144" t="s">
        <v>253</v>
      </c>
      <c r="AU186" s="144" t="s">
        <v>85</v>
      </c>
      <c r="AY186" s="13" t="s">
        <v>251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3" t="s">
        <v>83</v>
      </c>
      <c r="BK186" s="145">
        <f t="shared" si="19"/>
        <v>0</v>
      </c>
      <c r="BL186" s="13" t="s">
        <v>315</v>
      </c>
      <c r="BM186" s="144" t="s">
        <v>694</v>
      </c>
    </row>
    <row r="187" spans="2:65" s="1" customFormat="1" ht="24.2" customHeight="1">
      <c r="B187" s="132"/>
      <c r="C187" s="133" t="s">
        <v>471</v>
      </c>
      <c r="D187" s="133" t="s">
        <v>253</v>
      </c>
      <c r="E187" s="134" t="s">
        <v>1506</v>
      </c>
      <c r="F187" s="135" t="s">
        <v>1507</v>
      </c>
      <c r="G187" s="136" t="s">
        <v>1508</v>
      </c>
      <c r="H187" s="137">
        <v>2</v>
      </c>
      <c r="I187" s="138"/>
      <c r="J187" s="139">
        <f t="shared" si="1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11"/>
        <v>0</v>
      </c>
      <c r="Q187" s="142">
        <v>0</v>
      </c>
      <c r="R187" s="142">
        <f t="shared" si="12"/>
        <v>0</v>
      </c>
      <c r="S187" s="142">
        <v>0</v>
      </c>
      <c r="T187" s="143">
        <f t="shared" si="13"/>
        <v>0</v>
      </c>
      <c r="AR187" s="144" t="s">
        <v>315</v>
      </c>
      <c r="AT187" s="144" t="s">
        <v>253</v>
      </c>
      <c r="AU187" s="144" t="s">
        <v>85</v>
      </c>
      <c r="AY187" s="13" t="s">
        <v>251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13" t="s">
        <v>83</v>
      </c>
      <c r="BK187" s="145">
        <f t="shared" si="19"/>
        <v>0</v>
      </c>
      <c r="BL187" s="13" t="s">
        <v>315</v>
      </c>
      <c r="BM187" s="144" t="s">
        <v>703</v>
      </c>
    </row>
    <row r="188" spans="2:65" s="1" customFormat="1" ht="33" customHeight="1">
      <c r="B188" s="132"/>
      <c r="C188" s="133" t="s">
        <v>475</v>
      </c>
      <c r="D188" s="133" t="s">
        <v>253</v>
      </c>
      <c r="E188" s="134" t="s">
        <v>1509</v>
      </c>
      <c r="F188" s="135" t="s">
        <v>1510</v>
      </c>
      <c r="G188" s="136" t="s">
        <v>335</v>
      </c>
      <c r="H188" s="137">
        <v>2</v>
      </c>
      <c r="I188" s="138"/>
      <c r="J188" s="139">
        <f t="shared" si="1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11"/>
        <v>0</v>
      </c>
      <c r="Q188" s="142">
        <v>0</v>
      </c>
      <c r="R188" s="142">
        <f t="shared" si="12"/>
        <v>0</v>
      </c>
      <c r="S188" s="142">
        <v>0</v>
      </c>
      <c r="T188" s="143">
        <f t="shared" si="13"/>
        <v>0</v>
      </c>
      <c r="AR188" s="144" t="s">
        <v>315</v>
      </c>
      <c r="AT188" s="144" t="s">
        <v>253</v>
      </c>
      <c r="AU188" s="144" t="s">
        <v>85</v>
      </c>
      <c r="AY188" s="13" t="s">
        <v>251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13" t="s">
        <v>83</v>
      </c>
      <c r="BK188" s="145">
        <f t="shared" si="19"/>
        <v>0</v>
      </c>
      <c r="BL188" s="13" t="s">
        <v>315</v>
      </c>
      <c r="BM188" s="144" t="s">
        <v>713</v>
      </c>
    </row>
    <row r="189" spans="2:65" s="1" customFormat="1" ht="16.5" customHeight="1">
      <c r="B189" s="132"/>
      <c r="C189" s="133" t="s">
        <v>479</v>
      </c>
      <c r="D189" s="133" t="s">
        <v>253</v>
      </c>
      <c r="E189" s="134" t="s">
        <v>1511</v>
      </c>
      <c r="F189" s="135" t="s">
        <v>1512</v>
      </c>
      <c r="G189" s="136" t="s">
        <v>411</v>
      </c>
      <c r="H189" s="137">
        <v>323</v>
      </c>
      <c r="I189" s="138"/>
      <c r="J189" s="139">
        <f t="shared" si="1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11"/>
        <v>0</v>
      </c>
      <c r="Q189" s="142">
        <v>1.9000000000000001E-4</v>
      </c>
      <c r="R189" s="142">
        <f t="shared" si="12"/>
        <v>6.1370000000000001E-2</v>
      </c>
      <c r="S189" s="142">
        <v>0</v>
      </c>
      <c r="T189" s="143">
        <f t="shared" si="13"/>
        <v>0</v>
      </c>
      <c r="AR189" s="144" t="s">
        <v>315</v>
      </c>
      <c r="AT189" s="144" t="s">
        <v>253</v>
      </c>
      <c r="AU189" s="144" t="s">
        <v>85</v>
      </c>
      <c r="AY189" s="13" t="s">
        <v>251</v>
      </c>
      <c r="BE189" s="145">
        <f t="shared" si="14"/>
        <v>0</v>
      </c>
      <c r="BF189" s="145">
        <f t="shared" si="15"/>
        <v>0</v>
      </c>
      <c r="BG189" s="145">
        <f t="shared" si="16"/>
        <v>0</v>
      </c>
      <c r="BH189" s="145">
        <f t="shared" si="17"/>
        <v>0</v>
      </c>
      <c r="BI189" s="145">
        <f t="shared" si="18"/>
        <v>0</v>
      </c>
      <c r="BJ189" s="13" t="s">
        <v>83</v>
      </c>
      <c r="BK189" s="145">
        <f t="shared" si="19"/>
        <v>0</v>
      </c>
      <c r="BL189" s="13" t="s">
        <v>315</v>
      </c>
      <c r="BM189" s="144" t="s">
        <v>721</v>
      </c>
    </row>
    <row r="190" spans="2:65" s="1" customFormat="1" ht="21.75" customHeight="1">
      <c r="B190" s="132"/>
      <c r="C190" s="133" t="s">
        <v>483</v>
      </c>
      <c r="D190" s="133" t="s">
        <v>253</v>
      </c>
      <c r="E190" s="134" t="s">
        <v>1513</v>
      </c>
      <c r="F190" s="135" t="s">
        <v>1514</v>
      </c>
      <c r="G190" s="136" t="s">
        <v>411</v>
      </c>
      <c r="H190" s="137">
        <v>323</v>
      </c>
      <c r="I190" s="138"/>
      <c r="J190" s="139">
        <f t="shared" si="1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11"/>
        <v>0</v>
      </c>
      <c r="Q190" s="142">
        <v>1.0000000000000001E-5</v>
      </c>
      <c r="R190" s="142">
        <f t="shared" si="12"/>
        <v>3.2300000000000002E-3</v>
      </c>
      <c r="S190" s="142">
        <v>0</v>
      </c>
      <c r="T190" s="143">
        <f t="shared" si="13"/>
        <v>0</v>
      </c>
      <c r="AR190" s="144" t="s">
        <v>315</v>
      </c>
      <c r="AT190" s="144" t="s">
        <v>253</v>
      </c>
      <c r="AU190" s="144" t="s">
        <v>85</v>
      </c>
      <c r="AY190" s="13" t="s">
        <v>251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13" t="s">
        <v>83</v>
      </c>
      <c r="BK190" s="145">
        <f t="shared" si="19"/>
        <v>0</v>
      </c>
      <c r="BL190" s="13" t="s">
        <v>315</v>
      </c>
      <c r="BM190" s="144" t="s">
        <v>729</v>
      </c>
    </row>
    <row r="191" spans="2:65" s="1" customFormat="1" ht="24.2" customHeight="1">
      <c r="B191" s="132"/>
      <c r="C191" s="133" t="s">
        <v>487</v>
      </c>
      <c r="D191" s="133" t="s">
        <v>253</v>
      </c>
      <c r="E191" s="134" t="s">
        <v>1515</v>
      </c>
      <c r="F191" s="135" t="s">
        <v>1516</v>
      </c>
      <c r="G191" s="136" t="s">
        <v>821</v>
      </c>
      <c r="H191" s="160"/>
      <c r="I191" s="138"/>
      <c r="J191" s="139">
        <f t="shared" si="1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11"/>
        <v>0</v>
      </c>
      <c r="Q191" s="142">
        <v>0</v>
      </c>
      <c r="R191" s="142">
        <f t="shared" si="12"/>
        <v>0</v>
      </c>
      <c r="S191" s="142">
        <v>0</v>
      </c>
      <c r="T191" s="143">
        <f t="shared" si="13"/>
        <v>0</v>
      </c>
      <c r="AR191" s="144" t="s">
        <v>315</v>
      </c>
      <c r="AT191" s="144" t="s">
        <v>253</v>
      </c>
      <c r="AU191" s="144" t="s">
        <v>85</v>
      </c>
      <c r="AY191" s="13" t="s">
        <v>251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13" t="s">
        <v>83</v>
      </c>
      <c r="BK191" s="145">
        <f t="shared" si="19"/>
        <v>0</v>
      </c>
      <c r="BL191" s="13" t="s">
        <v>315</v>
      </c>
      <c r="BM191" s="144" t="s">
        <v>737</v>
      </c>
    </row>
    <row r="192" spans="2:65" s="11" customFormat="1" ht="22.9" customHeight="1">
      <c r="B192" s="120"/>
      <c r="D192" s="121" t="s">
        <v>75</v>
      </c>
      <c r="E192" s="130" t="s">
        <v>1517</v>
      </c>
      <c r="F192" s="130" t="s">
        <v>1518</v>
      </c>
      <c r="I192" s="123"/>
      <c r="J192" s="131">
        <f>BK192</f>
        <v>0</v>
      </c>
      <c r="L192" s="120"/>
      <c r="M192" s="125"/>
      <c r="P192" s="126">
        <f>SUM(P193:P195)</f>
        <v>0</v>
      </c>
      <c r="R192" s="126">
        <f>SUM(R193:R195)</f>
        <v>7.1199999999999996E-3</v>
      </c>
      <c r="T192" s="127">
        <f>SUM(T193:T195)</f>
        <v>0</v>
      </c>
      <c r="AR192" s="121" t="s">
        <v>85</v>
      </c>
      <c r="AT192" s="128" t="s">
        <v>75</v>
      </c>
      <c r="AU192" s="128" t="s">
        <v>83</v>
      </c>
      <c r="AY192" s="121" t="s">
        <v>251</v>
      </c>
      <c r="BK192" s="129">
        <f>SUM(BK193:BK195)</f>
        <v>0</v>
      </c>
    </row>
    <row r="193" spans="2:65" s="1" customFormat="1" ht="33" customHeight="1">
      <c r="B193" s="132"/>
      <c r="C193" s="133" t="s">
        <v>491</v>
      </c>
      <c r="D193" s="133" t="s">
        <v>253</v>
      </c>
      <c r="E193" s="134" t="s">
        <v>1519</v>
      </c>
      <c r="F193" s="135" t="s">
        <v>1520</v>
      </c>
      <c r="G193" s="136" t="s">
        <v>1508</v>
      </c>
      <c r="H193" s="137">
        <v>1</v>
      </c>
      <c r="I193" s="138"/>
      <c r="J193" s="139">
        <f>ROUND(I193*H193,2)</f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315</v>
      </c>
      <c r="AT193" s="144" t="s">
        <v>253</v>
      </c>
      <c r="AU193" s="144" t="s">
        <v>85</v>
      </c>
      <c r="AY193" s="13" t="s">
        <v>251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3" t="s">
        <v>83</v>
      </c>
      <c r="BK193" s="145">
        <f>ROUND(I193*H193,2)</f>
        <v>0</v>
      </c>
      <c r="BL193" s="13" t="s">
        <v>315</v>
      </c>
      <c r="BM193" s="144" t="s">
        <v>745</v>
      </c>
    </row>
    <row r="194" spans="2:65" s="1" customFormat="1" ht="24.2" customHeight="1">
      <c r="B194" s="132"/>
      <c r="C194" s="133" t="s">
        <v>495</v>
      </c>
      <c r="D194" s="133" t="s">
        <v>253</v>
      </c>
      <c r="E194" s="134" t="s">
        <v>1521</v>
      </c>
      <c r="F194" s="135" t="s">
        <v>1522</v>
      </c>
      <c r="G194" s="136" t="s">
        <v>1508</v>
      </c>
      <c r="H194" s="137">
        <v>1</v>
      </c>
      <c r="I194" s="138"/>
      <c r="J194" s="139">
        <f>ROUND(I194*H194,2)</f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>O194*H194</f>
        <v>0</v>
      </c>
      <c r="Q194" s="142">
        <v>7.1199999999999996E-3</v>
      </c>
      <c r="R194" s="142">
        <f>Q194*H194</f>
        <v>7.1199999999999996E-3</v>
      </c>
      <c r="S194" s="142">
        <v>0</v>
      </c>
      <c r="T194" s="143">
        <f>S194*H194</f>
        <v>0</v>
      </c>
      <c r="AR194" s="144" t="s">
        <v>315</v>
      </c>
      <c r="AT194" s="144" t="s">
        <v>253</v>
      </c>
      <c r="AU194" s="144" t="s">
        <v>85</v>
      </c>
      <c r="AY194" s="13" t="s">
        <v>251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3" t="s">
        <v>83</v>
      </c>
      <c r="BK194" s="145">
        <f>ROUND(I194*H194,2)</f>
        <v>0</v>
      </c>
      <c r="BL194" s="13" t="s">
        <v>315</v>
      </c>
      <c r="BM194" s="144" t="s">
        <v>763</v>
      </c>
    </row>
    <row r="195" spans="2:65" s="1" customFormat="1" ht="24.2" customHeight="1">
      <c r="B195" s="132"/>
      <c r="C195" s="133" t="s">
        <v>499</v>
      </c>
      <c r="D195" s="133" t="s">
        <v>253</v>
      </c>
      <c r="E195" s="134" t="s">
        <v>1523</v>
      </c>
      <c r="F195" s="135" t="s">
        <v>1524</v>
      </c>
      <c r="G195" s="136" t="s">
        <v>821</v>
      </c>
      <c r="H195" s="160"/>
      <c r="I195" s="138"/>
      <c r="J195" s="139">
        <f>ROUND(I195*H195,2)</f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315</v>
      </c>
      <c r="AT195" s="144" t="s">
        <v>253</v>
      </c>
      <c r="AU195" s="144" t="s">
        <v>85</v>
      </c>
      <c r="AY195" s="13" t="s">
        <v>251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3" t="s">
        <v>83</v>
      </c>
      <c r="BK195" s="145">
        <f>ROUND(I195*H195,2)</f>
        <v>0</v>
      </c>
      <c r="BL195" s="13" t="s">
        <v>315</v>
      </c>
      <c r="BM195" s="144" t="s">
        <v>771</v>
      </c>
    </row>
    <row r="196" spans="2:65" s="11" customFormat="1" ht="22.9" customHeight="1">
      <c r="B196" s="120"/>
      <c r="D196" s="121" t="s">
        <v>75</v>
      </c>
      <c r="E196" s="130" t="s">
        <v>1525</v>
      </c>
      <c r="F196" s="130" t="s">
        <v>1526</v>
      </c>
      <c r="I196" s="123"/>
      <c r="J196" s="131">
        <f>BK196</f>
        <v>0</v>
      </c>
      <c r="L196" s="120"/>
      <c r="M196" s="125"/>
      <c r="P196" s="126">
        <f>SUM(P197:P213)</f>
        <v>0</v>
      </c>
      <c r="R196" s="126">
        <f>SUM(R197:R213)</f>
        <v>0.60042999999999991</v>
      </c>
      <c r="T196" s="127">
        <f>SUM(T197:T213)</f>
        <v>0</v>
      </c>
      <c r="AR196" s="121" t="s">
        <v>85</v>
      </c>
      <c r="AT196" s="128" t="s">
        <v>75</v>
      </c>
      <c r="AU196" s="128" t="s">
        <v>83</v>
      </c>
      <c r="AY196" s="121" t="s">
        <v>251</v>
      </c>
      <c r="BK196" s="129">
        <f>SUM(BK197:BK213)</f>
        <v>0</v>
      </c>
    </row>
    <row r="197" spans="2:65" s="1" customFormat="1" ht="37.9" customHeight="1">
      <c r="B197" s="132"/>
      <c r="C197" s="133" t="s">
        <v>503</v>
      </c>
      <c r="D197" s="133" t="s">
        <v>253</v>
      </c>
      <c r="E197" s="134" t="s">
        <v>1527</v>
      </c>
      <c r="F197" s="135" t="s">
        <v>1528</v>
      </c>
      <c r="G197" s="136" t="s">
        <v>1508</v>
      </c>
      <c r="H197" s="137">
        <v>1</v>
      </c>
      <c r="I197" s="138"/>
      <c r="J197" s="139">
        <f t="shared" ref="J197:J213" si="20">ROUND(I197*H197,2)</f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ref="P197:P213" si="21">O197*H197</f>
        <v>0</v>
      </c>
      <c r="Q197" s="142">
        <v>0</v>
      </c>
      <c r="R197" s="142">
        <f t="shared" ref="R197:R213" si="22">Q197*H197</f>
        <v>0</v>
      </c>
      <c r="S197" s="142">
        <v>0</v>
      </c>
      <c r="T197" s="143">
        <f t="shared" ref="T197:T213" si="23">S197*H197</f>
        <v>0</v>
      </c>
      <c r="AR197" s="144" t="s">
        <v>315</v>
      </c>
      <c r="AT197" s="144" t="s">
        <v>253</v>
      </c>
      <c r="AU197" s="144" t="s">
        <v>85</v>
      </c>
      <c r="AY197" s="13" t="s">
        <v>251</v>
      </c>
      <c r="BE197" s="145">
        <f t="shared" ref="BE197:BE213" si="24">IF(N197="základní",J197,0)</f>
        <v>0</v>
      </c>
      <c r="BF197" s="145">
        <f t="shared" ref="BF197:BF213" si="25">IF(N197="snížená",J197,0)</f>
        <v>0</v>
      </c>
      <c r="BG197" s="145">
        <f t="shared" ref="BG197:BG213" si="26">IF(N197="zákl. přenesená",J197,0)</f>
        <v>0</v>
      </c>
      <c r="BH197" s="145">
        <f t="shared" ref="BH197:BH213" si="27">IF(N197="sníž. přenesená",J197,0)</f>
        <v>0</v>
      </c>
      <c r="BI197" s="145">
        <f t="shared" ref="BI197:BI213" si="28">IF(N197="nulová",J197,0)</f>
        <v>0</v>
      </c>
      <c r="BJ197" s="13" t="s">
        <v>83</v>
      </c>
      <c r="BK197" s="145">
        <f t="shared" ref="BK197:BK213" si="29">ROUND(I197*H197,2)</f>
        <v>0</v>
      </c>
      <c r="BL197" s="13" t="s">
        <v>315</v>
      </c>
      <c r="BM197" s="144" t="s">
        <v>785</v>
      </c>
    </row>
    <row r="198" spans="2:65" s="1" customFormat="1" ht="24.2" customHeight="1">
      <c r="B198" s="132"/>
      <c r="C198" s="133" t="s">
        <v>507</v>
      </c>
      <c r="D198" s="133" t="s">
        <v>253</v>
      </c>
      <c r="E198" s="134" t="s">
        <v>1529</v>
      </c>
      <c r="F198" s="135" t="s">
        <v>1530</v>
      </c>
      <c r="G198" s="136" t="s">
        <v>1508</v>
      </c>
      <c r="H198" s="137">
        <v>2</v>
      </c>
      <c r="I198" s="138"/>
      <c r="J198" s="139">
        <f t="shared" si="2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21"/>
        <v>0</v>
      </c>
      <c r="Q198" s="142">
        <v>1.6969999999999999E-2</v>
      </c>
      <c r="R198" s="142">
        <f t="shared" si="22"/>
        <v>3.3939999999999998E-2</v>
      </c>
      <c r="S198" s="142">
        <v>0</v>
      </c>
      <c r="T198" s="143">
        <f t="shared" si="23"/>
        <v>0</v>
      </c>
      <c r="AR198" s="144" t="s">
        <v>315</v>
      </c>
      <c r="AT198" s="144" t="s">
        <v>253</v>
      </c>
      <c r="AU198" s="144" t="s">
        <v>85</v>
      </c>
      <c r="AY198" s="13" t="s">
        <v>251</v>
      </c>
      <c r="BE198" s="145">
        <f t="shared" si="24"/>
        <v>0</v>
      </c>
      <c r="BF198" s="145">
        <f t="shared" si="25"/>
        <v>0</v>
      </c>
      <c r="BG198" s="145">
        <f t="shared" si="26"/>
        <v>0</v>
      </c>
      <c r="BH198" s="145">
        <f t="shared" si="27"/>
        <v>0</v>
      </c>
      <c r="BI198" s="145">
        <f t="shared" si="28"/>
        <v>0</v>
      </c>
      <c r="BJ198" s="13" t="s">
        <v>83</v>
      </c>
      <c r="BK198" s="145">
        <f t="shared" si="29"/>
        <v>0</v>
      </c>
      <c r="BL198" s="13" t="s">
        <v>315</v>
      </c>
      <c r="BM198" s="144" t="s">
        <v>793</v>
      </c>
    </row>
    <row r="199" spans="2:65" s="1" customFormat="1" ht="24.2" customHeight="1">
      <c r="B199" s="132"/>
      <c r="C199" s="133" t="s">
        <v>511</v>
      </c>
      <c r="D199" s="133" t="s">
        <v>253</v>
      </c>
      <c r="E199" s="134" t="s">
        <v>1531</v>
      </c>
      <c r="F199" s="135" t="s">
        <v>1532</v>
      </c>
      <c r="G199" s="136" t="s">
        <v>1508</v>
      </c>
      <c r="H199" s="137">
        <v>3</v>
      </c>
      <c r="I199" s="138"/>
      <c r="J199" s="139">
        <f t="shared" si="2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21"/>
        <v>0</v>
      </c>
      <c r="Q199" s="142">
        <v>1.8079999999999999E-2</v>
      </c>
      <c r="R199" s="142">
        <f t="shared" si="22"/>
        <v>5.4239999999999997E-2</v>
      </c>
      <c r="S199" s="142">
        <v>0</v>
      </c>
      <c r="T199" s="143">
        <f t="shared" si="23"/>
        <v>0</v>
      </c>
      <c r="AR199" s="144" t="s">
        <v>315</v>
      </c>
      <c r="AT199" s="144" t="s">
        <v>253</v>
      </c>
      <c r="AU199" s="144" t="s">
        <v>85</v>
      </c>
      <c r="AY199" s="13" t="s">
        <v>251</v>
      </c>
      <c r="BE199" s="145">
        <f t="shared" si="24"/>
        <v>0</v>
      </c>
      <c r="BF199" s="145">
        <f t="shared" si="25"/>
        <v>0</v>
      </c>
      <c r="BG199" s="145">
        <f t="shared" si="26"/>
        <v>0</v>
      </c>
      <c r="BH199" s="145">
        <f t="shared" si="27"/>
        <v>0</v>
      </c>
      <c r="BI199" s="145">
        <f t="shared" si="28"/>
        <v>0</v>
      </c>
      <c r="BJ199" s="13" t="s">
        <v>83</v>
      </c>
      <c r="BK199" s="145">
        <f t="shared" si="29"/>
        <v>0</v>
      </c>
      <c r="BL199" s="13" t="s">
        <v>315</v>
      </c>
      <c r="BM199" s="144" t="s">
        <v>802</v>
      </c>
    </row>
    <row r="200" spans="2:65" s="1" customFormat="1" ht="33" customHeight="1">
      <c r="B200" s="132"/>
      <c r="C200" s="133" t="s">
        <v>515</v>
      </c>
      <c r="D200" s="133" t="s">
        <v>253</v>
      </c>
      <c r="E200" s="134" t="s">
        <v>1533</v>
      </c>
      <c r="F200" s="135" t="s">
        <v>1534</v>
      </c>
      <c r="G200" s="136" t="s">
        <v>1508</v>
      </c>
      <c r="H200" s="137">
        <v>1</v>
      </c>
      <c r="I200" s="138"/>
      <c r="J200" s="139">
        <f t="shared" si="2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21"/>
        <v>0</v>
      </c>
      <c r="Q200" s="142">
        <v>0</v>
      </c>
      <c r="R200" s="142">
        <f t="shared" si="22"/>
        <v>0</v>
      </c>
      <c r="S200" s="142">
        <v>0</v>
      </c>
      <c r="T200" s="143">
        <f t="shared" si="23"/>
        <v>0</v>
      </c>
      <c r="AR200" s="144" t="s">
        <v>315</v>
      </c>
      <c r="AT200" s="144" t="s">
        <v>253</v>
      </c>
      <c r="AU200" s="144" t="s">
        <v>85</v>
      </c>
      <c r="AY200" s="13" t="s">
        <v>251</v>
      </c>
      <c r="BE200" s="145">
        <f t="shared" si="24"/>
        <v>0</v>
      </c>
      <c r="BF200" s="145">
        <f t="shared" si="25"/>
        <v>0</v>
      </c>
      <c r="BG200" s="145">
        <f t="shared" si="26"/>
        <v>0</v>
      </c>
      <c r="BH200" s="145">
        <f t="shared" si="27"/>
        <v>0</v>
      </c>
      <c r="BI200" s="145">
        <f t="shared" si="28"/>
        <v>0</v>
      </c>
      <c r="BJ200" s="13" t="s">
        <v>83</v>
      </c>
      <c r="BK200" s="145">
        <f t="shared" si="29"/>
        <v>0</v>
      </c>
      <c r="BL200" s="13" t="s">
        <v>315</v>
      </c>
      <c r="BM200" s="144" t="s">
        <v>810</v>
      </c>
    </row>
    <row r="201" spans="2:65" s="1" customFormat="1" ht="24.2" customHeight="1">
      <c r="B201" s="132"/>
      <c r="C201" s="133" t="s">
        <v>520</v>
      </c>
      <c r="D201" s="133" t="s">
        <v>253</v>
      </c>
      <c r="E201" s="134" t="s">
        <v>1535</v>
      </c>
      <c r="F201" s="135" t="s">
        <v>1536</v>
      </c>
      <c r="G201" s="136" t="s">
        <v>1508</v>
      </c>
      <c r="H201" s="137">
        <v>14</v>
      </c>
      <c r="I201" s="138"/>
      <c r="J201" s="139">
        <f t="shared" si="2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21"/>
        <v>0</v>
      </c>
      <c r="Q201" s="142">
        <v>1.797E-2</v>
      </c>
      <c r="R201" s="142">
        <f t="shared" si="22"/>
        <v>0.25158000000000003</v>
      </c>
      <c r="S201" s="142">
        <v>0</v>
      </c>
      <c r="T201" s="143">
        <f t="shared" si="23"/>
        <v>0</v>
      </c>
      <c r="AR201" s="144" t="s">
        <v>315</v>
      </c>
      <c r="AT201" s="144" t="s">
        <v>253</v>
      </c>
      <c r="AU201" s="144" t="s">
        <v>85</v>
      </c>
      <c r="AY201" s="13" t="s">
        <v>251</v>
      </c>
      <c r="BE201" s="145">
        <f t="shared" si="24"/>
        <v>0</v>
      </c>
      <c r="BF201" s="145">
        <f t="shared" si="25"/>
        <v>0</v>
      </c>
      <c r="BG201" s="145">
        <f t="shared" si="26"/>
        <v>0</v>
      </c>
      <c r="BH201" s="145">
        <f t="shared" si="27"/>
        <v>0</v>
      </c>
      <c r="BI201" s="145">
        <f t="shared" si="28"/>
        <v>0</v>
      </c>
      <c r="BJ201" s="13" t="s">
        <v>83</v>
      </c>
      <c r="BK201" s="145">
        <f t="shared" si="29"/>
        <v>0</v>
      </c>
      <c r="BL201" s="13" t="s">
        <v>315</v>
      </c>
      <c r="BM201" s="144" t="s">
        <v>818</v>
      </c>
    </row>
    <row r="202" spans="2:65" s="1" customFormat="1" ht="21.75" customHeight="1">
      <c r="B202" s="132"/>
      <c r="C202" s="133" t="s">
        <v>524</v>
      </c>
      <c r="D202" s="133" t="s">
        <v>253</v>
      </c>
      <c r="E202" s="134" t="s">
        <v>1537</v>
      </c>
      <c r="F202" s="135" t="s">
        <v>1538</v>
      </c>
      <c r="G202" s="136" t="s">
        <v>1508</v>
      </c>
      <c r="H202" s="137">
        <v>5</v>
      </c>
      <c r="I202" s="138"/>
      <c r="J202" s="139">
        <f t="shared" si="20"/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si="21"/>
        <v>0</v>
      </c>
      <c r="Q202" s="142">
        <v>1.452E-2</v>
      </c>
      <c r="R202" s="142">
        <f t="shared" si="22"/>
        <v>7.2599999999999998E-2</v>
      </c>
      <c r="S202" s="142">
        <v>0</v>
      </c>
      <c r="T202" s="143">
        <f t="shared" si="23"/>
        <v>0</v>
      </c>
      <c r="AR202" s="144" t="s">
        <v>315</v>
      </c>
      <c r="AT202" s="144" t="s">
        <v>253</v>
      </c>
      <c r="AU202" s="144" t="s">
        <v>85</v>
      </c>
      <c r="AY202" s="13" t="s">
        <v>251</v>
      </c>
      <c r="BE202" s="145">
        <f t="shared" si="24"/>
        <v>0</v>
      </c>
      <c r="BF202" s="145">
        <f t="shared" si="25"/>
        <v>0</v>
      </c>
      <c r="BG202" s="145">
        <f t="shared" si="26"/>
        <v>0</v>
      </c>
      <c r="BH202" s="145">
        <f t="shared" si="27"/>
        <v>0</v>
      </c>
      <c r="BI202" s="145">
        <f t="shared" si="28"/>
        <v>0</v>
      </c>
      <c r="BJ202" s="13" t="s">
        <v>83</v>
      </c>
      <c r="BK202" s="145">
        <f t="shared" si="29"/>
        <v>0</v>
      </c>
      <c r="BL202" s="13" t="s">
        <v>315</v>
      </c>
      <c r="BM202" s="144" t="s">
        <v>829</v>
      </c>
    </row>
    <row r="203" spans="2:65" s="1" customFormat="1" ht="33" customHeight="1">
      <c r="B203" s="132"/>
      <c r="C203" s="133" t="s">
        <v>528</v>
      </c>
      <c r="D203" s="133" t="s">
        <v>253</v>
      </c>
      <c r="E203" s="134" t="s">
        <v>1539</v>
      </c>
      <c r="F203" s="135" t="s">
        <v>1540</v>
      </c>
      <c r="G203" s="136" t="s">
        <v>1508</v>
      </c>
      <c r="H203" s="137">
        <v>5</v>
      </c>
      <c r="I203" s="138"/>
      <c r="J203" s="139">
        <f t="shared" si="2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21"/>
        <v>0</v>
      </c>
      <c r="Q203" s="142">
        <v>1.9369999999999998E-2</v>
      </c>
      <c r="R203" s="142">
        <f t="shared" si="22"/>
        <v>9.6849999999999992E-2</v>
      </c>
      <c r="S203" s="142">
        <v>0</v>
      </c>
      <c r="T203" s="143">
        <f t="shared" si="23"/>
        <v>0</v>
      </c>
      <c r="AR203" s="144" t="s">
        <v>315</v>
      </c>
      <c r="AT203" s="144" t="s">
        <v>253</v>
      </c>
      <c r="AU203" s="144" t="s">
        <v>85</v>
      </c>
      <c r="AY203" s="13" t="s">
        <v>251</v>
      </c>
      <c r="BE203" s="145">
        <f t="shared" si="24"/>
        <v>0</v>
      </c>
      <c r="BF203" s="145">
        <f t="shared" si="25"/>
        <v>0</v>
      </c>
      <c r="BG203" s="145">
        <f t="shared" si="26"/>
        <v>0</v>
      </c>
      <c r="BH203" s="145">
        <f t="shared" si="27"/>
        <v>0</v>
      </c>
      <c r="BI203" s="145">
        <f t="shared" si="28"/>
        <v>0</v>
      </c>
      <c r="BJ203" s="13" t="s">
        <v>83</v>
      </c>
      <c r="BK203" s="145">
        <f t="shared" si="29"/>
        <v>0</v>
      </c>
      <c r="BL203" s="13" t="s">
        <v>315</v>
      </c>
      <c r="BM203" s="144" t="s">
        <v>835</v>
      </c>
    </row>
    <row r="204" spans="2:65" s="1" customFormat="1" ht="24.2" customHeight="1">
      <c r="B204" s="132"/>
      <c r="C204" s="133" t="s">
        <v>532</v>
      </c>
      <c r="D204" s="133" t="s">
        <v>253</v>
      </c>
      <c r="E204" s="134" t="s">
        <v>1541</v>
      </c>
      <c r="F204" s="135" t="s">
        <v>1542</v>
      </c>
      <c r="G204" s="136" t="s">
        <v>1508</v>
      </c>
      <c r="H204" s="137">
        <v>2</v>
      </c>
      <c r="I204" s="138"/>
      <c r="J204" s="139">
        <f t="shared" si="2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21"/>
        <v>0</v>
      </c>
      <c r="Q204" s="142">
        <v>1.4749999999999999E-2</v>
      </c>
      <c r="R204" s="142">
        <f t="shared" si="22"/>
        <v>2.9499999999999998E-2</v>
      </c>
      <c r="S204" s="142">
        <v>0</v>
      </c>
      <c r="T204" s="143">
        <f t="shared" si="23"/>
        <v>0</v>
      </c>
      <c r="AR204" s="144" t="s">
        <v>315</v>
      </c>
      <c r="AT204" s="144" t="s">
        <v>253</v>
      </c>
      <c r="AU204" s="144" t="s">
        <v>85</v>
      </c>
      <c r="AY204" s="13" t="s">
        <v>251</v>
      </c>
      <c r="BE204" s="145">
        <f t="shared" si="24"/>
        <v>0</v>
      </c>
      <c r="BF204" s="145">
        <f t="shared" si="25"/>
        <v>0</v>
      </c>
      <c r="BG204" s="145">
        <f t="shared" si="26"/>
        <v>0</v>
      </c>
      <c r="BH204" s="145">
        <f t="shared" si="27"/>
        <v>0</v>
      </c>
      <c r="BI204" s="145">
        <f t="shared" si="28"/>
        <v>0</v>
      </c>
      <c r="BJ204" s="13" t="s">
        <v>83</v>
      </c>
      <c r="BK204" s="145">
        <f t="shared" si="29"/>
        <v>0</v>
      </c>
      <c r="BL204" s="13" t="s">
        <v>315</v>
      </c>
      <c r="BM204" s="144" t="s">
        <v>842</v>
      </c>
    </row>
    <row r="205" spans="2:65" s="1" customFormat="1" ht="24.2" customHeight="1">
      <c r="B205" s="132"/>
      <c r="C205" s="133" t="s">
        <v>536</v>
      </c>
      <c r="D205" s="133" t="s">
        <v>253</v>
      </c>
      <c r="E205" s="134" t="s">
        <v>1543</v>
      </c>
      <c r="F205" s="135" t="s">
        <v>1544</v>
      </c>
      <c r="G205" s="136" t="s">
        <v>1508</v>
      </c>
      <c r="H205" s="137">
        <v>2</v>
      </c>
      <c r="I205" s="138"/>
      <c r="J205" s="139">
        <f t="shared" si="20"/>
        <v>0</v>
      </c>
      <c r="K205" s="135" t="s">
        <v>257</v>
      </c>
      <c r="L205" s="28"/>
      <c r="M205" s="140" t="s">
        <v>1</v>
      </c>
      <c r="N205" s="141" t="s">
        <v>41</v>
      </c>
      <c r="P205" s="142">
        <f t="shared" si="21"/>
        <v>0</v>
      </c>
      <c r="Q205" s="142">
        <v>1.0659999999999999E-2</v>
      </c>
      <c r="R205" s="142">
        <f t="shared" si="22"/>
        <v>2.1319999999999999E-2</v>
      </c>
      <c r="S205" s="142">
        <v>0</v>
      </c>
      <c r="T205" s="143">
        <f t="shared" si="23"/>
        <v>0</v>
      </c>
      <c r="AR205" s="144" t="s">
        <v>315</v>
      </c>
      <c r="AT205" s="144" t="s">
        <v>253</v>
      </c>
      <c r="AU205" s="144" t="s">
        <v>85</v>
      </c>
      <c r="AY205" s="13" t="s">
        <v>251</v>
      </c>
      <c r="BE205" s="145">
        <f t="shared" si="24"/>
        <v>0</v>
      </c>
      <c r="BF205" s="145">
        <f t="shared" si="25"/>
        <v>0</v>
      </c>
      <c r="BG205" s="145">
        <f t="shared" si="26"/>
        <v>0</v>
      </c>
      <c r="BH205" s="145">
        <f t="shared" si="27"/>
        <v>0</v>
      </c>
      <c r="BI205" s="145">
        <f t="shared" si="28"/>
        <v>0</v>
      </c>
      <c r="BJ205" s="13" t="s">
        <v>83</v>
      </c>
      <c r="BK205" s="145">
        <f t="shared" si="29"/>
        <v>0</v>
      </c>
      <c r="BL205" s="13" t="s">
        <v>315</v>
      </c>
      <c r="BM205" s="144" t="s">
        <v>850</v>
      </c>
    </row>
    <row r="206" spans="2:65" s="1" customFormat="1" ht="24.2" customHeight="1">
      <c r="B206" s="132"/>
      <c r="C206" s="133" t="s">
        <v>540</v>
      </c>
      <c r="D206" s="133" t="s">
        <v>253</v>
      </c>
      <c r="E206" s="134" t="s">
        <v>1545</v>
      </c>
      <c r="F206" s="135" t="s">
        <v>1546</v>
      </c>
      <c r="G206" s="136" t="s">
        <v>1508</v>
      </c>
      <c r="H206" s="137">
        <v>35</v>
      </c>
      <c r="I206" s="138"/>
      <c r="J206" s="139">
        <f t="shared" si="20"/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si="21"/>
        <v>0</v>
      </c>
      <c r="Q206" s="142">
        <v>2.4000000000000001E-4</v>
      </c>
      <c r="R206" s="142">
        <f t="shared" si="22"/>
        <v>8.3999999999999995E-3</v>
      </c>
      <c r="S206" s="142">
        <v>0</v>
      </c>
      <c r="T206" s="143">
        <f t="shared" si="23"/>
        <v>0</v>
      </c>
      <c r="AR206" s="144" t="s">
        <v>315</v>
      </c>
      <c r="AT206" s="144" t="s">
        <v>253</v>
      </c>
      <c r="AU206" s="144" t="s">
        <v>85</v>
      </c>
      <c r="AY206" s="13" t="s">
        <v>251</v>
      </c>
      <c r="BE206" s="145">
        <f t="shared" si="24"/>
        <v>0</v>
      </c>
      <c r="BF206" s="145">
        <f t="shared" si="25"/>
        <v>0</v>
      </c>
      <c r="BG206" s="145">
        <f t="shared" si="26"/>
        <v>0</v>
      </c>
      <c r="BH206" s="145">
        <f t="shared" si="27"/>
        <v>0</v>
      </c>
      <c r="BI206" s="145">
        <f t="shared" si="28"/>
        <v>0</v>
      </c>
      <c r="BJ206" s="13" t="s">
        <v>83</v>
      </c>
      <c r="BK206" s="145">
        <f t="shared" si="29"/>
        <v>0</v>
      </c>
      <c r="BL206" s="13" t="s">
        <v>315</v>
      </c>
      <c r="BM206" s="144" t="s">
        <v>860</v>
      </c>
    </row>
    <row r="207" spans="2:65" s="1" customFormat="1" ht="24.2" customHeight="1">
      <c r="B207" s="132"/>
      <c r="C207" s="133" t="s">
        <v>544</v>
      </c>
      <c r="D207" s="133" t="s">
        <v>253</v>
      </c>
      <c r="E207" s="134" t="s">
        <v>1547</v>
      </c>
      <c r="F207" s="135" t="s">
        <v>1548</v>
      </c>
      <c r="G207" s="136" t="s">
        <v>1508</v>
      </c>
      <c r="H207" s="137">
        <v>2</v>
      </c>
      <c r="I207" s="138"/>
      <c r="J207" s="139">
        <f t="shared" si="20"/>
        <v>0</v>
      </c>
      <c r="K207" s="135" t="s">
        <v>257</v>
      </c>
      <c r="L207" s="28"/>
      <c r="M207" s="140" t="s">
        <v>1</v>
      </c>
      <c r="N207" s="141" t="s">
        <v>41</v>
      </c>
      <c r="P207" s="142">
        <f t="shared" si="21"/>
        <v>0</v>
      </c>
      <c r="Q207" s="142">
        <v>1.72E-3</v>
      </c>
      <c r="R207" s="142">
        <f t="shared" si="22"/>
        <v>3.4399999999999999E-3</v>
      </c>
      <c r="S207" s="142">
        <v>0</v>
      </c>
      <c r="T207" s="143">
        <f t="shared" si="23"/>
        <v>0</v>
      </c>
      <c r="AR207" s="144" t="s">
        <v>315</v>
      </c>
      <c r="AT207" s="144" t="s">
        <v>253</v>
      </c>
      <c r="AU207" s="144" t="s">
        <v>85</v>
      </c>
      <c r="AY207" s="13" t="s">
        <v>251</v>
      </c>
      <c r="BE207" s="145">
        <f t="shared" si="24"/>
        <v>0</v>
      </c>
      <c r="BF207" s="145">
        <f t="shared" si="25"/>
        <v>0</v>
      </c>
      <c r="BG207" s="145">
        <f t="shared" si="26"/>
        <v>0</v>
      </c>
      <c r="BH207" s="145">
        <f t="shared" si="27"/>
        <v>0</v>
      </c>
      <c r="BI207" s="145">
        <f t="shared" si="28"/>
        <v>0</v>
      </c>
      <c r="BJ207" s="13" t="s">
        <v>83</v>
      </c>
      <c r="BK207" s="145">
        <f t="shared" si="29"/>
        <v>0</v>
      </c>
      <c r="BL207" s="13" t="s">
        <v>315</v>
      </c>
      <c r="BM207" s="144" t="s">
        <v>868</v>
      </c>
    </row>
    <row r="208" spans="2:65" s="1" customFormat="1" ht="24.2" customHeight="1">
      <c r="B208" s="132"/>
      <c r="C208" s="133" t="s">
        <v>548</v>
      </c>
      <c r="D208" s="133" t="s">
        <v>253</v>
      </c>
      <c r="E208" s="134" t="s">
        <v>1549</v>
      </c>
      <c r="F208" s="135" t="s">
        <v>1550</v>
      </c>
      <c r="G208" s="136" t="s">
        <v>1508</v>
      </c>
      <c r="H208" s="137">
        <v>1</v>
      </c>
      <c r="I208" s="138"/>
      <c r="J208" s="139">
        <f t="shared" si="2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21"/>
        <v>0</v>
      </c>
      <c r="Q208" s="142">
        <v>0</v>
      </c>
      <c r="R208" s="142">
        <f t="shared" si="22"/>
        <v>0</v>
      </c>
      <c r="S208" s="142">
        <v>0</v>
      </c>
      <c r="T208" s="143">
        <f t="shared" si="23"/>
        <v>0</v>
      </c>
      <c r="AR208" s="144" t="s">
        <v>315</v>
      </c>
      <c r="AT208" s="144" t="s">
        <v>253</v>
      </c>
      <c r="AU208" s="144" t="s">
        <v>85</v>
      </c>
      <c r="AY208" s="13" t="s">
        <v>251</v>
      </c>
      <c r="BE208" s="145">
        <f t="shared" si="24"/>
        <v>0</v>
      </c>
      <c r="BF208" s="145">
        <f t="shared" si="25"/>
        <v>0</v>
      </c>
      <c r="BG208" s="145">
        <f t="shared" si="26"/>
        <v>0</v>
      </c>
      <c r="BH208" s="145">
        <f t="shared" si="27"/>
        <v>0</v>
      </c>
      <c r="BI208" s="145">
        <f t="shared" si="28"/>
        <v>0</v>
      </c>
      <c r="BJ208" s="13" t="s">
        <v>83</v>
      </c>
      <c r="BK208" s="145">
        <f t="shared" si="29"/>
        <v>0</v>
      </c>
      <c r="BL208" s="13" t="s">
        <v>315</v>
      </c>
      <c r="BM208" s="144" t="s">
        <v>876</v>
      </c>
    </row>
    <row r="209" spans="2:65" s="1" customFormat="1" ht="21.75" customHeight="1">
      <c r="B209" s="132"/>
      <c r="C209" s="133" t="s">
        <v>552</v>
      </c>
      <c r="D209" s="133" t="s">
        <v>253</v>
      </c>
      <c r="E209" s="134" t="s">
        <v>1551</v>
      </c>
      <c r="F209" s="135" t="s">
        <v>1552</v>
      </c>
      <c r="G209" s="136" t="s">
        <v>1508</v>
      </c>
      <c r="H209" s="137">
        <v>14</v>
      </c>
      <c r="I209" s="138"/>
      <c r="J209" s="139">
        <f t="shared" si="2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21"/>
        <v>0</v>
      </c>
      <c r="Q209" s="142">
        <v>1.8E-3</v>
      </c>
      <c r="R209" s="142">
        <f t="shared" si="22"/>
        <v>2.52E-2</v>
      </c>
      <c r="S209" s="142">
        <v>0</v>
      </c>
      <c r="T209" s="143">
        <f t="shared" si="23"/>
        <v>0</v>
      </c>
      <c r="AR209" s="144" t="s">
        <v>315</v>
      </c>
      <c r="AT209" s="144" t="s">
        <v>253</v>
      </c>
      <c r="AU209" s="144" t="s">
        <v>85</v>
      </c>
      <c r="AY209" s="13" t="s">
        <v>251</v>
      </c>
      <c r="BE209" s="145">
        <f t="shared" si="24"/>
        <v>0</v>
      </c>
      <c r="BF209" s="145">
        <f t="shared" si="25"/>
        <v>0</v>
      </c>
      <c r="BG209" s="145">
        <f t="shared" si="26"/>
        <v>0</v>
      </c>
      <c r="BH209" s="145">
        <f t="shared" si="27"/>
        <v>0</v>
      </c>
      <c r="BI209" s="145">
        <f t="shared" si="28"/>
        <v>0</v>
      </c>
      <c r="BJ209" s="13" t="s">
        <v>83</v>
      </c>
      <c r="BK209" s="145">
        <f t="shared" si="29"/>
        <v>0</v>
      </c>
      <c r="BL209" s="13" t="s">
        <v>315</v>
      </c>
      <c r="BM209" s="144" t="s">
        <v>884</v>
      </c>
    </row>
    <row r="210" spans="2:65" s="1" customFormat="1" ht="24.2" customHeight="1">
      <c r="B210" s="132"/>
      <c r="C210" s="133" t="s">
        <v>556</v>
      </c>
      <c r="D210" s="133" t="s">
        <v>253</v>
      </c>
      <c r="E210" s="134" t="s">
        <v>1553</v>
      </c>
      <c r="F210" s="135" t="s">
        <v>1554</v>
      </c>
      <c r="G210" s="136" t="s">
        <v>1508</v>
      </c>
      <c r="H210" s="137">
        <v>5</v>
      </c>
      <c r="I210" s="138"/>
      <c r="J210" s="139">
        <f t="shared" si="2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21"/>
        <v>0</v>
      </c>
      <c r="Q210" s="142">
        <v>0</v>
      </c>
      <c r="R210" s="142">
        <f t="shared" si="22"/>
        <v>0</v>
      </c>
      <c r="S210" s="142">
        <v>0</v>
      </c>
      <c r="T210" s="143">
        <f t="shared" si="23"/>
        <v>0</v>
      </c>
      <c r="AR210" s="144" t="s">
        <v>315</v>
      </c>
      <c r="AT210" s="144" t="s">
        <v>253</v>
      </c>
      <c r="AU210" s="144" t="s">
        <v>85</v>
      </c>
      <c r="AY210" s="13" t="s">
        <v>251</v>
      </c>
      <c r="BE210" s="145">
        <f t="shared" si="24"/>
        <v>0</v>
      </c>
      <c r="BF210" s="145">
        <f t="shared" si="25"/>
        <v>0</v>
      </c>
      <c r="BG210" s="145">
        <f t="shared" si="26"/>
        <v>0</v>
      </c>
      <c r="BH210" s="145">
        <f t="shared" si="27"/>
        <v>0</v>
      </c>
      <c r="BI210" s="145">
        <f t="shared" si="28"/>
        <v>0</v>
      </c>
      <c r="BJ210" s="13" t="s">
        <v>83</v>
      </c>
      <c r="BK210" s="145">
        <f t="shared" si="29"/>
        <v>0</v>
      </c>
      <c r="BL210" s="13" t="s">
        <v>315</v>
      </c>
      <c r="BM210" s="144" t="s">
        <v>892</v>
      </c>
    </row>
    <row r="211" spans="2:65" s="1" customFormat="1" ht="24.2" customHeight="1">
      <c r="B211" s="132"/>
      <c r="C211" s="133" t="s">
        <v>569</v>
      </c>
      <c r="D211" s="133" t="s">
        <v>253</v>
      </c>
      <c r="E211" s="134" t="s">
        <v>1555</v>
      </c>
      <c r="F211" s="135" t="s">
        <v>1556</v>
      </c>
      <c r="G211" s="136" t="s">
        <v>335</v>
      </c>
      <c r="H211" s="137">
        <v>1</v>
      </c>
      <c r="I211" s="138"/>
      <c r="J211" s="139">
        <f t="shared" si="2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21"/>
        <v>0</v>
      </c>
      <c r="Q211" s="142">
        <v>0</v>
      </c>
      <c r="R211" s="142">
        <f t="shared" si="22"/>
        <v>0</v>
      </c>
      <c r="S211" s="142">
        <v>0</v>
      </c>
      <c r="T211" s="143">
        <f t="shared" si="23"/>
        <v>0</v>
      </c>
      <c r="AR211" s="144" t="s">
        <v>315</v>
      </c>
      <c r="AT211" s="144" t="s">
        <v>253</v>
      </c>
      <c r="AU211" s="144" t="s">
        <v>85</v>
      </c>
      <c r="AY211" s="13" t="s">
        <v>251</v>
      </c>
      <c r="BE211" s="145">
        <f t="shared" si="24"/>
        <v>0</v>
      </c>
      <c r="BF211" s="145">
        <f t="shared" si="25"/>
        <v>0</v>
      </c>
      <c r="BG211" s="145">
        <f t="shared" si="26"/>
        <v>0</v>
      </c>
      <c r="BH211" s="145">
        <f t="shared" si="27"/>
        <v>0</v>
      </c>
      <c r="BI211" s="145">
        <f t="shared" si="28"/>
        <v>0</v>
      </c>
      <c r="BJ211" s="13" t="s">
        <v>83</v>
      </c>
      <c r="BK211" s="145">
        <f t="shared" si="29"/>
        <v>0</v>
      </c>
      <c r="BL211" s="13" t="s">
        <v>315</v>
      </c>
      <c r="BM211" s="144" t="s">
        <v>898</v>
      </c>
    </row>
    <row r="212" spans="2:65" s="1" customFormat="1" ht="16.5" customHeight="1">
      <c r="B212" s="132"/>
      <c r="C212" s="133" t="s">
        <v>573</v>
      </c>
      <c r="D212" s="133" t="s">
        <v>253</v>
      </c>
      <c r="E212" s="134" t="s">
        <v>1557</v>
      </c>
      <c r="F212" s="135" t="s">
        <v>1558</v>
      </c>
      <c r="G212" s="136" t="s">
        <v>335</v>
      </c>
      <c r="H212" s="137">
        <v>14</v>
      </c>
      <c r="I212" s="138"/>
      <c r="J212" s="139">
        <f t="shared" si="2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21"/>
        <v>0</v>
      </c>
      <c r="Q212" s="142">
        <v>2.4000000000000001E-4</v>
      </c>
      <c r="R212" s="142">
        <f t="shared" si="22"/>
        <v>3.3600000000000001E-3</v>
      </c>
      <c r="S212" s="142">
        <v>0</v>
      </c>
      <c r="T212" s="143">
        <f t="shared" si="23"/>
        <v>0</v>
      </c>
      <c r="AR212" s="144" t="s">
        <v>315</v>
      </c>
      <c r="AT212" s="144" t="s">
        <v>253</v>
      </c>
      <c r="AU212" s="144" t="s">
        <v>85</v>
      </c>
      <c r="AY212" s="13" t="s">
        <v>251</v>
      </c>
      <c r="BE212" s="145">
        <f t="shared" si="24"/>
        <v>0</v>
      </c>
      <c r="BF212" s="145">
        <f t="shared" si="25"/>
        <v>0</v>
      </c>
      <c r="BG212" s="145">
        <f t="shared" si="26"/>
        <v>0</v>
      </c>
      <c r="BH212" s="145">
        <f t="shared" si="27"/>
        <v>0</v>
      </c>
      <c r="BI212" s="145">
        <f t="shared" si="28"/>
        <v>0</v>
      </c>
      <c r="BJ212" s="13" t="s">
        <v>83</v>
      </c>
      <c r="BK212" s="145">
        <f t="shared" si="29"/>
        <v>0</v>
      </c>
      <c r="BL212" s="13" t="s">
        <v>315</v>
      </c>
      <c r="BM212" s="144" t="s">
        <v>904</v>
      </c>
    </row>
    <row r="213" spans="2:65" s="1" customFormat="1" ht="24.2" customHeight="1">
      <c r="B213" s="132"/>
      <c r="C213" s="133" t="s">
        <v>577</v>
      </c>
      <c r="D213" s="133" t="s">
        <v>253</v>
      </c>
      <c r="E213" s="134" t="s">
        <v>1559</v>
      </c>
      <c r="F213" s="135" t="s">
        <v>1560</v>
      </c>
      <c r="G213" s="136" t="s">
        <v>821</v>
      </c>
      <c r="H213" s="160"/>
      <c r="I213" s="138"/>
      <c r="J213" s="139">
        <f t="shared" si="20"/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si="21"/>
        <v>0</v>
      </c>
      <c r="Q213" s="142">
        <v>0</v>
      </c>
      <c r="R213" s="142">
        <f t="shared" si="22"/>
        <v>0</v>
      </c>
      <c r="S213" s="142">
        <v>0</v>
      </c>
      <c r="T213" s="143">
        <f t="shared" si="23"/>
        <v>0</v>
      </c>
      <c r="AR213" s="144" t="s">
        <v>315</v>
      </c>
      <c r="AT213" s="144" t="s">
        <v>253</v>
      </c>
      <c r="AU213" s="144" t="s">
        <v>85</v>
      </c>
      <c r="AY213" s="13" t="s">
        <v>251</v>
      </c>
      <c r="BE213" s="145">
        <f t="shared" si="24"/>
        <v>0</v>
      </c>
      <c r="BF213" s="145">
        <f t="shared" si="25"/>
        <v>0</v>
      </c>
      <c r="BG213" s="145">
        <f t="shared" si="26"/>
        <v>0</v>
      </c>
      <c r="BH213" s="145">
        <f t="shared" si="27"/>
        <v>0</v>
      </c>
      <c r="BI213" s="145">
        <f t="shared" si="28"/>
        <v>0</v>
      </c>
      <c r="BJ213" s="13" t="s">
        <v>83</v>
      </c>
      <c r="BK213" s="145">
        <f t="shared" si="29"/>
        <v>0</v>
      </c>
      <c r="BL213" s="13" t="s">
        <v>315</v>
      </c>
      <c r="BM213" s="144" t="s">
        <v>910</v>
      </c>
    </row>
    <row r="214" spans="2:65" s="11" customFormat="1" ht="22.9" customHeight="1">
      <c r="B214" s="120"/>
      <c r="D214" s="121" t="s">
        <v>75</v>
      </c>
      <c r="E214" s="130" t="s">
        <v>1561</v>
      </c>
      <c r="F214" s="130" t="s">
        <v>1562</v>
      </c>
      <c r="I214" s="123"/>
      <c r="J214" s="131">
        <f>BK214</f>
        <v>0</v>
      </c>
      <c r="L214" s="120"/>
      <c r="M214" s="125"/>
      <c r="P214" s="126">
        <f>SUM(P215:P219)</f>
        <v>0</v>
      </c>
      <c r="R214" s="126">
        <f>SUM(R215:R219)</f>
        <v>3.5600000000000007E-2</v>
      </c>
      <c r="T214" s="127">
        <f>SUM(T215:T219)</f>
        <v>0</v>
      </c>
      <c r="AR214" s="121" t="s">
        <v>85</v>
      </c>
      <c r="AT214" s="128" t="s">
        <v>75</v>
      </c>
      <c r="AU214" s="128" t="s">
        <v>83</v>
      </c>
      <c r="AY214" s="121" t="s">
        <v>251</v>
      </c>
      <c r="BK214" s="129">
        <f>SUM(BK215:BK219)</f>
        <v>0</v>
      </c>
    </row>
    <row r="215" spans="2:65" s="1" customFormat="1" ht="33" customHeight="1">
      <c r="B215" s="132"/>
      <c r="C215" s="133" t="s">
        <v>579</v>
      </c>
      <c r="D215" s="133" t="s">
        <v>253</v>
      </c>
      <c r="E215" s="134" t="s">
        <v>1563</v>
      </c>
      <c r="F215" s="135" t="s">
        <v>1564</v>
      </c>
      <c r="G215" s="136" t="s">
        <v>1508</v>
      </c>
      <c r="H215" s="137">
        <v>2</v>
      </c>
      <c r="I215" s="138"/>
      <c r="J215" s="139">
        <f>ROUND(I215*H215,2)</f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315</v>
      </c>
      <c r="AT215" s="144" t="s">
        <v>253</v>
      </c>
      <c r="AU215" s="144" t="s">
        <v>85</v>
      </c>
      <c r="AY215" s="13" t="s">
        <v>251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3" t="s">
        <v>83</v>
      </c>
      <c r="BK215" s="145">
        <f>ROUND(I215*H215,2)</f>
        <v>0</v>
      </c>
      <c r="BL215" s="13" t="s">
        <v>315</v>
      </c>
      <c r="BM215" s="144" t="s">
        <v>918</v>
      </c>
    </row>
    <row r="216" spans="2:65" s="1" customFormat="1" ht="33" customHeight="1">
      <c r="B216" s="132"/>
      <c r="C216" s="133" t="s">
        <v>583</v>
      </c>
      <c r="D216" s="133" t="s">
        <v>253</v>
      </c>
      <c r="E216" s="134" t="s">
        <v>1565</v>
      </c>
      <c r="F216" s="135" t="s">
        <v>1566</v>
      </c>
      <c r="G216" s="136" t="s">
        <v>1508</v>
      </c>
      <c r="H216" s="137">
        <v>2</v>
      </c>
      <c r="I216" s="138"/>
      <c r="J216" s="139">
        <f>ROUND(I216*H216,2)</f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>O216*H216</f>
        <v>0</v>
      </c>
      <c r="Q216" s="142">
        <v>1.6650000000000002E-2</v>
      </c>
      <c r="R216" s="142">
        <f>Q216*H216</f>
        <v>3.3300000000000003E-2</v>
      </c>
      <c r="S216" s="142">
        <v>0</v>
      </c>
      <c r="T216" s="143">
        <f>S216*H216</f>
        <v>0</v>
      </c>
      <c r="AR216" s="144" t="s">
        <v>315</v>
      </c>
      <c r="AT216" s="144" t="s">
        <v>253</v>
      </c>
      <c r="AU216" s="144" t="s">
        <v>85</v>
      </c>
      <c r="AY216" s="13" t="s">
        <v>251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3" t="s">
        <v>83</v>
      </c>
      <c r="BK216" s="145">
        <f>ROUND(I216*H216,2)</f>
        <v>0</v>
      </c>
      <c r="BL216" s="13" t="s">
        <v>315</v>
      </c>
      <c r="BM216" s="144" t="s">
        <v>924</v>
      </c>
    </row>
    <row r="217" spans="2:65" s="1" customFormat="1" ht="16.5" customHeight="1">
      <c r="B217" s="132"/>
      <c r="C217" s="133" t="s">
        <v>595</v>
      </c>
      <c r="D217" s="133" t="s">
        <v>253</v>
      </c>
      <c r="E217" s="134" t="s">
        <v>1567</v>
      </c>
      <c r="F217" s="135" t="s">
        <v>1568</v>
      </c>
      <c r="G217" s="136" t="s">
        <v>1508</v>
      </c>
      <c r="H217" s="137">
        <v>2</v>
      </c>
      <c r="I217" s="138"/>
      <c r="J217" s="139">
        <f>ROUND(I217*H217,2)</f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>O217*H217</f>
        <v>0</v>
      </c>
      <c r="Q217" s="142">
        <v>1.4999999999999999E-4</v>
      </c>
      <c r="R217" s="142">
        <f>Q217*H217</f>
        <v>2.9999999999999997E-4</v>
      </c>
      <c r="S217" s="142">
        <v>0</v>
      </c>
      <c r="T217" s="143">
        <f>S217*H217</f>
        <v>0</v>
      </c>
      <c r="AR217" s="144" t="s">
        <v>315</v>
      </c>
      <c r="AT217" s="144" t="s">
        <v>253</v>
      </c>
      <c r="AU217" s="144" t="s">
        <v>85</v>
      </c>
      <c r="AY217" s="13" t="s">
        <v>251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3" t="s">
        <v>83</v>
      </c>
      <c r="BK217" s="145">
        <f>ROUND(I217*H217,2)</f>
        <v>0</v>
      </c>
      <c r="BL217" s="13" t="s">
        <v>315</v>
      </c>
      <c r="BM217" s="144" t="s">
        <v>934</v>
      </c>
    </row>
    <row r="218" spans="2:65" s="1" customFormat="1" ht="16.5" customHeight="1">
      <c r="B218" s="132"/>
      <c r="C218" s="133" t="s">
        <v>599</v>
      </c>
      <c r="D218" s="133" t="s">
        <v>253</v>
      </c>
      <c r="E218" s="134" t="s">
        <v>1569</v>
      </c>
      <c r="F218" s="135" t="s">
        <v>1570</v>
      </c>
      <c r="G218" s="136" t="s">
        <v>1508</v>
      </c>
      <c r="H218" s="137">
        <v>4</v>
      </c>
      <c r="I218" s="138"/>
      <c r="J218" s="139">
        <f>ROUND(I218*H218,2)</f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>O218*H218</f>
        <v>0</v>
      </c>
      <c r="Q218" s="142">
        <v>5.0000000000000001E-4</v>
      </c>
      <c r="R218" s="142">
        <f>Q218*H218</f>
        <v>2E-3</v>
      </c>
      <c r="S218" s="142">
        <v>0</v>
      </c>
      <c r="T218" s="143">
        <f>S218*H218</f>
        <v>0</v>
      </c>
      <c r="AR218" s="144" t="s">
        <v>315</v>
      </c>
      <c r="AT218" s="144" t="s">
        <v>253</v>
      </c>
      <c r="AU218" s="144" t="s">
        <v>85</v>
      </c>
      <c r="AY218" s="13" t="s">
        <v>251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3" t="s">
        <v>83</v>
      </c>
      <c r="BK218" s="145">
        <f>ROUND(I218*H218,2)</f>
        <v>0</v>
      </c>
      <c r="BL218" s="13" t="s">
        <v>315</v>
      </c>
      <c r="BM218" s="144" t="s">
        <v>942</v>
      </c>
    </row>
    <row r="219" spans="2:65" s="1" customFormat="1" ht="24.2" customHeight="1">
      <c r="B219" s="132"/>
      <c r="C219" s="133" t="s">
        <v>603</v>
      </c>
      <c r="D219" s="133" t="s">
        <v>253</v>
      </c>
      <c r="E219" s="134" t="s">
        <v>1571</v>
      </c>
      <c r="F219" s="135" t="s">
        <v>1572</v>
      </c>
      <c r="G219" s="136" t="s">
        <v>821</v>
      </c>
      <c r="H219" s="160"/>
      <c r="I219" s="138"/>
      <c r="J219" s="139">
        <f>ROUND(I219*H219,2)</f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315</v>
      </c>
      <c r="AT219" s="144" t="s">
        <v>253</v>
      </c>
      <c r="AU219" s="144" t="s">
        <v>85</v>
      </c>
      <c r="AY219" s="13" t="s">
        <v>251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3" t="s">
        <v>83</v>
      </c>
      <c r="BK219" s="145">
        <f>ROUND(I219*H219,2)</f>
        <v>0</v>
      </c>
      <c r="BL219" s="13" t="s">
        <v>315</v>
      </c>
      <c r="BM219" s="144" t="s">
        <v>952</v>
      </c>
    </row>
    <row r="220" spans="2:65" s="11" customFormat="1" ht="25.9" customHeight="1">
      <c r="B220" s="120"/>
      <c r="D220" s="121" t="s">
        <v>75</v>
      </c>
      <c r="E220" s="122" t="s">
        <v>1573</v>
      </c>
      <c r="F220" s="122" t="s">
        <v>1574</v>
      </c>
      <c r="I220" s="123"/>
      <c r="J220" s="124">
        <f>BK220</f>
        <v>0</v>
      </c>
      <c r="L220" s="120"/>
      <c r="M220" s="125"/>
      <c r="P220" s="126">
        <f>SUM(P221:P222)</f>
        <v>0</v>
      </c>
      <c r="R220" s="126">
        <f>SUM(R221:R222)</f>
        <v>0</v>
      </c>
      <c r="T220" s="127">
        <f>SUM(T221:T222)</f>
        <v>0</v>
      </c>
      <c r="AR220" s="121" t="s">
        <v>258</v>
      </c>
      <c r="AT220" s="128" t="s">
        <v>75</v>
      </c>
      <c r="AU220" s="128" t="s">
        <v>76</v>
      </c>
      <c r="AY220" s="121" t="s">
        <v>251</v>
      </c>
      <c r="BK220" s="129">
        <f>SUM(BK221:BK222)</f>
        <v>0</v>
      </c>
    </row>
    <row r="221" spans="2:65" s="1" customFormat="1" ht="24.2" customHeight="1">
      <c r="B221" s="132"/>
      <c r="C221" s="133" t="s">
        <v>607</v>
      </c>
      <c r="D221" s="133" t="s">
        <v>253</v>
      </c>
      <c r="E221" s="134" t="s">
        <v>1575</v>
      </c>
      <c r="F221" s="135" t="s">
        <v>1576</v>
      </c>
      <c r="G221" s="136" t="s">
        <v>1577</v>
      </c>
      <c r="H221" s="137">
        <v>5</v>
      </c>
      <c r="I221" s="138"/>
      <c r="J221" s="139">
        <f>ROUND(I221*H221,2)</f>
        <v>0</v>
      </c>
      <c r="K221" s="135" t="s">
        <v>257</v>
      </c>
      <c r="L221" s="28"/>
      <c r="M221" s="140" t="s">
        <v>1</v>
      </c>
      <c r="N221" s="141" t="s">
        <v>41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1578</v>
      </c>
      <c r="AT221" s="144" t="s">
        <v>253</v>
      </c>
      <c r="AU221" s="144" t="s">
        <v>83</v>
      </c>
      <c r="AY221" s="13" t="s">
        <v>251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3" t="s">
        <v>83</v>
      </c>
      <c r="BK221" s="145">
        <f>ROUND(I221*H221,2)</f>
        <v>0</v>
      </c>
      <c r="BL221" s="13" t="s">
        <v>1578</v>
      </c>
      <c r="BM221" s="144" t="s">
        <v>962</v>
      </c>
    </row>
    <row r="222" spans="2:65" s="1" customFormat="1" ht="24.2" customHeight="1">
      <c r="B222" s="132"/>
      <c r="C222" s="133" t="s">
        <v>611</v>
      </c>
      <c r="D222" s="133" t="s">
        <v>253</v>
      </c>
      <c r="E222" s="134" t="s">
        <v>1579</v>
      </c>
      <c r="F222" s="135" t="s">
        <v>1580</v>
      </c>
      <c r="G222" s="136" t="s">
        <v>1577</v>
      </c>
      <c r="H222" s="137">
        <v>25</v>
      </c>
      <c r="I222" s="138"/>
      <c r="J222" s="139">
        <f>ROUND(I222*H222,2)</f>
        <v>0</v>
      </c>
      <c r="K222" s="135" t="s">
        <v>257</v>
      </c>
      <c r="L222" s="28"/>
      <c r="M222" s="161" t="s">
        <v>1</v>
      </c>
      <c r="N222" s="162" t="s">
        <v>41</v>
      </c>
      <c r="O222" s="163"/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AR222" s="144" t="s">
        <v>1578</v>
      </c>
      <c r="AT222" s="144" t="s">
        <v>253</v>
      </c>
      <c r="AU222" s="144" t="s">
        <v>83</v>
      </c>
      <c r="AY222" s="13" t="s">
        <v>251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3" t="s">
        <v>83</v>
      </c>
      <c r="BK222" s="145">
        <f>ROUND(I222*H222,2)</f>
        <v>0</v>
      </c>
      <c r="BL222" s="13" t="s">
        <v>1578</v>
      </c>
      <c r="BM222" s="144" t="s">
        <v>970</v>
      </c>
    </row>
    <row r="223" spans="2:65" s="1" customFormat="1" ht="6.95" customHeight="1">
      <c r="B223" s="40"/>
      <c r="C223" s="41"/>
      <c r="D223" s="41"/>
      <c r="E223" s="41"/>
      <c r="F223" s="41"/>
      <c r="G223" s="41"/>
      <c r="H223" s="41"/>
      <c r="I223" s="41"/>
      <c r="J223" s="41"/>
      <c r="K223" s="41"/>
      <c r="L223" s="28"/>
    </row>
  </sheetData>
  <autoFilter ref="C130:K222" xr:uid="{00000000-0009-0000-0000-000002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1581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ROUND(J128,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ROUND((SUM(BE128:BE147)),  2)</f>
        <v>0</v>
      </c>
      <c r="I37" s="92">
        <v>0.21</v>
      </c>
      <c r="J37" s="81">
        <f>ROUND(((SUM(BE128:BE147))*I37),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ROUND((SUM(BF128:BF147)),  2)</f>
        <v>0</v>
      </c>
      <c r="I38" s="92">
        <v>0.15</v>
      </c>
      <c r="J38" s="81">
        <f>ROUND(((SUM(BF128:BF147))*I38),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ROUND((SUM(BG128:BG147)),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ROUND((SUM(BH128:BH147)),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ROUND((SUM(BI128:BI147)),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01.03 - STLAČENÝ VZDUCH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J128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47" s="9" customFormat="1" ht="19.899999999999999" customHeight="1">
      <c r="B102" s="108"/>
      <c r="D102" s="109" t="s">
        <v>1396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47" s="9" customFormat="1" ht="19.899999999999999" customHeight="1">
      <c r="B103" s="108"/>
      <c r="D103" s="109" t="s">
        <v>1582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47" s="8" customFormat="1" ht="24.95" customHeight="1">
      <c r="B104" s="104"/>
      <c r="D104" s="105" t="s">
        <v>1400</v>
      </c>
      <c r="E104" s="106"/>
      <c r="F104" s="106"/>
      <c r="G104" s="106"/>
      <c r="H104" s="106"/>
      <c r="I104" s="106"/>
      <c r="J104" s="107">
        <f>J146</f>
        <v>0</v>
      </c>
      <c r="L104" s="104"/>
    </row>
    <row r="105" spans="2:47" s="1" customFormat="1" ht="21.75" customHeight="1">
      <c r="B105" s="28"/>
      <c r="L105" s="28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17" t="s">
        <v>236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16</v>
      </c>
      <c r="L113" s="28"/>
    </row>
    <row r="114" spans="2:63" s="1" customFormat="1" ht="26.25" customHeight="1">
      <c r="B114" s="28"/>
      <c r="E114" s="210" t="str">
        <f>E7</f>
        <v>PŘÍSTAVBA A STAVEBNÍ ÚPRAVY  DÍLEN HORSKÁ 258, VRCHLABÍ</v>
      </c>
      <c r="F114" s="211"/>
      <c r="G114" s="211"/>
      <c r="H114" s="211"/>
      <c r="L114" s="28"/>
    </row>
    <row r="115" spans="2:63" ht="12" customHeight="1">
      <c r="B115" s="16"/>
      <c r="C115" s="23" t="s">
        <v>198</v>
      </c>
      <c r="L115" s="16"/>
    </row>
    <row r="116" spans="2:63" ht="16.5" customHeight="1">
      <c r="B116" s="16"/>
      <c r="E116" s="210" t="s">
        <v>199</v>
      </c>
      <c r="F116" s="170"/>
      <c r="G116" s="170"/>
      <c r="H116" s="170"/>
      <c r="L116" s="16"/>
    </row>
    <row r="117" spans="2:63" ht="12" customHeight="1">
      <c r="B117" s="16"/>
      <c r="C117" s="23" t="s">
        <v>200</v>
      </c>
      <c r="L117" s="16"/>
    </row>
    <row r="118" spans="2:63" s="1" customFormat="1" ht="16.5" customHeight="1">
      <c r="B118" s="28"/>
      <c r="E118" s="203" t="s">
        <v>201</v>
      </c>
      <c r="F118" s="212"/>
      <c r="G118" s="212"/>
      <c r="H118" s="212"/>
      <c r="L118" s="28"/>
    </row>
    <row r="119" spans="2:63" s="1" customFormat="1" ht="12" customHeight="1">
      <c r="B119" s="28"/>
      <c r="C119" s="23" t="s">
        <v>202</v>
      </c>
      <c r="L119" s="28"/>
    </row>
    <row r="120" spans="2:63" s="1" customFormat="1" ht="16.5" customHeight="1">
      <c r="B120" s="28"/>
      <c r="E120" s="192" t="str">
        <f>E13</f>
        <v>SO 01.03 - STLAČENÝ VZDUCH I.etapa PŘÍSTAVBA</v>
      </c>
      <c r="F120" s="212"/>
      <c r="G120" s="212"/>
      <c r="H120" s="212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F16</f>
        <v>Vrchlabí</v>
      </c>
      <c r="I122" s="23" t="s">
        <v>22</v>
      </c>
      <c r="J122" s="48" t="str">
        <f>IF(J16="","",J16)</f>
        <v>25. 10. 2023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24</v>
      </c>
      <c r="F124" s="21" t="str">
        <f>E19</f>
        <v>Královéhradecký kraj</v>
      </c>
      <c r="I124" s="23" t="s">
        <v>30</v>
      </c>
      <c r="J124" s="26" t="str">
        <f>E25</f>
        <v xml:space="preserve"> </v>
      </c>
      <c r="L124" s="28"/>
    </row>
    <row r="125" spans="2:63" s="1" customFormat="1" ht="15.2" customHeight="1">
      <c r="B125" s="28"/>
      <c r="C125" s="23" t="s">
        <v>28</v>
      </c>
      <c r="F125" s="21" t="str">
        <f>IF(E22="","",E22)</f>
        <v>Vyplň údaj</v>
      </c>
      <c r="I125" s="23" t="s">
        <v>33</v>
      </c>
      <c r="J125" s="26" t="str">
        <f>E28</f>
        <v>IRBOS s.r.o.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237</v>
      </c>
      <c r="D127" s="114" t="s">
        <v>61</v>
      </c>
      <c r="E127" s="114" t="s">
        <v>57</v>
      </c>
      <c r="F127" s="114" t="s">
        <v>58</v>
      </c>
      <c r="G127" s="114" t="s">
        <v>238</v>
      </c>
      <c r="H127" s="114" t="s">
        <v>239</v>
      </c>
      <c r="I127" s="114" t="s">
        <v>240</v>
      </c>
      <c r="J127" s="114" t="s">
        <v>207</v>
      </c>
      <c r="K127" s="115" t="s">
        <v>241</v>
      </c>
      <c r="L127" s="112"/>
      <c r="M127" s="55" t="s">
        <v>1</v>
      </c>
      <c r="N127" s="56" t="s">
        <v>40</v>
      </c>
      <c r="O127" s="56" t="s">
        <v>242</v>
      </c>
      <c r="P127" s="56" t="s">
        <v>243</v>
      </c>
      <c r="Q127" s="56" t="s">
        <v>244</v>
      </c>
      <c r="R127" s="56" t="s">
        <v>245</v>
      </c>
      <c r="S127" s="56" t="s">
        <v>246</v>
      </c>
      <c r="T127" s="57" t="s">
        <v>247</v>
      </c>
    </row>
    <row r="128" spans="2:63" s="1" customFormat="1" ht="22.9" customHeight="1">
      <c r="B128" s="28"/>
      <c r="C128" s="60" t="s">
        <v>248</v>
      </c>
      <c r="J128" s="116">
        <f>BK128</f>
        <v>0</v>
      </c>
      <c r="L128" s="28"/>
      <c r="M128" s="58"/>
      <c r="N128" s="49"/>
      <c r="O128" s="49"/>
      <c r="P128" s="117">
        <f>P129+P146</f>
        <v>0</v>
      </c>
      <c r="Q128" s="49"/>
      <c r="R128" s="117">
        <f>R129+R146</f>
        <v>7.847999999999998E-2</v>
      </c>
      <c r="S128" s="49"/>
      <c r="T128" s="118">
        <f>T129+T146</f>
        <v>0</v>
      </c>
      <c r="AT128" s="13" t="s">
        <v>75</v>
      </c>
      <c r="AU128" s="13" t="s">
        <v>209</v>
      </c>
      <c r="BK128" s="119">
        <f>BK129+BK146</f>
        <v>0</v>
      </c>
    </row>
    <row r="129" spans="2:65" s="11" customFormat="1" ht="25.9" customHeight="1">
      <c r="B129" s="120"/>
      <c r="D129" s="121" t="s">
        <v>75</v>
      </c>
      <c r="E129" s="122" t="s">
        <v>781</v>
      </c>
      <c r="F129" s="122" t="s">
        <v>782</v>
      </c>
      <c r="I129" s="123"/>
      <c r="J129" s="124">
        <f>BK129</f>
        <v>0</v>
      </c>
      <c r="L129" s="120"/>
      <c r="M129" s="125"/>
      <c r="P129" s="126">
        <f>P130+P139</f>
        <v>0</v>
      </c>
      <c r="R129" s="126">
        <f>R130+R139</f>
        <v>7.847999999999998E-2</v>
      </c>
      <c r="T129" s="127">
        <f>T130+T139</f>
        <v>0</v>
      </c>
      <c r="AR129" s="121" t="s">
        <v>85</v>
      </c>
      <c r="AT129" s="128" t="s">
        <v>75</v>
      </c>
      <c r="AU129" s="128" t="s">
        <v>76</v>
      </c>
      <c r="AY129" s="121" t="s">
        <v>251</v>
      </c>
      <c r="BK129" s="129">
        <f>BK130+BK139</f>
        <v>0</v>
      </c>
    </row>
    <row r="130" spans="2:65" s="11" customFormat="1" ht="22.9" customHeight="1">
      <c r="B130" s="120"/>
      <c r="D130" s="121" t="s">
        <v>75</v>
      </c>
      <c r="E130" s="130" t="s">
        <v>1442</v>
      </c>
      <c r="F130" s="130" t="s">
        <v>1443</v>
      </c>
      <c r="I130" s="123"/>
      <c r="J130" s="131">
        <f>BK130</f>
        <v>0</v>
      </c>
      <c r="L130" s="120"/>
      <c r="M130" s="125"/>
      <c r="P130" s="126">
        <f>SUM(P131:P138)</f>
        <v>0</v>
      </c>
      <c r="R130" s="126">
        <f>SUM(R131:R138)</f>
        <v>7.7519999999999978E-2</v>
      </c>
      <c r="T130" s="127">
        <f>SUM(T131:T138)</f>
        <v>0</v>
      </c>
      <c r="AR130" s="121" t="s">
        <v>85</v>
      </c>
      <c r="AT130" s="128" t="s">
        <v>75</v>
      </c>
      <c r="AU130" s="128" t="s">
        <v>83</v>
      </c>
      <c r="AY130" s="121" t="s">
        <v>251</v>
      </c>
      <c r="BK130" s="129">
        <f>SUM(BK131:BK138)</f>
        <v>0</v>
      </c>
    </row>
    <row r="131" spans="2:65" s="1" customFormat="1" ht="24.2" customHeight="1">
      <c r="B131" s="132"/>
      <c r="C131" s="133" t="s">
        <v>83</v>
      </c>
      <c r="D131" s="133" t="s">
        <v>253</v>
      </c>
      <c r="E131" s="134" t="s">
        <v>1583</v>
      </c>
      <c r="F131" s="135" t="s">
        <v>1584</v>
      </c>
      <c r="G131" s="136" t="s">
        <v>411</v>
      </c>
      <c r="H131" s="137">
        <v>10</v>
      </c>
      <c r="I131" s="138"/>
      <c r="J131" s="139">
        <f t="shared" ref="J131:J138" si="0">ROUND(I131*H131,2)</f>
        <v>0</v>
      </c>
      <c r="K131" s="135" t="s">
        <v>257</v>
      </c>
      <c r="L131" s="28"/>
      <c r="M131" s="140" t="s">
        <v>1</v>
      </c>
      <c r="N131" s="141" t="s">
        <v>41</v>
      </c>
      <c r="P131" s="142">
        <f t="shared" ref="P131:P138" si="1">O131*H131</f>
        <v>0</v>
      </c>
      <c r="Q131" s="142">
        <v>1.2600000000000001E-3</v>
      </c>
      <c r="R131" s="142">
        <f t="shared" ref="R131:R138" si="2">Q131*H131</f>
        <v>1.26E-2</v>
      </c>
      <c r="S131" s="142">
        <v>0</v>
      </c>
      <c r="T131" s="143">
        <f t="shared" ref="T131:T138" si="3">S131*H131</f>
        <v>0</v>
      </c>
      <c r="AR131" s="144" t="s">
        <v>315</v>
      </c>
      <c r="AT131" s="144" t="s">
        <v>253</v>
      </c>
      <c r="AU131" s="144" t="s">
        <v>85</v>
      </c>
      <c r="AY131" s="13" t="s">
        <v>251</v>
      </c>
      <c r="BE131" s="145">
        <f t="shared" ref="BE131:BE138" si="4">IF(N131="základní",J131,0)</f>
        <v>0</v>
      </c>
      <c r="BF131" s="145">
        <f t="shared" ref="BF131:BF138" si="5">IF(N131="snížená",J131,0)</f>
        <v>0</v>
      </c>
      <c r="BG131" s="145">
        <f t="shared" ref="BG131:BG138" si="6">IF(N131="zákl. přenesená",J131,0)</f>
        <v>0</v>
      </c>
      <c r="BH131" s="145">
        <f t="shared" ref="BH131:BH138" si="7">IF(N131="sníž. přenesená",J131,0)</f>
        <v>0</v>
      </c>
      <c r="BI131" s="145">
        <f t="shared" ref="BI131:BI138" si="8">IF(N131="nulová",J131,0)</f>
        <v>0</v>
      </c>
      <c r="BJ131" s="13" t="s">
        <v>83</v>
      </c>
      <c r="BK131" s="145">
        <f t="shared" ref="BK131:BK138" si="9">ROUND(I131*H131,2)</f>
        <v>0</v>
      </c>
      <c r="BL131" s="13" t="s">
        <v>315</v>
      </c>
      <c r="BM131" s="144" t="s">
        <v>85</v>
      </c>
    </row>
    <row r="132" spans="2:65" s="1" customFormat="1" ht="24.2" customHeight="1">
      <c r="B132" s="132"/>
      <c r="C132" s="133" t="s">
        <v>85</v>
      </c>
      <c r="D132" s="133" t="s">
        <v>253</v>
      </c>
      <c r="E132" s="134" t="s">
        <v>1585</v>
      </c>
      <c r="F132" s="135" t="s">
        <v>1586</v>
      </c>
      <c r="G132" s="136" t="s">
        <v>411</v>
      </c>
      <c r="H132" s="137">
        <v>36</v>
      </c>
      <c r="I132" s="138"/>
      <c r="J132" s="139">
        <f t="shared" si="0"/>
        <v>0</v>
      </c>
      <c r="K132" s="135" t="s">
        <v>257</v>
      </c>
      <c r="L132" s="28"/>
      <c r="M132" s="140" t="s">
        <v>1</v>
      </c>
      <c r="N132" s="141" t="s">
        <v>41</v>
      </c>
      <c r="P132" s="142">
        <f t="shared" si="1"/>
        <v>0</v>
      </c>
      <c r="Q132" s="142">
        <v>1.5299999999999999E-3</v>
      </c>
      <c r="R132" s="142">
        <f t="shared" si="2"/>
        <v>5.5079999999999997E-2</v>
      </c>
      <c r="S132" s="142">
        <v>0</v>
      </c>
      <c r="T132" s="143">
        <f t="shared" si="3"/>
        <v>0</v>
      </c>
      <c r="AR132" s="144" t="s">
        <v>315</v>
      </c>
      <c r="AT132" s="144" t="s">
        <v>253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315</v>
      </c>
      <c r="BM132" s="144" t="s">
        <v>258</v>
      </c>
    </row>
    <row r="133" spans="2:65" s="1" customFormat="1" ht="33" customHeight="1">
      <c r="B133" s="132"/>
      <c r="C133" s="133" t="s">
        <v>93</v>
      </c>
      <c r="D133" s="133" t="s">
        <v>253</v>
      </c>
      <c r="E133" s="134" t="s">
        <v>1587</v>
      </c>
      <c r="F133" s="135" t="s">
        <v>1588</v>
      </c>
      <c r="G133" s="136" t="s">
        <v>1589</v>
      </c>
      <c r="H133" s="137">
        <v>24</v>
      </c>
      <c r="I133" s="138"/>
      <c r="J133" s="139">
        <f t="shared" si="0"/>
        <v>0</v>
      </c>
      <c r="K133" s="135" t="s">
        <v>1590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315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315</v>
      </c>
      <c r="BM133" s="144" t="s">
        <v>274</v>
      </c>
    </row>
    <row r="134" spans="2:65" s="1" customFormat="1" ht="16.5" customHeight="1">
      <c r="B134" s="132"/>
      <c r="C134" s="133" t="s">
        <v>258</v>
      </c>
      <c r="D134" s="133" t="s">
        <v>253</v>
      </c>
      <c r="E134" s="134" t="s">
        <v>1474</v>
      </c>
      <c r="F134" s="135" t="s">
        <v>1475</v>
      </c>
      <c r="G134" s="136" t="s">
        <v>411</v>
      </c>
      <c r="H134" s="137">
        <v>35</v>
      </c>
      <c r="I134" s="138"/>
      <c r="J134" s="139">
        <f t="shared" si="0"/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2.5999999999999998E-4</v>
      </c>
      <c r="R134" s="142">
        <f t="shared" si="2"/>
        <v>9.0999999999999987E-3</v>
      </c>
      <c r="S134" s="142">
        <v>0</v>
      </c>
      <c r="T134" s="143">
        <f t="shared" si="3"/>
        <v>0</v>
      </c>
      <c r="AR134" s="144" t="s">
        <v>315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315</v>
      </c>
      <c r="BM134" s="144" t="s">
        <v>283</v>
      </c>
    </row>
    <row r="135" spans="2:65" s="1" customFormat="1" ht="16.5" customHeight="1">
      <c r="B135" s="132"/>
      <c r="C135" s="133" t="s">
        <v>270</v>
      </c>
      <c r="D135" s="133" t="s">
        <v>253</v>
      </c>
      <c r="E135" s="134" t="s">
        <v>1478</v>
      </c>
      <c r="F135" s="135" t="s">
        <v>1479</v>
      </c>
      <c r="G135" s="136" t="s">
        <v>335</v>
      </c>
      <c r="H135" s="137">
        <v>4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315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315</v>
      </c>
      <c r="BM135" s="144" t="s">
        <v>292</v>
      </c>
    </row>
    <row r="136" spans="2:65" s="1" customFormat="1" ht="24.2" customHeight="1">
      <c r="B136" s="132"/>
      <c r="C136" s="133" t="s">
        <v>274</v>
      </c>
      <c r="D136" s="133" t="s">
        <v>253</v>
      </c>
      <c r="E136" s="134" t="s">
        <v>1591</v>
      </c>
      <c r="F136" s="135" t="s">
        <v>1592</v>
      </c>
      <c r="G136" s="136" t="s">
        <v>335</v>
      </c>
      <c r="H136" s="137">
        <v>4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1.1E-4</v>
      </c>
      <c r="R136" s="142">
        <f t="shared" si="2"/>
        <v>4.4000000000000002E-4</v>
      </c>
      <c r="S136" s="142">
        <v>0</v>
      </c>
      <c r="T136" s="143">
        <f t="shared" si="3"/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315</v>
      </c>
      <c r="BM136" s="144" t="s">
        <v>300</v>
      </c>
    </row>
    <row r="137" spans="2:65" s="1" customFormat="1" ht="24.2" customHeight="1">
      <c r="B137" s="132"/>
      <c r="C137" s="133" t="s">
        <v>278</v>
      </c>
      <c r="D137" s="133" t="s">
        <v>253</v>
      </c>
      <c r="E137" s="134" t="s">
        <v>1593</v>
      </c>
      <c r="F137" s="135" t="s">
        <v>1594</v>
      </c>
      <c r="G137" s="136" t="s">
        <v>335</v>
      </c>
      <c r="H137" s="137">
        <v>1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2.9999999999999997E-4</v>
      </c>
      <c r="R137" s="142">
        <f t="shared" si="2"/>
        <v>2.9999999999999997E-4</v>
      </c>
      <c r="S137" s="142">
        <v>0</v>
      </c>
      <c r="T137" s="143">
        <f t="shared" si="3"/>
        <v>0</v>
      </c>
      <c r="AR137" s="144" t="s">
        <v>315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308</v>
      </c>
    </row>
    <row r="138" spans="2:65" s="1" customFormat="1" ht="24.2" customHeight="1">
      <c r="B138" s="132"/>
      <c r="C138" s="133" t="s">
        <v>283</v>
      </c>
      <c r="D138" s="133" t="s">
        <v>253</v>
      </c>
      <c r="E138" s="134" t="s">
        <v>1515</v>
      </c>
      <c r="F138" s="135" t="s">
        <v>1595</v>
      </c>
      <c r="G138" s="136" t="s">
        <v>821</v>
      </c>
      <c r="H138" s="160"/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315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315</v>
      </c>
      <c r="BM138" s="144" t="s">
        <v>1596</v>
      </c>
    </row>
    <row r="139" spans="2:65" s="11" customFormat="1" ht="22.9" customHeight="1">
      <c r="B139" s="120"/>
      <c r="D139" s="121" t="s">
        <v>75</v>
      </c>
      <c r="E139" s="130" t="s">
        <v>1597</v>
      </c>
      <c r="F139" s="130" t="s">
        <v>1598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9.6000000000000002E-4</v>
      </c>
      <c r="T139" s="127">
        <f>SUM(T140:T145)</f>
        <v>0</v>
      </c>
      <c r="AR139" s="121" t="s">
        <v>85</v>
      </c>
      <c r="AT139" s="128" t="s">
        <v>75</v>
      </c>
      <c r="AU139" s="128" t="s">
        <v>83</v>
      </c>
      <c r="AY139" s="121" t="s">
        <v>251</v>
      </c>
      <c r="BK139" s="129">
        <f>SUM(BK140:BK145)</f>
        <v>0</v>
      </c>
    </row>
    <row r="140" spans="2:65" s="1" customFormat="1" ht="24.2" customHeight="1">
      <c r="B140" s="132"/>
      <c r="C140" s="133" t="s">
        <v>287</v>
      </c>
      <c r="D140" s="133" t="s">
        <v>253</v>
      </c>
      <c r="E140" s="134" t="s">
        <v>1599</v>
      </c>
      <c r="F140" s="135" t="s">
        <v>1600</v>
      </c>
      <c r="G140" s="136" t="s">
        <v>401</v>
      </c>
      <c r="H140" s="137">
        <v>1</v>
      </c>
      <c r="I140" s="138"/>
      <c r="J140" s="139">
        <f t="shared" ref="J140:J145" si="10">ROUND(I140*H140,2)</f>
        <v>0</v>
      </c>
      <c r="K140" s="135" t="s">
        <v>1590</v>
      </c>
      <c r="L140" s="28"/>
      <c r="M140" s="140" t="s">
        <v>1</v>
      </c>
      <c r="N140" s="141" t="s">
        <v>41</v>
      </c>
      <c r="P140" s="142">
        <f t="shared" ref="P140:P145" si="11">O140*H140</f>
        <v>0</v>
      </c>
      <c r="Q140" s="142">
        <v>0</v>
      </c>
      <c r="R140" s="142">
        <f t="shared" ref="R140:R145" si="12">Q140*H140</f>
        <v>0</v>
      </c>
      <c r="S140" s="142">
        <v>0</v>
      </c>
      <c r="T140" s="143">
        <f t="shared" ref="T140:T145" si="13">S140*H140</f>
        <v>0</v>
      </c>
      <c r="AR140" s="144" t="s">
        <v>315</v>
      </c>
      <c r="AT140" s="144" t="s">
        <v>253</v>
      </c>
      <c r="AU140" s="144" t="s">
        <v>85</v>
      </c>
      <c r="AY140" s="13" t="s">
        <v>251</v>
      </c>
      <c r="BE140" s="145">
        <f t="shared" ref="BE140:BE145" si="14">IF(N140="základní",J140,0)</f>
        <v>0</v>
      </c>
      <c r="BF140" s="145">
        <f t="shared" ref="BF140:BF145" si="15">IF(N140="snížená",J140,0)</f>
        <v>0</v>
      </c>
      <c r="BG140" s="145">
        <f t="shared" ref="BG140:BG145" si="16">IF(N140="zákl. přenesená",J140,0)</f>
        <v>0</v>
      </c>
      <c r="BH140" s="145">
        <f t="shared" ref="BH140:BH145" si="17">IF(N140="sníž. přenesená",J140,0)</f>
        <v>0</v>
      </c>
      <c r="BI140" s="145">
        <f t="shared" ref="BI140:BI145" si="18">IF(N140="nulová",J140,0)</f>
        <v>0</v>
      </c>
      <c r="BJ140" s="13" t="s">
        <v>83</v>
      </c>
      <c r="BK140" s="145">
        <f t="shared" ref="BK140:BK145" si="19">ROUND(I140*H140,2)</f>
        <v>0</v>
      </c>
      <c r="BL140" s="13" t="s">
        <v>315</v>
      </c>
      <c r="BM140" s="144" t="s">
        <v>315</v>
      </c>
    </row>
    <row r="141" spans="2:65" s="1" customFormat="1" ht="24.2" customHeight="1">
      <c r="B141" s="132"/>
      <c r="C141" s="133" t="s">
        <v>292</v>
      </c>
      <c r="D141" s="133" t="s">
        <v>253</v>
      </c>
      <c r="E141" s="134" t="s">
        <v>1601</v>
      </c>
      <c r="F141" s="135" t="s">
        <v>1602</v>
      </c>
      <c r="G141" s="136" t="s">
        <v>401</v>
      </c>
      <c r="H141" s="137">
        <v>4</v>
      </c>
      <c r="I141" s="138"/>
      <c r="J141" s="139">
        <f t="shared" si="10"/>
        <v>0</v>
      </c>
      <c r="K141" s="135" t="s">
        <v>1590</v>
      </c>
      <c r="L141" s="28"/>
      <c r="M141" s="140" t="s">
        <v>1</v>
      </c>
      <c r="N141" s="141" t="s">
        <v>41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315</v>
      </c>
      <c r="AT141" s="144" t="s">
        <v>253</v>
      </c>
      <c r="AU141" s="144" t="s">
        <v>85</v>
      </c>
      <c r="AY141" s="13" t="s">
        <v>251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3" t="s">
        <v>83</v>
      </c>
      <c r="BK141" s="145">
        <f t="shared" si="19"/>
        <v>0</v>
      </c>
      <c r="BL141" s="13" t="s">
        <v>315</v>
      </c>
      <c r="BM141" s="144" t="s">
        <v>324</v>
      </c>
    </row>
    <row r="142" spans="2:65" s="1" customFormat="1" ht="33" customHeight="1">
      <c r="B142" s="132"/>
      <c r="C142" s="133" t="s">
        <v>296</v>
      </c>
      <c r="D142" s="133" t="s">
        <v>253</v>
      </c>
      <c r="E142" s="134" t="s">
        <v>1603</v>
      </c>
      <c r="F142" s="135" t="s">
        <v>1604</v>
      </c>
      <c r="G142" s="136" t="s">
        <v>401</v>
      </c>
      <c r="H142" s="137">
        <v>4</v>
      </c>
      <c r="I142" s="138"/>
      <c r="J142" s="139">
        <f t="shared" si="10"/>
        <v>0</v>
      </c>
      <c r="K142" s="135" t="s">
        <v>1590</v>
      </c>
      <c r="L142" s="28"/>
      <c r="M142" s="140" t="s">
        <v>1</v>
      </c>
      <c r="N142" s="141" t="s">
        <v>41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315</v>
      </c>
      <c r="AT142" s="144" t="s">
        <v>253</v>
      </c>
      <c r="AU142" s="144" t="s">
        <v>85</v>
      </c>
      <c r="AY142" s="13" t="s">
        <v>251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3" t="s">
        <v>83</v>
      </c>
      <c r="BK142" s="145">
        <f t="shared" si="19"/>
        <v>0</v>
      </c>
      <c r="BL142" s="13" t="s">
        <v>315</v>
      </c>
      <c r="BM142" s="144" t="s">
        <v>332</v>
      </c>
    </row>
    <row r="143" spans="2:65" s="1" customFormat="1" ht="21.75" customHeight="1">
      <c r="B143" s="132"/>
      <c r="C143" s="133" t="s">
        <v>300</v>
      </c>
      <c r="D143" s="133" t="s">
        <v>253</v>
      </c>
      <c r="E143" s="134" t="s">
        <v>1605</v>
      </c>
      <c r="F143" s="135" t="s">
        <v>1606</v>
      </c>
      <c r="G143" s="136" t="s">
        <v>423</v>
      </c>
      <c r="H143" s="137">
        <v>46</v>
      </c>
      <c r="I143" s="138"/>
      <c r="J143" s="139">
        <f t="shared" si="10"/>
        <v>0</v>
      </c>
      <c r="K143" s="135" t="s">
        <v>1074</v>
      </c>
      <c r="L143" s="28"/>
      <c r="M143" s="140" t="s">
        <v>1</v>
      </c>
      <c r="N143" s="141" t="s">
        <v>41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315</v>
      </c>
      <c r="AT143" s="144" t="s">
        <v>253</v>
      </c>
      <c r="AU143" s="144" t="s">
        <v>85</v>
      </c>
      <c r="AY143" s="13" t="s">
        <v>251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3" t="s">
        <v>83</v>
      </c>
      <c r="BK143" s="145">
        <f t="shared" si="19"/>
        <v>0</v>
      </c>
      <c r="BL143" s="13" t="s">
        <v>315</v>
      </c>
      <c r="BM143" s="144" t="s">
        <v>340</v>
      </c>
    </row>
    <row r="144" spans="2:65" s="1" customFormat="1" ht="24.2" customHeight="1">
      <c r="B144" s="132"/>
      <c r="C144" s="133" t="s">
        <v>304</v>
      </c>
      <c r="D144" s="133" t="s">
        <v>253</v>
      </c>
      <c r="E144" s="134" t="s">
        <v>1607</v>
      </c>
      <c r="F144" s="135" t="s">
        <v>1608</v>
      </c>
      <c r="G144" s="136" t="s">
        <v>335</v>
      </c>
      <c r="H144" s="137">
        <v>4</v>
      </c>
      <c r="I144" s="138"/>
      <c r="J144" s="139">
        <f t="shared" si="1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1"/>
        <v>0</v>
      </c>
      <c r="Q144" s="142">
        <v>2.4000000000000001E-4</v>
      </c>
      <c r="R144" s="142">
        <f t="shared" si="12"/>
        <v>9.6000000000000002E-4</v>
      </c>
      <c r="S144" s="142">
        <v>0</v>
      </c>
      <c r="T144" s="143">
        <f t="shared" si="13"/>
        <v>0</v>
      </c>
      <c r="AR144" s="144" t="s">
        <v>315</v>
      </c>
      <c r="AT144" s="144" t="s">
        <v>253</v>
      </c>
      <c r="AU144" s="144" t="s">
        <v>85</v>
      </c>
      <c r="AY144" s="13" t="s">
        <v>251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3" t="s">
        <v>83</v>
      </c>
      <c r="BK144" s="145">
        <f t="shared" si="19"/>
        <v>0</v>
      </c>
      <c r="BL144" s="13" t="s">
        <v>315</v>
      </c>
      <c r="BM144" s="144" t="s">
        <v>348</v>
      </c>
    </row>
    <row r="145" spans="2:65" s="1" customFormat="1" ht="24.2" customHeight="1">
      <c r="B145" s="132"/>
      <c r="C145" s="133" t="s">
        <v>308</v>
      </c>
      <c r="D145" s="133" t="s">
        <v>253</v>
      </c>
      <c r="E145" s="134" t="s">
        <v>1609</v>
      </c>
      <c r="F145" s="135" t="s">
        <v>1610</v>
      </c>
      <c r="G145" s="136" t="s">
        <v>821</v>
      </c>
      <c r="H145" s="160"/>
      <c r="I145" s="138"/>
      <c r="J145" s="139">
        <f t="shared" si="1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315</v>
      </c>
      <c r="AT145" s="144" t="s">
        <v>253</v>
      </c>
      <c r="AU145" s="144" t="s">
        <v>85</v>
      </c>
      <c r="AY145" s="13" t="s">
        <v>251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3" t="s">
        <v>83</v>
      </c>
      <c r="BK145" s="145">
        <f t="shared" si="19"/>
        <v>0</v>
      </c>
      <c r="BL145" s="13" t="s">
        <v>315</v>
      </c>
      <c r="BM145" s="144" t="s">
        <v>1611</v>
      </c>
    </row>
    <row r="146" spans="2:65" s="11" customFormat="1" ht="25.9" customHeight="1">
      <c r="B146" s="120"/>
      <c r="D146" s="121" t="s">
        <v>75</v>
      </c>
      <c r="E146" s="122" t="s">
        <v>1573</v>
      </c>
      <c r="F146" s="122" t="s">
        <v>1574</v>
      </c>
      <c r="I146" s="123"/>
      <c r="J146" s="124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258</v>
      </c>
      <c r="AT146" s="128" t="s">
        <v>75</v>
      </c>
      <c r="AU146" s="128" t="s">
        <v>76</v>
      </c>
      <c r="AY146" s="121" t="s">
        <v>251</v>
      </c>
      <c r="BK146" s="129">
        <f>BK147</f>
        <v>0</v>
      </c>
    </row>
    <row r="147" spans="2:65" s="1" customFormat="1" ht="24.2" customHeight="1">
      <c r="B147" s="132"/>
      <c r="C147" s="133" t="s">
        <v>8</v>
      </c>
      <c r="D147" s="133" t="s">
        <v>253</v>
      </c>
      <c r="E147" s="134" t="s">
        <v>1579</v>
      </c>
      <c r="F147" s="135" t="s">
        <v>1580</v>
      </c>
      <c r="G147" s="136" t="s">
        <v>1577</v>
      </c>
      <c r="H147" s="137">
        <v>15</v>
      </c>
      <c r="I147" s="138"/>
      <c r="J147" s="139">
        <f>ROUND(I147*H147,2)</f>
        <v>0</v>
      </c>
      <c r="K147" s="135" t="s">
        <v>257</v>
      </c>
      <c r="L147" s="28"/>
      <c r="M147" s="161" t="s">
        <v>1</v>
      </c>
      <c r="N147" s="162" t="s">
        <v>41</v>
      </c>
      <c r="O147" s="163"/>
      <c r="P147" s="164">
        <f>O147*H147</f>
        <v>0</v>
      </c>
      <c r="Q147" s="164">
        <v>0</v>
      </c>
      <c r="R147" s="164">
        <f>Q147*H147</f>
        <v>0</v>
      </c>
      <c r="S147" s="164">
        <v>0</v>
      </c>
      <c r="T147" s="165">
        <f>S147*H147</f>
        <v>0</v>
      </c>
      <c r="AR147" s="144" t="s">
        <v>1578</v>
      </c>
      <c r="AT147" s="144" t="s">
        <v>253</v>
      </c>
      <c r="AU147" s="144" t="s">
        <v>83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1578</v>
      </c>
      <c r="BM147" s="144" t="s">
        <v>356</v>
      </c>
    </row>
    <row r="148" spans="2:65" s="1" customFormat="1" ht="6.95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28"/>
    </row>
  </sheetData>
  <autoFilter ref="C127:K147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103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1612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ROUND(J133,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ROUND((SUM(BE133:BE267)),  2)</f>
        <v>0</v>
      </c>
      <c r="I37" s="92">
        <v>0.21</v>
      </c>
      <c r="J37" s="81">
        <f>ROUND(((SUM(BE133:BE267))*I37),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ROUND((SUM(BF133:BF267)),  2)</f>
        <v>0</v>
      </c>
      <c r="I38" s="92">
        <v>0.15</v>
      </c>
      <c r="J38" s="81">
        <f>ROUND(((SUM(BF133:BF267))*I38),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ROUND((SUM(BG133:BG267)),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ROUND((SUM(BH133:BH267)),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ROUND((SUM(BI133:BI267)),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01.04 - VYTÁPĚNÍ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J133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47" s="9" customFormat="1" ht="19.899999999999999" customHeight="1">
      <c r="B102" s="108"/>
      <c r="D102" s="109" t="s">
        <v>223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customHeight="1">
      <c r="B103" s="108"/>
      <c r="D103" s="109" t="s">
        <v>1582</v>
      </c>
      <c r="E103" s="110"/>
      <c r="F103" s="110"/>
      <c r="G103" s="110"/>
      <c r="H103" s="110"/>
      <c r="I103" s="110"/>
      <c r="J103" s="111">
        <f>J154</f>
        <v>0</v>
      </c>
      <c r="L103" s="108"/>
    </row>
    <row r="104" spans="2:47" s="9" customFormat="1" ht="19.899999999999999" customHeight="1">
      <c r="B104" s="108"/>
      <c r="D104" s="109" t="s">
        <v>1613</v>
      </c>
      <c r="E104" s="110"/>
      <c r="F104" s="110"/>
      <c r="G104" s="110"/>
      <c r="H104" s="110"/>
      <c r="I104" s="110"/>
      <c r="J104" s="111">
        <f>J167</f>
        <v>0</v>
      </c>
      <c r="L104" s="108"/>
    </row>
    <row r="105" spans="2:47" s="9" customFormat="1" ht="19.899999999999999" customHeight="1">
      <c r="B105" s="108"/>
      <c r="D105" s="109" t="s">
        <v>1614</v>
      </c>
      <c r="E105" s="110"/>
      <c r="F105" s="110"/>
      <c r="G105" s="110"/>
      <c r="H105" s="110"/>
      <c r="I105" s="110"/>
      <c r="J105" s="111">
        <f>J176</f>
        <v>0</v>
      </c>
      <c r="L105" s="108"/>
    </row>
    <row r="106" spans="2:47" s="9" customFormat="1" ht="19.899999999999999" customHeight="1">
      <c r="B106" s="108"/>
      <c r="D106" s="109" t="s">
        <v>1615</v>
      </c>
      <c r="E106" s="110"/>
      <c r="F106" s="110"/>
      <c r="G106" s="110"/>
      <c r="H106" s="110"/>
      <c r="I106" s="110"/>
      <c r="J106" s="111">
        <f>J187</f>
        <v>0</v>
      </c>
      <c r="L106" s="108"/>
    </row>
    <row r="107" spans="2:47" s="9" customFormat="1" ht="19.899999999999999" customHeight="1">
      <c r="B107" s="108"/>
      <c r="D107" s="109" t="s">
        <v>1616</v>
      </c>
      <c r="E107" s="110"/>
      <c r="F107" s="110"/>
      <c r="G107" s="110"/>
      <c r="H107" s="110"/>
      <c r="I107" s="110"/>
      <c r="J107" s="111">
        <f>J212</f>
        <v>0</v>
      </c>
      <c r="L107" s="108"/>
    </row>
    <row r="108" spans="2:47" s="9" customFormat="1" ht="19.899999999999999" customHeight="1">
      <c r="B108" s="108"/>
      <c r="D108" s="109" t="s">
        <v>1617</v>
      </c>
      <c r="E108" s="110"/>
      <c r="F108" s="110"/>
      <c r="G108" s="110"/>
      <c r="H108" s="110"/>
      <c r="I108" s="110"/>
      <c r="J108" s="111">
        <f>J243</f>
        <v>0</v>
      </c>
      <c r="L108" s="108"/>
    </row>
    <row r="109" spans="2:47" s="8" customFormat="1" ht="24.95" customHeight="1">
      <c r="B109" s="104"/>
      <c r="D109" s="105" t="s">
        <v>1400</v>
      </c>
      <c r="E109" s="106"/>
      <c r="F109" s="106"/>
      <c r="G109" s="106"/>
      <c r="H109" s="106"/>
      <c r="I109" s="106"/>
      <c r="J109" s="107">
        <f>J260</f>
        <v>0</v>
      </c>
      <c r="L109" s="104"/>
    </row>
    <row r="110" spans="2:47" s="1" customFormat="1" ht="21.75" customHeight="1">
      <c r="B110" s="28"/>
      <c r="L110" s="28"/>
    </row>
    <row r="111" spans="2:47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4.95" customHeight="1">
      <c r="B116" s="28"/>
      <c r="C116" s="17" t="s">
        <v>236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16</v>
      </c>
      <c r="L118" s="28"/>
    </row>
    <row r="119" spans="2:12" s="1" customFormat="1" ht="26.25" customHeight="1">
      <c r="B119" s="28"/>
      <c r="E119" s="210" t="str">
        <f>E7</f>
        <v>PŘÍSTAVBA A STAVEBNÍ ÚPRAVY  DÍLEN HORSKÁ 258, VRCHLABÍ</v>
      </c>
      <c r="F119" s="211"/>
      <c r="G119" s="211"/>
      <c r="H119" s="211"/>
      <c r="L119" s="28"/>
    </row>
    <row r="120" spans="2:12" ht="12" customHeight="1">
      <c r="B120" s="16"/>
      <c r="C120" s="23" t="s">
        <v>198</v>
      </c>
      <c r="L120" s="16"/>
    </row>
    <row r="121" spans="2:12" ht="16.5" customHeight="1">
      <c r="B121" s="16"/>
      <c r="E121" s="210" t="s">
        <v>199</v>
      </c>
      <c r="F121" s="170"/>
      <c r="G121" s="170"/>
      <c r="H121" s="170"/>
      <c r="L121" s="16"/>
    </row>
    <row r="122" spans="2:12" ht="12" customHeight="1">
      <c r="B122" s="16"/>
      <c r="C122" s="23" t="s">
        <v>200</v>
      </c>
      <c r="L122" s="16"/>
    </row>
    <row r="123" spans="2:12" s="1" customFormat="1" ht="16.5" customHeight="1">
      <c r="B123" s="28"/>
      <c r="E123" s="203" t="s">
        <v>201</v>
      </c>
      <c r="F123" s="212"/>
      <c r="G123" s="212"/>
      <c r="H123" s="212"/>
      <c r="L123" s="28"/>
    </row>
    <row r="124" spans="2:12" s="1" customFormat="1" ht="12" customHeight="1">
      <c r="B124" s="28"/>
      <c r="C124" s="23" t="s">
        <v>202</v>
      </c>
      <c r="L124" s="28"/>
    </row>
    <row r="125" spans="2:12" s="1" customFormat="1" ht="16.5" customHeight="1">
      <c r="B125" s="28"/>
      <c r="E125" s="192" t="str">
        <f>E13</f>
        <v>SO 01.04 - VYTÁPĚNÍ I.etapa PŘÍSTAVBA</v>
      </c>
      <c r="F125" s="212"/>
      <c r="G125" s="212"/>
      <c r="H125" s="212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20</v>
      </c>
      <c r="F127" s="21" t="str">
        <f>F16</f>
        <v>Vrchlabí</v>
      </c>
      <c r="I127" s="23" t="s">
        <v>22</v>
      </c>
      <c r="J127" s="48" t="str">
        <f>IF(J16="","",J16)</f>
        <v>25. 10. 2023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24</v>
      </c>
      <c r="F129" s="21" t="str">
        <f>E19</f>
        <v>Královéhradecký kraj</v>
      </c>
      <c r="I129" s="23" t="s">
        <v>30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28</v>
      </c>
      <c r="F130" s="21" t="str">
        <f>IF(E22="","",E22)</f>
        <v>Vyplň údaj</v>
      </c>
      <c r="I130" s="23" t="s">
        <v>33</v>
      </c>
      <c r="J130" s="26" t="str">
        <f>E28</f>
        <v>IRBOS s.r.o.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237</v>
      </c>
      <c r="D132" s="114" t="s">
        <v>61</v>
      </c>
      <c r="E132" s="114" t="s">
        <v>57</v>
      </c>
      <c r="F132" s="114" t="s">
        <v>58</v>
      </c>
      <c r="G132" s="114" t="s">
        <v>238</v>
      </c>
      <c r="H132" s="114" t="s">
        <v>239</v>
      </c>
      <c r="I132" s="114" t="s">
        <v>240</v>
      </c>
      <c r="J132" s="114" t="s">
        <v>207</v>
      </c>
      <c r="K132" s="115" t="s">
        <v>241</v>
      </c>
      <c r="L132" s="112"/>
      <c r="M132" s="55" t="s">
        <v>1</v>
      </c>
      <c r="N132" s="56" t="s">
        <v>40</v>
      </c>
      <c r="O132" s="56" t="s">
        <v>242</v>
      </c>
      <c r="P132" s="56" t="s">
        <v>243</v>
      </c>
      <c r="Q132" s="56" t="s">
        <v>244</v>
      </c>
      <c r="R132" s="56" t="s">
        <v>245</v>
      </c>
      <c r="S132" s="56" t="s">
        <v>246</v>
      </c>
      <c r="T132" s="57" t="s">
        <v>247</v>
      </c>
    </row>
    <row r="133" spans="2:65" s="1" customFormat="1" ht="22.9" customHeight="1">
      <c r="B133" s="28"/>
      <c r="C133" s="60" t="s">
        <v>248</v>
      </c>
      <c r="J133" s="116">
        <f>BK133</f>
        <v>0</v>
      </c>
      <c r="L133" s="28"/>
      <c r="M133" s="58"/>
      <c r="N133" s="49"/>
      <c r="O133" s="49"/>
      <c r="P133" s="117">
        <f>P134+P260</f>
        <v>0</v>
      </c>
      <c r="Q133" s="49"/>
      <c r="R133" s="117">
        <f>R134+R260</f>
        <v>4.8338239999999999</v>
      </c>
      <c r="S133" s="49"/>
      <c r="T133" s="118">
        <f>T134+T260</f>
        <v>0</v>
      </c>
      <c r="AT133" s="13" t="s">
        <v>75</v>
      </c>
      <c r="AU133" s="13" t="s">
        <v>209</v>
      </c>
      <c r="BK133" s="119">
        <f>BK134+BK260</f>
        <v>0</v>
      </c>
    </row>
    <row r="134" spans="2:65" s="11" customFormat="1" ht="25.9" customHeight="1">
      <c r="B134" s="120"/>
      <c r="D134" s="121" t="s">
        <v>75</v>
      </c>
      <c r="E134" s="122" t="s">
        <v>781</v>
      </c>
      <c r="F134" s="122" t="s">
        <v>782</v>
      </c>
      <c r="I134" s="123"/>
      <c r="J134" s="124">
        <f>BK134</f>
        <v>0</v>
      </c>
      <c r="L134" s="120"/>
      <c r="M134" s="125"/>
      <c r="P134" s="126">
        <f>P135+P154+P167+P176+P187+P212+P243</f>
        <v>0</v>
      </c>
      <c r="R134" s="126">
        <f>R135+R154+R167+R176+R187+R212+R243</f>
        <v>4.8338239999999999</v>
      </c>
      <c r="T134" s="127">
        <f>T135+T154+T167+T176+T187+T212+T243</f>
        <v>0</v>
      </c>
      <c r="AR134" s="121" t="s">
        <v>85</v>
      </c>
      <c r="AT134" s="128" t="s">
        <v>75</v>
      </c>
      <c r="AU134" s="128" t="s">
        <v>76</v>
      </c>
      <c r="AY134" s="121" t="s">
        <v>251</v>
      </c>
      <c r="BK134" s="129">
        <f>BK135+BK154+BK167+BK176+BK187+BK212+BK243</f>
        <v>0</v>
      </c>
    </row>
    <row r="135" spans="2:65" s="11" customFormat="1" ht="22.9" customHeight="1">
      <c r="B135" s="120"/>
      <c r="D135" s="121" t="s">
        <v>75</v>
      </c>
      <c r="E135" s="130" t="s">
        <v>854</v>
      </c>
      <c r="F135" s="130" t="s">
        <v>855</v>
      </c>
      <c r="I135" s="123"/>
      <c r="J135" s="131">
        <f>BK135</f>
        <v>0</v>
      </c>
      <c r="L135" s="120"/>
      <c r="M135" s="125"/>
      <c r="P135" s="126">
        <f>SUM(P136:P153)</f>
        <v>0</v>
      </c>
      <c r="R135" s="126">
        <f>SUM(R136:R153)</f>
        <v>0.77812799999999993</v>
      </c>
      <c r="T135" s="127">
        <f>SUM(T136:T153)</f>
        <v>0</v>
      </c>
      <c r="AR135" s="121" t="s">
        <v>85</v>
      </c>
      <c r="AT135" s="128" t="s">
        <v>75</v>
      </c>
      <c r="AU135" s="128" t="s">
        <v>83</v>
      </c>
      <c r="AY135" s="121" t="s">
        <v>251</v>
      </c>
      <c r="BK135" s="129">
        <f>SUM(BK136:BK153)</f>
        <v>0</v>
      </c>
    </row>
    <row r="136" spans="2:65" s="1" customFormat="1" ht="24.2" customHeight="1">
      <c r="B136" s="132"/>
      <c r="C136" s="133" t="s">
        <v>274</v>
      </c>
      <c r="D136" s="133" t="s">
        <v>253</v>
      </c>
      <c r="E136" s="134" t="s">
        <v>1618</v>
      </c>
      <c r="F136" s="135" t="s">
        <v>1619</v>
      </c>
      <c r="G136" s="136" t="s">
        <v>411</v>
      </c>
      <c r="H136" s="137">
        <v>530.4</v>
      </c>
      <c r="I136" s="138"/>
      <c r="J136" s="139">
        <f t="shared" ref="J136:J153" si="0">ROUND(I136*H136,2)</f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ref="P136:P153" si="1">O136*H136</f>
        <v>0</v>
      </c>
      <c r="Q136" s="142">
        <v>2.2000000000000001E-4</v>
      </c>
      <c r="R136" s="142">
        <f t="shared" ref="R136:R153" si="2">Q136*H136</f>
        <v>0.116688</v>
      </c>
      <c r="S136" s="142">
        <v>0</v>
      </c>
      <c r="T136" s="143">
        <f t="shared" ref="T136:T153" si="3">S136*H136</f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ref="BE136:BE153" si="4">IF(N136="základní",J136,0)</f>
        <v>0</v>
      </c>
      <c r="BF136" s="145">
        <f t="shared" ref="BF136:BF153" si="5">IF(N136="snížená",J136,0)</f>
        <v>0</v>
      </c>
      <c r="BG136" s="145">
        <f t="shared" ref="BG136:BG153" si="6">IF(N136="zákl. přenesená",J136,0)</f>
        <v>0</v>
      </c>
      <c r="BH136" s="145">
        <f t="shared" ref="BH136:BH153" si="7">IF(N136="sníž. přenesená",J136,0)</f>
        <v>0</v>
      </c>
      <c r="BI136" s="145">
        <f t="shared" ref="BI136:BI153" si="8">IF(N136="nulová",J136,0)</f>
        <v>0</v>
      </c>
      <c r="BJ136" s="13" t="s">
        <v>83</v>
      </c>
      <c r="BK136" s="145">
        <f t="shared" ref="BK136:BK153" si="9">ROUND(I136*H136,2)</f>
        <v>0</v>
      </c>
      <c r="BL136" s="13" t="s">
        <v>315</v>
      </c>
      <c r="BM136" s="144" t="s">
        <v>300</v>
      </c>
    </row>
    <row r="137" spans="2:65" s="1" customFormat="1" ht="24.2" customHeight="1">
      <c r="B137" s="132"/>
      <c r="C137" s="146" t="s">
        <v>278</v>
      </c>
      <c r="D137" s="146" t="s">
        <v>423</v>
      </c>
      <c r="E137" s="147" t="s">
        <v>1620</v>
      </c>
      <c r="F137" s="148" t="s">
        <v>1621</v>
      </c>
      <c r="G137" s="149" t="s">
        <v>411</v>
      </c>
      <c r="H137" s="150">
        <v>15.6</v>
      </c>
      <c r="I137" s="151"/>
      <c r="J137" s="152">
        <f t="shared" si="0"/>
        <v>0</v>
      </c>
      <c r="K137" s="148" t="s">
        <v>257</v>
      </c>
      <c r="L137" s="153"/>
      <c r="M137" s="154" t="s">
        <v>1</v>
      </c>
      <c r="N137" s="155" t="s">
        <v>41</v>
      </c>
      <c r="P137" s="142">
        <f t="shared" si="1"/>
        <v>0</v>
      </c>
      <c r="Q137" s="142">
        <v>5.4000000000000001E-4</v>
      </c>
      <c r="R137" s="142">
        <f t="shared" si="2"/>
        <v>8.4239999999999992E-3</v>
      </c>
      <c r="S137" s="142">
        <v>0</v>
      </c>
      <c r="T137" s="143">
        <f t="shared" si="3"/>
        <v>0</v>
      </c>
      <c r="AR137" s="144" t="s">
        <v>380</v>
      </c>
      <c r="AT137" s="144" t="s">
        <v>423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308</v>
      </c>
    </row>
    <row r="138" spans="2:65" s="1" customFormat="1" ht="24.2" customHeight="1">
      <c r="B138" s="132"/>
      <c r="C138" s="146" t="s">
        <v>283</v>
      </c>
      <c r="D138" s="146" t="s">
        <v>423</v>
      </c>
      <c r="E138" s="147" t="s">
        <v>1622</v>
      </c>
      <c r="F138" s="148" t="s">
        <v>1623</v>
      </c>
      <c r="G138" s="149" t="s">
        <v>411</v>
      </c>
      <c r="H138" s="150">
        <v>156</v>
      </c>
      <c r="I138" s="151"/>
      <c r="J138" s="152">
        <f t="shared" si="0"/>
        <v>0</v>
      </c>
      <c r="K138" s="148" t="s">
        <v>257</v>
      </c>
      <c r="L138" s="153"/>
      <c r="M138" s="154" t="s">
        <v>1</v>
      </c>
      <c r="N138" s="155" t="s">
        <v>41</v>
      </c>
      <c r="P138" s="142">
        <f t="shared" si="1"/>
        <v>0</v>
      </c>
      <c r="Q138" s="142">
        <v>8.4999999999999995E-4</v>
      </c>
      <c r="R138" s="142">
        <f t="shared" si="2"/>
        <v>0.1326</v>
      </c>
      <c r="S138" s="142">
        <v>0</v>
      </c>
      <c r="T138" s="143">
        <f t="shared" si="3"/>
        <v>0</v>
      </c>
      <c r="AR138" s="144" t="s">
        <v>380</v>
      </c>
      <c r="AT138" s="144" t="s">
        <v>423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315</v>
      </c>
      <c r="BM138" s="144" t="s">
        <v>315</v>
      </c>
    </row>
    <row r="139" spans="2:65" s="1" customFormat="1" ht="24.2" customHeight="1">
      <c r="B139" s="132"/>
      <c r="C139" s="146" t="s">
        <v>287</v>
      </c>
      <c r="D139" s="146" t="s">
        <v>423</v>
      </c>
      <c r="E139" s="147" t="s">
        <v>1624</v>
      </c>
      <c r="F139" s="148" t="s">
        <v>1625</v>
      </c>
      <c r="G139" s="149" t="s">
        <v>411</v>
      </c>
      <c r="H139" s="150">
        <v>70.2</v>
      </c>
      <c r="I139" s="151"/>
      <c r="J139" s="152">
        <f t="shared" si="0"/>
        <v>0</v>
      </c>
      <c r="K139" s="148" t="s">
        <v>257</v>
      </c>
      <c r="L139" s="153"/>
      <c r="M139" s="154" t="s">
        <v>1</v>
      </c>
      <c r="N139" s="155" t="s">
        <v>41</v>
      </c>
      <c r="P139" s="142">
        <f t="shared" si="1"/>
        <v>0</v>
      </c>
      <c r="Q139" s="142">
        <v>9.2000000000000003E-4</v>
      </c>
      <c r="R139" s="142">
        <f t="shared" si="2"/>
        <v>6.4584000000000003E-2</v>
      </c>
      <c r="S139" s="142">
        <v>0</v>
      </c>
      <c r="T139" s="143">
        <f t="shared" si="3"/>
        <v>0</v>
      </c>
      <c r="AR139" s="144" t="s">
        <v>380</v>
      </c>
      <c r="AT139" s="144" t="s">
        <v>423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315</v>
      </c>
      <c r="BM139" s="144" t="s">
        <v>324</v>
      </c>
    </row>
    <row r="140" spans="2:65" s="1" customFormat="1" ht="24.2" customHeight="1">
      <c r="B140" s="132"/>
      <c r="C140" s="146" t="s">
        <v>292</v>
      </c>
      <c r="D140" s="146" t="s">
        <v>423</v>
      </c>
      <c r="E140" s="147" t="s">
        <v>1626</v>
      </c>
      <c r="F140" s="148" t="s">
        <v>1627</v>
      </c>
      <c r="G140" s="149" t="s">
        <v>411</v>
      </c>
      <c r="H140" s="150">
        <v>140.4</v>
      </c>
      <c r="I140" s="151"/>
      <c r="J140" s="152">
        <f t="shared" si="0"/>
        <v>0</v>
      </c>
      <c r="K140" s="148" t="s">
        <v>257</v>
      </c>
      <c r="L140" s="153"/>
      <c r="M140" s="154" t="s">
        <v>1</v>
      </c>
      <c r="N140" s="155" t="s">
        <v>41</v>
      </c>
      <c r="P140" s="142">
        <f t="shared" si="1"/>
        <v>0</v>
      </c>
      <c r="Q140" s="142">
        <v>1.01E-3</v>
      </c>
      <c r="R140" s="142">
        <f t="shared" si="2"/>
        <v>0.14180400000000001</v>
      </c>
      <c r="S140" s="142">
        <v>0</v>
      </c>
      <c r="T140" s="143">
        <f t="shared" si="3"/>
        <v>0</v>
      </c>
      <c r="AR140" s="144" t="s">
        <v>380</v>
      </c>
      <c r="AT140" s="144" t="s">
        <v>423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315</v>
      </c>
      <c r="BM140" s="144" t="s">
        <v>332</v>
      </c>
    </row>
    <row r="141" spans="2:65" s="1" customFormat="1" ht="24.2" customHeight="1">
      <c r="B141" s="132"/>
      <c r="C141" s="146" t="s">
        <v>296</v>
      </c>
      <c r="D141" s="146" t="s">
        <v>423</v>
      </c>
      <c r="E141" s="147" t="s">
        <v>1628</v>
      </c>
      <c r="F141" s="148" t="s">
        <v>1629</v>
      </c>
      <c r="G141" s="149" t="s">
        <v>411</v>
      </c>
      <c r="H141" s="150">
        <v>62.4</v>
      </c>
      <c r="I141" s="151"/>
      <c r="J141" s="152">
        <f t="shared" si="0"/>
        <v>0</v>
      </c>
      <c r="K141" s="148" t="s">
        <v>257</v>
      </c>
      <c r="L141" s="153"/>
      <c r="M141" s="154" t="s">
        <v>1</v>
      </c>
      <c r="N141" s="155" t="s">
        <v>41</v>
      </c>
      <c r="P141" s="142">
        <f t="shared" si="1"/>
        <v>0</v>
      </c>
      <c r="Q141" s="142">
        <v>1.08E-3</v>
      </c>
      <c r="R141" s="142">
        <f t="shared" si="2"/>
        <v>6.7391999999999994E-2</v>
      </c>
      <c r="S141" s="142">
        <v>0</v>
      </c>
      <c r="T141" s="143">
        <f t="shared" si="3"/>
        <v>0</v>
      </c>
      <c r="AR141" s="144" t="s">
        <v>380</v>
      </c>
      <c r="AT141" s="144" t="s">
        <v>423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315</v>
      </c>
      <c r="BM141" s="144" t="s">
        <v>340</v>
      </c>
    </row>
    <row r="142" spans="2:65" s="1" customFormat="1" ht="24.2" customHeight="1">
      <c r="B142" s="132"/>
      <c r="C142" s="146" t="s">
        <v>300</v>
      </c>
      <c r="D142" s="146" t="s">
        <v>423</v>
      </c>
      <c r="E142" s="147" t="s">
        <v>1630</v>
      </c>
      <c r="F142" s="148" t="s">
        <v>1631</v>
      </c>
      <c r="G142" s="149" t="s">
        <v>411</v>
      </c>
      <c r="H142" s="150">
        <v>70.2</v>
      </c>
      <c r="I142" s="151"/>
      <c r="J142" s="152">
        <f t="shared" si="0"/>
        <v>0</v>
      </c>
      <c r="K142" s="148" t="s">
        <v>257</v>
      </c>
      <c r="L142" s="153"/>
      <c r="M142" s="154" t="s">
        <v>1</v>
      </c>
      <c r="N142" s="155" t="s">
        <v>41</v>
      </c>
      <c r="P142" s="142">
        <f t="shared" si="1"/>
        <v>0</v>
      </c>
      <c r="Q142" s="142">
        <v>1.2099999999999999E-3</v>
      </c>
      <c r="R142" s="142">
        <f t="shared" si="2"/>
        <v>8.4942000000000004E-2</v>
      </c>
      <c r="S142" s="142">
        <v>0</v>
      </c>
      <c r="T142" s="143">
        <f t="shared" si="3"/>
        <v>0</v>
      </c>
      <c r="AR142" s="144" t="s">
        <v>380</v>
      </c>
      <c r="AT142" s="144" t="s">
        <v>423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315</v>
      </c>
      <c r="BM142" s="144" t="s">
        <v>348</v>
      </c>
    </row>
    <row r="143" spans="2:65" s="1" customFormat="1" ht="24.2" customHeight="1">
      <c r="B143" s="132"/>
      <c r="C143" s="146" t="s">
        <v>304</v>
      </c>
      <c r="D143" s="146" t="s">
        <v>423</v>
      </c>
      <c r="E143" s="147" t="s">
        <v>1632</v>
      </c>
      <c r="F143" s="148" t="s">
        <v>1633</v>
      </c>
      <c r="G143" s="149" t="s">
        <v>411</v>
      </c>
      <c r="H143" s="150">
        <v>15.6</v>
      </c>
      <c r="I143" s="151"/>
      <c r="J143" s="152">
        <f t="shared" si="0"/>
        <v>0</v>
      </c>
      <c r="K143" s="148" t="s">
        <v>257</v>
      </c>
      <c r="L143" s="153"/>
      <c r="M143" s="154" t="s">
        <v>1</v>
      </c>
      <c r="N143" s="155" t="s">
        <v>41</v>
      </c>
      <c r="P143" s="142">
        <f t="shared" si="1"/>
        <v>0</v>
      </c>
      <c r="Q143" s="142">
        <v>1.39E-3</v>
      </c>
      <c r="R143" s="142">
        <f t="shared" si="2"/>
        <v>2.1683999999999998E-2</v>
      </c>
      <c r="S143" s="142">
        <v>0</v>
      </c>
      <c r="T143" s="143">
        <f t="shared" si="3"/>
        <v>0</v>
      </c>
      <c r="AR143" s="144" t="s">
        <v>380</v>
      </c>
      <c r="AT143" s="144" t="s">
        <v>423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315</v>
      </c>
      <c r="BM143" s="144" t="s">
        <v>356</v>
      </c>
    </row>
    <row r="144" spans="2:65" s="1" customFormat="1" ht="16.5" customHeight="1">
      <c r="B144" s="132"/>
      <c r="C144" s="146" t="s">
        <v>308</v>
      </c>
      <c r="D144" s="146" t="s">
        <v>423</v>
      </c>
      <c r="E144" s="147" t="s">
        <v>1634</v>
      </c>
      <c r="F144" s="148" t="s">
        <v>1635</v>
      </c>
      <c r="G144" s="149" t="s">
        <v>1636</v>
      </c>
      <c r="H144" s="150">
        <v>600</v>
      </c>
      <c r="I144" s="151"/>
      <c r="J144" s="152">
        <f t="shared" si="0"/>
        <v>0</v>
      </c>
      <c r="K144" s="148" t="s">
        <v>257</v>
      </c>
      <c r="L144" s="153"/>
      <c r="M144" s="154" t="s">
        <v>1</v>
      </c>
      <c r="N144" s="155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380</v>
      </c>
      <c r="AT144" s="144" t="s">
        <v>423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315</v>
      </c>
      <c r="BM144" s="144" t="s">
        <v>364</v>
      </c>
    </row>
    <row r="145" spans="2:65" s="1" customFormat="1" ht="33" customHeight="1">
      <c r="B145" s="132"/>
      <c r="C145" s="133" t="s">
        <v>8</v>
      </c>
      <c r="D145" s="133" t="s">
        <v>253</v>
      </c>
      <c r="E145" s="134" t="s">
        <v>1637</v>
      </c>
      <c r="F145" s="135" t="s">
        <v>1638</v>
      </c>
      <c r="G145" s="136" t="s">
        <v>411</v>
      </c>
      <c r="H145" s="137">
        <v>936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6.0000000000000002E-5</v>
      </c>
      <c r="R145" s="142">
        <f t="shared" si="2"/>
        <v>5.6160000000000002E-2</v>
      </c>
      <c r="S145" s="142">
        <v>0</v>
      </c>
      <c r="T145" s="143">
        <f t="shared" si="3"/>
        <v>0</v>
      </c>
      <c r="AR145" s="144" t="s">
        <v>315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315</v>
      </c>
      <c r="BM145" s="144" t="s">
        <v>372</v>
      </c>
    </row>
    <row r="146" spans="2:65" s="1" customFormat="1" ht="24.2" customHeight="1">
      <c r="B146" s="132"/>
      <c r="C146" s="146" t="s">
        <v>315</v>
      </c>
      <c r="D146" s="146" t="s">
        <v>423</v>
      </c>
      <c r="E146" s="147" t="s">
        <v>1639</v>
      </c>
      <c r="F146" s="148" t="s">
        <v>1640</v>
      </c>
      <c r="G146" s="149" t="s">
        <v>411</v>
      </c>
      <c r="H146" s="150">
        <v>312</v>
      </c>
      <c r="I146" s="151"/>
      <c r="J146" s="152">
        <f t="shared" si="0"/>
        <v>0</v>
      </c>
      <c r="K146" s="148" t="s">
        <v>257</v>
      </c>
      <c r="L146" s="153"/>
      <c r="M146" s="154" t="s">
        <v>1</v>
      </c>
      <c r="N146" s="155" t="s">
        <v>41</v>
      </c>
      <c r="P146" s="142">
        <f t="shared" si="1"/>
        <v>0</v>
      </c>
      <c r="Q146" s="142">
        <v>6.9999999999999994E-5</v>
      </c>
      <c r="R146" s="142">
        <f t="shared" si="2"/>
        <v>2.1839999999999998E-2</v>
      </c>
      <c r="S146" s="142">
        <v>0</v>
      </c>
      <c r="T146" s="143">
        <f t="shared" si="3"/>
        <v>0</v>
      </c>
      <c r="AR146" s="144" t="s">
        <v>380</v>
      </c>
      <c r="AT146" s="144" t="s">
        <v>423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315</v>
      </c>
      <c r="BM146" s="144" t="s">
        <v>380</v>
      </c>
    </row>
    <row r="147" spans="2:65" s="1" customFormat="1" ht="24.2" customHeight="1">
      <c r="B147" s="132"/>
      <c r="C147" s="146" t="s">
        <v>319</v>
      </c>
      <c r="D147" s="146" t="s">
        <v>423</v>
      </c>
      <c r="E147" s="147" t="s">
        <v>1641</v>
      </c>
      <c r="F147" s="148" t="s">
        <v>1642</v>
      </c>
      <c r="G147" s="149" t="s">
        <v>411</v>
      </c>
      <c r="H147" s="150">
        <v>273</v>
      </c>
      <c r="I147" s="151"/>
      <c r="J147" s="152">
        <f t="shared" si="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"/>
        <v>0</v>
      </c>
      <c r="Q147" s="142">
        <v>8.0000000000000007E-5</v>
      </c>
      <c r="R147" s="142">
        <f t="shared" si="2"/>
        <v>2.1840000000000002E-2</v>
      </c>
      <c r="S147" s="142">
        <v>0</v>
      </c>
      <c r="T147" s="143">
        <f t="shared" si="3"/>
        <v>0</v>
      </c>
      <c r="AR147" s="144" t="s">
        <v>380</v>
      </c>
      <c r="AT147" s="144" t="s">
        <v>423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315</v>
      </c>
      <c r="BM147" s="144" t="s">
        <v>388</v>
      </c>
    </row>
    <row r="148" spans="2:65" s="1" customFormat="1" ht="24.2" customHeight="1">
      <c r="B148" s="132"/>
      <c r="C148" s="146" t="s">
        <v>324</v>
      </c>
      <c r="D148" s="146" t="s">
        <v>423</v>
      </c>
      <c r="E148" s="147" t="s">
        <v>1643</v>
      </c>
      <c r="F148" s="148" t="s">
        <v>1644</v>
      </c>
      <c r="G148" s="149" t="s">
        <v>411</v>
      </c>
      <c r="H148" s="150">
        <v>195</v>
      </c>
      <c r="I148" s="151"/>
      <c r="J148" s="152">
        <f t="shared" si="0"/>
        <v>0</v>
      </c>
      <c r="K148" s="148" t="s">
        <v>257</v>
      </c>
      <c r="L148" s="153"/>
      <c r="M148" s="154" t="s">
        <v>1</v>
      </c>
      <c r="N148" s="155" t="s">
        <v>41</v>
      </c>
      <c r="P148" s="142">
        <f t="shared" si="1"/>
        <v>0</v>
      </c>
      <c r="Q148" s="142">
        <v>9.0000000000000006E-5</v>
      </c>
      <c r="R148" s="142">
        <f t="shared" si="2"/>
        <v>1.755E-2</v>
      </c>
      <c r="S148" s="142">
        <v>0</v>
      </c>
      <c r="T148" s="143">
        <f t="shared" si="3"/>
        <v>0</v>
      </c>
      <c r="AR148" s="144" t="s">
        <v>380</v>
      </c>
      <c r="AT148" s="144" t="s">
        <v>423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315</v>
      </c>
      <c r="BM148" s="144" t="s">
        <v>398</v>
      </c>
    </row>
    <row r="149" spans="2:65" s="1" customFormat="1" ht="24.2" customHeight="1">
      <c r="B149" s="132"/>
      <c r="C149" s="146" t="s">
        <v>328</v>
      </c>
      <c r="D149" s="146" t="s">
        <v>423</v>
      </c>
      <c r="E149" s="147" t="s">
        <v>1645</v>
      </c>
      <c r="F149" s="148" t="s">
        <v>1646</v>
      </c>
      <c r="G149" s="149" t="s">
        <v>411</v>
      </c>
      <c r="H149" s="150">
        <v>117</v>
      </c>
      <c r="I149" s="151"/>
      <c r="J149" s="152">
        <f t="shared" si="0"/>
        <v>0</v>
      </c>
      <c r="K149" s="148" t="s">
        <v>257</v>
      </c>
      <c r="L149" s="153"/>
      <c r="M149" s="154" t="s">
        <v>1</v>
      </c>
      <c r="N149" s="155" t="s">
        <v>41</v>
      </c>
      <c r="P149" s="142">
        <f t="shared" si="1"/>
        <v>0</v>
      </c>
      <c r="Q149" s="142">
        <v>1.3999999999999999E-4</v>
      </c>
      <c r="R149" s="142">
        <f t="shared" si="2"/>
        <v>1.6379999999999999E-2</v>
      </c>
      <c r="S149" s="142">
        <v>0</v>
      </c>
      <c r="T149" s="143">
        <f t="shared" si="3"/>
        <v>0</v>
      </c>
      <c r="AR149" s="144" t="s">
        <v>380</v>
      </c>
      <c r="AT149" s="144" t="s">
        <v>423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315</v>
      </c>
      <c r="BM149" s="144" t="s">
        <v>408</v>
      </c>
    </row>
    <row r="150" spans="2:65" s="1" customFormat="1" ht="24.2" customHeight="1">
      <c r="B150" s="132"/>
      <c r="C150" s="146" t="s">
        <v>332</v>
      </c>
      <c r="D150" s="146" t="s">
        <v>423</v>
      </c>
      <c r="E150" s="147" t="s">
        <v>1647</v>
      </c>
      <c r="F150" s="148" t="s">
        <v>1648</v>
      </c>
      <c r="G150" s="149" t="s">
        <v>411</v>
      </c>
      <c r="H150" s="150">
        <v>39</v>
      </c>
      <c r="I150" s="151"/>
      <c r="J150" s="152">
        <f t="shared" si="0"/>
        <v>0</v>
      </c>
      <c r="K150" s="148" t="s">
        <v>257</v>
      </c>
      <c r="L150" s="153"/>
      <c r="M150" s="154" t="s">
        <v>1</v>
      </c>
      <c r="N150" s="155" t="s">
        <v>41</v>
      </c>
      <c r="P150" s="142">
        <f t="shared" si="1"/>
        <v>0</v>
      </c>
      <c r="Q150" s="142">
        <v>1.6000000000000001E-4</v>
      </c>
      <c r="R150" s="142">
        <f t="shared" si="2"/>
        <v>6.2400000000000008E-3</v>
      </c>
      <c r="S150" s="142">
        <v>0</v>
      </c>
      <c r="T150" s="143">
        <f t="shared" si="3"/>
        <v>0</v>
      </c>
      <c r="AR150" s="144" t="s">
        <v>380</v>
      </c>
      <c r="AT150" s="144" t="s">
        <v>423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315</v>
      </c>
      <c r="BM150" s="144" t="s">
        <v>418</v>
      </c>
    </row>
    <row r="151" spans="2:65" s="1" customFormat="1" ht="16.5" customHeight="1">
      <c r="B151" s="132"/>
      <c r="C151" s="146" t="s">
        <v>7</v>
      </c>
      <c r="D151" s="146" t="s">
        <v>423</v>
      </c>
      <c r="E151" s="147" t="s">
        <v>1649</v>
      </c>
      <c r="F151" s="148" t="s">
        <v>1650</v>
      </c>
      <c r="G151" s="149" t="s">
        <v>335</v>
      </c>
      <c r="H151" s="150">
        <v>100</v>
      </c>
      <c r="I151" s="151"/>
      <c r="J151" s="152">
        <f t="shared" si="0"/>
        <v>0</v>
      </c>
      <c r="K151" s="148" t="s">
        <v>257</v>
      </c>
      <c r="L151" s="153"/>
      <c r="M151" s="154" t="s">
        <v>1</v>
      </c>
      <c r="N151" s="155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380</v>
      </c>
      <c r="AT151" s="144" t="s">
        <v>423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315</v>
      </c>
      <c r="BM151" s="144" t="s">
        <v>427</v>
      </c>
    </row>
    <row r="152" spans="2:65" s="1" customFormat="1" ht="16.5" customHeight="1">
      <c r="B152" s="132"/>
      <c r="C152" s="146" t="s">
        <v>340</v>
      </c>
      <c r="D152" s="146" t="s">
        <v>423</v>
      </c>
      <c r="E152" s="147" t="s">
        <v>1651</v>
      </c>
      <c r="F152" s="148" t="s">
        <v>1652</v>
      </c>
      <c r="G152" s="149" t="s">
        <v>335</v>
      </c>
      <c r="H152" s="150">
        <v>1000</v>
      </c>
      <c r="I152" s="151"/>
      <c r="J152" s="152">
        <f t="shared" si="0"/>
        <v>0</v>
      </c>
      <c r="K152" s="148" t="s">
        <v>257</v>
      </c>
      <c r="L152" s="153"/>
      <c r="M152" s="154" t="s">
        <v>1</v>
      </c>
      <c r="N152" s="155" t="s">
        <v>41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380</v>
      </c>
      <c r="AT152" s="144" t="s">
        <v>423</v>
      </c>
      <c r="AU152" s="144" t="s">
        <v>85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315</v>
      </c>
      <c r="BM152" s="144" t="s">
        <v>435</v>
      </c>
    </row>
    <row r="153" spans="2:65" s="1" customFormat="1" ht="24.2" customHeight="1">
      <c r="B153" s="132"/>
      <c r="C153" s="133" t="s">
        <v>344</v>
      </c>
      <c r="D153" s="133" t="s">
        <v>253</v>
      </c>
      <c r="E153" s="134" t="s">
        <v>929</v>
      </c>
      <c r="F153" s="135" t="s">
        <v>930</v>
      </c>
      <c r="G153" s="136" t="s">
        <v>821</v>
      </c>
      <c r="H153" s="160"/>
      <c r="I153" s="138"/>
      <c r="J153" s="139">
        <f t="shared" si="0"/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315</v>
      </c>
      <c r="AT153" s="144" t="s">
        <v>253</v>
      </c>
      <c r="AU153" s="144" t="s">
        <v>85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315</v>
      </c>
      <c r="BM153" s="144" t="s">
        <v>1653</v>
      </c>
    </row>
    <row r="154" spans="2:65" s="11" customFormat="1" ht="22.9" customHeight="1">
      <c r="B154" s="120"/>
      <c r="D154" s="121" t="s">
        <v>75</v>
      </c>
      <c r="E154" s="130" t="s">
        <v>1597</v>
      </c>
      <c r="F154" s="130" t="s">
        <v>1598</v>
      </c>
      <c r="I154" s="123"/>
      <c r="J154" s="131">
        <f>BK154</f>
        <v>0</v>
      </c>
      <c r="L154" s="120"/>
      <c r="M154" s="125"/>
      <c r="P154" s="126">
        <f>SUM(P155:P166)</f>
        <v>0</v>
      </c>
      <c r="R154" s="126">
        <f>SUM(R155:R166)</f>
        <v>7.572000000000001E-2</v>
      </c>
      <c r="T154" s="127">
        <f>SUM(T155:T166)</f>
        <v>0</v>
      </c>
      <c r="AR154" s="121" t="s">
        <v>85</v>
      </c>
      <c r="AT154" s="128" t="s">
        <v>75</v>
      </c>
      <c r="AU154" s="128" t="s">
        <v>83</v>
      </c>
      <c r="AY154" s="121" t="s">
        <v>251</v>
      </c>
      <c r="BK154" s="129">
        <f>SUM(BK155:BK166)</f>
        <v>0</v>
      </c>
    </row>
    <row r="155" spans="2:65" s="1" customFormat="1" ht="33" customHeight="1">
      <c r="B155" s="132"/>
      <c r="C155" s="133" t="s">
        <v>348</v>
      </c>
      <c r="D155" s="133" t="s">
        <v>253</v>
      </c>
      <c r="E155" s="134" t="s">
        <v>1654</v>
      </c>
      <c r="F155" s="135" t="s">
        <v>1655</v>
      </c>
      <c r="G155" s="136" t="s">
        <v>411</v>
      </c>
      <c r="H155" s="137">
        <v>4.8</v>
      </c>
      <c r="I155" s="138"/>
      <c r="J155" s="139">
        <f t="shared" ref="J155:J166" si="10">ROUND(I155*H155,2)</f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ref="P155:P166" si="11">O155*H155</f>
        <v>0</v>
      </c>
      <c r="Q155" s="142">
        <v>0</v>
      </c>
      <c r="R155" s="142">
        <f t="shared" ref="R155:R166" si="12">Q155*H155</f>
        <v>0</v>
      </c>
      <c r="S155" s="142">
        <v>0</v>
      </c>
      <c r="T155" s="143">
        <f t="shared" ref="T155:T166" si="13">S155*H155</f>
        <v>0</v>
      </c>
      <c r="AR155" s="144" t="s">
        <v>315</v>
      </c>
      <c r="AT155" s="144" t="s">
        <v>253</v>
      </c>
      <c r="AU155" s="144" t="s">
        <v>85</v>
      </c>
      <c r="AY155" s="13" t="s">
        <v>251</v>
      </c>
      <c r="BE155" s="145">
        <f t="shared" ref="BE155:BE166" si="14">IF(N155="základní",J155,0)</f>
        <v>0</v>
      </c>
      <c r="BF155" s="145">
        <f t="shared" ref="BF155:BF166" si="15">IF(N155="snížená",J155,0)</f>
        <v>0</v>
      </c>
      <c r="BG155" s="145">
        <f t="shared" ref="BG155:BG166" si="16">IF(N155="zákl. přenesená",J155,0)</f>
        <v>0</v>
      </c>
      <c r="BH155" s="145">
        <f t="shared" ref="BH155:BH166" si="17">IF(N155="sníž. přenesená",J155,0)</f>
        <v>0</v>
      </c>
      <c r="BI155" s="145">
        <f t="shared" ref="BI155:BI166" si="18">IF(N155="nulová",J155,0)</f>
        <v>0</v>
      </c>
      <c r="BJ155" s="13" t="s">
        <v>83</v>
      </c>
      <c r="BK155" s="145">
        <f t="shared" ref="BK155:BK166" si="19">ROUND(I155*H155,2)</f>
        <v>0</v>
      </c>
      <c r="BL155" s="13" t="s">
        <v>315</v>
      </c>
      <c r="BM155" s="144" t="s">
        <v>443</v>
      </c>
    </row>
    <row r="156" spans="2:65" s="1" customFormat="1" ht="24.2" customHeight="1">
      <c r="B156" s="132"/>
      <c r="C156" s="133" t="s">
        <v>352</v>
      </c>
      <c r="D156" s="133" t="s">
        <v>253</v>
      </c>
      <c r="E156" s="134" t="s">
        <v>1656</v>
      </c>
      <c r="F156" s="135" t="s">
        <v>1657</v>
      </c>
      <c r="G156" s="136" t="s">
        <v>411</v>
      </c>
      <c r="H156" s="137">
        <v>10.8</v>
      </c>
      <c r="I156" s="138"/>
      <c r="J156" s="139">
        <f t="shared" si="1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6.7999999999999996E-3</v>
      </c>
      <c r="R156" s="142">
        <f t="shared" si="12"/>
        <v>7.3440000000000005E-2</v>
      </c>
      <c r="S156" s="142">
        <v>0</v>
      </c>
      <c r="T156" s="143">
        <f t="shared" si="13"/>
        <v>0</v>
      </c>
      <c r="AR156" s="144" t="s">
        <v>315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315</v>
      </c>
      <c r="BM156" s="144" t="s">
        <v>451</v>
      </c>
    </row>
    <row r="157" spans="2:65" s="1" customFormat="1" ht="16.5" customHeight="1">
      <c r="B157" s="132"/>
      <c r="C157" s="133" t="s">
        <v>356</v>
      </c>
      <c r="D157" s="133" t="s">
        <v>253</v>
      </c>
      <c r="E157" s="134" t="s">
        <v>1658</v>
      </c>
      <c r="F157" s="135" t="s">
        <v>1659</v>
      </c>
      <c r="G157" s="136" t="s">
        <v>335</v>
      </c>
      <c r="H157" s="137">
        <v>2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315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315</v>
      </c>
      <c r="BM157" s="144" t="s">
        <v>459</v>
      </c>
    </row>
    <row r="158" spans="2:65" s="1" customFormat="1" ht="21.75" customHeight="1">
      <c r="B158" s="132"/>
      <c r="C158" s="133" t="s">
        <v>360</v>
      </c>
      <c r="D158" s="133" t="s">
        <v>253</v>
      </c>
      <c r="E158" s="134" t="s">
        <v>1660</v>
      </c>
      <c r="F158" s="135" t="s">
        <v>1661</v>
      </c>
      <c r="G158" s="136" t="s">
        <v>335</v>
      </c>
      <c r="H158" s="137">
        <v>1</v>
      </c>
      <c r="I158" s="138"/>
      <c r="J158" s="139">
        <f t="shared" si="1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1"/>
        <v>0</v>
      </c>
      <c r="Q158" s="142">
        <v>1.8000000000000001E-4</v>
      </c>
      <c r="R158" s="142">
        <f t="shared" si="12"/>
        <v>1.8000000000000001E-4</v>
      </c>
      <c r="S158" s="142">
        <v>0</v>
      </c>
      <c r="T158" s="143">
        <f t="shared" si="13"/>
        <v>0</v>
      </c>
      <c r="AR158" s="144" t="s">
        <v>315</v>
      </c>
      <c r="AT158" s="144" t="s">
        <v>253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315</v>
      </c>
      <c r="BM158" s="144" t="s">
        <v>467</v>
      </c>
    </row>
    <row r="159" spans="2:65" s="1" customFormat="1" ht="24.2" customHeight="1">
      <c r="B159" s="132"/>
      <c r="C159" s="133" t="s">
        <v>364</v>
      </c>
      <c r="D159" s="133" t="s">
        <v>253</v>
      </c>
      <c r="E159" s="134" t="s">
        <v>1662</v>
      </c>
      <c r="F159" s="135" t="s">
        <v>1663</v>
      </c>
      <c r="G159" s="136" t="s">
        <v>335</v>
      </c>
      <c r="H159" s="137">
        <v>2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9.3000000000000005E-4</v>
      </c>
      <c r="R159" s="142">
        <f t="shared" si="12"/>
        <v>1.8600000000000001E-3</v>
      </c>
      <c r="S159" s="142">
        <v>0</v>
      </c>
      <c r="T159" s="143">
        <f t="shared" si="13"/>
        <v>0</v>
      </c>
      <c r="AR159" s="144" t="s">
        <v>315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315</v>
      </c>
      <c r="BM159" s="144" t="s">
        <v>475</v>
      </c>
    </row>
    <row r="160" spans="2:65" s="1" customFormat="1" ht="24.2" customHeight="1">
      <c r="B160" s="132"/>
      <c r="C160" s="133" t="s">
        <v>368</v>
      </c>
      <c r="D160" s="133" t="s">
        <v>253</v>
      </c>
      <c r="E160" s="134" t="s">
        <v>1607</v>
      </c>
      <c r="F160" s="135" t="s">
        <v>1664</v>
      </c>
      <c r="G160" s="136" t="s">
        <v>335</v>
      </c>
      <c r="H160" s="137">
        <v>1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2.4000000000000001E-4</v>
      </c>
      <c r="R160" s="142">
        <f t="shared" si="12"/>
        <v>2.4000000000000001E-4</v>
      </c>
      <c r="S160" s="142">
        <v>0</v>
      </c>
      <c r="T160" s="143">
        <f t="shared" si="13"/>
        <v>0</v>
      </c>
      <c r="AR160" s="144" t="s">
        <v>315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315</v>
      </c>
      <c r="BM160" s="144" t="s">
        <v>483</v>
      </c>
    </row>
    <row r="161" spans="2:65" s="1" customFormat="1" ht="16.5" customHeight="1">
      <c r="B161" s="132"/>
      <c r="C161" s="133" t="s">
        <v>372</v>
      </c>
      <c r="D161" s="133" t="s">
        <v>253</v>
      </c>
      <c r="E161" s="134" t="s">
        <v>1665</v>
      </c>
      <c r="F161" s="135" t="s">
        <v>1666</v>
      </c>
      <c r="G161" s="136" t="s">
        <v>335</v>
      </c>
      <c r="H161" s="137">
        <v>1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315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315</v>
      </c>
      <c r="BM161" s="144" t="s">
        <v>491</v>
      </c>
    </row>
    <row r="162" spans="2:65" s="1" customFormat="1" ht="24.2" customHeight="1">
      <c r="B162" s="132"/>
      <c r="C162" s="133" t="s">
        <v>376</v>
      </c>
      <c r="D162" s="133" t="s">
        <v>253</v>
      </c>
      <c r="E162" s="134" t="s">
        <v>1667</v>
      </c>
      <c r="F162" s="135" t="s">
        <v>1668</v>
      </c>
      <c r="G162" s="136" t="s">
        <v>335</v>
      </c>
      <c r="H162" s="137">
        <v>1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315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315</v>
      </c>
      <c r="BM162" s="144" t="s">
        <v>499</v>
      </c>
    </row>
    <row r="163" spans="2:65" s="1" customFormat="1" ht="16.5" customHeight="1">
      <c r="B163" s="132"/>
      <c r="C163" s="133" t="s">
        <v>380</v>
      </c>
      <c r="D163" s="133" t="s">
        <v>253</v>
      </c>
      <c r="E163" s="134" t="s">
        <v>1669</v>
      </c>
      <c r="F163" s="135" t="s">
        <v>1670</v>
      </c>
      <c r="G163" s="136" t="s">
        <v>1671</v>
      </c>
      <c r="H163" s="137">
        <v>8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315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315</v>
      </c>
      <c r="BM163" s="144" t="s">
        <v>507</v>
      </c>
    </row>
    <row r="164" spans="2:65" s="1" customFormat="1" ht="24.2" customHeight="1">
      <c r="B164" s="132"/>
      <c r="C164" s="133" t="s">
        <v>384</v>
      </c>
      <c r="D164" s="133" t="s">
        <v>253</v>
      </c>
      <c r="E164" s="134" t="s">
        <v>1672</v>
      </c>
      <c r="F164" s="135" t="s">
        <v>1673</v>
      </c>
      <c r="G164" s="136" t="s">
        <v>335</v>
      </c>
      <c r="H164" s="137">
        <v>1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315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315</v>
      </c>
      <c r="BM164" s="144" t="s">
        <v>515</v>
      </c>
    </row>
    <row r="165" spans="2:65" s="1" customFormat="1" ht="33" customHeight="1">
      <c r="B165" s="132"/>
      <c r="C165" s="133" t="s">
        <v>388</v>
      </c>
      <c r="D165" s="133" t="s">
        <v>253</v>
      </c>
      <c r="E165" s="134" t="s">
        <v>1674</v>
      </c>
      <c r="F165" s="135" t="s">
        <v>1675</v>
      </c>
      <c r="G165" s="136" t="s">
        <v>335</v>
      </c>
      <c r="H165" s="137">
        <v>1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315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315</v>
      </c>
      <c r="BM165" s="144" t="s">
        <v>524</v>
      </c>
    </row>
    <row r="166" spans="2:65" s="1" customFormat="1" ht="24.2" customHeight="1">
      <c r="B166" s="132"/>
      <c r="C166" s="133" t="s">
        <v>392</v>
      </c>
      <c r="D166" s="133" t="s">
        <v>253</v>
      </c>
      <c r="E166" s="134" t="s">
        <v>1609</v>
      </c>
      <c r="F166" s="135" t="s">
        <v>1610</v>
      </c>
      <c r="G166" s="136" t="s">
        <v>821</v>
      </c>
      <c r="H166" s="160"/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315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315</v>
      </c>
      <c r="BM166" s="144" t="s">
        <v>1676</v>
      </c>
    </row>
    <row r="167" spans="2:65" s="11" customFormat="1" ht="22.9" customHeight="1">
      <c r="B167" s="120"/>
      <c r="D167" s="121" t="s">
        <v>75</v>
      </c>
      <c r="E167" s="130" t="s">
        <v>1677</v>
      </c>
      <c r="F167" s="130" t="s">
        <v>1678</v>
      </c>
      <c r="I167" s="123"/>
      <c r="J167" s="131">
        <f>BK167</f>
        <v>0</v>
      </c>
      <c r="L167" s="120"/>
      <c r="M167" s="125"/>
      <c r="P167" s="126">
        <f>SUM(P168:P175)</f>
        <v>0</v>
      </c>
      <c r="R167" s="126">
        <f>SUM(R168:R175)</f>
        <v>0</v>
      </c>
      <c r="T167" s="127">
        <f>SUM(T168:T175)</f>
        <v>0</v>
      </c>
      <c r="AR167" s="121" t="s">
        <v>85</v>
      </c>
      <c r="AT167" s="128" t="s">
        <v>75</v>
      </c>
      <c r="AU167" s="128" t="s">
        <v>83</v>
      </c>
      <c r="AY167" s="121" t="s">
        <v>251</v>
      </c>
      <c r="BK167" s="129">
        <f>SUM(BK168:BK175)</f>
        <v>0</v>
      </c>
    </row>
    <row r="168" spans="2:65" s="1" customFormat="1" ht="16.5" customHeight="1">
      <c r="B168" s="132"/>
      <c r="C168" s="146" t="s">
        <v>398</v>
      </c>
      <c r="D168" s="146" t="s">
        <v>423</v>
      </c>
      <c r="E168" s="147" t="s">
        <v>1679</v>
      </c>
      <c r="F168" s="148" t="s">
        <v>1680</v>
      </c>
      <c r="G168" s="149" t="s">
        <v>335</v>
      </c>
      <c r="H168" s="150">
        <v>2</v>
      </c>
      <c r="I168" s="151"/>
      <c r="J168" s="152">
        <f t="shared" ref="J168:J175" si="20">ROUND(I168*H168,2)</f>
        <v>0</v>
      </c>
      <c r="K168" s="148" t="s">
        <v>257</v>
      </c>
      <c r="L168" s="153"/>
      <c r="M168" s="154" t="s">
        <v>1</v>
      </c>
      <c r="N168" s="155" t="s">
        <v>41</v>
      </c>
      <c r="P168" s="142">
        <f t="shared" ref="P168:P175" si="21">O168*H168</f>
        <v>0</v>
      </c>
      <c r="Q168" s="142">
        <v>0</v>
      </c>
      <c r="R168" s="142">
        <f t="shared" ref="R168:R175" si="22">Q168*H168</f>
        <v>0</v>
      </c>
      <c r="S168" s="142">
        <v>0</v>
      </c>
      <c r="T168" s="143">
        <f t="shared" ref="T168:T175" si="23">S168*H168</f>
        <v>0</v>
      </c>
      <c r="AR168" s="144" t="s">
        <v>380</v>
      </c>
      <c r="AT168" s="144" t="s">
        <v>423</v>
      </c>
      <c r="AU168" s="144" t="s">
        <v>85</v>
      </c>
      <c r="AY168" s="13" t="s">
        <v>251</v>
      </c>
      <c r="BE168" s="145">
        <f t="shared" ref="BE168:BE175" si="24">IF(N168="základní",J168,0)</f>
        <v>0</v>
      </c>
      <c r="BF168" s="145">
        <f t="shared" ref="BF168:BF175" si="25">IF(N168="snížená",J168,0)</f>
        <v>0</v>
      </c>
      <c r="BG168" s="145">
        <f t="shared" ref="BG168:BG175" si="26">IF(N168="zákl. přenesená",J168,0)</f>
        <v>0</v>
      </c>
      <c r="BH168" s="145">
        <f t="shared" ref="BH168:BH175" si="27">IF(N168="sníž. přenesená",J168,0)</f>
        <v>0</v>
      </c>
      <c r="BI168" s="145">
        <f t="shared" ref="BI168:BI175" si="28">IF(N168="nulová",J168,0)</f>
        <v>0</v>
      </c>
      <c r="BJ168" s="13" t="s">
        <v>83</v>
      </c>
      <c r="BK168" s="145">
        <f t="shared" ref="BK168:BK175" si="29">ROUND(I168*H168,2)</f>
        <v>0</v>
      </c>
      <c r="BL168" s="13" t="s">
        <v>315</v>
      </c>
      <c r="BM168" s="144" t="s">
        <v>532</v>
      </c>
    </row>
    <row r="169" spans="2:65" s="1" customFormat="1" ht="44.25" customHeight="1">
      <c r="B169" s="132"/>
      <c r="C169" s="146" t="s">
        <v>404</v>
      </c>
      <c r="D169" s="146" t="s">
        <v>423</v>
      </c>
      <c r="E169" s="147" t="s">
        <v>1681</v>
      </c>
      <c r="F169" s="148" t="s">
        <v>1682</v>
      </c>
      <c r="G169" s="149" t="s">
        <v>335</v>
      </c>
      <c r="H169" s="150">
        <v>1</v>
      </c>
      <c r="I169" s="151"/>
      <c r="J169" s="152">
        <f t="shared" si="20"/>
        <v>0</v>
      </c>
      <c r="K169" s="148" t="s">
        <v>257</v>
      </c>
      <c r="L169" s="153"/>
      <c r="M169" s="154" t="s">
        <v>1</v>
      </c>
      <c r="N169" s="155" t="s">
        <v>41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380</v>
      </c>
      <c r="AT169" s="144" t="s">
        <v>423</v>
      </c>
      <c r="AU169" s="144" t="s">
        <v>85</v>
      </c>
      <c r="AY169" s="13" t="s">
        <v>251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3" t="s">
        <v>83</v>
      </c>
      <c r="BK169" s="145">
        <f t="shared" si="29"/>
        <v>0</v>
      </c>
      <c r="BL169" s="13" t="s">
        <v>315</v>
      </c>
      <c r="BM169" s="144" t="s">
        <v>540</v>
      </c>
    </row>
    <row r="170" spans="2:65" s="1" customFormat="1" ht="33" customHeight="1">
      <c r="B170" s="132"/>
      <c r="C170" s="146" t="s">
        <v>408</v>
      </c>
      <c r="D170" s="146" t="s">
        <v>423</v>
      </c>
      <c r="E170" s="147" t="s">
        <v>1683</v>
      </c>
      <c r="F170" s="148" t="s">
        <v>1684</v>
      </c>
      <c r="G170" s="149" t="s">
        <v>335</v>
      </c>
      <c r="H170" s="150">
        <v>1</v>
      </c>
      <c r="I170" s="151"/>
      <c r="J170" s="152">
        <f t="shared" si="20"/>
        <v>0</v>
      </c>
      <c r="K170" s="148" t="s">
        <v>257</v>
      </c>
      <c r="L170" s="153"/>
      <c r="M170" s="154" t="s">
        <v>1</v>
      </c>
      <c r="N170" s="155" t="s">
        <v>41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380</v>
      </c>
      <c r="AT170" s="144" t="s">
        <v>423</v>
      </c>
      <c r="AU170" s="144" t="s">
        <v>85</v>
      </c>
      <c r="AY170" s="13" t="s">
        <v>251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3" t="s">
        <v>83</v>
      </c>
      <c r="BK170" s="145">
        <f t="shared" si="29"/>
        <v>0</v>
      </c>
      <c r="BL170" s="13" t="s">
        <v>315</v>
      </c>
      <c r="BM170" s="144" t="s">
        <v>548</v>
      </c>
    </row>
    <row r="171" spans="2:65" s="1" customFormat="1" ht="21.75" customHeight="1">
      <c r="B171" s="132"/>
      <c r="C171" s="146" t="s">
        <v>413</v>
      </c>
      <c r="D171" s="146" t="s">
        <v>423</v>
      </c>
      <c r="E171" s="147" t="s">
        <v>1685</v>
      </c>
      <c r="F171" s="148" t="s">
        <v>1686</v>
      </c>
      <c r="G171" s="149" t="s">
        <v>335</v>
      </c>
      <c r="H171" s="150">
        <v>1</v>
      </c>
      <c r="I171" s="151"/>
      <c r="J171" s="152">
        <f t="shared" si="20"/>
        <v>0</v>
      </c>
      <c r="K171" s="148" t="s">
        <v>257</v>
      </c>
      <c r="L171" s="153"/>
      <c r="M171" s="154" t="s">
        <v>1</v>
      </c>
      <c r="N171" s="155" t="s">
        <v>41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380</v>
      </c>
      <c r="AT171" s="144" t="s">
        <v>423</v>
      </c>
      <c r="AU171" s="144" t="s">
        <v>85</v>
      </c>
      <c r="AY171" s="13" t="s">
        <v>251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3" t="s">
        <v>83</v>
      </c>
      <c r="BK171" s="145">
        <f t="shared" si="29"/>
        <v>0</v>
      </c>
      <c r="BL171" s="13" t="s">
        <v>315</v>
      </c>
      <c r="BM171" s="144" t="s">
        <v>556</v>
      </c>
    </row>
    <row r="172" spans="2:65" s="1" customFormat="1" ht="24.2" customHeight="1">
      <c r="B172" s="132"/>
      <c r="C172" s="133" t="s">
        <v>418</v>
      </c>
      <c r="D172" s="133" t="s">
        <v>253</v>
      </c>
      <c r="E172" s="134" t="s">
        <v>1687</v>
      </c>
      <c r="F172" s="135" t="s">
        <v>1688</v>
      </c>
      <c r="G172" s="136" t="s">
        <v>335</v>
      </c>
      <c r="H172" s="137">
        <v>1</v>
      </c>
      <c r="I172" s="138"/>
      <c r="J172" s="139">
        <f t="shared" si="2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83</v>
      </c>
      <c r="BK172" s="145">
        <f t="shared" si="29"/>
        <v>0</v>
      </c>
      <c r="BL172" s="13" t="s">
        <v>315</v>
      </c>
      <c r="BM172" s="144" t="s">
        <v>573</v>
      </c>
    </row>
    <row r="173" spans="2:65" s="1" customFormat="1" ht="21.75" customHeight="1">
      <c r="B173" s="132"/>
      <c r="C173" s="133" t="s">
        <v>422</v>
      </c>
      <c r="D173" s="133" t="s">
        <v>253</v>
      </c>
      <c r="E173" s="134" t="s">
        <v>1689</v>
      </c>
      <c r="F173" s="135" t="s">
        <v>1690</v>
      </c>
      <c r="G173" s="136" t="s">
        <v>335</v>
      </c>
      <c r="H173" s="137">
        <v>2</v>
      </c>
      <c r="I173" s="138"/>
      <c r="J173" s="139">
        <f t="shared" si="2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315</v>
      </c>
      <c r="AT173" s="144" t="s">
        <v>253</v>
      </c>
      <c r="AU173" s="144" t="s">
        <v>85</v>
      </c>
      <c r="AY173" s="13" t="s">
        <v>251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83</v>
      </c>
      <c r="BK173" s="145">
        <f t="shared" si="29"/>
        <v>0</v>
      </c>
      <c r="BL173" s="13" t="s">
        <v>315</v>
      </c>
      <c r="BM173" s="144" t="s">
        <v>579</v>
      </c>
    </row>
    <row r="174" spans="2:65" s="1" customFormat="1" ht="24.2" customHeight="1">
      <c r="B174" s="132"/>
      <c r="C174" s="133" t="s">
        <v>427</v>
      </c>
      <c r="D174" s="133" t="s">
        <v>253</v>
      </c>
      <c r="E174" s="134" t="s">
        <v>1691</v>
      </c>
      <c r="F174" s="135" t="s">
        <v>1692</v>
      </c>
      <c r="G174" s="136" t="s">
        <v>335</v>
      </c>
      <c r="H174" s="137">
        <v>1</v>
      </c>
      <c r="I174" s="138"/>
      <c r="J174" s="139">
        <f t="shared" si="2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315</v>
      </c>
      <c r="AT174" s="144" t="s">
        <v>253</v>
      </c>
      <c r="AU174" s="144" t="s">
        <v>85</v>
      </c>
      <c r="AY174" s="13" t="s">
        <v>251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83</v>
      </c>
      <c r="BK174" s="145">
        <f t="shared" si="29"/>
        <v>0</v>
      </c>
      <c r="BL174" s="13" t="s">
        <v>315</v>
      </c>
      <c r="BM174" s="144" t="s">
        <v>595</v>
      </c>
    </row>
    <row r="175" spans="2:65" s="1" customFormat="1" ht="24.2" customHeight="1">
      <c r="B175" s="132"/>
      <c r="C175" s="133" t="s">
        <v>431</v>
      </c>
      <c r="D175" s="133" t="s">
        <v>253</v>
      </c>
      <c r="E175" s="134" t="s">
        <v>1693</v>
      </c>
      <c r="F175" s="135" t="s">
        <v>1694</v>
      </c>
      <c r="G175" s="136" t="s">
        <v>821</v>
      </c>
      <c r="H175" s="160"/>
      <c r="I175" s="138"/>
      <c r="J175" s="139">
        <f t="shared" si="2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315</v>
      </c>
      <c r="AT175" s="144" t="s">
        <v>253</v>
      </c>
      <c r="AU175" s="144" t="s">
        <v>85</v>
      </c>
      <c r="AY175" s="13" t="s">
        <v>251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83</v>
      </c>
      <c r="BK175" s="145">
        <f t="shared" si="29"/>
        <v>0</v>
      </c>
      <c r="BL175" s="13" t="s">
        <v>315</v>
      </c>
      <c r="BM175" s="144" t="s">
        <v>1695</v>
      </c>
    </row>
    <row r="176" spans="2:65" s="11" customFormat="1" ht="22.9" customHeight="1">
      <c r="B176" s="120"/>
      <c r="D176" s="121" t="s">
        <v>75</v>
      </c>
      <c r="E176" s="130" t="s">
        <v>1696</v>
      </c>
      <c r="F176" s="130" t="s">
        <v>1697</v>
      </c>
      <c r="I176" s="123"/>
      <c r="J176" s="131">
        <f>BK176</f>
        <v>0</v>
      </c>
      <c r="L176" s="120"/>
      <c r="M176" s="125"/>
      <c r="P176" s="126">
        <f>SUM(P177:P186)</f>
        <v>0</v>
      </c>
      <c r="R176" s="126">
        <f>SUM(R177:R186)</f>
        <v>0.18667</v>
      </c>
      <c r="T176" s="127">
        <f>SUM(T177:T186)</f>
        <v>0</v>
      </c>
      <c r="AR176" s="121" t="s">
        <v>85</v>
      </c>
      <c r="AT176" s="128" t="s">
        <v>75</v>
      </c>
      <c r="AU176" s="128" t="s">
        <v>83</v>
      </c>
      <c r="AY176" s="121" t="s">
        <v>251</v>
      </c>
      <c r="BK176" s="129">
        <f>SUM(BK177:BK186)</f>
        <v>0</v>
      </c>
    </row>
    <row r="177" spans="2:65" s="1" customFormat="1" ht="16.5" customHeight="1">
      <c r="B177" s="132"/>
      <c r="C177" s="133" t="s">
        <v>435</v>
      </c>
      <c r="D177" s="133" t="s">
        <v>253</v>
      </c>
      <c r="E177" s="134" t="s">
        <v>1698</v>
      </c>
      <c r="F177" s="135" t="s">
        <v>1699</v>
      </c>
      <c r="G177" s="136" t="s">
        <v>335</v>
      </c>
      <c r="H177" s="137">
        <v>30</v>
      </c>
      <c r="I177" s="138"/>
      <c r="J177" s="139">
        <f t="shared" ref="J177:J186" si="30">ROUND(I177*H177,2)</f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ref="P177:P186" si="31">O177*H177</f>
        <v>0</v>
      </c>
      <c r="Q177" s="142">
        <v>1.1199999999999999E-3</v>
      </c>
      <c r="R177" s="142">
        <f t="shared" ref="R177:R186" si="32">Q177*H177</f>
        <v>3.3599999999999998E-2</v>
      </c>
      <c r="S177" s="142">
        <v>0</v>
      </c>
      <c r="T177" s="143">
        <f t="shared" ref="T177:T186" si="33">S177*H177</f>
        <v>0</v>
      </c>
      <c r="AR177" s="144" t="s">
        <v>315</v>
      </c>
      <c r="AT177" s="144" t="s">
        <v>253</v>
      </c>
      <c r="AU177" s="144" t="s">
        <v>85</v>
      </c>
      <c r="AY177" s="13" t="s">
        <v>251</v>
      </c>
      <c r="BE177" s="145">
        <f t="shared" ref="BE177:BE186" si="34">IF(N177="základní",J177,0)</f>
        <v>0</v>
      </c>
      <c r="BF177" s="145">
        <f t="shared" ref="BF177:BF186" si="35">IF(N177="snížená",J177,0)</f>
        <v>0</v>
      </c>
      <c r="BG177" s="145">
        <f t="shared" ref="BG177:BG186" si="36">IF(N177="zákl. přenesená",J177,0)</f>
        <v>0</v>
      </c>
      <c r="BH177" s="145">
        <f t="shared" ref="BH177:BH186" si="37">IF(N177="sníž. přenesená",J177,0)</f>
        <v>0</v>
      </c>
      <c r="BI177" s="145">
        <f t="shared" ref="BI177:BI186" si="38">IF(N177="nulová",J177,0)</f>
        <v>0</v>
      </c>
      <c r="BJ177" s="13" t="s">
        <v>83</v>
      </c>
      <c r="BK177" s="145">
        <f t="shared" ref="BK177:BK186" si="39">ROUND(I177*H177,2)</f>
        <v>0</v>
      </c>
      <c r="BL177" s="13" t="s">
        <v>315</v>
      </c>
      <c r="BM177" s="144" t="s">
        <v>603</v>
      </c>
    </row>
    <row r="178" spans="2:65" s="1" customFormat="1" ht="33" customHeight="1">
      <c r="B178" s="132"/>
      <c r="C178" s="133" t="s">
        <v>439</v>
      </c>
      <c r="D178" s="133" t="s">
        <v>253</v>
      </c>
      <c r="E178" s="134" t="s">
        <v>1700</v>
      </c>
      <c r="F178" s="135" t="s">
        <v>1701</v>
      </c>
      <c r="G178" s="136" t="s">
        <v>335</v>
      </c>
      <c r="H178" s="137">
        <v>1</v>
      </c>
      <c r="I178" s="138"/>
      <c r="J178" s="139">
        <f t="shared" si="3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31"/>
        <v>0</v>
      </c>
      <c r="Q178" s="142">
        <v>0.15307000000000001</v>
      </c>
      <c r="R178" s="142">
        <f t="shared" si="32"/>
        <v>0.15307000000000001</v>
      </c>
      <c r="S178" s="142">
        <v>0</v>
      </c>
      <c r="T178" s="143">
        <f t="shared" si="33"/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3" t="s">
        <v>83</v>
      </c>
      <c r="BK178" s="145">
        <f t="shared" si="39"/>
        <v>0</v>
      </c>
      <c r="BL178" s="13" t="s">
        <v>315</v>
      </c>
      <c r="BM178" s="144" t="s">
        <v>611</v>
      </c>
    </row>
    <row r="179" spans="2:65" s="1" customFormat="1" ht="49.15" customHeight="1">
      <c r="B179" s="132"/>
      <c r="C179" s="133" t="s">
        <v>443</v>
      </c>
      <c r="D179" s="133" t="s">
        <v>253</v>
      </c>
      <c r="E179" s="134" t="s">
        <v>1702</v>
      </c>
      <c r="F179" s="135" t="s">
        <v>1703</v>
      </c>
      <c r="G179" s="136" t="s">
        <v>335</v>
      </c>
      <c r="H179" s="137">
        <v>1</v>
      </c>
      <c r="I179" s="138"/>
      <c r="J179" s="139">
        <f t="shared" si="3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31"/>
        <v>0</v>
      </c>
      <c r="Q179" s="142">
        <v>0</v>
      </c>
      <c r="R179" s="142">
        <f t="shared" si="32"/>
        <v>0</v>
      </c>
      <c r="S179" s="142">
        <v>0</v>
      </c>
      <c r="T179" s="143">
        <f t="shared" si="33"/>
        <v>0</v>
      </c>
      <c r="AR179" s="144" t="s">
        <v>315</v>
      </c>
      <c r="AT179" s="144" t="s">
        <v>253</v>
      </c>
      <c r="AU179" s="144" t="s">
        <v>85</v>
      </c>
      <c r="AY179" s="13" t="s">
        <v>251</v>
      </c>
      <c r="BE179" s="145">
        <f t="shared" si="34"/>
        <v>0</v>
      </c>
      <c r="BF179" s="145">
        <f t="shared" si="35"/>
        <v>0</v>
      </c>
      <c r="BG179" s="145">
        <f t="shared" si="36"/>
        <v>0</v>
      </c>
      <c r="BH179" s="145">
        <f t="shared" si="37"/>
        <v>0</v>
      </c>
      <c r="BI179" s="145">
        <f t="shared" si="38"/>
        <v>0</v>
      </c>
      <c r="BJ179" s="13" t="s">
        <v>83</v>
      </c>
      <c r="BK179" s="145">
        <f t="shared" si="39"/>
        <v>0</v>
      </c>
      <c r="BL179" s="13" t="s">
        <v>315</v>
      </c>
      <c r="BM179" s="144" t="s">
        <v>619</v>
      </c>
    </row>
    <row r="180" spans="2:65" s="1" customFormat="1" ht="33" customHeight="1">
      <c r="B180" s="132"/>
      <c r="C180" s="133" t="s">
        <v>447</v>
      </c>
      <c r="D180" s="133" t="s">
        <v>253</v>
      </c>
      <c r="E180" s="134" t="s">
        <v>1704</v>
      </c>
      <c r="F180" s="135" t="s">
        <v>1705</v>
      </c>
      <c r="G180" s="136" t="s">
        <v>335</v>
      </c>
      <c r="H180" s="137">
        <v>1</v>
      </c>
      <c r="I180" s="138"/>
      <c r="J180" s="139">
        <f t="shared" si="3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315</v>
      </c>
      <c r="AT180" s="144" t="s">
        <v>253</v>
      </c>
      <c r="AU180" s="144" t="s">
        <v>85</v>
      </c>
      <c r="AY180" s="13" t="s">
        <v>251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3" t="s">
        <v>83</v>
      </c>
      <c r="BK180" s="145">
        <f t="shared" si="39"/>
        <v>0</v>
      </c>
      <c r="BL180" s="13" t="s">
        <v>315</v>
      </c>
      <c r="BM180" s="144" t="s">
        <v>627</v>
      </c>
    </row>
    <row r="181" spans="2:65" s="1" customFormat="1" ht="33" customHeight="1">
      <c r="B181" s="132"/>
      <c r="C181" s="133" t="s">
        <v>451</v>
      </c>
      <c r="D181" s="133" t="s">
        <v>253</v>
      </c>
      <c r="E181" s="134" t="s">
        <v>1706</v>
      </c>
      <c r="F181" s="135" t="s">
        <v>1707</v>
      </c>
      <c r="G181" s="136" t="s">
        <v>335</v>
      </c>
      <c r="H181" s="137">
        <v>1</v>
      </c>
      <c r="I181" s="138"/>
      <c r="J181" s="139">
        <f t="shared" si="3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31"/>
        <v>0</v>
      </c>
      <c r="Q181" s="142">
        <v>0</v>
      </c>
      <c r="R181" s="142">
        <f t="shared" si="32"/>
        <v>0</v>
      </c>
      <c r="S181" s="142">
        <v>0</v>
      </c>
      <c r="T181" s="143">
        <f t="shared" si="33"/>
        <v>0</v>
      </c>
      <c r="AR181" s="144" t="s">
        <v>315</v>
      </c>
      <c r="AT181" s="144" t="s">
        <v>253</v>
      </c>
      <c r="AU181" s="144" t="s">
        <v>85</v>
      </c>
      <c r="AY181" s="13" t="s">
        <v>251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3" t="s">
        <v>83</v>
      </c>
      <c r="BK181" s="145">
        <f t="shared" si="39"/>
        <v>0</v>
      </c>
      <c r="BL181" s="13" t="s">
        <v>315</v>
      </c>
      <c r="BM181" s="144" t="s">
        <v>635</v>
      </c>
    </row>
    <row r="182" spans="2:65" s="1" customFormat="1" ht="37.9" customHeight="1">
      <c r="B182" s="132"/>
      <c r="C182" s="133" t="s">
        <v>455</v>
      </c>
      <c r="D182" s="133" t="s">
        <v>253</v>
      </c>
      <c r="E182" s="134" t="s">
        <v>1708</v>
      </c>
      <c r="F182" s="135" t="s">
        <v>1709</v>
      </c>
      <c r="G182" s="136" t="s">
        <v>335</v>
      </c>
      <c r="H182" s="137">
        <v>1</v>
      </c>
      <c r="I182" s="138"/>
      <c r="J182" s="139">
        <f t="shared" si="3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315</v>
      </c>
      <c r="AT182" s="144" t="s">
        <v>253</v>
      </c>
      <c r="AU182" s="144" t="s">
        <v>85</v>
      </c>
      <c r="AY182" s="13" t="s">
        <v>251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3" t="s">
        <v>83</v>
      </c>
      <c r="BK182" s="145">
        <f t="shared" si="39"/>
        <v>0</v>
      </c>
      <c r="BL182" s="13" t="s">
        <v>315</v>
      </c>
      <c r="BM182" s="144" t="s">
        <v>643</v>
      </c>
    </row>
    <row r="183" spans="2:65" s="1" customFormat="1" ht="24.2" customHeight="1">
      <c r="B183" s="132"/>
      <c r="C183" s="133" t="s">
        <v>459</v>
      </c>
      <c r="D183" s="133" t="s">
        <v>253</v>
      </c>
      <c r="E183" s="134" t="s">
        <v>1710</v>
      </c>
      <c r="F183" s="135" t="s">
        <v>1711</v>
      </c>
      <c r="G183" s="136" t="s">
        <v>335</v>
      </c>
      <c r="H183" s="137">
        <v>1</v>
      </c>
      <c r="I183" s="138"/>
      <c r="J183" s="139">
        <f t="shared" si="3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315</v>
      </c>
      <c r="AT183" s="144" t="s">
        <v>253</v>
      </c>
      <c r="AU183" s="144" t="s">
        <v>85</v>
      </c>
      <c r="AY183" s="13" t="s">
        <v>251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3" t="s">
        <v>83</v>
      </c>
      <c r="BK183" s="145">
        <f t="shared" si="39"/>
        <v>0</v>
      </c>
      <c r="BL183" s="13" t="s">
        <v>315</v>
      </c>
      <c r="BM183" s="144" t="s">
        <v>651</v>
      </c>
    </row>
    <row r="184" spans="2:65" s="1" customFormat="1" ht="37.9" customHeight="1">
      <c r="B184" s="132"/>
      <c r="C184" s="133" t="s">
        <v>463</v>
      </c>
      <c r="D184" s="133" t="s">
        <v>253</v>
      </c>
      <c r="E184" s="134" t="s">
        <v>1712</v>
      </c>
      <c r="F184" s="135" t="s">
        <v>1713</v>
      </c>
      <c r="G184" s="136" t="s">
        <v>335</v>
      </c>
      <c r="H184" s="137">
        <v>2</v>
      </c>
      <c r="I184" s="138"/>
      <c r="J184" s="139">
        <f t="shared" si="3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315</v>
      </c>
      <c r="AT184" s="144" t="s">
        <v>253</v>
      </c>
      <c r="AU184" s="144" t="s">
        <v>85</v>
      </c>
      <c r="AY184" s="13" t="s">
        <v>251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3" t="s">
        <v>83</v>
      </c>
      <c r="BK184" s="145">
        <f t="shared" si="39"/>
        <v>0</v>
      </c>
      <c r="BL184" s="13" t="s">
        <v>315</v>
      </c>
      <c r="BM184" s="144" t="s">
        <v>659</v>
      </c>
    </row>
    <row r="185" spans="2:65" s="1" customFormat="1" ht="44.25" customHeight="1">
      <c r="B185" s="132"/>
      <c r="C185" s="133" t="s">
        <v>467</v>
      </c>
      <c r="D185" s="133" t="s">
        <v>253</v>
      </c>
      <c r="E185" s="134" t="s">
        <v>1714</v>
      </c>
      <c r="F185" s="135" t="s">
        <v>1715</v>
      </c>
      <c r="G185" s="136" t="s">
        <v>335</v>
      </c>
      <c r="H185" s="137">
        <v>2</v>
      </c>
      <c r="I185" s="138"/>
      <c r="J185" s="139">
        <f t="shared" si="3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315</v>
      </c>
      <c r="AT185" s="144" t="s">
        <v>253</v>
      </c>
      <c r="AU185" s="144" t="s">
        <v>85</v>
      </c>
      <c r="AY185" s="13" t="s">
        <v>251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3" t="s">
        <v>83</v>
      </c>
      <c r="BK185" s="145">
        <f t="shared" si="39"/>
        <v>0</v>
      </c>
      <c r="BL185" s="13" t="s">
        <v>315</v>
      </c>
      <c r="BM185" s="144" t="s">
        <v>667</v>
      </c>
    </row>
    <row r="186" spans="2:65" s="1" customFormat="1" ht="24.2" customHeight="1">
      <c r="B186" s="132"/>
      <c r="C186" s="133" t="s">
        <v>471</v>
      </c>
      <c r="D186" s="133" t="s">
        <v>253</v>
      </c>
      <c r="E186" s="134" t="s">
        <v>1716</v>
      </c>
      <c r="F186" s="135" t="s">
        <v>1717</v>
      </c>
      <c r="G186" s="136" t="s">
        <v>821</v>
      </c>
      <c r="H186" s="160"/>
      <c r="I186" s="138"/>
      <c r="J186" s="139">
        <f t="shared" si="3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315</v>
      </c>
      <c r="AT186" s="144" t="s">
        <v>253</v>
      </c>
      <c r="AU186" s="144" t="s">
        <v>85</v>
      </c>
      <c r="AY186" s="13" t="s">
        <v>251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3" t="s">
        <v>83</v>
      </c>
      <c r="BK186" s="145">
        <f t="shared" si="39"/>
        <v>0</v>
      </c>
      <c r="BL186" s="13" t="s">
        <v>315</v>
      </c>
      <c r="BM186" s="144" t="s">
        <v>1718</v>
      </c>
    </row>
    <row r="187" spans="2:65" s="11" customFormat="1" ht="22.9" customHeight="1">
      <c r="B187" s="120"/>
      <c r="D187" s="121" t="s">
        <v>75</v>
      </c>
      <c r="E187" s="130" t="s">
        <v>1719</v>
      </c>
      <c r="F187" s="130" t="s">
        <v>1720</v>
      </c>
      <c r="I187" s="123"/>
      <c r="J187" s="131">
        <f>BK187</f>
        <v>0</v>
      </c>
      <c r="L187" s="120"/>
      <c r="M187" s="125"/>
      <c r="P187" s="126">
        <f>SUM(P188:P211)</f>
        <v>0</v>
      </c>
      <c r="R187" s="126">
        <f>SUM(R188:R211)</f>
        <v>1.8852159999999998</v>
      </c>
      <c r="T187" s="127">
        <f>SUM(T188:T211)</f>
        <v>0</v>
      </c>
      <c r="AR187" s="121" t="s">
        <v>85</v>
      </c>
      <c r="AT187" s="128" t="s">
        <v>75</v>
      </c>
      <c r="AU187" s="128" t="s">
        <v>83</v>
      </c>
      <c r="AY187" s="121" t="s">
        <v>251</v>
      </c>
      <c r="BK187" s="129">
        <f>SUM(BK188:BK211)</f>
        <v>0</v>
      </c>
    </row>
    <row r="188" spans="2:65" s="1" customFormat="1" ht="37.9" customHeight="1">
      <c r="B188" s="132"/>
      <c r="C188" s="133" t="s">
        <v>475</v>
      </c>
      <c r="D188" s="133" t="s">
        <v>253</v>
      </c>
      <c r="E188" s="134" t="s">
        <v>1721</v>
      </c>
      <c r="F188" s="135" t="s">
        <v>1722</v>
      </c>
      <c r="G188" s="136" t="s">
        <v>411</v>
      </c>
      <c r="H188" s="137">
        <v>14.4</v>
      </c>
      <c r="I188" s="138"/>
      <c r="J188" s="139">
        <f t="shared" ref="J188:J211" si="40">ROUND(I188*H188,2)</f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ref="P188:P211" si="41">O188*H188</f>
        <v>0</v>
      </c>
      <c r="Q188" s="142">
        <v>1.58E-3</v>
      </c>
      <c r="R188" s="142">
        <f t="shared" ref="R188:R211" si="42">Q188*H188</f>
        <v>2.2752000000000001E-2</v>
      </c>
      <c r="S188" s="142">
        <v>0</v>
      </c>
      <c r="T188" s="143">
        <f t="shared" ref="T188:T211" si="43">S188*H188</f>
        <v>0</v>
      </c>
      <c r="AR188" s="144" t="s">
        <v>315</v>
      </c>
      <c r="AT188" s="144" t="s">
        <v>253</v>
      </c>
      <c r="AU188" s="144" t="s">
        <v>85</v>
      </c>
      <c r="AY188" s="13" t="s">
        <v>251</v>
      </c>
      <c r="BE188" s="145">
        <f t="shared" ref="BE188:BE211" si="44">IF(N188="základní",J188,0)</f>
        <v>0</v>
      </c>
      <c r="BF188" s="145">
        <f t="shared" ref="BF188:BF211" si="45">IF(N188="snížená",J188,0)</f>
        <v>0</v>
      </c>
      <c r="BG188" s="145">
        <f t="shared" ref="BG188:BG211" si="46">IF(N188="zákl. přenesená",J188,0)</f>
        <v>0</v>
      </c>
      <c r="BH188" s="145">
        <f t="shared" ref="BH188:BH211" si="47">IF(N188="sníž. přenesená",J188,0)</f>
        <v>0</v>
      </c>
      <c r="BI188" s="145">
        <f t="shared" ref="BI188:BI211" si="48">IF(N188="nulová",J188,0)</f>
        <v>0</v>
      </c>
      <c r="BJ188" s="13" t="s">
        <v>83</v>
      </c>
      <c r="BK188" s="145">
        <f t="shared" ref="BK188:BK211" si="49">ROUND(I188*H188,2)</f>
        <v>0</v>
      </c>
      <c r="BL188" s="13" t="s">
        <v>315</v>
      </c>
      <c r="BM188" s="144" t="s">
        <v>675</v>
      </c>
    </row>
    <row r="189" spans="2:65" s="1" customFormat="1" ht="37.9" customHeight="1">
      <c r="B189" s="132"/>
      <c r="C189" s="133" t="s">
        <v>479</v>
      </c>
      <c r="D189" s="133" t="s">
        <v>253</v>
      </c>
      <c r="E189" s="134" t="s">
        <v>1723</v>
      </c>
      <c r="F189" s="135" t="s">
        <v>1724</v>
      </c>
      <c r="G189" s="136" t="s">
        <v>411</v>
      </c>
      <c r="H189" s="137">
        <v>144</v>
      </c>
      <c r="I189" s="138"/>
      <c r="J189" s="139">
        <f t="shared" si="4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41"/>
        <v>0</v>
      </c>
      <c r="Q189" s="142">
        <v>1.99E-3</v>
      </c>
      <c r="R189" s="142">
        <f t="shared" si="42"/>
        <v>0.28655999999999998</v>
      </c>
      <c r="S189" s="142">
        <v>0</v>
      </c>
      <c r="T189" s="143">
        <f t="shared" si="43"/>
        <v>0</v>
      </c>
      <c r="AR189" s="144" t="s">
        <v>315</v>
      </c>
      <c r="AT189" s="144" t="s">
        <v>253</v>
      </c>
      <c r="AU189" s="144" t="s">
        <v>85</v>
      </c>
      <c r="AY189" s="13" t="s">
        <v>251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3" t="s">
        <v>83</v>
      </c>
      <c r="BK189" s="145">
        <f t="shared" si="49"/>
        <v>0</v>
      </c>
      <c r="BL189" s="13" t="s">
        <v>315</v>
      </c>
      <c r="BM189" s="144" t="s">
        <v>685</v>
      </c>
    </row>
    <row r="190" spans="2:65" s="1" customFormat="1" ht="37.9" customHeight="1">
      <c r="B190" s="132"/>
      <c r="C190" s="133" t="s">
        <v>483</v>
      </c>
      <c r="D190" s="133" t="s">
        <v>253</v>
      </c>
      <c r="E190" s="134" t="s">
        <v>1725</v>
      </c>
      <c r="F190" s="135" t="s">
        <v>1726</v>
      </c>
      <c r="G190" s="136" t="s">
        <v>411</v>
      </c>
      <c r="H190" s="137">
        <v>64.8</v>
      </c>
      <c r="I190" s="138"/>
      <c r="J190" s="139">
        <f t="shared" si="4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41"/>
        <v>0</v>
      </c>
      <c r="Q190" s="142">
        <v>2.96E-3</v>
      </c>
      <c r="R190" s="142">
        <f t="shared" si="42"/>
        <v>0.19180799999999998</v>
      </c>
      <c r="S190" s="142">
        <v>0</v>
      </c>
      <c r="T190" s="143">
        <f t="shared" si="43"/>
        <v>0</v>
      </c>
      <c r="AR190" s="144" t="s">
        <v>315</v>
      </c>
      <c r="AT190" s="144" t="s">
        <v>253</v>
      </c>
      <c r="AU190" s="144" t="s">
        <v>85</v>
      </c>
      <c r="AY190" s="13" t="s">
        <v>251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3" t="s">
        <v>83</v>
      </c>
      <c r="BK190" s="145">
        <f t="shared" si="49"/>
        <v>0</v>
      </c>
      <c r="BL190" s="13" t="s">
        <v>315</v>
      </c>
      <c r="BM190" s="144" t="s">
        <v>694</v>
      </c>
    </row>
    <row r="191" spans="2:65" s="1" customFormat="1" ht="37.9" customHeight="1">
      <c r="B191" s="132"/>
      <c r="C191" s="133" t="s">
        <v>487</v>
      </c>
      <c r="D191" s="133" t="s">
        <v>253</v>
      </c>
      <c r="E191" s="134" t="s">
        <v>1727</v>
      </c>
      <c r="F191" s="135" t="s">
        <v>1728</v>
      </c>
      <c r="G191" s="136" t="s">
        <v>411</v>
      </c>
      <c r="H191" s="137">
        <v>129.6</v>
      </c>
      <c r="I191" s="138"/>
      <c r="J191" s="139">
        <f t="shared" si="4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41"/>
        <v>0</v>
      </c>
      <c r="Q191" s="142">
        <v>3.7599999999999999E-3</v>
      </c>
      <c r="R191" s="142">
        <f t="shared" si="42"/>
        <v>0.48729599999999995</v>
      </c>
      <c r="S191" s="142">
        <v>0</v>
      </c>
      <c r="T191" s="143">
        <f t="shared" si="43"/>
        <v>0</v>
      </c>
      <c r="AR191" s="144" t="s">
        <v>315</v>
      </c>
      <c r="AT191" s="144" t="s">
        <v>253</v>
      </c>
      <c r="AU191" s="144" t="s">
        <v>85</v>
      </c>
      <c r="AY191" s="13" t="s">
        <v>251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3" t="s">
        <v>83</v>
      </c>
      <c r="BK191" s="145">
        <f t="shared" si="49"/>
        <v>0</v>
      </c>
      <c r="BL191" s="13" t="s">
        <v>315</v>
      </c>
      <c r="BM191" s="144" t="s">
        <v>703</v>
      </c>
    </row>
    <row r="192" spans="2:65" s="1" customFormat="1" ht="37.9" customHeight="1">
      <c r="B192" s="132"/>
      <c r="C192" s="133" t="s">
        <v>491</v>
      </c>
      <c r="D192" s="133" t="s">
        <v>253</v>
      </c>
      <c r="E192" s="134" t="s">
        <v>1729</v>
      </c>
      <c r="F192" s="135" t="s">
        <v>1730</v>
      </c>
      <c r="G192" s="136" t="s">
        <v>411</v>
      </c>
      <c r="H192" s="137">
        <v>57.6</v>
      </c>
      <c r="I192" s="138"/>
      <c r="J192" s="139">
        <f t="shared" si="4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41"/>
        <v>0</v>
      </c>
      <c r="Q192" s="142">
        <v>4.4000000000000003E-3</v>
      </c>
      <c r="R192" s="142">
        <f t="shared" si="42"/>
        <v>0.25344</v>
      </c>
      <c r="S192" s="142">
        <v>0</v>
      </c>
      <c r="T192" s="143">
        <f t="shared" si="43"/>
        <v>0</v>
      </c>
      <c r="AR192" s="144" t="s">
        <v>315</v>
      </c>
      <c r="AT192" s="144" t="s">
        <v>253</v>
      </c>
      <c r="AU192" s="144" t="s">
        <v>85</v>
      </c>
      <c r="AY192" s="13" t="s">
        <v>251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3" t="s">
        <v>83</v>
      </c>
      <c r="BK192" s="145">
        <f t="shared" si="49"/>
        <v>0</v>
      </c>
      <c r="BL192" s="13" t="s">
        <v>315</v>
      </c>
      <c r="BM192" s="144" t="s">
        <v>713</v>
      </c>
    </row>
    <row r="193" spans="2:65" s="1" customFormat="1" ht="37.9" customHeight="1">
      <c r="B193" s="132"/>
      <c r="C193" s="133" t="s">
        <v>495</v>
      </c>
      <c r="D193" s="133" t="s">
        <v>253</v>
      </c>
      <c r="E193" s="134" t="s">
        <v>1731</v>
      </c>
      <c r="F193" s="135" t="s">
        <v>1732</v>
      </c>
      <c r="G193" s="136" t="s">
        <v>411</v>
      </c>
      <c r="H193" s="137">
        <v>64.8</v>
      </c>
      <c r="I193" s="138"/>
      <c r="J193" s="139">
        <f t="shared" si="40"/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 t="shared" si="41"/>
        <v>0</v>
      </c>
      <c r="Q193" s="142">
        <v>6.2899999999999996E-3</v>
      </c>
      <c r="R193" s="142">
        <f t="shared" si="42"/>
        <v>0.40759199999999995</v>
      </c>
      <c r="S193" s="142">
        <v>0</v>
      </c>
      <c r="T193" s="143">
        <f t="shared" si="43"/>
        <v>0</v>
      </c>
      <c r="AR193" s="144" t="s">
        <v>315</v>
      </c>
      <c r="AT193" s="144" t="s">
        <v>253</v>
      </c>
      <c r="AU193" s="144" t="s">
        <v>85</v>
      </c>
      <c r="AY193" s="13" t="s">
        <v>251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3" t="s">
        <v>83</v>
      </c>
      <c r="BK193" s="145">
        <f t="shared" si="49"/>
        <v>0</v>
      </c>
      <c r="BL193" s="13" t="s">
        <v>315</v>
      </c>
      <c r="BM193" s="144" t="s">
        <v>721</v>
      </c>
    </row>
    <row r="194" spans="2:65" s="1" customFormat="1" ht="37.9" customHeight="1">
      <c r="B194" s="132"/>
      <c r="C194" s="133" t="s">
        <v>499</v>
      </c>
      <c r="D194" s="133" t="s">
        <v>253</v>
      </c>
      <c r="E194" s="134" t="s">
        <v>1733</v>
      </c>
      <c r="F194" s="135" t="s">
        <v>1734</v>
      </c>
      <c r="G194" s="136" t="s">
        <v>411</v>
      </c>
      <c r="H194" s="137">
        <v>14.4</v>
      </c>
      <c r="I194" s="138"/>
      <c r="J194" s="139">
        <f t="shared" si="40"/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 t="shared" si="41"/>
        <v>0</v>
      </c>
      <c r="Q194" s="142">
        <v>7.92E-3</v>
      </c>
      <c r="R194" s="142">
        <f t="shared" si="42"/>
        <v>0.114048</v>
      </c>
      <c r="S194" s="142">
        <v>0</v>
      </c>
      <c r="T194" s="143">
        <f t="shared" si="43"/>
        <v>0</v>
      </c>
      <c r="AR194" s="144" t="s">
        <v>315</v>
      </c>
      <c r="AT194" s="144" t="s">
        <v>253</v>
      </c>
      <c r="AU194" s="144" t="s">
        <v>85</v>
      </c>
      <c r="AY194" s="13" t="s">
        <v>251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3" t="s">
        <v>83</v>
      </c>
      <c r="BK194" s="145">
        <f t="shared" si="49"/>
        <v>0</v>
      </c>
      <c r="BL194" s="13" t="s">
        <v>315</v>
      </c>
      <c r="BM194" s="144" t="s">
        <v>729</v>
      </c>
    </row>
    <row r="195" spans="2:65" s="1" customFormat="1" ht="21.75" customHeight="1">
      <c r="B195" s="132"/>
      <c r="C195" s="133" t="s">
        <v>503</v>
      </c>
      <c r="D195" s="133" t="s">
        <v>253</v>
      </c>
      <c r="E195" s="134" t="s">
        <v>1735</v>
      </c>
      <c r="F195" s="135" t="s">
        <v>1736</v>
      </c>
      <c r="G195" s="136" t="s">
        <v>411</v>
      </c>
      <c r="H195" s="137">
        <v>410.4</v>
      </c>
      <c r="I195" s="138"/>
      <c r="J195" s="139">
        <f t="shared" si="40"/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 t="shared" si="41"/>
        <v>0</v>
      </c>
      <c r="Q195" s="142">
        <v>0</v>
      </c>
      <c r="R195" s="142">
        <f t="shared" si="42"/>
        <v>0</v>
      </c>
      <c r="S195" s="142">
        <v>0</v>
      </c>
      <c r="T195" s="143">
        <f t="shared" si="43"/>
        <v>0</v>
      </c>
      <c r="AR195" s="144" t="s">
        <v>315</v>
      </c>
      <c r="AT195" s="144" t="s">
        <v>253</v>
      </c>
      <c r="AU195" s="144" t="s">
        <v>85</v>
      </c>
      <c r="AY195" s="13" t="s">
        <v>251</v>
      </c>
      <c r="BE195" s="145">
        <f t="shared" si="44"/>
        <v>0</v>
      </c>
      <c r="BF195" s="145">
        <f t="shared" si="45"/>
        <v>0</v>
      </c>
      <c r="BG195" s="145">
        <f t="shared" si="46"/>
        <v>0</v>
      </c>
      <c r="BH195" s="145">
        <f t="shared" si="47"/>
        <v>0</v>
      </c>
      <c r="BI195" s="145">
        <f t="shared" si="48"/>
        <v>0</v>
      </c>
      <c r="BJ195" s="13" t="s">
        <v>83</v>
      </c>
      <c r="BK195" s="145">
        <f t="shared" si="49"/>
        <v>0</v>
      </c>
      <c r="BL195" s="13" t="s">
        <v>315</v>
      </c>
      <c r="BM195" s="144" t="s">
        <v>737</v>
      </c>
    </row>
    <row r="196" spans="2:65" s="1" customFormat="1" ht="21.75" customHeight="1">
      <c r="B196" s="132"/>
      <c r="C196" s="133" t="s">
        <v>507</v>
      </c>
      <c r="D196" s="133" t="s">
        <v>253</v>
      </c>
      <c r="E196" s="134" t="s">
        <v>1737</v>
      </c>
      <c r="F196" s="135" t="s">
        <v>1738</v>
      </c>
      <c r="G196" s="136" t="s">
        <v>411</v>
      </c>
      <c r="H196" s="137">
        <v>64.8</v>
      </c>
      <c r="I196" s="138"/>
      <c r="J196" s="139">
        <f t="shared" si="40"/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si="41"/>
        <v>0</v>
      </c>
      <c r="Q196" s="142">
        <v>0</v>
      </c>
      <c r="R196" s="142">
        <f t="shared" si="42"/>
        <v>0</v>
      </c>
      <c r="S196" s="142">
        <v>0</v>
      </c>
      <c r="T196" s="143">
        <f t="shared" si="43"/>
        <v>0</v>
      </c>
      <c r="AR196" s="144" t="s">
        <v>315</v>
      </c>
      <c r="AT196" s="144" t="s">
        <v>253</v>
      </c>
      <c r="AU196" s="144" t="s">
        <v>85</v>
      </c>
      <c r="AY196" s="13" t="s">
        <v>251</v>
      </c>
      <c r="BE196" s="145">
        <f t="shared" si="44"/>
        <v>0</v>
      </c>
      <c r="BF196" s="145">
        <f t="shared" si="45"/>
        <v>0</v>
      </c>
      <c r="BG196" s="145">
        <f t="shared" si="46"/>
        <v>0</v>
      </c>
      <c r="BH196" s="145">
        <f t="shared" si="47"/>
        <v>0</v>
      </c>
      <c r="BI196" s="145">
        <f t="shared" si="48"/>
        <v>0</v>
      </c>
      <c r="BJ196" s="13" t="s">
        <v>83</v>
      </c>
      <c r="BK196" s="145">
        <f t="shared" si="49"/>
        <v>0</v>
      </c>
      <c r="BL196" s="13" t="s">
        <v>315</v>
      </c>
      <c r="BM196" s="144" t="s">
        <v>745</v>
      </c>
    </row>
    <row r="197" spans="2:65" s="1" customFormat="1" ht="24.2" customHeight="1">
      <c r="B197" s="132"/>
      <c r="C197" s="133" t="s">
        <v>511</v>
      </c>
      <c r="D197" s="133" t="s">
        <v>253</v>
      </c>
      <c r="E197" s="134" t="s">
        <v>1739</v>
      </c>
      <c r="F197" s="135" t="s">
        <v>1740</v>
      </c>
      <c r="G197" s="136" t="s">
        <v>411</v>
      </c>
      <c r="H197" s="137">
        <v>14.4</v>
      </c>
      <c r="I197" s="138"/>
      <c r="J197" s="139">
        <f t="shared" si="40"/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315</v>
      </c>
      <c r="AT197" s="144" t="s">
        <v>253</v>
      </c>
      <c r="AU197" s="144" t="s">
        <v>85</v>
      </c>
      <c r="AY197" s="13" t="s">
        <v>251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3" t="s">
        <v>83</v>
      </c>
      <c r="BK197" s="145">
        <f t="shared" si="49"/>
        <v>0</v>
      </c>
      <c r="BL197" s="13" t="s">
        <v>315</v>
      </c>
      <c r="BM197" s="144" t="s">
        <v>763</v>
      </c>
    </row>
    <row r="198" spans="2:65" s="1" customFormat="1" ht="21.75" customHeight="1">
      <c r="B198" s="132"/>
      <c r="C198" s="133" t="s">
        <v>515</v>
      </c>
      <c r="D198" s="133" t="s">
        <v>253</v>
      </c>
      <c r="E198" s="134" t="s">
        <v>1741</v>
      </c>
      <c r="F198" s="135" t="s">
        <v>1742</v>
      </c>
      <c r="G198" s="136" t="s">
        <v>411</v>
      </c>
      <c r="H198" s="137">
        <v>36</v>
      </c>
      <c r="I198" s="138"/>
      <c r="J198" s="139">
        <f t="shared" si="4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41"/>
        <v>0</v>
      </c>
      <c r="Q198" s="142">
        <v>1.25E-3</v>
      </c>
      <c r="R198" s="142">
        <f t="shared" si="42"/>
        <v>4.4999999999999998E-2</v>
      </c>
      <c r="S198" s="142">
        <v>0</v>
      </c>
      <c r="T198" s="143">
        <f t="shared" si="43"/>
        <v>0</v>
      </c>
      <c r="AR198" s="144" t="s">
        <v>315</v>
      </c>
      <c r="AT198" s="144" t="s">
        <v>253</v>
      </c>
      <c r="AU198" s="144" t="s">
        <v>85</v>
      </c>
      <c r="AY198" s="13" t="s">
        <v>251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3" t="s">
        <v>83</v>
      </c>
      <c r="BK198" s="145">
        <f t="shared" si="49"/>
        <v>0</v>
      </c>
      <c r="BL198" s="13" t="s">
        <v>315</v>
      </c>
      <c r="BM198" s="144" t="s">
        <v>771</v>
      </c>
    </row>
    <row r="199" spans="2:65" s="1" customFormat="1" ht="21.75" customHeight="1">
      <c r="B199" s="132"/>
      <c r="C199" s="133" t="s">
        <v>520</v>
      </c>
      <c r="D199" s="133" t="s">
        <v>253</v>
      </c>
      <c r="E199" s="134" t="s">
        <v>1743</v>
      </c>
      <c r="F199" s="135" t="s">
        <v>1744</v>
      </c>
      <c r="G199" s="136" t="s">
        <v>411</v>
      </c>
      <c r="H199" s="137">
        <v>36</v>
      </c>
      <c r="I199" s="138"/>
      <c r="J199" s="139">
        <f t="shared" si="4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41"/>
        <v>0</v>
      </c>
      <c r="Q199" s="142">
        <v>1.97E-3</v>
      </c>
      <c r="R199" s="142">
        <f t="shared" si="42"/>
        <v>7.0919999999999997E-2</v>
      </c>
      <c r="S199" s="142">
        <v>0</v>
      </c>
      <c r="T199" s="143">
        <f t="shared" si="43"/>
        <v>0</v>
      </c>
      <c r="AR199" s="144" t="s">
        <v>315</v>
      </c>
      <c r="AT199" s="144" t="s">
        <v>253</v>
      </c>
      <c r="AU199" s="144" t="s">
        <v>85</v>
      </c>
      <c r="AY199" s="13" t="s">
        <v>251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3" t="s">
        <v>83</v>
      </c>
      <c r="BK199" s="145">
        <f t="shared" si="49"/>
        <v>0</v>
      </c>
      <c r="BL199" s="13" t="s">
        <v>315</v>
      </c>
      <c r="BM199" s="144" t="s">
        <v>785</v>
      </c>
    </row>
    <row r="200" spans="2:65" s="1" customFormat="1" ht="24.2" customHeight="1">
      <c r="B200" s="132"/>
      <c r="C200" s="133" t="s">
        <v>524</v>
      </c>
      <c r="D200" s="133" t="s">
        <v>253</v>
      </c>
      <c r="E200" s="134" t="s">
        <v>1745</v>
      </c>
      <c r="F200" s="135" t="s">
        <v>1746</v>
      </c>
      <c r="G200" s="136" t="s">
        <v>335</v>
      </c>
      <c r="H200" s="137">
        <v>80</v>
      </c>
      <c r="I200" s="138"/>
      <c r="J200" s="139">
        <f t="shared" si="4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41"/>
        <v>0</v>
      </c>
      <c r="Q200" s="142">
        <v>1.0000000000000001E-5</v>
      </c>
      <c r="R200" s="142">
        <f t="shared" si="42"/>
        <v>8.0000000000000004E-4</v>
      </c>
      <c r="S200" s="142">
        <v>0</v>
      </c>
      <c r="T200" s="143">
        <f t="shared" si="43"/>
        <v>0</v>
      </c>
      <c r="AR200" s="144" t="s">
        <v>315</v>
      </c>
      <c r="AT200" s="144" t="s">
        <v>253</v>
      </c>
      <c r="AU200" s="144" t="s">
        <v>85</v>
      </c>
      <c r="AY200" s="13" t="s">
        <v>251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3" t="s">
        <v>83</v>
      </c>
      <c r="BK200" s="145">
        <f t="shared" si="49"/>
        <v>0</v>
      </c>
      <c r="BL200" s="13" t="s">
        <v>315</v>
      </c>
      <c r="BM200" s="144" t="s">
        <v>793</v>
      </c>
    </row>
    <row r="201" spans="2:65" s="1" customFormat="1" ht="24.2" customHeight="1">
      <c r="B201" s="132"/>
      <c r="C201" s="133" t="s">
        <v>528</v>
      </c>
      <c r="D201" s="133" t="s">
        <v>253</v>
      </c>
      <c r="E201" s="134" t="s">
        <v>1747</v>
      </c>
      <c r="F201" s="135" t="s">
        <v>1748</v>
      </c>
      <c r="G201" s="136" t="s">
        <v>335</v>
      </c>
      <c r="H201" s="137">
        <v>50</v>
      </c>
      <c r="I201" s="138"/>
      <c r="J201" s="139">
        <f t="shared" si="4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41"/>
        <v>0</v>
      </c>
      <c r="Q201" s="142">
        <v>3.0000000000000001E-5</v>
      </c>
      <c r="R201" s="142">
        <f t="shared" si="42"/>
        <v>1.5E-3</v>
      </c>
      <c r="S201" s="142">
        <v>0</v>
      </c>
      <c r="T201" s="143">
        <f t="shared" si="43"/>
        <v>0</v>
      </c>
      <c r="AR201" s="144" t="s">
        <v>315</v>
      </c>
      <c r="AT201" s="144" t="s">
        <v>253</v>
      </c>
      <c r="AU201" s="144" t="s">
        <v>85</v>
      </c>
      <c r="AY201" s="13" t="s">
        <v>251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3" t="s">
        <v>83</v>
      </c>
      <c r="BK201" s="145">
        <f t="shared" si="49"/>
        <v>0</v>
      </c>
      <c r="BL201" s="13" t="s">
        <v>315</v>
      </c>
      <c r="BM201" s="144" t="s">
        <v>802</v>
      </c>
    </row>
    <row r="202" spans="2:65" s="1" customFormat="1" ht="24.2" customHeight="1">
      <c r="B202" s="132"/>
      <c r="C202" s="133" t="s">
        <v>532</v>
      </c>
      <c r="D202" s="133" t="s">
        <v>253</v>
      </c>
      <c r="E202" s="134" t="s">
        <v>1749</v>
      </c>
      <c r="F202" s="135" t="s">
        <v>1750</v>
      </c>
      <c r="G202" s="136" t="s">
        <v>335</v>
      </c>
      <c r="H202" s="137">
        <v>70</v>
      </c>
      <c r="I202" s="138"/>
      <c r="J202" s="139">
        <f t="shared" si="40"/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si="41"/>
        <v>0</v>
      </c>
      <c r="Q202" s="142">
        <v>5.0000000000000002E-5</v>
      </c>
      <c r="R202" s="142">
        <f t="shared" si="42"/>
        <v>3.5000000000000001E-3</v>
      </c>
      <c r="S202" s="142">
        <v>0</v>
      </c>
      <c r="T202" s="143">
        <f t="shared" si="43"/>
        <v>0</v>
      </c>
      <c r="AR202" s="144" t="s">
        <v>315</v>
      </c>
      <c r="AT202" s="144" t="s">
        <v>253</v>
      </c>
      <c r="AU202" s="144" t="s">
        <v>85</v>
      </c>
      <c r="AY202" s="13" t="s">
        <v>251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3" t="s">
        <v>83</v>
      </c>
      <c r="BK202" s="145">
        <f t="shared" si="49"/>
        <v>0</v>
      </c>
      <c r="BL202" s="13" t="s">
        <v>315</v>
      </c>
      <c r="BM202" s="144" t="s">
        <v>810</v>
      </c>
    </row>
    <row r="203" spans="2:65" s="1" customFormat="1" ht="16.5" customHeight="1">
      <c r="B203" s="132"/>
      <c r="C203" s="133" t="s">
        <v>536</v>
      </c>
      <c r="D203" s="133" t="s">
        <v>253</v>
      </c>
      <c r="E203" s="134" t="s">
        <v>1751</v>
      </c>
      <c r="F203" s="135" t="s">
        <v>1752</v>
      </c>
      <c r="G203" s="136" t="s">
        <v>411</v>
      </c>
      <c r="H203" s="137">
        <v>36</v>
      </c>
      <c r="I203" s="138"/>
      <c r="J203" s="139">
        <f t="shared" si="4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41"/>
        <v>0</v>
      </c>
      <c r="Q203" s="142">
        <v>0</v>
      </c>
      <c r="R203" s="142">
        <f t="shared" si="42"/>
        <v>0</v>
      </c>
      <c r="S203" s="142">
        <v>0</v>
      </c>
      <c r="T203" s="143">
        <f t="shared" si="43"/>
        <v>0</v>
      </c>
      <c r="AR203" s="144" t="s">
        <v>315</v>
      </c>
      <c r="AT203" s="144" t="s">
        <v>253</v>
      </c>
      <c r="AU203" s="144" t="s">
        <v>85</v>
      </c>
      <c r="AY203" s="13" t="s">
        <v>251</v>
      </c>
      <c r="BE203" s="145">
        <f t="shared" si="44"/>
        <v>0</v>
      </c>
      <c r="BF203" s="145">
        <f t="shared" si="45"/>
        <v>0</v>
      </c>
      <c r="BG203" s="145">
        <f t="shared" si="46"/>
        <v>0</v>
      </c>
      <c r="BH203" s="145">
        <f t="shared" si="47"/>
        <v>0</v>
      </c>
      <c r="BI203" s="145">
        <f t="shared" si="48"/>
        <v>0</v>
      </c>
      <c r="BJ203" s="13" t="s">
        <v>83</v>
      </c>
      <c r="BK203" s="145">
        <f t="shared" si="49"/>
        <v>0</v>
      </c>
      <c r="BL203" s="13" t="s">
        <v>315</v>
      </c>
      <c r="BM203" s="144" t="s">
        <v>818</v>
      </c>
    </row>
    <row r="204" spans="2:65" s="1" customFormat="1" ht="16.5" customHeight="1">
      <c r="B204" s="132"/>
      <c r="C204" s="133" t="s">
        <v>540</v>
      </c>
      <c r="D204" s="133" t="s">
        <v>253</v>
      </c>
      <c r="E204" s="134" t="s">
        <v>1753</v>
      </c>
      <c r="F204" s="135" t="s">
        <v>1754</v>
      </c>
      <c r="G204" s="136" t="s">
        <v>411</v>
      </c>
      <c r="H204" s="137">
        <v>36</v>
      </c>
      <c r="I204" s="138"/>
      <c r="J204" s="139">
        <f t="shared" si="4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41"/>
        <v>0</v>
      </c>
      <c r="Q204" s="142">
        <v>0</v>
      </c>
      <c r="R204" s="142">
        <f t="shared" si="42"/>
        <v>0</v>
      </c>
      <c r="S204" s="142">
        <v>0</v>
      </c>
      <c r="T204" s="143">
        <f t="shared" si="43"/>
        <v>0</v>
      </c>
      <c r="AR204" s="144" t="s">
        <v>315</v>
      </c>
      <c r="AT204" s="144" t="s">
        <v>253</v>
      </c>
      <c r="AU204" s="144" t="s">
        <v>85</v>
      </c>
      <c r="AY204" s="13" t="s">
        <v>251</v>
      </c>
      <c r="BE204" s="145">
        <f t="shared" si="44"/>
        <v>0</v>
      </c>
      <c r="BF204" s="145">
        <f t="shared" si="45"/>
        <v>0</v>
      </c>
      <c r="BG204" s="145">
        <f t="shared" si="46"/>
        <v>0</v>
      </c>
      <c r="BH204" s="145">
        <f t="shared" si="47"/>
        <v>0</v>
      </c>
      <c r="BI204" s="145">
        <f t="shared" si="48"/>
        <v>0</v>
      </c>
      <c r="BJ204" s="13" t="s">
        <v>83</v>
      </c>
      <c r="BK204" s="145">
        <f t="shared" si="49"/>
        <v>0</v>
      </c>
      <c r="BL204" s="13" t="s">
        <v>315</v>
      </c>
      <c r="BM204" s="144" t="s">
        <v>829</v>
      </c>
    </row>
    <row r="205" spans="2:65" s="1" customFormat="1" ht="24.2" customHeight="1">
      <c r="B205" s="132"/>
      <c r="C205" s="133" t="s">
        <v>544</v>
      </c>
      <c r="D205" s="133" t="s">
        <v>253</v>
      </c>
      <c r="E205" s="134" t="s">
        <v>1755</v>
      </c>
      <c r="F205" s="135" t="s">
        <v>1756</v>
      </c>
      <c r="G205" s="136" t="s">
        <v>411</v>
      </c>
      <c r="H205" s="137">
        <v>288</v>
      </c>
      <c r="I205" s="138"/>
      <c r="J205" s="139">
        <f t="shared" si="40"/>
        <v>0</v>
      </c>
      <c r="K205" s="135" t="s">
        <v>257</v>
      </c>
      <c r="L205" s="28"/>
      <c r="M205" s="140" t="s">
        <v>1</v>
      </c>
      <c r="N205" s="141" t="s">
        <v>41</v>
      </c>
      <c r="P205" s="142">
        <f t="shared" si="41"/>
        <v>0</v>
      </c>
      <c r="Q205" s="142">
        <v>0</v>
      </c>
      <c r="R205" s="142">
        <f t="shared" si="42"/>
        <v>0</v>
      </c>
      <c r="S205" s="142">
        <v>0</v>
      </c>
      <c r="T205" s="143">
        <f t="shared" si="43"/>
        <v>0</v>
      </c>
      <c r="AR205" s="144" t="s">
        <v>315</v>
      </c>
      <c r="AT205" s="144" t="s">
        <v>253</v>
      </c>
      <c r="AU205" s="144" t="s">
        <v>85</v>
      </c>
      <c r="AY205" s="13" t="s">
        <v>251</v>
      </c>
      <c r="BE205" s="145">
        <f t="shared" si="44"/>
        <v>0</v>
      </c>
      <c r="BF205" s="145">
        <f t="shared" si="45"/>
        <v>0</v>
      </c>
      <c r="BG205" s="145">
        <f t="shared" si="46"/>
        <v>0</v>
      </c>
      <c r="BH205" s="145">
        <f t="shared" si="47"/>
        <v>0</v>
      </c>
      <c r="BI205" s="145">
        <f t="shared" si="48"/>
        <v>0</v>
      </c>
      <c r="BJ205" s="13" t="s">
        <v>83</v>
      </c>
      <c r="BK205" s="145">
        <f t="shared" si="49"/>
        <v>0</v>
      </c>
      <c r="BL205" s="13" t="s">
        <v>315</v>
      </c>
      <c r="BM205" s="144" t="s">
        <v>835</v>
      </c>
    </row>
    <row r="206" spans="2:65" s="1" customFormat="1" ht="24.2" customHeight="1">
      <c r="B206" s="132"/>
      <c r="C206" s="133" t="s">
        <v>548</v>
      </c>
      <c r="D206" s="133" t="s">
        <v>253</v>
      </c>
      <c r="E206" s="134" t="s">
        <v>1757</v>
      </c>
      <c r="F206" s="135" t="s">
        <v>1758</v>
      </c>
      <c r="G206" s="136" t="s">
        <v>411</v>
      </c>
      <c r="H206" s="137">
        <v>252</v>
      </c>
      <c r="I206" s="138"/>
      <c r="J206" s="139">
        <f t="shared" si="40"/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si="41"/>
        <v>0</v>
      </c>
      <c r="Q206" s="142">
        <v>0</v>
      </c>
      <c r="R206" s="142">
        <f t="shared" si="42"/>
        <v>0</v>
      </c>
      <c r="S206" s="142">
        <v>0</v>
      </c>
      <c r="T206" s="143">
        <f t="shared" si="43"/>
        <v>0</v>
      </c>
      <c r="AR206" s="144" t="s">
        <v>315</v>
      </c>
      <c r="AT206" s="144" t="s">
        <v>253</v>
      </c>
      <c r="AU206" s="144" t="s">
        <v>85</v>
      </c>
      <c r="AY206" s="13" t="s">
        <v>251</v>
      </c>
      <c r="BE206" s="145">
        <f t="shared" si="44"/>
        <v>0</v>
      </c>
      <c r="BF206" s="145">
        <f t="shared" si="45"/>
        <v>0</v>
      </c>
      <c r="BG206" s="145">
        <f t="shared" si="46"/>
        <v>0</v>
      </c>
      <c r="BH206" s="145">
        <f t="shared" si="47"/>
        <v>0</v>
      </c>
      <c r="BI206" s="145">
        <f t="shared" si="48"/>
        <v>0</v>
      </c>
      <c r="BJ206" s="13" t="s">
        <v>83</v>
      </c>
      <c r="BK206" s="145">
        <f t="shared" si="49"/>
        <v>0</v>
      </c>
      <c r="BL206" s="13" t="s">
        <v>315</v>
      </c>
      <c r="BM206" s="144" t="s">
        <v>842</v>
      </c>
    </row>
    <row r="207" spans="2:65" s="1" customFormat="1" ht="24.2" customHeight="1">
      <c r="B207" s="132"/>
      <c r="C207" s="133" t="s">
        <v>552</v>
      </c>
      <c r="D207" s="133" t="s">
        <v>253</v>
      </c>
      <c r="E207" s="134" t="s">
        <v>1759</v>
      </c>
      <c r="F207" s="135" t="s">
        <v>1760</v>
      </c>
      <c r="G207" s="136" t="s">
        <v>411</v>
      </c>
      <c r="H207" s="137">
        <v>144</v>
      </c>
      <c r="I207" s="138"/>
      <c r="J207" s="139">
        <f t="shared" si="40"/>
        <v>0</v>
      </c>
      <c r="K207" s="135" t="s">
        <v>257</v>
      </c>
      <c r="L207" s="28"/>
      <c r="M207" s="140" t="s">
        <v>1</v>
      </c>
      <c r="N207" s="141" t="s">
        <v>41</v>
      </c>
      <c r="P207" s="142">
        <f t="shared" si="41"/>
        <v>0</v>
      </c>
      <c r="Q207" s="142">
        <v>0</v>
      </c>
      <c r="R207" s="142">
        <f t="shared" si="42"/>
        <v>0</v>
      </c>
      <c r="S207" s="142">
        <v>0</v>
      </c>
      <c r="T207" s="143">
        <f t="shared" si="43"/>
        <v>0</v>
      </c>
      <c r="AR207" s="144" t="s">
        <v>315</v>
      </c>
      <c r="AT207" s="144" t="s">
        <v>253</v>
      </c>
      <c r="AU207" s="144" t="s">
        <v>85</v>
      </c>
      <c r="AY207" s="13" t="s">
        <v>251</v>
      </c>
      <c r="BE207" s="145">
        <f t="shared" si="44"/>
        <v>0</v>
      </c>
      <c r="BF207" s="145">
        <f t="shared" si="45"/>
        <v>0</v>
      </c>
      <c r="BG207" s="145">
        <f t="shared" si="46"/>
        <v>0</v>
      </c>
      <c r="BH207" s="145">
        <f t="shared" si="47"/>
        <v>0</v>
      </c>
      <c r="BI207" s="145">
        <f t="shared" si="48"/>
        <v>0</v>
      </c>
      <c r="BJ207" s="13" t="s">
        <v>83</v>
      </c>
      <c r="BK207" s="145">
        <f t="shared" si="49"/>
        <v>0</v>
      </c>
      <c r="BL207" s="13" t="s">
        <v>315</v>
      </c>
      <c r="BM207" s="144" t="s">
        <v>850</v>
      </c>
    </row>
    <row r="208" spans="2:65" s="1" customFormat="1" ht="24.2" customHeight="1">
      <c r="B208" s="132"/>
      <c r="C208" s="133" t="s">
        <v>556</v>
      </c>
      <c r="D208" s="133" t="s">
        <v>253</v>
      </c>
      <c r="E208" s="134" t="s">
        <v>1761</v>
      </c>
      <c r="F208" s="135" t="s">
        <v>1762</v>
      </c>
      <c r="G208" s="136" t="s">
        <v>411</v>
      </c>
      <c r="H208" s="137">
        <v>108</v>
      </c>
      <c r="I208" s="138"/>
      <c r="J208" s="139">
        <f t="shared" si="4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41"/>
        <v>0</v>
      </c>
      <c r="Q208" s="142">
        <v>0</v>
      </c>
      <c r="R208" s="142">
        <f t="shared" si="42"/>
        <v>0</v>
      </c>
      <c r="S208" s="142">
        <v>0</v>
      </c>
      <c r="T208" s="143">
        <f t="shared" si="43"/>
        <v>0</v>
      </c>
      <c r="AR208" s="144" t="s">
        <v>315</v>
      </c>
      <c r="AT208" s="144" t="s">
        <v>253</v>
      </c>
      <c r="AU208" s="144" t="s">
        <v>85</v>
      </c>
      <c r="AY208" s="13" t="s">
        <v>251</v>
      </c>
      <c r="BE208" s="145">
        <f t="shared" si="44"/>
        <v>0</v>
      </c>
      <c r="BF208" s="145">
        <f t="shared" si="45"/>
        <v>0</v>
      </c>
      <c r="BG208" s="145">
        <f t="shared" si="46"/>
        <v>0</v>
      </c>
      <c r="BH208" s="145">
        <f t="shared" si="47"/>
        <v>0</v>
      </c>
      <c r="BI208" s="145">
        <f t="shared" si="48"/>
        <v>0</v>
      </c>
      <c r="BJ208" s="13" t="s">
        <v>83</v>
      </c>
      <c r="BK208" s="145">
        <f t="shared" si="49"/>
        <v>0</v>
      </c>
      <c r="BL208" s="13" t="s">
        <v>315</v>
      </c>
      <c r="BM208" s="144" t="s">
        <v>860</v>
      </c>
    </row>
    <row r="209" spans="2:65" s="1" customFormat="1" ht="16.5" customHeight="1">
      <c r="B209" s="132"/>
      <c r="C209" s="133" t="s">
        <v>569</v>
      </c>
      <c r="D209" s="133" t="s">
        <v>253</v>
      </c>
      <c r="E209" s="134" t="s">
        <v>1763</v>
      </c>
      <c r="F209" s="135" t="s">
        <v>1764</v>
      </c>
      <c r="G209" s="136" t="s">
        <v>411</v>
      </c>
      <c r="H209" s="137">
        <v>792</v>
      </c>
      <c r="I209" s="138"/>
      <c r="J209" s="139">
        <f t="shared" si="4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41"/>
        <v>0</v>
      </c>
      <c r="Q209" s="142">
        <v>0</v>
      </c>
      <c r="R209" s="142">
        <f t="shared" si="42"/>
        <v>0</v>
      </c>
      <c r="S209" s="142">
        <v>0</v>
      </c>
      <c r="T209" s="143">
        <f t="shared" si="43"/>
        <v>0</v>
      </c>
      <c r="AR209" s="144" t="s">
        <v>315</v>
      </c>
      <c r="AT209" s="144" t="s">
        <v>253</v>
      </c>
      <c r="AU209" s="144" t="s">
        <v>85</v>
      </c>
      <c r="AY209" s="13" t="s">
        <v>251</v>
      </c>
      <c r="BE209" s="145">
        <f t="shared" si="44"/>
        <v>0</v>
      </c>
      <c r="BF209" s="145">
        <f t="shared" si="45"/>
        <v>0</v>
      </c>
      <c r="BG209" s="145">
        <f t="shared" si="46"/>
        <v>0</v>
      </c>
      <c r="BH209" s="145">
        <f t="shared" si="47"/>
        <v>0</v>
      </c>
      <c r="BI209" s="145">
        <f t="shared" si="48"/>
        <v>0</v>
      </c>
      <c r="BJ209" s="13" t="s">
        <v>83</v>
      </c>
      <c r="BK209" s="145">
        <f t="shared" si="49"/>
        <v>0</v>
      </c>
      <c r="BL209" s="13" t="s">
        <v>315</v>
      </c>
      <c r="BM209" s="144" t="s">
        <v>868</v>
      </c>
    </row>
    <row r="210" spans="2:65" s="1" customFormat="1" ht="24.2" customHeight="1">
      <c r="B210" s="132"/>
      <c r="C210" s="133" t="s">
        <v>573</v>
      </c>
      <c r="D210" s="133" t="s">
        <v>253</v>
      </c>
      <c r="E210" s="134" t="s">
        <v>1765</v>
      </c>
      <c r="F210" s="135" t="s">
        <v>1766</v>
      </c>
      <c r="G210" s="136" t="s">
        <v>335</v>
      </c>
      <c r="H210" s="137">
        <v>50</v>
      </c>
      <c r="I210" s="138"/>
      <c r="J210" s="139">
        <f t="shared" si="4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41"/>
        <v>0</v>
      </c>
      <c r="Q210" s="142">
        <v>0</v>
      </c>
      <c r="R210" s="142">
        <f t="shared" si="42"/>
        <v>0</v>
      </c>
      <c r="S210" s="142">
        <v>0</v>
      </c>
      <c r="T210" s="143">
        <f t="shared" si="43"/>
        <v>0</v>
      </c>
      <c r="AR210" s="144" t="s">
        <v>315</v>
      </c>
      <c r="AT210" s="144" t="s">
        <v>253</v>
      </c>
      <c r="AU210" s="144" t="s">
        <v>85</v>
      </c>
      <c r="AY210" s="13" t="s">
        <v>251</v>
      </c>
      <c r="BE210" s="145">
        <f t="shared" si="44"/>
        <v>0</v>
      </c>
      <c r="BF210" s="145">
        <f t="shared" si="45"/>
        <v>0</v>
      </c>
      <c r="BG210" s="145">
        <f t="shared" si="46"/>
        <v>0</v>
      </c>
      <c r="BH210" s="145">
        <f t="shared" si="47"/>
        <v>0</v>
      </c>
      <c r="BI210" s="145">
        <f t="shared" si="48"/>
        <v>0</v>
      </c>
      <c r="BJ210" s="13" t="s">
        <v>83</v>
      </c>
      <c r="BK210" s="145">
        <f t="shared" si="49"/>
        <v>0</v>
      </c>
      <c r="BL210" s="13" t="s">
        <v>315</v>
      </c>
      <c r="BM210" s="144" t="s">
        <v>876</v>
      </c>
    </row>
    <row r="211" spans="2:65" s="1" customFormat="1" ht="24.2" customHeight="1">
      <c r="B211" s="132"/>
      <c r="C211" s="133" t="s">
        <v>577</v>
      </c>
      <c r="D211" s="133" t="s">
        <v>253</v>
      </c>
      <c r="E211" s="134" t="s">
        <v>1767</v>
      </c>
      <c r="F211" s="135" t="s">
        <v>1768</v>
      </c>
      <c r="G211" s="136" t="s">
        <v>821</v>
      </c>
      <c r="H211" s="160"/>
      <c r="I211" s="138"/>
      <c r="J211" s="139">
        <f t="shared" si="4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41"/>
        <v>0</v>
      </c>
      <c r="Q211" s="142">
        <v>0</v>
      </c>
      <c r="R211" s="142">
        <f t="shared" si="42"/>
        <v>0</v>
      </c>
      <c r="S211" s="142">
        <v>0</v>
      </c>
      <c r="T211" s="143">
        <f t="shared" si="43"/>
        <v>0</v>
      </c>
      <c r="AR211" s="144" t="s">
        <v>315</v>
      </c>
      <c r="AT211" s="144" t="s">
        <v>253</v>
      </c>
      <c r="AU211" s="144" t="s">
        <v>85</v>
      </c>
      <c r="AY211" s="13" t="s">
        <v>251</v>
      </c>
      <c r="BE211" s="145">
        <f t="shared" si="44"/>
        <v>0</v>
      </c>
      <c r="BF211" s="145">
        <f t="shared" si="45"/>
        <v>0</v>
      </c>
      <c r="BG211" s="145">
        <f t="shared" si="46"/>
        <v>0</v>
      </c>
      <c r="BH211" s="145">
        <f t="shared" si="47"/>
        <v>0</v>
      </c>
      <c r="BI211" s="145">
        <f t="shared" si="48"/>
        <v>0</v>
      </c>
      <c r="BJ211" s="13" t="s">
        <v>83</v>
      </c>
      <c r="BK211" s="145">
        <f t="shared" si="49"/>
        <v>0</v>
      </c>
      <c r="BL211" s="13" t="s">
        <v>315</v>
      </c>
      <c r="BM211" s="144" t="s">
        <v>1769</v>
      </c>
    </row>
    <row r="212" spans="2:65" s="11" customFormat="1" ht="22.9" customHeight="1">
      <c r="B212" s="120"/>
      <c r="D212" s="121" t="s">
        <v>75</v>
      </c>
      <c r="E212" s="130" t="s">
        <v>1770</v>
      </c>
      <c r="F212" s="130" t="s">
        <v>1771</v>
      </c>
      <c r="I212" s="123"/>
      <c r="J212" s="131">
        <f>BK212</f>
        <v>0</v>
      </c>
      <c r="L212" s="120"/>
      <c r="M212" s="125"/>
      <c r="P212" s="126">
        <f>SUM(P213:P242)</f>
        <v>0</v>
      </c>
      <c r="R212" s="126">
        <f>SUM(R213:R242)</f>
        <v>9.1670000000000001E-2</v>
      </c>
      <c r="T212" s="127">
        <f>SUM(T213:T242)</f>
        <v>0</v>
      </c>
      <c r="AR212" s="121" t="s">
        <v>85</v>
      </c>
      <c r="AT212" s="128" t="s">
        <v>75</v>
      </c>
      <c r="AU212" s="128" t="s">
        <v>83</v>
      </c>
      <c r="AY212" s="121" t="s">
        <v>251</v>
      </c>
      <c r="BK212" s="129">
        <f>SUM(BK213:BK242)</f>
        <v>0</v>
      </c>
    </row>
    <row r="213" spans="2:65" s="1" customFormat="1" ht="16.5" customHeight="1">
      <c r="B213" s="132"/>
      <c r="C213" s="133" t="s">
        <v>579</v>
      </c>
      <c r="D213" s="133" t="s">
        <v>253</v>
      </c>
      <c r="E213" s="134" t="s">
        <v>1772</v>
      </c>
      <c r="F213" s="135" t="s">
        <v>1773</v>
      </c>
      <c r="G213" s="136" t="s">
        <v>335</v>
      </c>
      <c r="H213" s="137">
        <v>4</v>
      </c>
      <c r="I213" s="138"/>
      <c r="J213" s="139">
        <f t="shared" ref="J213:J242" si="50">ROUND(I213*H213,2)</f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ref="P213:P242" si="51">O213*H213</f>
        <v>0</v>
      </c>
      <c r="Q213" s="142">
        <v>4.2700000000000004E-3</v>
      </c>
      <c r="R213" s="142">
        <f t="shared" ref="R213:R242" si="52">Q213*H213</f>
        <v>1.7080000000000001E-2</v>
      </c>
      <c r="S213" s="142">
        <v>0</v>
      </c>
      <c r="T213" s="143">
        <f t="shared" ref="T213:T242" si="53">S213*H213</f>
        <v>0</v>
      </c>
      <c r="AR213" s="144" t="s">
        <v>315</v>
      </c>
      <c r="AT213" s="144" t="s">
        <v>253</v>
      </c>
      <c r="AU213" s="144" t="s">
        <v>85</v>
      </c>
      <c r="AY213" s="13" t="s">
        <v>251</v>
      </c>
      <c r="BE213" s="145">
        <f t="shared" ref="BE213:BE242" si="54">IF(N213="základní",J213,0)</f>
        <v>0</v>
      </c>
      <c r="BF213" s="145">
        <f t="shared" ref="BF213:BF242" si="55">IF(N213="snížená",J213,0)</f>
        <v>0</v>
      </c>
      <c r="BG213" s="145">
        <f t="shared" ref="BG213:BG242" si="56">IF(N213="zákl. přenesená",J213,0)</f>
        <v>0</v>
      </c>
      <c r="BH213" s="145">
        <f t="shared" ref="BH213:BH242" si="57">IF(N213="sníž. přenesená",J213,0)</f>
        <v>0</v>
      </c>
      <c r="BI213" s="145">
        <f t="shared" ref="BI213:BI242" si="58">IF(N213="nulová",J213,0)</f>
        <v>0</v>
      </c>
      <c r="BJ213" s="13" t="s">
        <v>83</v>
      </c>
      <c r="BK213" s="145">
        <f t="shared" ref="BK213:BK242" si="59">ROUND(I213*H213,2)</f>
        <v>0</v>
      </c>
      <c r="BL213" s="13" t="s">
        <v>315</v>
      </c>
      <c r="BM213" s="144" t="s">
        <v>884</v>
      </c>
    </row>
    <row r="214" spans="2:65" s="1" customFormat="1" ht="24.2" customHeight="1">
      <c r="B214" s="132"/>
      <c r="C214" s="133" t="s">
        <v>583</v>
      </c>
      <c r="D214" s="133" t="s">
        <v>253</v>
      </c>
      <c r="E214" s="134" t="s">
        <v>1774</v>
      </c>
      <c r="F214" s="135" t="s">
        <v>1775</v>
      </c>
      <c r="G214" s="136" t="s">
        <v>335</v>
      </c>
      <c r="H214" s="137">
        <v>30</v>
      </c>
      <c r="I214" s="138"/>
      <c r="J214" s="139">
        <f t="shared" si="5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51"/>
        <v>0</v>
      </c>
      <c r="Q214" s="142">
        <v>2.4000000000000001E-4</v>
      </c>
      <c r="R214" s="142">
        <f t="shared" si="52"/>
        <v>7.1999999999999998E-3</v>
      </c>
      <c r="S214" s="142">
        <v>0</v>
      </c>
      <c r="T214" s="143">
        <f t="shared" si="53"/>
        <v>0</v>
      </c>
      <c r="AR214" s="144" t="s">
        <v>315</v>
      </c>
      <c r="AT214" s="144" t="s">
        <v>253</v>
      </c>
      <c r="AU214" s="144" t="s">
        <v>85</v>
      </c>
      <c r="AY214" s="13" t="s">
        <v>251</v>
      </c>
      <c r="BE214" s="145">
        <f t="shared" si="54"/>
        <v>0</v>
      </c>
      <c r="BF214" s="145">
        <f t="shared" si="55"/>
        <v>0</v>
      </c>
      <c r="BG214" s="145">
        <f t="shared" si="56"/>
        <v>0</v>
      </c>
      <c r="BH214" s="145">
        <f t="shared" si="57"/>
        <v>0</v>
      </c>
      <c r="BI214" s="145">
        <f t="shared" si="58"/>
        <v>0</v>
      </c>
      <c r="BJ214" s="13" t="s">
        <v>83</v>
      </c>
      <c r="BK214" s="145">
        <f t="shared" si="59"/>
        <v>0</v>
      </c>
      <c r="BL214" s="13" t="s">
        <v>315</v>
      </c>
      <c r="BM214" s="144" t="s">
        <v>892</v>
      </c>
    </row>
    <row r="215" spans="2:65" s="1" customFormat="1" ht="21.75" customHeight="1">
      <c r="B215" s="132"/>
      <c r="C215" s="133" t="s">
        <v>595</v>
      </c>
      <c r="D215" s="133" t="s">
        <v>253</v>
      </c>
      <c r="E215" s="134" t="s">
        <v>1776</v>
      </c>
      <c r="F215" s="135" t="s">
        <v>1777</v>
      </c>
      <c r="G215" s="136" t="s">
        <v>335</v>
      </c>
      <c r="H215" s="137">
        <v>4</v>
      </c>
      <c r="I215" s="138"/>
      <c r="J215" s="139">
        <f t="shared" si="5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51"/>
        <v>0</v>
      </c>
      <c r="Q215" s="142">
        <v>5.2999999999999998E-4</v>
      </c>
      <c r="R215" s="142">
        <f t="shared" si="52"/>
        <v>2.1199999999999999E-3</v>
      </c>
      <c r="S215" s="142">
        <v>0</v>
      </c>
      <c r="T215" s="143">
        <f t="shared" si="53"/>
        <v>0</v>
      </c>
      <c r="AR215" s="144" t="s">
        <v>315</v>
      </c>
      <c r="AT215" s="144" t="s">
        <v>253</v>
      </c>
      <c r="AU215" s="144" t="s">
        <v>85</v>
      </c>
      <c r="AY215" s="13" t="s">
        <v>251</v>
      </c>
      <c r="BE215" s="145">
        <f t="shared" si="54"/>
        <v>0</v>
      </c>
      <c r="BF215" s="145">
        <f t="shared" si="55"/>
        <v>0</v>
      </c>
      <c r="BG215" s="145">
        <f t="shared" si="56"/>
        <v>0</v>
      </c>
      <c r="BH215" s="145">
        <f t="shared" si="57"/>
        <v>0</v>
      </c>
      <c r="BI215" s="145">
        <f t="shared" si="58"/>
        <v>0</v>
      </c>
      <c r="BJ215" s="13" t="s">
        <v>83</v>
      </c>
      <c r="BK215" s="145">
        <f t="shared" si="59"/>
        <v>0</v>
      </c>
      <c r="BL215" s="13" t="s">
        <v>315</v>
      </c>
      <c r="BM215" s="144" t="s">
        <v>898</v>
      </c>
    </row>
    <row r="216" spans="2:65" s="1" customFormat="1" ht="21.75" customHeight="1">
      <c r="B216" s="132"/>
      <c r="C216" s="133" t="s">
        <v>599</v>
      </c>
      <c r="D216" s="133" t="s">
        <v>253</v>
      </c>
      <c r="E216" s="134" t="s">
        <v>1778</v>
      </c>
      <c r="F216" s="135" t="s">
        <v>1779</v>
      </c>
      <c r="G216" s="136" t="s">
        <v>335</v>
      </c>
      <c r="H216" s="137">
        <v>2</v>
      </c>
      <c r="I216" s="138"/>
      <c r="J216" s="139">
        <f t="shared" si="5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51"/>
        <v>0</v>
      </c>
      <c r="Q216" s="142">
        <v>8.4000000000000003E-4</v>
      </c>
      <c r="R216" s="142">
        <f t="shared" si="52"/>
        <v>1.6800000000000001E-3</v>
      </c>
      <c r="S216" s="142">
        <v>0</v>
      </c>
      <c r="T216" s="143">
        <f t="shared" si="53"/>
        <v>0</v>
      </c>
      <c r="AR216" s="144" t="s">
        <v>315</v>
      </c>
      <c r="AT216" s="144" t="s">
        <v>253</v>
      </c>
      <c r="AU216" s="144" t="s">
        <v>85</v>
      </c>
      <c r="AY216" s="13" t="s">
        <v>251</v>
      </c>
      <c r="BE216" s="145">
        <f t="shared" si="54"/>
        <v>0</v>
      </c>
      <c r="BF216" s="145">
        <f t="shared" si="55"/>
        <v>0</v>
      </c>
      <c r="BG216" s="145">
        <f t="shared" si="56"/>
        <v>0</v>
      </c>
      <c r="BH216" s="145">
        <f t="shared" si="57"/>
        <v>0</v>
      </c>
      <c r="BI216" s="145">
        <f t="shared" si="58"/>
        <v>0</v>
      </c>
      <c r="BJ216" s="13" t="s">
        <v>83</v>
      </c>
      <c r="BK216" s="145">
        <f t="shared" si="59"/>
        <v>0</v>
      </c>
      <c r="BL216" s="13" t="s">
        <v>315</v>
      </c>
      <c r="BM216" s="144" t="s">
        <v>904</v>
      </c>
    </row>
    <row r="217" spans="2:65" s="1" customFormat="1" ht="21.75" customHeight="1">
      <c r="B217" s="132"/>
      <c r="C217" s="133" t="s">
        <v>603</v>
      </c>
      <c r="D217" s="133" t="s">
        <v>253</v>
      </c>
      <c r="E217" s="134" t="s">
        <v>1780</v>
      </c>
      <c r="F217" s="135" t="s">
        <v>1781</v>
      </c>
      <c r="G217" s="136" t="s">
        <v>335</v>
      </c>
      <c r="H217" s="137">
        <v>2</v>
      </c>
      <c r="I217" s="138"/>
      <c r="J217" s="139">
        <f t="shared" si="5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51"/>
        <v>0</v>
      </c>
      <c r="Q217" s="142">
        <v>7.7999999999999999E-4</v>
      </c>
      <c r="R217" s="142">
        <f t="shared" si="52"/>
        <v>1.56E-3</v>
      </c>
      <c r="S217" s="142">
        <v>0</v>
      </c>
      <c r="T217" s="143">
        <f t="shared" si="53"/>
        <v>0</v>
      </c>
      <c r="AR217" s="144" t="s">
        <v>315</v>
      </c>
      <c r="AT217" s="144" t="s">
        <v>253</v>
      </c>
      <c r="AU217" s="144" t="s">
        <v>85</v>
      </c>
      <c r="AY217" s="13" t="s">
        <v>251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3" t="s">
        <v>83</v>
      </c>
      <c r="BK217" s="145">
        <f t="shared" si="59"/>
        <v>0</v>
      </c>
      <c r="BL217" s="13" t="s">
        <v>315</v>
      </c>
      <c r="BM217" s="144" t="s">
        <v>910</v>
      </c>
    </row>
    <row r="218" spans="2:65" s="1" customFormat="1" ht="24.2" customHeight="1">
      <c r="B218" s="132"/>
      <c r="C218" s="133" t="s">
        <v>607</v>
      </c>
      <c r="D218" s="133" t="s">
        <v>253</v>
      </c>
      <c r="E218" s="134" t="s">
        <v>1782</v>
      </c>
      <c r="F218" s="135" t="s">
        <v>1783</v>
      </c>
      <c r="G218" s="136" t="s">
        <v>335</v>
      </c>
      <c r="H218" s="137">
        <v>50</v>
      </c>
      <c r="I218" s="138"/>
      <c r="J218" s="139">
        <f t="shared" si="5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51"/>
        <v>0</v>
      </c>
      <c r="Q218" s="142">
        <v>2.2000000000000001E-4</v>
      </c>
      <c r="R218" s="142">
        <f t="shared" si="52"/>
        <v>1.1000000000000001E-2</v>
      </c>
      <c r="S218" s="142">
        <v>0</v>
      </c>
      <c r="T218" s="143">
        <f t="shared" si="53"/>
        <v>0</v>
      </c>
      <c r="AR218" s="144" t="s">
        <v>315</v>
      </c>
      <c r="AT218" s="144" t="s">
        <v>253</v>
      </c>
      <c r="AU218" s="144" t="s">
        <v>85</v>
      </c>
      <c r="AY218" s="13" t="s">
        <v>251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3" t="s">
        <v>83</v>
      </c>
      <c r="BK218" s="145">
        <f t="shared" si="59"/>
        <v>0</v>
      </c>
      <c r="BL218" s="13" t="s">
        <v>315</v>
      </c>
      <c r="BM218" s="144" t="s">
        <v>918</v>
      </c>
    </row>
    <row r="219" spans="2:65" s="1" customFormat="1" ht="21.75" customHeight="1">
      <c r="B219" s="132"/>
      <c r="C219" s="133" t="s">
        <v>611</v>
      </c>
      <c r="D219" s="133" t="s">
        <v>253</v>
      </c>
      <c r="E219" s="134" t="s">
        <v>1784</v>
      </c>
      <c r="F219" s="135" t="s">
        <v>1785</v>
      </c>
      <c r="G219" s="136" t="s">
        <v>335</v>
      </c>
      <c r="H219" s="137">
        <v>2</v>
      </c>
      <c r="I219" s="138"/>
      <c r="J219" s="139">
        <f t="shared" si="5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51"/>
        <v>0</v>
      </c>
      <c r="Q219" s="142">
        <v>5.6999999999999998E-4</v>
      </c>
      <c r="R219" s="142">
        <f t="shared" si="52"/>
        <v>1.14E-3</v>
      </c>
      <c r="S219" s="142">
        <v>0</v>
      </c>
      <c r="T219" s="143">
        <f t="shared" si="53"/>
        <v>0</v>
      </c>
      <c r="AR219" s="144" t="s">
        <v>315</v>
      </c>
      <c r="AT219" s="144" t="s">
        <v>253</v>
      </c>
      <c r="AU219" s="144" t="s">
        <v>85</v>
      </c>
      <c r="AY219" s="13" t="s">
        <v>251</v>
      </c>
      <c r="BE219" s="145">
        <f t="shared" si="54"/>
        <v>0</v>
      </c>
      <c r="BF219" s="145">
        <f t="shared" si="55"/>
        <v>0</v>
      </c>
      <c r="BG219" s="145">
        <f t="shared" si="56"/>
        <v>0</v>
      </c>
      <c r="BH219" s="145">
        <f t="shared" si="57"/>
        <v>0</v>
      </c>
      <c r="BI219" s="145">
        <f t="shared" si="58"/>
        <v>0</v>
      </c>
      <c r="BJ219" s="13" t="s">
        <v>83</v>
      </c>
      <c r="BK219" s="145">
        <f t="shared" si="59"/>
        <v>0</v>
      </c>
      <c r="BL219" s="13" t="s">
        <v>315</v>
      </c>
      <c r="BM219" s="144" t="s">
        <v>924</v>
      </c>
    </row>
    <row r="220" spans="2:65" s="1" customFormat="1" ht="24.2" customHeight="1">
      <c r="B220" s="132"/>
      <c r="C220" s="133" t="s">
        <v>615</v>
      </c>
      <c r="D220" s="133" t="s">
        <v>253</v>
      </c>
      <c r="E220" s="134" t="s">
        <v>1786</v>
      </c>
      <c r="F220" s="135" t="s">
        <v>1787</v>
      </c>
      <c r="G220" s="136" t="s">
        <v>335</v>
      </c>
      <c r="H220" s="137">
        <v>2</v>
      </c>
      <c r="I220" s="138"/>
      <c r="J220" s="139">
        <f t="shared" si="50"/>
        <v>0</v>
      </c>
      <c r="K220" s="135" t="s">
        <v>257</v>
      </c>
      <c r="L220" s="28"/>
      <c r="M220" s="140" t="s">
        <v>1</v>
      </c>
      <c r="N220" s="141" t="s">
        <v>41</v>
      </c>
      <c r="P220" s="142">
        <f t="shared" si="51"/>
        <v>0</v>
      </c>
      <c r="Q220" s="142">
        <v>0</v>
      </c>
      <c r="R220" s="142">
        <f t="shared" si="52"/>
        <v>0</v>
      </c>
      <c r="S220" s="142">
        <v>0</v>
      </c>
      <c r="T220" s="143">
        <f t="shared" si="53"/>
        <v>0</v>
      </c>
      <c r="AR220" s="144" t="s">
        <v>315</v>
      </c>
      <c r="AT220" s="144" t="s">
        <v>253</v>
      </c>
      <c r="AU220" s="144" t="s">
        <v>85</v>
      </c>
      <c r="AY220" s="13" t="s">
        <v>251</v>
      </c>
      <c r="BE220" s="145">
        <f t="shared" si="54"/>
        <v>0</v>
      </c>
      <c r="BF220" s="145">
        <f t="shared" si="55"/>
        <v>0</v>
      </c>
      <c r="BG220" s="145">
        <f t="shared" si="56"/>
        <v>0</v>
      </c>
      <c r="BH220" s="145">
        <f t="shared" si="57"/>
        <v>0</v>
      </c>
      <c r="BI220" s="145">
        <f t="shared" si="58"/>
        <v>0</v>
      </c>
      <c r="BJ220" s="13" t="s">
        <v>83</v>
      </c>
      <c r="BK220" s="145">
        <f t="shared" si="59"/>
        <v>0</v>
      </c>
      <c r="BL220" s="13" t="s">
        <v>315</v>
      </c>
      <c r="BM220" s="144" t="s">
        <v>934</v>
      </c>
    </row>
    <row r="221" spans="2:65" s="1" customFormat="1" ht="21.75" customHeight="1">
      <c r="B221" s="132"/>
      <c r="C221" s="133" t="s">
        <v>619</v>
      </c>
      <c r="D221" s="133" t="s">
        <v>253</v>
      </c>
      <c r="E221" s="134" t="s">
        <v>1788</v>
      </c>
      <c r="F221" s="135" t="s">
        <v>1789</v>
      </c>
      <c r="G221" s="136" t="s">
        <v>335</v>
      </c>
      <c r="H221" s="137">
        <v>2</v>
      </c>
      <c r="I221" s="138"/>
      <c r="J221" s="139">
        <f t="shared" si="50"/>
        <v>0</v>
      </c>
      <c r="K221" s="135" t="s">
        <v>257</v>
      </c>
      <c r="L221" s="28"/>
      <c r="M221" s="140" t="s">
        <v>1</v>
      </c>
      <c r="N221" s="141" t="s">
        <v>41</v>
      </c>
      <c r="P221" s="142">
        <f t="shared" si="51"/>
        <v>0</v>
      </c>
      <c r="Q221" s="142">
        <v>1.73E-3</v>
      </c>
      <c r="R221" s="142">
        <f t="shared" si="52"/>
        <v>3.46E-3</v>
      </c>
      <c r="S221" s="142">
        <v>0</v>
      </c>
      <c r="T221" s="143">
        <f t="shared" si="53"/>
        <v>0</v>
      </c>
      <c r="AR221" s="144" t="s">
        <v>315</v>
      </c>
      <c r="AT221" s="144" t="s">
        <v>253</v>
      </c>
      <c r="AU221" s="144" t="s">
        <v>85</v>
      </c>
      <c r="AY221" s="13" t="s">
        <v>251</v>
      </c>
      <c r="BE221" s="145">
        <f t="shared" si="54"/>
        <v>0</v>
      </c>
      <c r="BF221" s="145">
        <f t="shared" si="55"/>
        <v>0</v>
      </c>
      <c r="BG221" s="145">
        <f t="shared" si="56"/>
        <v>0</v>
      </c>
      <c r="BH221" s="145">
        <f t="shared" si="57"/>
        <v>0</v>
      </c>
      <c r="BI221" s="145">
        <f t="shared" si="58"/>
        <v>0</v>
      </c>
      <c r="BJ221" s="13" t="s">
        <v>83</v>
      </c>
      <c r="BK221" s="145">
        <f t="shared" si="59"/>
        <v>0</v>
      </c>
      <c r="BL221" s="13" t="s">
        <v>315</v>
      </c>
      <c r="BM221" s="144" t="s">
        <v>942</v>
      </c>
    </row>
    <row r="222" spans="2:65" s="1" customFormat="1" ht="24.2" customHeight="1">
      <c r="B222" s="132"/>
      <c r="C222" s="133" t="s">
        <v>623</v>
      </c>
      <c r="D222" s="133" t="s">
        <v>253</v>
      </c>
      <c r="E222" s="134" t="s">
        <v>1790</v>
      </c>
      <c r="F222" s="135" t="s">
        <v>1791</v>
      </c>
      <c r="G222" s="136" t="s">
        <v>335</v>
      </c>
      <c r="H222" s="137">
        <v>6</v>
      </c>
      <c r="I222" s="138"/>
      <c r="J222" s="139">
        <f t="shared" si="50"/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si="51"/>
        <v>0</v>
      </c>
      <c r="Q222" s="142">
        <v>2.3000000000000001E-4</v>
      </c>
      <c r="R222" s="142">
        <f t="shared" si="52"/>
        <v>1.3800000000000002E-3</v>
      </c>
      <c r="S222" s="142">
        <v>0</v>
      </c>
      <c r="T222" s="143">
        <f t="shared" si="53"/>
        <v>0</v>
      </c>
      <c r="AR222" s="144" t="s">
        <v>315</v>
      </c>
      <c r="AT222" s="144" t="s">
        <v>253</v>
      </c>
      <c r="AU222" s="144" t="s">
        <v>85</v>
      </c>
      <c r="AY222" s="13" t="s">
        <v>251</v>
      </c>
      <c r="BE222" s="145">
        <f t="shared" si="54"/>
        <v>0</v>
      </c>
      <c r="BF222" s="145">
        <f t="shared" si="55"/>
        <v>0</v>
      </c>
      <c r="BG222" s="145">
        <f t="shared" si="56"/>
        <v>0</v>
      </c>
      <c r="BH222" s="145">
        <f t="shared" si="57"/>
        <v>0</v>
      </c>
      <c r="BI222" s="145">
        <f t="shared" si="58"/>
        <v>0</v>
      </c>
      <c r="BJ222" s="13" t="s">
        <v>83</v>
      </c>
      <c r="BK222" s="145">
        <f t="shared" si="59"/>
        <v>0</v>
      </c>
      <c r="BL222" s="13" t="s">
        <v>315</v>
      </c>
      <c r="BM222" s="144" t="s">
        <v>952</v>
      </c>
    </row>
    <row r="223" spans="2:65" s="1" customFormat="1" ht="24.2" customHeight="1">
      <c r="B223" s="132"/>
      <c r="C223" s="133" t="s">
        <v>627</v>
      </c>
      <c r="D223" s="133" t="s">
        <v>253</v>
      </c>
      <c r="E223" s="134" t="s">
        <v>1792</v>
      </c>
      <c r="F223" s="135" t="s">
        <v>1793</v>
      </c>
      <c r="G223" s="136" t="s">
        <v>335</v>
      </c>
      <c r="H223" s="137">
        <v>20</v>
      </c>
      <c r="I223" s="138"/>
      <c r="J223" s="139">
        <f t="shared" si="5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51"/>
        <v>0</v>
      </c>
      <c r="Q223" s="142">
        <v>3.5E-4</v>
      </c>
      <c r="R223" s="142">
        <f t="shared" si="52"/>
        <v>7.0000000000000001E-3</v>
      </c>
      <c r="S223" s="142">
        <v>0</v>
      </c>
      <c r="T223" s="143">
        <f t="shared" si="53"/>
        <v>0</v>
      </c>
      <c r="AR223" s="144" t="s">
        <v>315</v>
      </c>
      <c r="AT223" s="144" t="s">
        <v>253</v>
      </c>
      <c r="AU223" s="144" t="s">
        <v>85</v>
      </c>
      <c r="AY223" s="13" t="s">
        <v>251</v>
      </c>
      <c r="BE223" s="145">
        <f t="shared" si="54"/>
        <v>0</v>
      </c>
      <c r="BF223" s="145">
        <f t="shared" si="55"/>
        <v>0</v>
      </c>
      <c r="BG223" s="145">
        <f t="shared" si="56"/>
        <v>0</v>
      </c>
      <c r="BH223" s="145">
        <f t="shared" si="57"/>
        <v>0</v>
      </c>
      <c r="BI223" s="145">
        <f t="shared" si="58"/>
        <v>0</v>
      </c>
      <c r="BJ223" s="13" t="s">
        <v>83</v>
      </c>
      <c r="BK223" s="145">
        <f t="shared" si="59"/>
        <v>0</v>
      </c>
      <c r="BL223" s="13" t="s">
        <v>315</v>
      </c>
      <c r="BM223" s="144" t="s">
        <v>962</v>
      </c>
    </row>
    <row r="224" spans="2:65" s="1" customFormat="1" ht="24.2" customHeight="1">
      <c r="B224" s="132"/>
      <c r="C224" s="133" t="s">
        <v>631</v>
      </c>
      <c r="D224" s="133" t="s">
        <v>253</v>
      </c>
      <c r="E224" s="134" t="s">
        <v>1794</v>
      </c>
      <c r="F224" s="135" t="s">
        <v>1795</v>
      </c>
      <c r="G224" s="136" t="s">
        <v>335</v>
      </c>
      <c r="H224" s="137">
        <v>8</v>
      </c>
      <c r="I224" s="138"/>
      <c r="J224" s="139">
        <f t="shared" si="50"/>
        <v>0</v>
      </c>
      <c r="K224" s="135" t="s">
        <v>257</v>
      </c>
      <c r="L224" s="28"/>
      <c r="M224" s="140" t="s">
        <v>1</v>
      </c>
      <c r="N224" s="141" t="s">
        <v>41</v>
      </c>
      <c r="P224" s="142">
        <f t="shared" si="51"/>
        <v>0</v>
      </c>
      <c r="Q224" s="142">
        <v>5.5000000000000003E-4</v>
      </c>
      <c r="R224" s="142">
        <f t="shared" si="52"/>
        <v>4.4000000000000003E-3</v>
      </c>
      <c r="S224" s="142">
        <v>0</v>
      </c>
      <c r="T224" s="143">
        <f t="shared" si="53"/>
        <v>0</v>
      </c>
      <c r="AR224" s="144" t="s">
        <v>315</v>
      </c>
      <c r="AT224" s="144" t="s">
        <v>253</v>
      </c>
      <c r="AU224" s="144" t="s">
        <v>85</v>
      </c>
      <c r="AY224" s="13" t="s">
        <v>251</v>
      </c>
      <c r="BE224" s="145">
        <f t="shared" si="54"/>
        <v>0</v>
      </c>
      <c r="BF224" s="145">
        <f t="shared" si="55"/>
        <v>0</v>
      </c>
      <c r="BG224" s="145">
        <f t="shared" si="56"/>
        <v>0</v>
      </c>
      <c r="BH224" s="145">
        <f t="shared" si="57"/>
        <v>0</v>
      </c>
      <c r="BI224" s="145">
        <f t="shared" si="58"/>
        <v>0</v>
      </c>
      <c r="BJ224" s="13" t="s">
        <v>83</v>
      </c>
      <c r="BK224" s="145">
        <f t="shared" si="59"/>
        <v>0</v>
      </c>
      <c r="BL224" s="13" t="s">
        <v>315</v>
      </c>
      <c r="BM224" s="144" t="s">
        <v>970</v>
      </c>
    </row>
    <row r="225" spans="2:65" s="1" customFormat="1" ht="24.2" customHeight="1">
      <c r="B225" s="132"/>
      <c r="C225" s="133" t="s">
        <v>635</v>
      </c>
      <c r="D225" s="133" t="s">
        <v>253</v>
      </c>
      <c r="E225" s="134" t="s">
        <v>1796</v>
      </c>
      <c r="F225" s="135" t="s">
        <v>1797</v>
      </c>
      <c r="G225" s="136" t="s">
        <v>335</v>
      </c>
      <c r="H225" s="137">
        <v>6</v>
      </c>
      <c r="I225" s="138"/>
      <c r="J225" s="139">
        <f t="shared" si="50"/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 t="shared" si="51"/>
        <v>0</v>
      </c>
      <c r="Q225" s="142">
        <v>7.6000000000000004E-4</v>
      </c>
      <c r="R225" s="142">
        <f t="shared" si="52"/>
        <v>4.5599999999999998E-3</v>
      </c>
      <c r="S225" s="142">
        <v>0</v>
      </c>
      <c r="T225" s="143">
        <f t="shared" si="53"/>
        <v>0</v>
      </c>
      <c r="AR225" s="144" t="s">
        <v>315</v>
      </c>
      <c r="AT225" s="144" t="s">
        <v>253</v>
      </c>
      <c r="AU225" s="144" t="s">
        <v>85</v>
      </c>
      <c r="AY225" s="13" t="s">
        <v>251</v>
      </c>
      <c r="BE225" s="145">
        <f t="shared" si="54"/>
        <v>0</v>
      </c>
      <c r="BF225" s="145">
        <f t="shared" si="55"/>
        <v>0</v>
      </c>
      <c r="BG225" s="145">
        <f t="shared" si="56"/>
        <v>0</v>
      </c>
      <c r="BH225" s="145">
        <f t="shared" si="57"/>
        <v>0</v>
      </c>
      <c r="BI225" s="145">
        <f t="shared" si="58"/>
        <v>0</v>
      </c>
      <c r="BJ225" s="13" t="s">
        <v>83</v>
      </c>
      <c r="BK225" s="145">
        <f t="shared" si="59"/>
        <v>0</v>
      </c>
      <c r="BL225" s="13" t="s">
        <v>315</v>
      </c>
      <c r="BM225" s="144" t="s">
        <v>980</v>
      </c>
    </row>
    <row r="226" spans="2:65" s="1" customFormat="1" ht="24.2" customHeight="1">
      <c r="B226" s="132"/>
      <c r="C226" s="133" t="s">
        <v>639</v>
      </c>
      <c r="D226" s="133" t="s">
        <v>253</v>
      </c>
      <c r="E226" s="134" t="s">
        <v>1798</v>
      </c>
      <c r="F226" s="135" t="s">
        <v>1799</v>
      </c>
      <c r="G226" s="136" t="s">
        <v>335</v>
      </c>
      <c r="H226" s="137">
        <v>10</v>
      </c>
      <c r="I226" s="138"/>
      <c r="J226" s="139">
        <f t="shared" si="50"/>
        <v>0</v>
      </c>
      <c r="K226" s="135" t="s">
        <v>257</v>
      </c>
      <c r="L226" s="28"/>
      <c r="M226" s="140" t="s">
        <v>1</v>
      </c>
      <c r="N226" s="141" t="s">
        <v>41</v>
      </c>
      <c r="P226" s="142">
        <f t="shared" si="51"/>
        <v>0</v>
      </c>
      <c r="Q226" s="142">
        <v>1.8600000000000001E-3</v>
      </c>
      <c r="R226" s="142">
        <f t="shared" si="52"/>
        <v>1.8600000000000002E-2</v>
      </c>
      <c r="S226" s="142">
        <v>0</v>
      </c>
      <c r="T226" s="143">
        <f t="shared" si="53"/>
        <v>0</v>
      </c>
      <c r="AR226" s="144" t="s">
        <v>315</v>
      </c>
      <c r="AT226" s="144" t="s">
        <v>253</v>
      </c>
      <c r="AU226" s="144" t="s">
        <v>85</v>
      </c>
      <c r="AY226" s="13" t="s">
        <v>251</v>
      </c>
      <c r="BE226" s="145">
        <f t="shared" si="54"/>
        <v>0</v>
      </c>
      <c r="BF226" s="145">
        <f t="shared" si="55"/>
        <v>0</v>
      </c>
      <c r="BG226" s="145">
        <f t="shared" si="56"/>
        <v>0</v>
      </c>
      <c r="BH226" s="145">
        <f t="shared" si="57"/>
        <v>0</v>
      </c>
      <c r="BI226" s="145">
        <f t="shared" si="58"/>
        <v>0</v>
      </c>
      <c r="BJ226" s="13" t="s">
        <v>83</v>
      </c>
      <c r="BK226" s="145">
        <f t="shared" si="59"/>
        <v>0</v>
      </c>
      <c r="BL226" s="13" t="s">
        <v>315</v>
      </c>
      <c r="BM226" s="144" t="s">
        <v>988</v>
      </c>
    </row>
    <row r="227" spans="2:65" s="1" customFormat="1" ht="44.25" customHeight="1">
      <c r="B227" s="132"/>
      <c r="C227" s="146" t="s">
        <v>643</v>
      </c>
      <c r="D227" s="146" t="s">
        <v>423</v>
      </c>
      <c r="E227" s="147" t="s">
        <v>1800</v>
      </c>
      <c r="F227" s="148" t="s">
        <v>1801</v>
      </c>
      <c r="G227" s="149" t="s">
        <v>335</v>
      </c>
      <c r="H227" s="150">
        <v>1</v>
      </c>
      <c r="I227" s="151"/>
      <c r="J227" s="152">
        <f t="shared" si="50"/>
        <v>0</v>
      </c>
      <c r="K227" s="148" t="s">
        <v>257</v>
      </c>
      <c r="L227" s="153"/>
      <c r="M227" s="154" t="s">
        <v>1</v>
      </c>
      <c r="N227" s="155" t="s">
        <v>41</v>
      </c>
      <c r="P227" s="142">
        <f t="shared" si="51"/>
        <v>0</v>
      </c>
      <c r="Q227" s="142">
        <v>0</v>
      </c>
      <c r="R227" s="142">
        <f t="shared" si="52"/>
        <v>0</v>
      </c>
      <c r="S227" s="142">
        <v>0</v>
      </c>
      <c r="T227" s="143">
        <f t="shared" si="53"/>
        <v>0</v>
      </c>
      <c r="AR227" s="144" t="s">
        <v>380</v>
      </c>
      <c r="AT227" s="144" t="s">
        <v>423</v>
      </c>
      <c r="AU227" s="144" t="s">
        <v>85</v>
      </c>
      <c r="AY227" s="13" t="s">
        <v>251</v>
      </c>
      <c r="BE227" s="145">
        <f t="shared" si="54"/>
        <v>0</v>
      </c>
      <c r="BF227" s="145">
        <f t="shared" si="55"/>
        <v>0</v>
      </c>
      <c r="BG227" s="145">
        <f t="shared" si="56"/>
        <v>0</v>
      </c>
      <c r="BH227" s="145">
        <f t="shared" si="57"/>
        <v>0</v>
      </c>
      <c r="BI227" s="145">
        <f t="shared" si="58"/>
        <v>0</v>
      </c>
      <c r="BJ227" s="13" t="s">
        <v>83</v>
      </c>
      <c r="BK227" s="145">
        <f t="shared" si="59"/>
        <v>0</v>
      </c>
      <c r="BL227" s="13" t="s">
        <v>315</v>
      </c>
      <c r="BM227" s="144" t="s">
        <v>998</v>
      </c>
    </row>
    <row r="228" spans="2:65" s="1" customFormat="1" ht="44.25" customHeight="1">
      <c r="B228" s="132"/>
      <c r="C228" s="146" t="s">
        <v>647</v>
      </c>
      <c r="D228" s="146" t="s">
        <v>423</v>
      </c>
      <c r="E228" s="147" t="s">
        <v>1802</v>
      </c>
      <c r="F228" s="148" t="s">
        <v>1803</v>
      </c>
      <c r="G228" s="149" t="s">
        <v>335</v>
      </c>
      <c r="H228" s="150">
        <v>1</v>
      </c>
      <c r="I228" s="151"/>
      <c r="J228" s="152">
        <f t="shared" si="50"/>
        <v>0</v>
      </c>
      <c r="K228" s="148" t="s">
        <v>257</v>
      </c>
      <c r="L228" s="153"/>
      <c r="M228" s="154" t="s">
        <v>1</v>
      </c>
      <c r="N228" s="155" t="s">
        <v>41</v>
      </c>
      <c r="P228" s="142">
        <f t="shared" si="51"/>
        <v>0</v>
      </c>
      <c r="Q228" s="142">
        <v>0</v>
      </c>
      <c r="R228" s="142">
        <f t="shared" si="52"/>
        <v>0</v>
      </c>
      <c r="S228" s="142">
        <v>0</v>
      </c>
      <c r="T228" s="143">
        <f t="shared" si="53"/>
        <v>0</v>
      </c>
      <c r="AR228" s="144" t="s">
        <v>380</v>
      </c>
      <c r="AT228" s="144" t="s">
        <v>423</v>
      </c>
      <c r="AU228" s="144" t="s">
        <v>85</v>
      </c>
      <c r="AY228" s="13" t="s">
        <v>251</v>
      </c>
      <c r="BE228" s="145">
        <f t="shared" si="54"/>
        <v>0</v>
      </c>
      <c r="BF228" s="145">
        <f t="shared" si="55"/>
        <v>0</v>
      </c>
      <c r="BG228" s="145">
        <f t="shared" si="56"/>
        <v>0</v>
      </c>
      <c r="BH228" s="145">
        <f t="shared" si="57"/>
        <v>0</v>
      </c>
      <c r="BI228" s="145">
        <f t="shared" si="58"/>
        <v>0</v>
      </c>
      <c r="BJ228" s="13" t="s">
        <v>83</v>
      </c>
      <c r="BK228" s="145">
        <f t="shared" si="59"/>
        <v>0</v>
      </c>
      <c r="BL228" s="13" t="s">
        <v>315</v>
      </c>
      <c r="BM228" s="144" t="s">
        <v>1006</v>
      </c>
    </row>
    <row r="229" spans="2:65" s="1" customFormat="1" ht="44.25" customHeight="1">
      <c r="B229" s="132"/>
      <c r="C229" s="146" t="s">
        <v>651</v>
      </c>
      <c r="D229" s="146" t="s">
        <v>423</v>
      </c>
      <c r="E229" s="147" t="s">
        <v>1804</v>
      </c>
      <c r="F229" s="148" t="s">
        <v>1805</v>
      </c>
      <c r="G229" s="149" t="s">
        <v>335</v>
      </c>
      <c r="H229" s="150">
        <v>2</v>
      </c>
      <c r="I229" s="151"/>
      <c r="J229" s="152">
        <f t="shared" si="50"/>
        <v>0</v>
      </c>
      <c r="K229" s="148" t="s">
        <v>257</v>
      </c>
      <c r="L229" s="153"/>
      <c r="M229" s="154" t="s">
        <v>1</v>
      </c>
      <c r="N229" s="155" t="s">
        <v>41</v>
      </c>
      <c r="P229" s="142">
        <f t="shared" si="51"/>
        <v>0</v>
      </c>
      <c r="Q229" s="142">
        <v>0</v>
      </c>
      <c r="R229" s="142">
        <f t="shared" si="52"/>
        <v>0</v>
      </c>
      <c r="S229" s="142">
        <v>0</v>
      </c>
      <c r="T229" s="143">
        <f t="shared" si="53"/>
        <v>0</v>
      </c>
      <c r="AR229" s="144" t="s">
        <v>380</v>
      </c>
      <c r="AT229" s="144" t="s">
        <v>423</v>
      </c>
      <c r="AU229" s="144" t="s">
        <v>85</v>
      </c>
      <c r="AY229" s="13" t="s">
        <v>251</v>
      </c>
      <c r="BE229" s="145">
        <f t="shared" si="54"/>
        <v>0</v>
      </c>
      <c r="BF229" s="145">
        <f t="shared" si="55"/>
        <v>0</v>
      </c>
      <c r="BG229" s="145">
        <f t="shared" si="56"/>
        <v>0</v>
      </c>
      <c r="BH229" s="145">
        <f t="shared" si="57"/>
        <v>0</v>
      </c>
      <c r="BI229" s="145">
        <f t="shared" si="58"/>
        <v>0</v>
      </c>
      <c r="BJ229" s="13" t="s">
        <v>83</v>
      </c>
      <c r="BK229" s="145">
        <f t="shared" si="59"/>
        <v>0</v>
      </c>
      <c r="BL229" s="13" t="s">
        <v>315</v>
      </c>
      <c r="BM229" s="144" t="s">
        <v>1014</v>
      </c>
    </row>
    <row r="230" spans="2:65" s="1" customFormat="1" ht="44.25" customHeight="1">
      <c r="B230" s="132"/>
      <c r="C230" s="146" t="s">
        <v>655</v>
      </c>
      <c r="D230" s="146" t="s">
        <v>423</v>
      </c>
      <c r="E230" s="147" t="s">
        <v>1806</v>
      </c>
      <c r="F230" s="148" t="s">
        <v>1807</v>
      </c>
      <c r="G230" s="149" t="s">
        <v>335</v>
      </c>
      <c r="H230" s="150">
        <v>31</v>
      </c>
      <c r="I230" s="151"/>
      <c r="J230" s="152">
        <f t="shared" si="50"/>
        <v>0</v>
      </c>
      <c r="K230" s="148" t="s">
        <v>257</v>
      </c>
      <c r="L230" s="153"/>
      <c r="M230" s="154" t="s">
        <v>1</v>
      </c>
      <c r="N230" s="155" t="s">
        <v>41</v>
      </c>
      <c r="P230" s="142">
        <f t="shared" si="51"/>
        <v>0</v>
      </c>
      <c r="Q230" s="142">
        <v>0</v>
      </c>
      <c r="R230" s="142">
        <f t="shared" si="52"/>
        <v>0</v>
      </c>
      <c r="S230" s="142">
        <v>0</v>
      </c>
      <c r="T230" s="143">
        <f t="shared" si="53"/>
        <v>0</v>
      </c>
      <c r="AR230" s="144" t="s">
        <v>380</v>
      </c>
      <c r="AT230" s="144" t="s">
        <v>423</v>
      </c>
      <c r="AU230" s="144" t="s">
        <v>85</v>
      </c>
      <c r="AY230" s="13" t="s">
        <v>251</v>
      </c>
      <c r="BE230" s="145">
        <f t="shared" si="54"/>
        <v>0</v>
      </c>
      <c r="BF230" s="145">
        <f t="shared" si="55"/>
        <v>0</v>
      </c>
      <c r="BG230" s="145">
        <f t="shared" si="56"/>
        <v>0</v>
      </c>
      <c r="BH230" s="145">
        <f t="shared" si="57"/>
        <v>0</v>
      </c>
      <c r="BI230" s="145">
        <f t="shared" si="58"/>
        <v>0</v>
      </c>
      <c r="BJ230" s="13" t="s">
        <v>83</v>
      </c>
      <c r="BK230" s="145">
        <f t="shared" si="59"/>
        <v>0</v>
      </c>
      <c r="BL230" s="13" t="s">
        <v>315</v>
      </c>
      <c r="BM230" s="144" t="s">
        <v>1022</v>
      </c>
    </row>
    <row r="231" spans="2:65" s="1" customFormat="1" ht="49.15" customHeight="1">
      <c r="B231" s="132"/>
      <c r="C231" s="146" t="s">
        <v>659</v>
      </c>
      <c r="D231" s="146" t="s">
        <v>423</v>
      </c>
      <c r="E231" s="147" t="s">
        <v>1808</v>
      </c>
      <c r="F231" s="148" t="s">
        <v>1809</v>
      </c>
      <c r="G231" s="149" t="s">
        <v>335</v>
      </c>
      <c r="H231" s="150">
        <v>29</v>
      </c>
      <c r="I231" s="151"/>
      <c r="J231" s="152">
        <f t="shared" si="50"/>
        <v>0</v>
      </c>
      <c r="K231" s="148" t="s">
        <v>257</v>
      </c>
      <c r="L231" s="153"/>
      <c r="M231" s="154" t="s">
        <v>1</v>
      </c>
      <c r="N231" s="155" t="s">
        <v>41</v>
      </c>
      <c r="P231" s="142">
        <f t="shared" si="51"/>
        <v>0</v>
      </c>
      <c r="Q231" s="142">
        <v>0</v>
      </c>
      <c r="R231" s="142">
        <f t="shared" si="52"/>
        <v>0</v>
      </c>
      <c r="S231" s="142">
        <v>0</v>
      </c>
      <c r="T231" s="143">
        <f t="shared" si="53"/>
        <v>0</v>
      </c>
      <c r="AR231" s="144" t="s">
        <v>380</v>
      </c>
      <c r="AT231" s="144" t="s">
        <v>423</v>
      </c>
      <c r="AU231" s="144" t="s">
        <v>85</v>
      </c>
      <c r="AY231" s="13" t="s">
        <v>251</v>
      </c>
      <c r="BE231" s="145">
        <f t="shared" si="54"/>
        <v>0</v>
      </c>
      <c r="BF231" s="145">
        <f t="shared" si="55"/>
        <v>0</v>
      </c>
      <c r="BG231" s="145">
        <f t="shared" si="56"/>
        <v>0</v>
      </c>
      <c r="BH231" s="145">
        <f t="shared" si="57"/>
        <v>0</v>
      </c>
      <c r="BI231" s="145">
        <f t="shared" si="58"/>
        <v>0</v>
      </c>
      <c r="BJ231" s="13" t="s">
        <v>83</v>
      </c>
      <c r="BK231" s="145">
        <f t="shared" si="59"/>
        <v>0</v>
      </c>
      <c r="BL231" s="13" t="s">
        <v>315</v>
      </c>
      <c r="BM231" s="144" t="s">
        <v>1031</v>
      </c>
    </row>
    <row r="232" spans="2:65" s="1" customFormat="1" ht="49.15" customHeight="1">
      <c r="B232" s="132"/>
      <c r="C232" s="146" t="s">
        <v>663</v>
      </c>
      <c r="D232" s="146" t="s">
        <v>423</v>
      </c>
      <c r="E232" s="147" t="s">
        <v>1810</v>
      </c>
      <c r="F232" s="148" t="s">
        <v>1811</v>
      </c>
      <c r="G232" s="149" t="s">
        <v>335</v>
      </c>
      <c r="H232" s="150">
        <v>2</v>
      </c>
      <c r="I232" s="151"/>
      <c r="J232" s="152">
        <f t="shared" si="50"/>
        <v>0</v>
      </c>
      <c r="K232" s="148" t="s">
        <v>257</v>
      </c>
      <c r="L232" s="153"/>
      <c r="M232" s="154" t="s">
        <v>1</v>
      </c>
      <c r="N232" s="155" t="s">
        <v>41</v>
      </c>
      <c r="P232" s="142">
        <f t="shared" si="51"/>
        <v>0</v>
      </c>
      <c r="Q232" s="142">
        <v>0</v>
      </c>
      <c r="R232" s="142">
        <f t="shared" si="52"/>
        <v>0</v>
      </c>
      <c r="S232" s="142">
        <v>0</v>
      </c>
      <c r="T232" s="143">
        <f t="shared" si="53"/>
        <v>0</v>
      </c>
      <c r="AR232" s="144" t="s">
        <v>380</v>
      </c>
      <c r="AT232" s="144" t="s">
        <v>423</v>
      </c>
      <c r="AU232" s="144" t="s">
        <v>85</v>
      </c>
      <c r="AY232" s="13" t="s">
        <v>251</v>
      </c>
      <c r="BE232" s="145">
        <f t="shared" si="54"/>
        <v>0</v>
      </c>
      <c r="BF232" s="145">
        <f t="shared" si="55"/>
        <v>0</v>
      </c>
      <c r="BG232" s="145">
        <f t="shared" si="56"/>
        <v>0</v>
      </c>
      <c r="BH232" s="145">
        <f t="shared" si="57"/>
        <v>0</v>
      </c>
      <c r="BI232" s="145">
        <f t="shared" si="58"/>
        <v>0</v>
      </c>
      <c r="BJ232" s="13" t="s">
        <v>83</v>
      </c>
      <c r="BK232" s="145">
        <f t="shared" si="59"/>
        <v>0</v>
      </c>
      <c r="BL232" s="13" t="s">
        <v>315</v>
      </c>
      <c r="BM232" s="144" t="s">
        <v>1039</v>
      </c>
    </row>
    <row r="233" spans="2:65" s="1" customFormat="1" ht="16.5" customHeight="1">
      <c r="B233" s="132"/>
      <c r="C233" s="146" t="s">
        <v>667</v>
      </c>
      <c r="D233" s="146" t="s">
        <v>423</v>
      </c>
      <c r="E233" s="147" t="s">
        <v>1812</v>
      </c>
      <c r="F233" s="148" t="s">
        <v>1813</v>
      </c>
      <c r="G233" s="149" t="s">
        <v>335</v>
      </c>
      <c r="H233" s="150">
        <v>62</v>
      </c>
      <c r="I233" s="151"/>
      <c r="J233" s="152">
        <f t="shared" si="50"/>
        <v>0</v>
      </c>
      <c r="K233" s="148" t="s">
        <v>257</v>
      </c>
      <c r="L233" s="153"/>
      <c r="M233" s="154" t="s">
        <v>1</v>
      </c>
      <c r="N233" s="155" t="s">
        <v>41</v>
      </c>
      <c r="P233" s="142">
        <f t="shared" si="51"/>
        <v>0</v>
      </c>
      <c r="Q233" s="142">
        <v>0</v>
      </c>
      <c r="R233" s="142">
        <f t="shared" si="52"/>
        <v>0</v>
      </c>
      <c r="S233" s="142">
        <v>0</v>
      </c>
      <c r="T233" s="143">
        <f t="shared" si="53"/>
        <v>0</v>
      </c>
      <c r="AR233" s="144" t="s">
        <v>380</v>
      </c>
      <c r="AT233" s="144" t="s">
        <v>423</v>
      </c>
      <c r="AU233" s="144" t="s">
        <v>85</v>
      </c>
      <c r="AY233" s="13" t="s">
        <v>251</v>
      </c>
      <c r="BE233" s="145">
        <f t="shared" si="54"/>
        <v>0</v>
      </c>
      <c r="BF233" s="145">
        <f t="shared" si="55"/>
        <v>0</v>
      </c>
      <c r="BG233" s="145">
        <f t="shared" si="56"/>
        <v>0</v>
      </c>
      <c r="BH233" s="145">
        <f t="shared" si="57"/>
        <v>0</v>
      </c>
      <c r="BI233" s="145">
        <f t="shared" si="58"/>
        <v>0</v>
      </c>
      <c r="BJ233" s="13" t="s">
        <v>83</v>
      </c>
      <c r="BK233" s="145">
        <f t="shared" si="59"/>
        <v>0</v>
      </c>
      <c r="BL233" s="13" t="s">
        <v>315</v>
      </c>
      <c r="BM233" s="144" t="s">
        <v>1047</v>
      </c>
    </row>
    <row r="234" spans="2:65" s="1" customFormat="1" ht="24.2" customHeight="1">
      <c r="B234" s="132"/>
      <c r="C234" s="133" t="s">
        <v>671</v>
      </c>
      <c r="D234" s="133" t="s">
        <v>253</v>
      </c>
      <c r="E234" s="134" t="s">
        <v>1814</v>
      </c>
      <c r="F234" s="135" t="s">
        <v>1815</v>
      </c>
      <c r="G234" s="136" t="s">
        <v>335</v>
      </c>
      <c r="H234" s="137">
        <v>1</v>
      </c>
      <c r="I234" s="138"/>
      <c r="J234" s="139">
        <f t="shared" si="50"/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 t="shared" si="51"/>
        <v>0</v>
      </c>
      <c r="Q234" s="142">
        <v>1.4499999999999999E-3</v>
      </c>
      <c r="R234" s="142">
        <f t="shared" si="52"/>
        <v>1.4499999999999999E-3</v>
      </c>
      <c r="S234" s="142">
        <v>0</v>
      </c>
      <c r="T234" s="143">
        <f t="shared" si="53"/>
        <v>0</v>
      </c>
      <c r="AR234" s="144" t="s">
        <v>315</v>
      </c>
      <c r="AT234" s="144" t="s">
        <v>253</v>
      </c>
      <c r="AU234" s="144" t="s">
        <v>85</v>
      </c>
      <c r="AY234" s="13" t="s">
        <v>251</v>
      </c>
      <c r="BE234" s="145">
        <f t="shared" si="54"/>
        <v>0</v>
      </c>
      <c r="BF234" s="145">
        <f t="shared" si="55"/>
        <v>0</v>
      </c>
      <c r="BG234" s="145">
        <f t="shared" si="56"/>
        <v>0</v>
      </c>
      <c r="BH234" s="145">
        <f t="shared" si="57"/>
        <v>0</v>
      </c>
      <c r="BI234" s="145">
        <f t="shared" si="58"/>
        <v>0</v>
      </c>
      <c r="BJ234" s="13" t="s">
        <v>83</v>
      </c>
      <c r="BK234" s="145">
        <f t="shared" si="59"/>
        <v>0</v>
      </c>
      <c r="BL234" s="13" t="s">
        <v>315</v>
      </c>
      <c r="BM234" s="144" t="s">
        <v>1055</v>
      </c>
    </row>
    <row r="235" spans="2:65" s="1" customFormat="1" ht="24.2" customHeight="1">
      <c r="B235" s="132"/>
      <c r="C235" s="133" t="s">
        <v>675</v>
      </c>
      <c r="D235" s="133" t="s">
        <v>253</v>
      </c>
      <c r="E235" s="134" t="s">
        <v>1816</v>
      </c>
      <c r="F235" s="135" t="s">
        <v>1817</v>
      </c>
      <c r="G235" s="136" t="s">
        <v>335</v>
      </c>
      <c r="H235" s="137">
        <v>2</v>
      </c>
      <c r="I235" s="138"/>
      <c r="J235" s="139">
        <f t="shared" si="50"/>
        <v>0</v>
      </c>
      <c r="K235" s="135" t="s">
        <v>257</v>
      </c>
      <c r="L235" s="28"/>
      <c r="M235" s="140" t="s">
        <v>1</v>
      </c>
      <c r="N235" s="141" t="s">
        <v>41</v>
      </c>
      <c r="P235" s="142">
        <f t="shared" si="51"/>
        <v>0</v>
      </c>
      <c r="Q235" s="142">
        <v>1.72E-3</v>
      </c>
      <c r="R235" s="142">
        <f t="shared" si="52"/>
        <v>3.4399999999999999E-3</v>
      </c>
      <c r="S235" s="142">
        <v>0</v>
      </c>
      <c r="T235" s="143">
        <f t="shared" si="53"/>
        <v>0</v>
      </c>
      <c r="AR235" s="144" t="s">
        <v>315</v>
      </c>
      <c r="AT235" s="144" t="s">
        <v>253</v>
      </c>
      <c r="AU235" s="144" t="s">
        <v>85</v>
      </c>
      <c r="AY235" s="13" t="s">
        <v>251</v>
      </c>
      <c r="BE235" s="145">
        <f t="shared" si="54"/>
        <v>0</v>
      </c>
      <c r="BF235" s="145">
        <f t="shared" si="55"/>
        <v>0</v>
      </c>
      <c r="BG235" s="145">
        <f t="shared" si="56"/>
        <v>0</v>
      </c>
      <c r="BH235" s="145">
        <f t="shared" si="57"/>
        <v>0</v>
      </c>
      <c r="BI235" s="145">
        <f t="shared" si="58"/>
        <v>0</v>
      </c>
      <c r="BJ235" s="13" t="s">
        <v>83</v>
      </c>
      <c r="BK235" s="145">
        <f t="shared" si="59"/>
        <v>0</v>
      </c>
      <c r="BL235" s="13" t="s">
        <v>315</v>
      </c>
      <c r="BM235" s="144" t="s">
        <v>1063</v>
      </c>
    </row>
    <row r="236" spans="2:65" s="1" customFormat="1" ht="33" customHeight="1">
      <c r="B236" s="132"/>
      <c r="C236" s="133" t="s">
        <v>681</v>
      </c>
      <c r="D236" s="133" t="s">
        <v>253</v>
      </c>
      <c r="E236" s="134" t="s">
        <v>1818</v>
      </c>
      <c r="F236" s="135" t="s">
        <v>1819</v>
      </c>
      <c r="G236" s="136" t="s">
        <v>335</v>
      </c>
      <c r="H236" s="137">
        <v>10</v>
      </c>
      <c r="I236" s="138"/>
      <c r="J236" s="139">
        <f t="shared" si="50"/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 t="shared" si="51"/>
        <v>0</v>
      </c>
      <c r="Q236" s="142">
        <v>5.5999999999999995E-4</v>
      </c>
      <c r="R236" s="142">
        <f t="shared" si="52"/>
        <v>5.5999999999999991E-3</v>
      </c>
      <c r="S236" s="142">
        <v>0</v>
      </c>
      <c r="T236" s="143">
        <f t="shared" si="53"/>
        <v>0</v>
      </c>
      <c r="AR236" s="144" t="s">
        <v>315</v>
      </c>
      <c r="AT236" s="144" t="s">
        <v>253</v>
      </c>
      <c r="AU236" s="144" t="s">
        <v>85</v>
      </c>
      <c r="AY236" s="13" t="s">
        <v>251</v>
      </c>
      <c r="BE236" s="145">
        <f t="shared" si="54"/>
        <v>0</v>
      </c>
      <c r="BF236" s="145">
        <f t="shared" si="55"/>
        <v>0</v>
      </c>
      <c r="BG236" s="145">
        <f t="shared" si="56"/>
        <v>0</v>
      </c>
      <c r="BH236" s="145">
        <f t="shared" si="57"/>
        <v>0</v>
      </c>
      <c r="BI236" s="145">
        <f t="shared" si="58"/>
        <v>0</v>
      </c>
      <c r="BJ236" s="13" t="s">
        <v>83</v>
      </c>
      <c r="BK236" s="145">
        <f t="shared" si="59"/>
        <v>0</v>
      </c>
      <c r="BL236" s="13" t="s">
        <v>315</v>
      </c>
      <c r="BM236" s="144" t="s">
        <v>1071</v>
      </c>
    </row>
    <row r="237" spans="2:65" s="1" customFormat="1" ht="37.9" customHeight="1">
      <c r="B237" s="132"/>
      <c r="C237" s="133" t="s">
        <v>685</v>
      </c>
      <c r="D237" s="133" t="s">
        <v>253</v>
      </c>
      <c r="E237" s="134" t="s">
        <v>1820</v>
      </c>
      <c r="F237" s="135" t="s">
        <v>1821</v>
      </c>
      <c r="G237" s="136" t="s">
        <v>335</v>
      </c>
      <c r="H237" s="137">
        <v>1</v>
      </c>
      <c r="I237" s="138"/>
      <c r="J237" s="139">
        <f t="shared" si="50"/>
        <v>0</v>
      </c>
      <c r="K237" s="135" t="s">
        <v>257</v>
      </c>
      <c r="L237" s="28"/>
      <c r="M237" s="140" t="s">
        <v>1</v>
      </c>
      <c r="N237" s="141" t="s">
        <v>41</v>
      </c>
      <c r="P237" s="142">
        <f t="shared" si="51"/>
        <v>0</v>
      </c>
      <c r="Q237" s="142">
        <v>0</v>
      </c>
      <c r="R237" s="142">
        <f t="shared" si="52"/>
        <v>0</v>
      </c>
      <c r="S237" s="142">
        <v>0</v>
      </c>
      <c r="T237" s="143">
        <f t="shared" si="53"/>
        <v>0</v>
      </c>
      <c r="AR237" s="144" t="s">
        <v>315</v>
      </c>
      <c r="AT237" s="144" t="s">
        <v>253</v>
      </c>
      <c r="AU237" s="144" t="s">
        <v>85</v>
      </c>
      <c r="AY237" s="13" t="s">
        <v>251</v>
      </c>
      <c r="BE237" s="145">
        <f t="shared" si="54"/>
        <v>0</v>
      </c>
      <c r="BF237" s="145">
        <f t="shared" si="55"/>
        <v>0</v>
      </c>
      <c r="BG237" s="145">
        <f t="shared" si="56"/>
        <v>0</v>
      </c>
      <c r="BH237" s="145">
        <f t="shared" si="57"/>
        <v>0</v>
      </c>
      <c r="BI237" s="145">
        <f t="shared" si="58"/>
        <v>0</v>
      </c>
      <c r="BJ237" s="13" t="s">
        <v>83</v>
      </c>
      <c r="BK237" s="145">
        <f t="shared" si="59"/>
        <v>0</v>
      </c>
      <c r="BL237" s="13" t="s">
        <v>315</v>
      </c>
      <c r="BM237" s="144" t="s">
        <v>1080</v>
      </c>
    </row>
    <row r="238" spans="2:65" s="1" customFormat="1" ht="24.2" customHeight="1">
      <c r="B238" s="132"/>
      <c r="C238" s="133" t="s">
        <v>690</v>
      </c>
      <c r="D238" s="133" t="s">
        <v>253</v>
      </c>
      <c r="E238" s="134" t="s">
        <v>1822</v>
      </c>
      <c r="F238" s="135" t="s">
        <v>1823</v>
      </c>
      <c r="G238" s="136" t="s">
        <v>335</v>
      </c>
      <c r="H238" s="137">
        <v>2</v>
      </c>
      <c r="I238" s="138"/>
      <c r="J238" s="139">
        <f t="shared" si="50"/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 t="shared" si="51"/>
        <v>0</v>
      </c>
      <c r="Q238" s="142">
        <v>0</v>
      </c>
      <c r="R238" s="142">
        <f t="shared" si="52"/>
        <v>0</v>
      </c>
      <c r="S238" s="142">
        <v>0</v>
      </c>
      <c r="T238" s="143">
        <f t="shared" si="53"/>
        <v>0</v>
      </c>
      <c r="AR238" s="144" t="s">
        <v>315</v>
      </c>
      <c r="AT238" s="144" t="s">
        <v>253</v>
      </c>
      <c r="AU238" s="144" t="s">
        <v>85</v>
      </c>
      <c r="AY238" s="13" t="s">
        <v>251</v>
      </c>
      <c r="BE238" s="145">
        <f t="shared" si="54"/>
        <v>0</v>
      </c>
      <c r="BF238" s="145">
        <f t="shared" si="55"/>
        <v>0</v>
      </c>
      <c r="BG238" s="145">
        <f t="shared" si="56"/>
        <v>0</v>
      </c>
      <c r="BH238" s="145">
        <f t="shared" si="57"/>
        <v>0</v>
      </c>
      <c r="BI238" s="145">
        <f t="shared" si="58"/>
        <v>0</v>
      </c>
      <c r="BJ238" s="13" t="s">
        <v>83</v>
      </c>
      <c r="BK238" s="145">
        <f t="shared" si="59"/>
        <v>0</v>
      </c>
      <c r="BL238" s="13" t="s">
        <v>315</v>
      </c>
      <c r="BM238" s="144" t="s">
        <v>1089</v>
      </c>
    </row>
    <row r="239" spans="2:65" s="1" customFormat="1" ht="44.25" customHeight="1">
      <c r="B239" s="132"/>
      <c r="C239" s="133" t="s">
        <v>694</v>
      </c>
      <c r="D239" s="133" t="s">
        <v>253</v>
      </c>
      <c r="E239" s="134" t="s">
        <v>1824</v>
      </c>
      <c r="F239" s="135" t="s">
        <v>1825</v>
      </c>
      <c r="G239" s="136" t="s">
        <v>335</v>
      </c>
      <c r="H239" s="137">
        <v>1</v>
      </c>
      <c r="I239" s="138"/>
      <c r="J239" s="139">
        <f t="shared" si="50"/>
        <v>0</v>
      </c>
      <c r="K239" s="135" t="s">
        <v>257</v>
      </c>
      <c r="L239" s="28"/>
      <c r="M239" s="140" t="s">
        <v>1</v>
      </c>
      <c r="N239" s="141" t="s">
        <v>41</v>
      </c>
      <c r="P239" s="142">
        <f t="shared" si="51"/>
        <v>0</v>
      </c>
      <c r="Q239" s="142">
        <v>0</v>
      </c>
      <c r="R239" s="142">
        <f t="shared" si="52"/>
        <v>0</v>
      </c>
      <c r="S239" s="142">
        <v>0</v>
      </c>
      <c r="T239" s="143">
        <f t="shared" si="53"/>
        <v>0</v>
      </c>
      <c r="AR239" s="144" t="s">
        <v>315</v>
      </c>
      <c r="AT239" s="144" t="s">
        <v>253</v>
      </c>
      <c r="AU239" s="144" t="s">
        <v>85</v>
      </c>
      <c r="AY239" s="13" t="s">
        <v>251</v>
      </c>
      <c r="BE239" s="145">
        <f t="shared" si="54"/>
        <v>0</v>
      </c>
      <c r="BF239" s="145">
        <f t="shared" si="55"/>
        <v>0</v>
      </c>
      <c r="BG239" s="145">
        <f t="shared" si="56"/>
        <v>0</v>
      </c>
      <c r="BH239" s="145">
        <f t="shared" si="57"/>
        <v>0</v>
      </c>
      <c r="BI239" s="145">
        <f t="shared" si="58"/>
        <v>0</v>
      </c>
      <c r="BJ239" s="13" t="s">
        <v>83</v>
      </c>
      <c r="BK239" s="145">
        <f t="shared" si="59"/>
        <v>0</v>
      </c>
      <c r="BL239" s="13" t="s">
        <v>315</v>
      </c>
      <c r="BM239" s="144" t="s">
        <v>1097</v>
      </c>
    </row>
    <row r="240" spans="2:65" s="1" customFormat="1" ht="24.2" customHeight="1">
      <c r="B240" s="132"/>
      <c r="C240" s="133" t="s">
        <v>698</v>
      </c>
      <c r="D240" s="133" t="s">
        <v>253</v>
      </c>
      <c r="E240" s="134" t="s">
        <v>1826</v>
      </c>
      <c r="F240" s="135" t="s">
        <v>1827</v>
      </c>
      <c r="G240" s="136" t="s">
        <v>335</v>
      </c>
      <c r="H240" s="137">
        <v>1</v>
      </c>
      <c r="I240" s="138"/>
      <c r="J240" s="139">
        <f t="shared" si="50"/>
        <v>0</v>
      </c>
      <c r="K240" s="135" t="s">
        <v>257</v>
      </c>
      <c r="L240" s="28"/>
      <c r="M240" s="140" t="s">
        <v>1</v>
      </c>
      <c r="N240" s="141" t="s">
        <v>41</v>
      </c>
      <c r="P240" s="142">
        <f t="shared" si="51"/>
        <v>0</v>
      </c>
      <c r="Q240" s="142">
        <v>0</v>
      </c>
      <c r="R240" s="142">
        <f t="shared" si="52"/>
        <v>0</v>
      </c>
      <c r="S240" s="142">
        <v>0</v>
      </c>
      <c r="T240" s="143">
        <f t="shared" si="53"/>
        <v>0</v>
      </c>
      <c r="AR240" s="144" t="s">
        <v>315</v>
      </c>
      <c r="AT240" s="144" t="s">
        <v>253</v>
      </c>
      <c r="AU240" s="144" t="s">
        <v>85</v>
      </c>
      <c r="AY240" s="13" t="s">
        <v>251</v>
      </c>
      <c r="BE240" s="145">
        <f t="shared" si="54"/>
        <v>0</v>
      </c>
      <c r="BF240" s="145">
        <f t="shared" si="55"/>
        <v>0</v>
      </c>
      <c r="BG240" s="145">
        <f t="shared" si="56"/>
        <v>0</v>
      </c>
      <c r="BH240" s="145">
        <f t="shared" si="57"/>
        <v>0</v>
      </c>
      <c r="BI240" s="145">
        <f t="shared" si="58"/>
        <v>0</v>
      </c>
      <c r="BJ240" s="13" t="s">
        <v>83</v>
      </c>
      <c r="BK240" s="145">
        <f t="shared" si="59"/>
        <v>0</v>
      </c>
      <c r="BL240" s="13" t="s">
        <v>315</v>
      </c>
      <c r="BM240" s="144" t="s">
        <v>1105</v>
      </c>
    </row>
    <row r="241" spans="2:65" s="1" customFormat="1" ht="21.75" customHeight="1">
      <c r="B241" s="132"/>
      <c r="C241" s="146" t="s">
        <v>703</v>
      </c>
      <c r="D241" s="146" t="s">
        <v>423</v>
      </c>
      <c r="E241" s="147" t="s">
        <v>1828</v>
      </c>
      <c r="F241" s="148" t="s">
        <v>1829</v>
      </c>
      <c r="G241" s="149" t="s">
        <v>335</v>
      </c>
      <c r="H241" s="150">
        <v>1</v>
      </c>
      <c r="I241" s="151"/>
      <c r="J241" s="152">
        <f t="shared" si="50"/>
        <v>0</v>
      </c>
      <c r="K241" s="148" t="s">
        <v>257</v>
      </c>
      <c r="L241" s="153"/>
      <c r="M241" s="154" t="s">
        <v>1</v>
      </c>
      <c r="N241" s="155" t="s">
        <v>41</v>
      </c>
      <c r="P241" s="142">
        <f t="shared" si="51"/>
        <v>0</v>
      </c>
      <c r="Q241" s="142">
        <v>0</v>
      </c>
      <c r="R241" s="142">
        <f t="shared" si="52"/>
        <v>0</v>
      </c>
      <c r="S241" s="142">
        <v>0</v>
      </c>
      <c r="T241" s="143">
        <f t="shared" si="53"/>
        <v>0</v>
      </c>
      <c r="AR241" s="144" t="s">
        <v>380</v>
      </c>
      <c r="AT241" s="144" t="s">
        <v>423</v>
      </c>
      <c r="AU241" s="144" t="s">
        <v>85</v>
      </c>
      <c r="AY241" s="13" t="s">
        <v>251</v>
      </c>
      <c r="BE241" s="145">
        <f t="shared" si="54"/>
        <v>0</v>
      </c>
      <c r="BF241" s="145">
        <f t="shared" si="55"/>
        <v>0</v>
      </c>
      <c r="BG241" s="145">
        <f t="shared" si="56"/>
        <v>0</v>
      </c>
      <c r="BH241" s="145">
        <f t="shared" si="57"/>
        <v>0</v>
      </c>
      <c r="BI241" s="145">
        <f t="shared" si="58"/>
        <v>0</v>
      </c>
      <c r="BJ241" s="13" t="s">
        <v>83</v>
      </c>
      <c r="BK241" s="145">
        <f t="shared" si="59"/>
        <v>0</v>
      </c>
      <c r="BL241" s="13" t="s">
        <v>315</v>
      </c>
      <c r="BM241" s="144" t="s">
        <v>1113</v>
      </c>
    </row>
    <row r="242" spans="2:65" s="1" customFormat="1" ht="24.2" customHeight="1">
      <c r="B242" s="132"/>
      <c r="C242" s="133" t="s">
        <v>709</v>
      </c>
      <c r="D242" s="133" t="s">
        <v>253</v>
      </c>
      <c r="E242" s="134" t="s">
        <v>1830</v>
      </c>
      <c r="F242" s="135" t="s">
        <v>1831</v>
      </c>
      <c r="G242" s="136" t="s">
        <v>821</v>
      </c>
      <c r="H242" s="160"/>
      <c r="I242" s="138"/>
      <c r="J242" s="139">
        <f t="shared" si="50"/>
        <v>0</v>
      </c>
      <c r="K242" s="135" t="s">
        <v>257</v>
      </c>
      <c r="L242" s="28"/>
      <c r="M242" s="140" t="s">
        <v>1</v>
      </c>
      <c r="N242" s="141" t="s">
        <v>41</v>
      </c>
      <c r="P242" s="142">
        <f t="shared" si="51"/>
        <v>0</v>
      </c>
      <c r="Q242" s="142">
        <v>0</v>
      </c>
      <c r="R242" s="142">
        <f t="shared" si="52"/>
        <v>0</v>
      </c>
      <c r="S242" s="142">
        <v>0</v>
      </c>
      <c r="T242" s="143">
        <f t="shared" si="53"/>
        <v>0</v>
      </c>
      <c r="AR242" s="144" t="s">
        <v>315</v>
      </c>
      <c r="AT242" s="144" t="s">
        <v>253</v>
      </c>
      <c r="AU242" s="144" t="s">
        <v>85</v>
      </c>
      <c r="AY242" s="13" t="s">
        <v>251</v>
      </c>
      <c r="BE242" s="145">
        <f t="shared" si="54"/>
        <v>0</v>
      </c>
      <c r="BF242" s="145">
        <f t="shared" si="55"/>
        <v>0</v>
      </c>
      <c r="BG242" s="145">
        <f t="shared" si="56"/>
        <v>0</v>
      </c>
      <c r="BH242" s="145">
        <f t="shared" si="57"/>
        <v>0</v>
      </c>
      <c r="BI242" s="145">
        <f t="shared" si="58"/>
        <v>0</v>
      </c>
      <c r="BJ242" s="13" t="s">
        <v>83</v>
      </c>
      <c r="BK242" s="145">
        <f t="shared" si="59"/>
        <v>0</v>
      </c>
      <c r="BL242" s="13" t="s">
        <v>315</v>
      </c>
      <c r="BM242" s="144" t="s">
        <v>1832</v>
      </c>
    </row>
    <row r="243" spans="2:65" s="11" customFormat="1" ht="22.9" customHeight="1">
      <c r="B243" s="120"/>
      <c r="D243" s="121" t="s">
        <v>75</v>
      </c>
      <c r="E243" s="130" t="s">
        <v>1833</v>
      </c>
      <c r="F243" s="130" t="s">
        <v>1834</v>
      </c>
      <c r="I243" s="123"/>
      <c r="J243" s="131">
        <f>BK243</f>
        <v>0</v>
      </c>
      <c r="L243" s="120"/>
      <c r="M243" s="125"/>
      <c r="P243" s="126">
        <f>SUM(P244:P259)</f>
        <v>0</v>
      </c>
      <c r="R243" s="126">
        <f>SUM(R244:R259)</f>
        <v>1.8164200000000001</v>
      </c>
      <c r="T243" s="127">
        <f>SUM(T244:T259)</f>
        <v>0</v>
      </c>
      <c r="AR243" s="121" t="s">
        <v>85</v>
      </c>
      <c r="AT243" s="128" t="s">
        <v>75</v>
      </c>
      <c r="AU243" s="128" t="s">
        <v>83</v>
      </c>
      <c r="AY243" s="121" t="s">
        <v>251</v>
      </c>
      <c r="BK243" s="129">
        <f>SUM(BK244:BK259)</f>
        <v>0</v>
      </c>
    </row>
    <row r="244" spans="2:65" s="1" customFormat="1" ht="24.2" customHeight="1">
      <c r="B244" s="132"/>
      <c r="C244" s="133" t="s">
        <v>713</v>
      </c>
      <c r="D244" s="133" t="s">
        <v>253</v>
      </c>
      <c r="E244" s="134" t="s">
        <v>1835</v>
      </c>
      <c r="F244" s="135" t="s">
        <v>1836</v>
      </c>
      <c r="G244" s="136" t="s">
        <v>335</v>
      </c>
      <c r="H244" s="137">
        <v>31</v>
      </c>
      <c r="I244" s="138"/>
      <c r="J244" s="139">
        <f t="shared" ref="J244:J259" si="60">ROUND(I244*H244,2)</f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ref="P244:P259" si="61">O244*H244</f>
        <v>0</v>
      </c>
      <c r="Q244" s="142">
        <v>0</v>
      </c>
      <c r="R244" s="142">
        <f t="shared" ref="R244:R259" si="62">Q244*H244</f>
        <v>0</v>
      </c>
      <c r="S244" s="142">
        <v>0</v>
      </c>
      <c r="T244" s="143">
        <f t="shared" ref="T244:T259" si="63">S244*H244</f>
        <v>0</v>
      </c>
      <c r="AR244" s="144" t="s">
        <v>315</v>
      </c>
      <c r="AT244" s="144" t="s">
        <v>253</v>
      </c>
      <c r="AU244" s="144" t="s">
        <v>85</v>
      </c>
      <c r="AY244" s="13" t="s">
        <v>251</v>
      </c>
      <c r="BE244" s="145">
        <f t="shared" ref="BE244:BE259" si="64">IF(N244="základní",J244,0)</f>
        <v>0</v>
      </c>
      <c r="BF244" s="145">
        <f t="shared" ref="BF244:BF259" si="65">IF(N244="snížená",J244,0)</f>
        <v>0</v>
      </c>
      <c r="BG244" s="145">
        <f t="shared" ref="BG244:BG259" si="66">IF(N244="zákl. přenesená",J244,0)</f>
        <v>0</v>
      </c>
      <c r="BH244" s="145">
        <f t="shared" ref="BH244:BH259" si="67">IF(N244="sníž. přenesená",J244,0)</f>
        <v>0</v>
      </c>
      <c r="BI244" s="145">
        <f t="shared" ref="BI244:BI259" si="68">IF(N244="nulová",J244,0)</f>
        <v>0</v>
      </c>
      <c r="BJ244" s="13" t="s">
        <v>83</v>
      </c>
      <c r="BK244" s="145">
        <f t="shared" ref="BK244:BK259" si="69">ROUND(I244*H244,2)</f>
        <v>0</v>
      </c>
      <c r="BL244" s="13" t="s">
        <v>315</v>
      </c>
      <c r="BM244" s="144" t="s">
        <v>1121</v>
      </c>
    </row>
    <row r="245" spans="2:65" s="1" customFormat="1" ht="37.9" customHeight="1">
      <c r="B245" s="132"/>
      <c r="C245" s="133" t="s">
        <v>717</v>
      </c>
      <c r="D245" s="133" t="s">
        <v>253</v>
      </c>
      <c r="E245" s="134" t="s">
        <v>1837</v>
      </c>
      <c r="F245" s="135" t="s">
        <v>1838</v>
      </c>
      <c r="G245" s="136" t="s">
        <v>335</v>
      </c>
      <c r="H245" s="137">
        <v>2</v>
      </c>
      <c r="I245" s="138"/>
      <c r="J245" s="139">
        <f t="shared" si="60"/>
        <v>0</v>
      </c>
      <c r="K245" s="135" t="s">
        <v>257</v>
      </c>
      <c r="L245" s="28"/>
      <c r="M245" s="140" t="s">
        <v>1</v>
      </c>
      <c r="N245" s="141" t="s">
        <v>41</v>
      </c>
      <c r="P245" s="142">
        <f t="shared" si="61"/>
        <v>0</v>
      </c>
      <c r="Q245" s="142">
        <v>1.34E-2</v>
      </c>
      <c r="R245" s="142">
        <f t="shared" si="62"/>
        <v>2.6800000000000001E-2</v>
      </c>
      <c r="S245" s="142">
        <v>0</v>
      </c>
      <c r="T245" s="143">
        <f t="shared" si="63"/>
        <v>0</v>
      </c>
      <c r="AR245" s="144" t="s">
        <v>315</v>
      </c>
      <c r="AT245" s="144" t="s">
        <v>253</v>
      </c>
      <c r="AU245" s="144" t="s">
        <v>85</v>
      </c>
      <c r="AY245" s="13" t="s">
        <v>251</v>
      </c>
      <c r="BE245" s="145">
        <f t="shared" si="64"/>
        <v>0</v>
      </c>
      <c r="BF245" s="145">
        <f t="shared" si="65"/>
        <v>0</v>
      </c>
      <c r="BG245" s="145">
        <f t="shared" si="66"/>
        <v>0</v>
      </c>
      <c r="BH245" s="145">
        <f t="shared" si="67"/>
        <v>0</v>
      </c>
      <c r="BI245" s="145">
        <f t="shared" si="68"/>
        <v>0</v>
      </c>
      <c r="BJ245" s="13" t="s">
        <v>83</v>
      </c>
      <c r="BK245" s="145">
        <f t="shared" si="69"/>
        <v>0</v>
      </c>
      <c r="BL245" s="13" t="s">
        <v>315</v>
      </c>
      <c r="BM245" s="144" t="s">
        <v>1129</v>
      </c>
    </row>
    <row r="246" spans="2:65" s="1" customFormat="1" ht="37.9" customHeight="1">
      <c r="B246" s="132"/>
      <c r="C246" s="133" t="s">
        <v>721</v>
      </c>
      <c r="D246" s="133" t="s">
        <v>253</v>
      </c>
      <c r="E246" s="134" t="s">
        <v>1839</v>
      </c>
      <c r="F246" s="135" t="s">
        <v>1840</v>
      </c>
      <c r="G246" s="136" t="s">
        <v>335</v>
      </c>
      <c r="H246" s="137">
        <v>1</v>
      </c>
      <c r="I246" s="138"/>
      <c r="J246" s="139">
        <f t="shared" si="60"/>
        <v>0</v>
      </c>
      <c r="K246" s="135" t="s">
        <v>257</v>
      </c>
      <c r="L246" s="28"/>
      <c r="M246" s="140" t="s">
        <v>1</v>
      </c>
      <c r="N246" s="141" t="s">
        <v>41</v>
      </c>
      <c r="P246" s="142">
        <f t="shared" si="61"/>
        <v>0</v>
      </c>
      <c r="Q246" s="142">
        <v>1.942E-2</v>
      </c>
      <c r="R246" s="142">
        <f t="shared" si="62"/>
        <v>1.942E-2</v>
      </c>
      <c r="S246" s="142">
        <v>0</v>
      </c>
      <c r="T246" s="143">
        <f t="shared" si="63"/>
        <v>0</v>
      </c>
      <c r="AR246" s="144" t="s">
        <v>315</v>
      </c>
      <c r="AT246" s="144" t="s">
        <v>253</v>
      </c>
      <c r="AU246" s="144" t="s">
        <v>85</v>
      </c>
      <c r="AY246" s="13" t="s">
        <v>251</v>
      </c>
      <c r="BE246" s="145">
        <f t="shared" si="64"/>
        <v>0</v>
      </c>
      <c r="BF246" s="145">
        <f t="shared" si="65"/>
        <v>0</v>
      </c>
      <c r="BG246" s="145">
        <f t="shared" si="66"/>
        <v>0</v>
      </c>
      <c r="BH246" s="145">
        <f t="shared" si="67"/>
        <v>0</v>
      </c>
      <c r="BI246" s="145">
        <f t="shared" si="68"/>
        <v>0</v>
      </c>
      <c r="BJ246" s="13" t="s">
        <v>83</v>
      </c>
      <c r="BK246" s="145">
        <f t="shared" si="69"/>
        <v>0</v>
      </c>
      <c r="BL246" s="13" t="s">
        <v>315</v>
      </c>
      <c r="BM246" s="144" t="s">
        <v>1140</v>
      </c>
    </row>
    <row r="247" spans="2:65" s="1" customFormat="1" ht="37.9" customHeight="1">
      <c r="B247" s="132"/>
      <c r="C247" s="133" t="s">
        <v>725</v>
      </c>
      <c r="D247" s="133" t="s">
        <v>253</v>
      </c>
      <c r="E247" s="134" t="s">
        <v>1841</v>
      </c>
      <c r="F247" s="135" t="s">
        <v>1842</v>
      </c>
      <c r="G247" s="136" t="s">
        <v>335</v>
      </c>
      <c r="H247" s="137">
        <v>1</v>
      </c>
      <c r="I247" s="138"/>
      <c r="J247" s="139">
        <f t="shared" si="60"/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 t="shared" si="61"/>
        <v>0</v>
      </c>
      <c r="Q247" s="142">
        <v>2.828E-2</v>
      </c>
      <c r="R247" s="142">
        <f t="shared" si="62"/>
        <v>2.828E-2</v>
      </c>
      <c r="S247" s="142">
        <v>0</v>
      </c>
      <c r="T247" s="143">
        <f t="shared" si="63"/>
        <v>0</v>
      </c>
      <c r="AR247" s="144" t="s">
        <v>315</v>
      </c>
      <c r="AT247" s="144" t="s">
        <v>253</v>
      </c>
      <c r="AU247" s="144" t="s">
        <v>85</v>
      </c>
      <c r="AY247" s="13" t="s">
        <v>251</v>
      </c>
      <c r="BE247" s="145">
        <f t="shared" si="64"/>
        <v>0</v>
      </c>
      <c r="BF247" s="145">
        <f t="shared" si="65"/>
        <v>0</v>
      </c>
      <c r="BG247" s="145">
        <f t="shared" si="66"/>
        <v>0</v>
      </c>
      <c r="BH247" s="145">
        <f t="shared" si="67"/>
        <v>0</v>
      </c>
      <c r="BI247" s="145">
        <f t="shared" si="68"/>
        <v>0</v>
      </c>
      <c r="BJ247" s="13" t="s">
        <v>83</v>
      </c>
      <c r="BK247" s="145">
        <f t="shared" si="69"/>
        <v>0</v>
      </c>
      <c r="BL247" s="13" t="s">
        <v>315</v>
      </c>
      <c r="BM247" s="144" t="s">
        <v>1148</v>
      </c>
    </row>
    <row r="248" spans="2:65" s="1" customFormat="1" ht="37.9" customHeight="1">
      <c r="B248" s="132"/>
      <c r="C248" s="133" t="s">
        <v>729</v>
      </c>
      <c r="D248" s="133" t="s">
        <v>253</v>
      </c>
      <c r="E248" s="134" t="s">
        <v>1843</v>
      </c>
      <c r="F248" s="135" t="s">
        <v>1844</v>
      </c>
      <c r="G248" s="136" t="s">
        <v>335</v>
      </c>
      <c r="H248" s="137">
        <v>1</v>
      </c>
      <c r="I248" s="138"/>
      <c r="J248" s="139">
        <f t="shared" si="60"/>
        <v>0</v>
      </c>
      <c r="K248" s="135" t="s">
        <v>257</v>
      </c>
      <c r="L248" s="28"/>
      <c r="M248" s="140" t="s">
        <v>1</v>
      </c>
      <c r="N248" s="141" t="s">
        <v>41</v>
      </c>
      <c r="P248" s="142">
        <f t="shared" si="61"/>
        <v>0</v>
      </c>
      <c r="Q248" s="142">
        <v>3.1539999999999999E-2</v>
      </c>
      <c r="R248" s="142">
        <f t="shared" si="62"/>
        <v>3.1539999999999999E-2</v>
      </c>
      <c r="S248" s="142">
        <v>0</v>
      </c>
      <c r="T248" s="143">
        <f t="shared" si="63"/>
        <v>0</v>
      </c>
      <c r="AR248" s="144" t="s">
        <v>315</v>
      </c>
      <c r="AT248" s="144" t="s">
        <v>253</v>
      </c>
      <c r="AU248" s="144" t="s">
        <v>85</v>
      </c>
      <c r="AY248" s="13" t="s">
        <v>251</v>
      </c>
      <c r="BE248" s="145">
        <f t="shared" si="64"/>
        <v>0</v>
      </c>
      <c r="BF248" s="145">
        <f t="shared" si="65"/>
        <v>0</v>
      </c>
      <c r="BG248" s="145">
        <f t="shared" si="66"/>
        <v>0</v>
      </c>
      <c r="BH248" s="145">
        <f t="shared" si="67"/>
        <v>0</v>
      </c>
      <c r="BI248" s="145">
        <f t="shared" si="68"/>
        <v>0</v>
      </c>
      <c r="BJ248" s="13" t="s">
        <v>83</v>
      </c>
      <c r="BK248" s="145">
        <f t="shared" si="69"/>
        <v>0</v>
      </c>
      <c r="BL248" s="13" t="s">
        <v>315</v>
      </c>
      <c r="BM248" s="144" t="s">
        <v>1156</v>
      </c>
    </row>
    <row r="249" spans="2:65" s="1" customFormat="1" ht="37.9" customHeight="1">
      <c r="B249" s="132"/>
      <c r="C249" s="133" t="s">
        <v>733</v>
      </c>
      <c r="D249" s="133" t="s">
        <v>253</v>
      </c>
      <c r="E249" s="134" t="s">
        <v>1845</v>
      </c>
      <c r="F249" s="135" t="s">
        <v>1846</v>
      </c>
      <c r="G249" s="136" t="s">
        <v>335</v>
      </c>
      <c r="H249" s="137">
        <v>2</v>
      </c>
      <c r="I249" s="138"/>
      <c r="J249" s="139">
        <f t="shared" si="60"/>
        <v>0</v>
      </c>
      <c r="K249" s="135" t="s">
        <v>257</v>
      </c>
      <c r="L249" s="28"/>
      <c r="M249" s="140" t="s">
        <v>1</v>
      </c>
      <c r="N249" s="141" t="s">
        <v>41</v>
      </c>
      <c r="P249" s="142">
        <f t="shared" si="61"/>
        <v>0</v>
      </c>
      <c r="Q249" s="142">
        <v>3.4799999999999998E-2</v>
      </c>
      <c r="R249" s="142">
        <f t="shared" si="62"/>
        <v>6.9599999999999995E-2</v>
      </c>
      <c r="S249" s="142">
        <v>0</v>
      </c>
      <c r="T249" s="143">
        <f t="shared" si="63"/>
        <v>0</v>
      </c>
      <c r="AR249" s="144" t="s">
        <v>315</v>
      </c>
      <c r="AT249" s="144" t="s">
        <v>253</v>
      </c>
      <c r="AU249" s="144" t="s">
        <v>85</v>
      </c>
      <c r="AY249" s="13" t="s">
        <v>251</v>
      </c>
      <c r="BE249" s="145">
        <f t="shared" si="64"/>
        <v>0</v>
      </c>
      <c r="BF249" s="145">
        <f t="shared" si="65"/>
        <v>0</v>
      </c>
      <c r="BG249" s="145">
        <f t="shared" si="66"/>
        <v>0</v>
      </c>
      <c r="BH249" s="145">
        <f t="shared" si="67"/>
        <v>0</v>
      </c>
      <c r="BI249" s="145">
        <f t="shared" si="68"/>
        <v>0</v>
      </c>
      <c r="BJ249" s="13" t="s">
        <v>83</v>
      </c>
      <c r="BK249" s="145">
        <f t="shared" si="69"/>
        <v>0</v>
      </c>
      <c r="BL249" s="13" t="s">
        <v>315</v>
      </c>
      <c r="BM249" s="144" t="s">
        <v>1165</v>
      </c>
    </row>
    <row r="250" spans="2:65" s="1" customFormat="1" ht="37.9" customHeight="1">
      <c r="B250" s="132"/>
      <c r="C250" s="133" t="s">
        <v>737</v>
      </c>
      <c r="D250" s="133" t="s">
        <v>253</v>
      </c>
      <c r="E250" s="134" t="s">
        <v>1847</v>
      </c>
      <c r="F250" s="135" t="s">
        <v>1848</v>
      </c>
      <c r="G250" s="136" t="s">
        <v>335</v>
      </c>
      <c r="H250" s="137">
        <v>2</v>
      </c>
      <c r="I250" s="138"/>
      <c r="J250" s="139">
        <f t="shared" si="60"/>
        <v>0</v>
      </c>
      <c r="K250" s="135" t="s">
        <v>257</v>
      </c>
      <c r="L250" s="28"/>
      <c r="M250" s="140" t="s">
        <v>1</v>
      </c>
      <c r="N250" s="141" t="s">
        <v>41</v>
      </c>
      <c r="P250" s="142">
        <f t="shared" si="61"/>
        <v>0</v>
      </c>
      <c r="Q250" s="142">
        <v>4.1320000000000003E-2</v>
      </c>
      <c r="R250" s="142">
        <f t="shared" si="62"/>
        <v>8.2640000000000005E-2</v>
      </c>
      <c r="S250" s="142">
        <v>0</v>
      </c>
      <c r="T250" s="143">
        <f t="shared" si="63"/>
        <v>0</v>
      </c>
      <c r="AR250" s="144" t="s">
        <v>315</v>
      </c>
      <c r="AT250" s="144" t="s">
        <v>253</v>
      </c>
      <c r="AU250" s="144" t="s">
        <v>85</v>
      </c>
      <c r="AY250" s="13" t="s">
        <v>251</v>
      </c>
      <c r="BE250" s="145">
        <f t="shared" si="64"/>
        <v>0</v>
      </c>
      <c r="BF250" s="145">
        <f t="shared" si="65"/>
        <v>0</v>
      </c>
      <c r="BG250" s="145">
        <f t="shared" si="66"/>
        <v>0</v>
      </c>
      <c r="BH250" s="145">
        <f t="shared" si="67"/>
        <v>0</v>
      </c>
      <c r="BI250" s="145">
        <f t="shared" si="68"/>
        <v>0</v>
      </c>
      <c r="BJ250" s="13" t="s">
        <v>83</v>
      </c>
      <c r="BK250" s="145">
        <f t="shared" si="69"/>
        <v>0</v>
      </c>
      <c r="BL250" s="13" t="s">
        <v>315</v>
      </c>
      <c r="BM250" s="144" t="s">
        <v>1173</v>
      </c>
    </row>
    <row r="251" spans="2:65" s="1" customFormat="1" ht="37.9" customHeight="1">
      <c r="B251" s="132"/>
      <c r="C251" s="133" t="s">
        <v>741</v>
      </c>
      <c r="D251" s="133" t="s">
        <v>253</v>
      </c>
      <c r="E251" s="134" t="s">
        <v>1849</v>
      </c>
      <c r="F251" s="135" t="s">
        <v>1850</v>
      </c>
      <c r="G251" s="136" t="s">
        <v>335</v>
      </c>
      <c r="H251" s="137">
        <v>11</v>
      </c>
      <c r="I251" s="138"/>
      <c r="J251" s="139">
        <f t="shared" si="60"/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 t="shared" si="61"/>
        <v>0</v>
      </c>
      <c r="Q251" s="142">
        <v>6.198E-2</v>
      </c>
      <c r="R251" s="142">
        <f t="shared" si="62"/>
        <v>0.68178000000000005</v>
      </c>
      <c r="S251" s="142">
        <v>0</v>
      </c>
      <c r="T251" s="143">
        <f t="shared" si="63"/>
        <v>0</v>
      </c>
      <c r="AR251" s="144" t="s">
        <v>315</v>
      </c>
      <c r="AT251" s="144" t="s">
        <v>253</v>
      </c>
      <c r="AU251" s="144" t="s">
        <v>85</v>
      </c>
      <c r="AY251" s="13" t="s">
        <v>251</v>
      </c>
      <c r="BE251" s="145">
        <f t="shared" si="64"/>
        <v>0</v>
      </c>
      <c r="BF251" s="145">
        <f t="shared" si="65"/>
        <v>0</v>
      </c>
      <c r="BG251" s="145">
        <f t="shared" si="66"/>
        <v>0</v>
      </c>
      <c r="BH251" s="145">
        <f t="shared" si="67"/>
        <v>0</v>
      </c>
      <c r="BI251" s="145">
        <f t="shared" si="68"/>
        <v>0</v>
      </c>
      <c r="BJ251" s="13" t="s">
        <v>83</v>
      </c>
      <c r="BK251" s="145">
        <f t="shared" si="69"/>
        <v>0</v>
      </c>
      <c r="BL251" s="13" t="s">
        <v>315</v>
      </c>
      <c r="BM251" s="144" t="s">
        <v>1181</v>
      </c>
    </row>
    <row r="252" spans="2:65" s="1" customFormat="1" ht="37.9" customHeight="1">
      <c r="B252" s="132"/>
      <c r="C252" s="133" t="s">
        <v>745</v>
      </c>
      <c r="D252" s="133" t="s">
        <v>253</v>
      </c>
      <c r="E252" s="134" t="s">
        <v>1851</v>
      </c>
      <c r="F252" s="135" t="s">
        <v>1852</v>
      </c>
      <c r="G252" s="136" t="s">
        <v>335</v>
      </c>
      <c r="H252" s="137">
        <v>1</v>
      </c>
      <c r="I252" s="138"/>
      <c r="J252" s="139">
        <f t="shared" si="60"/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 t="shared" si="61"/>
        <v>0</v>
      </c>
      <c r="Q252" s="142">
        <v>4.5319999999999999E-2</v>
      </c>
      <c r="R252" s="142">
        <f t="shared" si="62"/>
        <v>4.5319999999999999E-2</v>
      </c>
      <c r="S252" s="142">
        <v>0</v>
      </c>
      <c r="T252" s="143">
        <f t="shared" si="63"/>
        <v>0</v>
      </c>
      <c r="AR252" s="144" t="s">
        <v>315</v>
      </c>
      <c r="AT252" s="144" t="s">
        <v>253</v>
      </c>
      <c r="AU252" s="144" t="s">
        <v>85</v>
      </c>
      <c r="AY252" s="13" t="s">
        <v>251</v>
      </c>
      <c r="BE252" s="145">
        <f t="shared" si="64"/>
        <v>0</v>
      </c>
      <c r="BF252" s="145">
        <f t="shared" si="65"/>
        <v>0</v>
      </c>
      <c r="BG252" s="145">
        <f t="shared" si="66"/>
        <v>0</v>
      </c>
      <c r="BH252" s="145">
        <f t="shared" si="67"/>
        <v>0</v>
      </c>
      <c r="BI252" s="145">
        <f t="shared" si="68"/>
        <v>0</v>
      </c>
      <c r="BJ252" s="13" t="s">
        <v>83</v>
      </c>
      <c r="BK252" s="145">
        <f t="shared" si="69"/>
        <v>0</v>
      </c>
      <c r="BL252" s="13" t="s">
        <v>315</v>
      </c>
      <c r="BM252" s="144" t="s">
        <v>1190</v>
      </c>
    </row>
    <row r="253" spans="2:65" s="1" customFormat="1" ht="37.9" customHeight="1">
      <c r="B253" s="132"/>
      <c r="C253" s="133" t="s">
        <v>759</v>
      </c>
      <c r="D253" s="133" t="s">
        <v>253</v>
      </c>
      <c r="E253" s="134" t="s">
        <v>1853</v>
      </c>
      <c r="F253" s="135" t="s">
        <v>1854</v>
      </c>
      <c r="G253" s="136" t="s">
        <v>335</v>
      </c>
      <c r="H253" s="137">
        <v>2</v>
      </c>
      <c r="I253" s="138"/>
      <c r="J253" s="139">
        <f t="shared" si="60"/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 t="shared" si="61"/>
        <v>0</v>
      </c>
      <c r="Q253" s="142">
        <v>4.684E-2</v>
      </c>
      <c r="R253" s="142">
        <f t="shared" si="62"/>
        <v>9.3679999999999999E-2</v>
      </c>
      <c r="S253" s="142">
        <v>0</v>
      </c>
      <c r="T253" s="143">
        <f t="shared" si="63"/>
        <v>0</v>
      </c>
      <c r="AR253" s="144" t="s">
        <v>315</v>
      </c>
      <c r="AT253" s="144" t="s">
        <v>253</v>
      </c>
      <c r="AU253" s="144" t="s">
        <v>85</v>
      </c>
      <c r="AY253" s="13" t="s">
        <v>251</v>
      </c>
      <c r="BE253" s="145">
        <f t="shared" si="64"/>
        <v>0</v>
      </c>
      <c r="BF253" s="145">
        <f t="shared" si="65"/>
        <v>0</v>
      </c>
      <c r="BG253" s="145">
        <f t="shared" si="66"/>
        <v>0</v>
      </c>
      <c r="BH253" s="145">
        <f t="shared" si="67"/>
        <v>0</v>
      </c>
      <c r="BI253" s="145">
        <f t="shared" si="68"/>
        <v>0</v>
      </c>
      <c r="BJ253" s="13" t="s">
        <v>83</v>
      </c>
      <c r="BK253" s="145">
        <f t="shared" si="69"/>
        <v>0</v>
      </c>
      <c r="BL253" s="13" t="s">
        <v>315</v>
      </c>
      <c r="BM253" s="144" t="s">
        <v>1198</v>
      </c>
    </row>
    <row r="254" spans="2:65" s="1" customFormat="1" ht="37.9" customHeight="1">
      <c r="B254" s="132"/>
      <c r="C254" s="133" t="s">
        <v>763</v>
      </c>
      <c r="D254" s="133" t="s">
        <v>253</v>
      </c>
      <c r="E254" s="134" t="s">
        <v>1855</v>
      </c>
      <c r="F254" s="135" t="s">
        <v>1856</v>
      </c>
      <c r="G254" s="136" t="s">
        <v>335</v>
      </c>
      <c r="H254" s="137">
        <v>2</v>
      </c>
      <c r="I254" s="138"/>
      <c r="J254" s="139">
        <f t="shared" si="60"/>
        <v>0</v>
      </c>
      <c r="K254" s="135" t="s">
        <v>257</v>
      </c>
      <c r="L254" s="28"/>
      <c r="M254" s="140" t="s">
        <v>1</v>
      </c>
      <c r="N254" s="141" t="s">
        <v>41</v>
      </c>
      <c r="P254" s="142">
        <f t="shared" si="61"/>
        <v>0</v>
      </c>
      <c r="Q254" s="142">
        <v>9.1480000000000006E-2</v>
      </c>
      <c r="R254" s="142">
        <f t="shared" si="62"/>
        <v>0.18296000000000001</v>
      </c>
      <c r="S254" s="142">
        <v>0</v>
      </c>
      <c r="T254" s="143">
        <f t="shared" si="63"/>
        <v>0</v>
      </c>
      <c r="AR254" s="144" t="s">
        <v>315</v>
      </c>
      <c r="AT254" s="144" t="s">
        <v>253</v>
      </c>
      <c r="AU254" s="144" t="s">
        <v>85</v>
      </c>
      <c r="AY254" s="13" t="s">
        <v>251</v>
      </c>
      <c r="BE254" s="145">
        <f t="shared" si="64"/>
        <v>0</v>
      </c>
      <c r="BF254" s="145">
        <f t="shared" si="65"/>
        <v>0</v>
      </c>
      <c r="BG254" s="145">
        <f t="shared" si="66"/>
        <v>0</v>
      </c>
      <c r="BH254" s="145">
        <f t="shared" si="67"/>
        <v>0</v>
      </c>
      <c r="BI254" s="145">
        <f t="shared" si="68"/>
        <v>0</v>
      </c>
      <c r="BJ254" s="13" t="s">
        <v>83</v>
      </c>
      <c r="BK254" s="145">
        <f t="shared" si="69"/>
        <v>0</v>
      </c>
      <c r="BL254" s="13" t="s">
        <v>315</v>
      </c>
      <c r="BM254" s="144" t="s">
        <v>1206</v>
      </c>
    </row>
    <row r="255" spans="2:65" s="1" customFormat="1" ht="37.9" customHeight="1">
      <c r="B255" s="132"/>
      <c r="C255" s="133" t="s">
        <v>767</v>
      </c>
      <c r="D255" s="133" t="s">
        <v>253</v>
      </c>
      <c r="E255" s="134" t="s">
        <v>1857</v>
      </c>
      <c r="F255" s="135" t="s">
        <v>1858</v>
      </c>
      <c r="G255" s="136" t="s">
        <v>335</v>
      </c>
      <c r="H255" s="137">
        <v>4</v>
      </c>
      <c r="I255" s="138"/>
      <c r="J255" s="139">
        <f t="shared" si="60"/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si="61"/>
        <v>0</v>
      </c>
      <c r="Q255" s="142">
        <v>0.1149</v>
      </c>
      <c r="R255" s="142">
        <f t="shared" si="62"/>
        <v>0.45960000000000001</v>
      </c>
      <c r="S255" s="142">
        <v>0</v>
      </c>
      <c r="T255" s="143">
        <f t="shared" si="63"/>
        <v>0</v>
      </c>
      <c r="AR255" s="144" t="s">
        <v>315</v>
      </c>
      <c r="AT255" s="144" t="s">
        <v>253</v>
      </c>
      <c r="AU255" s="144" t="s">
        <v>85</v>
      </c>
      <c r="AY255" s="13" t="s">
        <v>251</v>
      </c>
      <c r="BE255" s="145">
        <f t="shared" si="64"/>
        <v>0</v>
      </c>
      <c r="BF255" s="145">
        <f t="shared" si="65"/>
        <v>0</v>
      </c>
      <c r="BG255" s="145">
        <f t="shared" si="66"/>
        <v>0</v>
      </c>
      <c r="BH255" s="145">
        <f t="shared" si="67"/>
        <v>0</v>
      </c>
      <c r="BI255" s="145">
        <f t="shared" si="68"/>
        <v>0</v>
      </c>
      <c r="BJ255" s="13" t="s">
        <v>83</v>
      </c>
      <c r="BK255" s="145">
        <f t="shared" si="69"/>
        <v>0</v>
      </c>
      <c r="BL255" s="13" t="s">
        <v>315</v>
      </c>
      <c r="BM255" s="144" t="s">
        <v>1214</v>
      </c>
    </row>
    <row r="256" spans="2:65" s="1" customFormat="1" ht="49.15" customHeight="1">
      <c r="B256" s="132"/>
      <c r="C256" s="133" t="s">
        <v>771</v>
      </c>
      <c r="D256" s="133" t="s">
        <v>253</v>
      </c>
      <c r="E256" s="134" t="s">
        <v>1859</v>
      </c>
      <c r="F256" s="135" t="s">
        <v>1860</v>
      </c>
      <c r="G256" s="136" t="s">
        <v>335</v>
      </c>
      <c r="H256" s="137">
        <v>2</v>
      </c>
      <c r="I256" s="138"/>
      <c r="J256" s="139">
        <f t="shared" si="6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61"/>
        <v>0</v>
      </c>
      <c r="Q256" s="142">
        <v>4.7399999999999998E-2</v>
      </c>
      <c r="R256" s="142">
        <f t="shared" si="62"/>
        <v>9.4799999999999995E-2</v>
      </c>
      <c r="S256" s="142">
        <v>0</v>
      </c>
      <c r="T256" s="143">
        <f t="shared" si="63"/>
        <v>0</v>
      </c>
      <c r="AR256" s="144" t="s">
        <v>315</v>
      </c>
      <c r="AT256" s="144" t="s">
        <v>253</v>
      </c>
      <c r="AU256" s="144" t="s">
        <v>85</v>
      </c>
      <c r="AY256" s="13" t="s">
        <v>251</v>
      </c>
      <c r="BE256" s="145">
        <f t="shared" si="64"/>
        <v>0</v>
      </c>
      <c r="BF256" s="145">
        <f t="shared" si="65"/>
        <v>0</v>
      </c>
      <c r="BG256" s="145">
        <f t="shared" si="66"/>
        <v>0</v>
      </c>
      <c r="BH256" s="145">
        <f t="shared" si="67"/>
        <v>0</v>
      </c>
      <c r="BI256" s="145">
        <f t="shared" si="68"/>
        <v>0</v>
      </c>
      <c r="BJ256" s="13" t="s">
        <v>83</v>
      </c>
      <c r="BK256" s="145">
        <f t="shared" si="69"/>
        <v>0</v>
      </c>
      <c r="BL256" s="13" t="s">
        <v>315</v>
      </c>
      <c r="BM256" s="144" t="s">
        <v>1224</v>
      </c>
    </row>
    <row r="257" spans="2:65" s="1" customFormat="1" ht="16.5" customHeight="1">
      <c r="B257" s="132"/>
      <c r="C257" s="133" t="s">
        <v>777</v>
      </c>
      <c r="D257" s="133" t="s">
        <v>253</v>
      </c>
      <c r="E257" s="134" t="s">
        <v>1861</v>
      </c>
      <c r="F257" s="135" t="s">
        <v>1862</v>
      </c>
      <c r="G257" s="136" t="s">
        <v>335</v>
      </c>
      <c r="H257" s="137">
        <v>31</v>
      </c>
      <c r="I257" s="138"/>
      <c r="J257" s="139">
        <f t="shared" si="6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61"/>
        <v>0</v>
      </c>
      <c r="Q257" s="142">
        <v>0</v>
      </c>
      <c r="R257" s="142">
        <f t="shared" si="62"/>
        <v>0</v>
      </c>
      <c r="S257" s="142">
        <v>0</v>
      </c>
      <c r="T257" s="143">
        <f t="shared" si="63"/>
        <v>0</v>
      </c>
      <c r="AR257" s="144" t="s">
        <v>315</v>
      </c>
      <c r="AT257" s="144" t="s">
        <v>253</v>
      </c>
      <c r="AU257" s="144" t="s">
        <v>85</v>
      </c>
      <c r="AY257" s="13" t="s">
        <v>251</v>
      </c>
      <c r="BE257" s="145">
        <f t="shared" si="64"/>
        <v>0</v>
      </c>
      <c r="BF257" s="145">
        <f t="shared" si="65"/>
        <v>0</v>
      </c>
      <c r="BG257" s="145">
        <f t="shared" si="66"/>
        <v>0</v>
      </c>
      <c r="BH257" s="145">
        <f t="shared" si="67"/>
        <v>0</v>
      </c>
      <c r="BI257" s="145">
        <f t="shared" si="68"/>
        <v>0</v>
      </c>
      <c r="BJ257" s="13" t="s">
        <v>83</v>
      </c>
      <c r="BK257" s="145">
        <f t="shared" si="69"/>
        <v>0</v>
      </c>
      <c r="BL257" s="13" t="s">
        <v>315</v>
      </c>
      <c r="BM257" s="144" t="s">
        <v>1234</v>
      </c>
    </row>
    <row r="258" spans="2:65" s="1" customFormat="1" ht="16.5" customHeight="1">
      <c r="B258" s="132"/>
      <c r="C258" s="133" t="s">
        <v>785</v>
      </c>
      <c r="D258" s="133" t="s">
        <v>253</v>
      </c>
      <c r="E258" s="134" t="s">
        <v>1863</v>
      </c>
      <c r="F258" s="135" t="s">
        <v>1864</v>
      </c>
      <c r="G258" s="136" t="s">
        <v>256</v>
      </c>
      <c r="H258" s="137">
        <v>1000</v>
      </c>
      <c r="I258" s="138"/>
      <c r="J258" s="139">
        <f t="shared" si="6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61"/>
        <v>0</v>
      </c>
      <c r="Q258" s="142">
        <v>0</v>
      </c>
      <c r="R258" s="142">
        <f t="shared" si="62"/>
        <v>0</v>
      </c>
      <c r="S258" s="142">
        <v>0</v>
      </c>
      <c r="T258" s="143">
        <f t="shared" si="63"/>
        <v>0</v>
      </c>
      <c r="AR258" s="144" t="s">
        <v>315</v>
      </c>
      <c r="AT258" s="144" t="s">
        <v>253</v>
      </c>
      <c r="AU258" s="144" t="s">
        <v>85</v>
      </c>
      <c r="AY258" s="13" t="s">
        <v>251</v>
      </c>
      <c r="BE258" s="145">
        <f t="shared" si="64"/>
        <v>0</v>
      </c>
      <c r="BF258" s="145">
        <f t="shared" si="65"/>
        <v>0</v>
      </c>
      <c r="BG258" s="145">
        <f t="shared" si="66"/>
        <v>0</v>
      </c>
      <c r="BH258" s="145">
        <f t="shared" si="67"/>
        <v>0</v>
      </c>
      <c r="BI258" s="145">
        <f t="shared" si="68"/>
        <v>0</v>
      </c>
      <c r="BJ258" s="13" t="s">
        <v>83</v>
      </c>
      <c r="BK258" s="145">
        <f t="shared" si="69"/>
        <v>0</v>
      </c>
      <c r="BL258" s="13" t="s">
        <v>315</v>
      </c>
      <c r="BM258" s="144" t="s">
        <v>1242</v>
      </c>
    </row>
    <row r="259" spans="2:65" s="1" customFormat="1" ht="24.2" customHeight="1">
      <c r="B259" s="132"/>
      <c r="C259" s="133" t="s">
        <v>789</v>
      </c>
      <c r="D259" s="133" t="s">
        <v>253</v>
      </c>
      <c r="E259" s="134" t="s">
        <v>1865</v>
      </c>
      <c r="F259" s="135" t="s">
        <v>1866</v>
      </c>
      <c r="G259" s="136" t="s">
        <v>821</v>
      </c>
      <c r="H259" s="160"/>
      <c r="I259" s="138"/>
      <c r="J259" s="139">
        <f t="shared" si="60"/>
        <v>0</v>
      </c>
      <c r="K259" s="135" t="s">
        <v>257</v>
      </c>
      <c r="L259" s="28"/>
      <c r="M259" s="140" t="s">
        <v>1</v>
      </c>
      <c r="N259" s="141" t="s">
        <v>41</v>
      </c>
      <c r="P259" s="142">
        <f t="shared" si="61"/>
        <v>0</v>
      </c>
      <c r="Q259" s="142">
        <v>0</v>
      </c>
      <c r="R259" s="142">
        <f t="shared" si="62"/>
        <v>0</v>
      </c>
      <c r="S259" s="142">
        <v>0</v>
      </c>
      <c r="T259" s="143">
        <f t="shared" si="63"/>
        <v>0</v>
      </c>
      <c r="AR259" s="144" t="s">
        <v>315</v>
      </c>
      <c r="AT259" s="144" t="s">
        <v>253</v>
      </c>
      <c r="AU259" s="144" t="s">
        <v>85</v>
      </c>
      <c r="AY259" s="13" t="s">
        <v>251</v>
      </c>
      <c r="BE259" s="145">
        <f t="shared" si="64"/>
        <v>0</v>
      </c>
      <c r="BF259" s="145">
        <f t="shared" si="65"/>
        <v>0</v>
      </c>
      <c r="BG259" s="145">
        <f t="shared" si="66"/>
        <v>0</v>
      </c>
      <c r="BH259" s="145">
        <f t="shared" si="67"/>
        <v>0</v>
      </c>
      <c r="BI259" s="145">
        <f t="shared" si="68"/>
        <v>0</v>
      </c>
      <c r="BJ259" s="13" t="s">
        <v>83</v>
      </c>
      <c r="BK259" s="145">
        <f t="shared" si="69"/>
        <v>0</v>
      </c>
      <c r="BL259" s="13" t="s">
        <v>315</v>
      </c>
      <c r="BM259" s="144" t="s">
        <v>1867</v>
      </c>
    </row>
    <row r="260" spans="2:65" s="11" customFormat="1" ht="25.9" customHeight="1">
      <c r="B260" s="120"/>
      <c r="D260" s="121" t="s">
        <v>75</v>
      </c>
      <c r="E260" s="122" t="s">
        <v>1573</v>
      </c>
      <c r="F260" s="122" t="s">
        <v>1574</v>
      </c>
      <c r="I260" s="123"/>
      <c r="J260" s="124">
        <f>BK260</f>
        <v>0</v>
      </c>
      <c r="L260" s="120"/>
      <c r="M260" s="125"/>
      <c r="P260" s="126">
        <f>SUM(P261:P267)</f>
        <v>0</v>
      </c>
      <c r="R260" s="126">
        <f>SUM(R261:R267)</f>
        <v>0</v>
      </c>
      <c r="T260" s="127">
        <f>SUM(T261:T267)</f>
        <v>0</v>
      </c>
      <c r="AR260" s="121" t="s">
        <v>258</v>
      </c>
      <c r="AT260" s="128" t="s">
        <v>75</v>
      </c>
      <c r="AU260" s="128" t="s">
        <v>76</v>
      </c>
      <c r="AY260" s="121" t="s">
        <v>251</v>
      </c>
      <c r="BK260" s="129">
        <f>SUM(BK261:BK267)</f>
        <v>0</v>
      </c>
    </row>
    <row r="261" spans="2:65" s="1" customFormat="1" ht="24.2" customHeight="1">
      <c r="B261" s="132"/>
      <c r="C261" s="133" t="s">
        <v>793</v>
      </c>
      <c r="D261" s="133" t="s">
        <v>253</v>
      </c>
      <c r="E261" s="134" t="s">
        <v>1868</v>
      </c>
      <c r="F261" s="135" t="s">
        <v>1869</v>
      </c>
      <c r="G261" s="136" t="s">
        <v>1577</v>
      </c>
      <c r="H261" s="137">
        <v>32</v>
      </c>
      <c r="I261" s="138"/>
      <c r="J261" s="139">
        <f t="shared" ref="J261:J267" si="70">ROUND(I261*H261,2)</f>
        <v>0</v>
      </c>
      <c r="K261" s="135" t="s">
        <v>257</v>
      </c>
      <c r="L261" s="28"/>
      <c r="M261" s="140" t="s">
        <v>1</v>
      </c>
      <c r="N261" s="141" t="s">
        <v>41</v>
      </c>
      <c r="P261" s="142">
        <f t="shared" ref="P261:P267" si="71">O261*H261</f>
        <v>0</v>
      </c>
      <c r="Q261" s="142">
        <v>0</v>
      </c>
      <c r="R261" s="142">
        <f t="shared" ref="R261:R267" si="72">Q261*H261</f>
        <v>0</v>
      </c>
      <c r="S261" s="142">
        <v>0</v>
      </c>
      <c r="T261" s="143">
        <f t="shared" ref="T261:T267" si="73">S261*H261</f>
        <v>0</v>
      </c>
      <c r="AR261" s="144" t="s">
        <v>1578</v>
      </c>
      <c r="AT261" s="144" t="s">
        <v>253</v>
      </c>
      <c r="AU261" s="144" t="s">
        <v>83</v>
      </c>
      <c r="AY261" s="13" t="s">
        <v>251</v>
      </c>
      <c r="BE261" s="145">
        <f t="shared" ref="BE261:BE267" si="74">IF(N261="základní",J261,0)</f>
        <v>0</v>
      </c>
      <c r="BF261" s="145">
        <f t="shared" ref="BF261:BF267" si="75">IF(N261="snížená",J261,0)</f>
        <v>0</v>
      </c>
      <c r="BG261" s="145">
        <f t="shared" ref="BG261:BG267" si="76">IF(N261="zákl. přenesená",J261,0)</f>
        <v>0</v>
      </c>
      <c r="BH261" s="145">
        <f t="shared" ref="BH261:BH267" si="77">IF(N261="sníž. přenesená",J261,0)</f>
        <v>0</v>
      </c>
      <c r="BI261" s="145">
        <f t="shared" ref="BI261:BI267" si="78">IF(N261="nulová",J261,0)</f>
        <v>0</v>
      </c>
      <c r="BJ261" s="13" t="s">
        <v>83</v>
      </c>
      <c r="BK261" s="145">
        <f t="shared" ref="BK261:BK267" si="79">ROUND(I261*H261,2)</f>
        <v>0</v>
      </c>
      <c r="BL261" s="13" t="s">
        <v>1578</v>
      </c>
      <c r="BM261" s="144" t="s">
        <v>1250</v>
      </c>
    </row>
    <row r="262" spans="2:65" s="1" customFormat="1" ht="24.2" customHeight="1">
      <c r="B262" s="132"/>
      <c r="C262" s="133" t="s">
        <v>798</v>
      </c>
      <c r="D262" s="133" t="s">
        <v>253</v>
      </c>
      <c r="E262" s="134" t="s">
        <v>1870</v>
      </c>
      <c r="F262" s="135" t="s">
        <v>1871</v>
      </c>
      <c r="G262" s="136" t="s">
        <v>1577</v>
      </c>
      <c r="H262" s="137">
        <v>16</v>
      </c>
      <c r="I262" s="138"/>
      <c r="J262" s="139">
        <f t="shared" si="70"/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 t="shared" si="71"/>
        <v>0</v>
      </c>
      <c r="Q262" s="142">
        <v>0</v>
      </c>
      <c r="R262" s="142">
        <f t="shared" si="72"/>
        <v>0</v>
      </c>
      <c r="S262" s="142">
        <v>0</v>
      </c>
      <c r="T262" s="143">
        <f t="shared" si="73"/>
        <v>0</v>
      </c>
      <c r="AR262" s="144" t="s">
        <v>1578</v>
      </c>
      <c r="AT262" s="144" t="s">
        <v>253</v>
      </c>
      <c r="AU262" s="144" t="s">
        <v>83</v>
      </c>
      <c r="AY262" s="13" t="s">
        <v>251</v>
      </c>
      <c r="BE262" s="145">
        <f t="shared" si="74"/>
        <v>0</v>
      </c>
      <c r="BF262" s="145">
        <f t="shared" si="75"/>
        <v>0</v>
      </c>
      <c r="BG262" s="145">
        <f t="shared" si="76"/>
        <v>0</v>
      </c>
      <c r="BH262" s="145">
        <f t="shared" si="77"/>
        <v>0</v>
      </c>
      <c r="BI262" s="145">
        <f t="shared" si="78"/>
        <v>0</v>
      </c>
      <c r="BJ262" s="13" t="s">
        <v>83</v>
      </c>
      <c r="BK262" s="145">
        <f t="shared" si="79"/>
        <v>0</v>
      </c>
      <c r="BL262" s="13" t="s">
        <v>1578</v>
      </c>
      <c r="BM262" s="144" t="s">
        <v>1258</v>
      </c>
    </row>
    <row r="263" spans="2:65" s="1" customFormat="1" ht="24.2" customHeight="1">
      <c r="B263" s="132"/>
      <c r="C263" s="133" t="s">
        <v>802</v>
      </c>
      <c r="D263" s="133" t="s">
        <v>253</v>
      </c>
      <c r="E263" s="134" t="s">
        <v>1872</v>
      </c>
      <c r="F263" s="135" t="s">
        <v>1873</v>
      </c>
      <c r="G263" s="136" t="s">
        <v>1577</v>
      </c>
      <c r="H263" s="137">
        <v>24</v>
      </c>
      <c r="I263" s="138"/>
      <c r="J263" s="139">
        <f t="shared" si="70"/>
        <v>0</v>
      </c>
      <c r="K263" s="135" t="s">
        <v>257</v>
      </c>
      <c r="L263" s="28"/>
      <c r="M263" s="140" t="s">
        <v>1</v>
      </c>
      <c r="N263" s="141" t="s">
        <v>41</v>
      </c>
      <c r="P263" s="142">
        <f t="shared" si="71"/>
        <v>0</v>
      </c>
      <c r="Q263" s="142">
        <v>0</v>
      </c>
      <c r="R263" s="142">
        <f t="shared" si="72"/>
        <v>0</v>
      </c>
      <c r="S263" s="142">
        <v>0</v>
      </c>
      <c r="T263" s="143">
        <f t="shared" si="73"/>
        <v>0</v>
      </c>
      <c r="AR263" s="144" t="s">
        <v>1578</v>
      </c>
      <c r="AT263" s="144" t="s">
        <v>253</v>
      </c>
      <c r="AU263" s="144" t="s">
        <v>83</v>
      </c>
      <c r="AY263" s="13" t="s">
        <v>251</v>
      </c>
      <c r="BE263" s="145">
        <f t="shared" si="74"/>
        <v>0</v>
      </c>
      <c r="BF263" s="145">
        <f t="shared" si="75"/>
        <v>0</v>
      </c>
      <c r="BG263" s="145">
        <f t="shared" si="76"/>
        <v>0</v>
      </c>
      <c r="BH263" s="145">
        <f t="shared" si="77"/>
        <v>0</v>
      </c>
      <c r="BI263" s="145">
        <f t="shared" si="78"/>
        <v>0</v>
      </c>
      <c r="BJ263" s="13" t="s">
        <v>83</v>
      </c>
      <c r="BK263" s="145">
        <f t="shared" si="79"/>
        <v>0</v>
      </c>
      <c r="BL263" s="13" t="s">
        <v>1578</v>
      </c>
      <c r="BM263" s="144" t="s">
        <v>1266</v>
      </c>
    </row>
    <row r="264" spans="2:65" s="1" customFormat="1" ht="24.2" customHeight="1">
      <c r="B264" s="132"/>
      <c r="C264" s="133" t="s">
        <v>806</v>
      </c>
      <c r="D264" s="133" t="s">
        <v>253</v>
      </c>
      <c r="E264" s="134" t="s">
        <v>1874</v>
      </c>
      <c r="F264" s="135" t="s">
        <v>1875</v>
      </c>
      <c r="G264" s="136" t="s">
        <v>1577</v>
      </c>
      <c r="H264" s="137">
        <v>12</v>
      </c>
      <c r="I264" s="138"/>
      <c r="J264" s="139">
        <f t="shared" si="70"/>
        <v>0</v>
      </c>
      <c r="K264" s="135" t="s">
        <v>257</v>
      </c>
      <c r="L264" s="28"/>
      <c r="M264" s="140" t="s">
        <v>1</v>
      </c>
      <c r="N264" s="141" t="s">
        <v>41</v>
      </c>
      <c r="P264" s="142">
        <f t="shared" si="71"/>
        <v>0</v>
      </c>
      <c r="Q264" s="142">
        <v>0</v>
      </c>
      <c r="R264" s="142">
        <f t="shared" si="72"/>
        <v>0</v>
      </c>
      <c r="S264" s="142">
        <v>0</v>
      </c>
      <c r="T264" s="143">
        <f t="shared" si="73"/>
        <v>0</v>
      </c>
      <c r="AR264" s="144" t="s">
        <v>1578</v>
      </c>
      <c r="AT264" s="144" t="s">
        <v>253</v>
      </c>
      <c r="AU264" s="144" t="s">
        <v>83</v>
      </c>
      <c r="AY264" s="13" t="s">
        <v>251</v>
      </c>
      <c r="BE264" s="145">
        <f t="shared" si="74"/>
        <v>0</v>
      </c>
      <c r="BF264" s="145">
        <f t="shared" si="75"/>
        <v>0</v>
      </c>
      <c r="BG264" s="145">
        <f t="shared" si="76"/>
        <v>0</v>
      </c>
      <c r="BH264" s="145">
        <f t="shared" si="77"/>
        <v>0</v>
      </c>
      <c r="BI264" s="145">
        <f t="shared" si="78"/>
        <v>0</v>
      </c>
      <c r="BJ264" s="13" t="s">
        <v>83</v>
      </c>
      <c r="BK264" s="145">
        <f t="shared" si="79"/>
        <v>0</v>
      </c>
      <c r="BL264" s="13" t="s">
        <v>1578</v>
      </c>
      <c r="BM264" s="144" t="s">
        <v>1272</v>
      </c>
    </row>
    <row r="265" spans="2:65" s="1" customFormat="1" ht="24.2" customHeight="1">
      <c r="B265" s="132"/>
      <c r="C265" s="133" t="s">
        <v>810</v>
      </c>
      <c r="D265" s="133" t="s">
        <v>253</v>
      </c>
      <c r="E265" s="134" t="s">
        <v>1876</v>
      </c>
      <c r="F265" s="135" t="s">
        <v>1877</v>
      </c>
      <c r="G265" s="136" t="s">
        <v>1577</v>
      </c>
      <c r="H265" s="137">
        <v>48</v>
      </c>
      <c r="I265" s="138"/>
      <c r="J265" s="139">
        <f t="shared" si="70"/>
        <v>0</v>
      </c>
      <c r="K265" s="135" t="s">
        <v>257</v>
      </c>
      <c r="L265" s="28"/>
      <c r="M265" s="140" t="s">
        <v>1</v>
      </c>
      <c r="N265" s="141" t="s">
        <v>41</v>
      </c>
      <c r="P265" s="142">
        <f t="shared" si="71"/>
        <v>0</v>
      </c>
      <c r="Q265" s="142">
        <v>0</v>
      </c>
      <c r="R265" s="142">
        <f t="shared" si="72"/>
        <v>0</v>
      </c>
      <c r="S265" s="142">
        <v>0</v>
      </c>
      <c r="T265" s="143">
        <f t="shared" si="73"/>
        <v>0</v>
      </c>
      <c r="AR265" s="144" t="s">
        <v>1578</v>
      </c>
      <c r="AT265" s="144" t="s">
        <v>253</v>
      </c>
      <c r="AU265" s="144" t="s">
        <v>83</v>
      </c>
      <c r="AY265" s="13" t="s">
        <v>251</v>
      </c>
      <c r="BE265" s="145">
        <f t="shared" si="74"/>
        <v>0</v>
      </c>
      <c r="BF265" s="145">
        <f t="shared" si="75"/>
        <v>0</v>
      </c>
      <c r="BG265" s="145">
        <f t="shared" si="76"/>
        <v>0</v>
      </c>
      <c r="BH265" s="145">
        <f t="shared" si="77"/>
        <v>0</v>
      </c>
      <c r="BI265" s="145">
        <f t="shared" si="78"/>
        <v>0</v>
      </c>
      <c r="BJ265" s="13" t="s">
        <v>83</v>
      </c>
      <c r="BK265" s="145">
        <f t="shared" si="79"/>
        <v>0</v>
      </c>
      <c r="BL265" s="13" t="s">
        <v>1578</v>
      </c>
      <c r="BM265" s="144" t="s">
        <v>1280</v>
      </c>
    </row>
    <row r="266" spans="2:65" s="1" customFormat="1" ht="24.2" customHeight="1">
      <c r="B266" s="132"/>
      <c r="C266" s="133" t="s">
        <v>814</v>
      </c>
      <c r="D266" s="133" t="s">
        <v>253</v>
      </c>
      <c r="E266" s="134" t="s">
        <v>1878</v>
      </c>
      <c r="F266" s="135" t="s">
        <v>1879</v>
      </c>
      <c r="G266" s="136" t="s">
        <v>1577</v>
      </c>
      <c r="H266" s="137">
        <v>8</v>
      </c>
      <c r="I266" s="138"/>
      <c r="J266" s="139">
        <f t="shared" si="70"/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 t="shared" si="71"/>
        <v>0</v>
      </c>
      <c r="Q266" s="142">
        <v>0</v>
      </c>
      <c r="R266" s="142">
        <f t="shared" si="72"/>
        <v>0</v>
      </c>
      <c r="S266" s="142">
        <v>0</v>
      </c>
      <c r="T266" s="143">
        <f t="shared" si="73"/>
        <v>0</v>
      </c>
      <c r="AR266" s="144" t="s">
        <v>1578</v>
      </c>
      <c r="AT266" s="144" t="s">
        <v>253</v>
      </c>
      <c r="AU266" s="144" t="s">
        <v>83</v>
      </c>
      <c r="AY266" s="13" t="s">
        <v>251</v>
      </c>
      <c r="BE266" s="145">
        <f t="shared" si="74"/>
        <v>0</v>
      </c>
      <c r="BF266" s="145">
        <f t="shared" si="75"/>
        <v>0</v>
      </c>
      <c r="BG266" s="145">
        <f t="shared" si="76"/>
        <v>0</v>
      </c>
      <c r="BH266" s="145">
        <f t="shared" si="77"/>
        <v>0</v>
      </c>
      <c r="BI266" s="145">
        <f t="shared" si="78"/>
        <v>0</v>
      </c>
      <c r="BJ266" s="13" t="s">
        <v>83</v>
      </c>
      <c r="BK266" s="145">
        <f t="shared" si="79"/>
        <v>0</v>
      </c>
      <c r="BL266" s="13" t="s">
        <v>1578</v>
      </c>
      <c r="BM266" s="144" t="s">
        <v>1290</v>
      </c>
    </row>
    <row r="267" spans="2:65" s="1" customFormat="1" ht="24.2" customHeight="1">
      <c r="B267" s="132"/>
      <c r="C267" s="133" t="s">
        <v>818</v>
      </c>
      <c r="D267" s="133" t="s">
        <v>253</v>
      </c>
      <c r="E267" s="134" t="s">
        <v>1880</v>
      </c>
      <c r="F267" s="135" t="s">
        <v>1881</v>
      </c>
      <c r="G267" s="136" t="s">
        <v>1577</v>
      </c>
      <c r="H267" s="137">
        <v>4</v>
      </c>
      <c r="I267" s="138"/>
      <c r="J267" s="139">
        <f t="shared" si="70"/>
        <v>0</v>
      </c>
      <c r="K267" s="135" t="s">
        <v>257</v>
      </c>
      <c r="L267" s="28"/>
      <c r="M267" s="161" t="s">
        <v>1</v>
      </c>
      <c r="N267" s="162" t="s">
        <v>41</v>
      </c>
      <c r="O267" s="163"/>
      <c r="P267" s="164">
        <f t="shared" si="71"/>
        <v>0</v>
      </c>
      <c r="Q267" s="164">
        <v>0</v>
      </c>
      <c r="R267" s="164">
        <f t="shared" si="72"/>
        <v>0</v>
      </c>
      <c r="S267" s="164">
        <v>0</v>
      </c>
      <c r="T267" s="165">
        <f t="shared" si="73"/>
        <v>0</v>
      </c>
      <c r="AR267" s="144" t="s">
        <v>1578</v>
      </c>
      <c r="AT267" s="144" t="s">
        <v>253</v>
      </c>
      <c r="AU267" s="144" t="s">
        <v>83</v>
      </c>
      <c r="AY267" s="13" t="s">
        <v>251</v>
      </c>
      <c r="BE267" s="145">
        <f t="shared" si="74"/>
        <v>0</v>
      </c>
      <c r="BF267" s="145">
        <f t="shared" si="75"/>
        <v>0</v>
      </c>
      <c r="BG267" s="145">
        <f t="shared" si="76"/>
        <v>0</v>
      </c>
      <c r="BH267" s="145">
        <f t="shared" si="77"/>
        <v>0</v>
      </c>
      <c r="BI267" s="145">
        <f t="shared" si="78"/>
        <v>0</v>
      </c>
      <c r="BJ267" s="13" t="s">
        <v>83</v>
      </c>
      <c r="BK267" s="145">
        <f t="shared" si="79"/>
        <v>0</v>
      </c>
      <c r="BL267" s="13" t="s">
        <v>1578</v>
      </c>
      <c r="BM267" s="144" t="s">
        <v>1298</v>
      </c>
    </row>
    <row r="268" spans="2:65" s="1" customFormat="1" ht="6.95" customHeight="1">
      <c r="B268" s="40"/>
      <c r="C268" s="41"/>
      <c r="D268" s="41"/>
      <c r="E268" s="41"/>
      <c r="F268" s="41"/>
      <c r="G268" s="41"/>
      <c r="H268" s="41"/>
      <c r="I268" s="41"/>
      <c r="J268" s="41"/>
      <c r="K268" s="41"/>
      <c r="L268" s="28"/>
    </row>
  </sheetData>
  <autoFilter ref="C132:K267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106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1882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ROUND(J127,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ROUND((SUM(BE127:BE179)),  2)</f>
        <v>0</v>
      </c>
      <c r="I37" s="92">
        <v>0.21</v>
      </c>
      <c r="J37" s="81">
        <f>ROUND(((SUM(BE127:BE179))*I37),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ROUND((SUM(BF127:BF179)),  2)</f>
        <v>0</v>
      </c>
      <c r="I38" s="92">
        <v>0.15</v>
      </c>
      <c r="J38" s="81">
        <f>ROUND(((SUM(BF127:BF179))*I38),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ROUND((SUM(BG127:BG179)),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ROUND((SUM(BH127:BH179)),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ROUND((SUM(BI127:BI179)),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01.05 - VZDUCHOTECHNIKA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J127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9" customFormat="1" ht="19.899999999999999" customHeight="1">
      <c r="B102" s="108"/>
      <c r="D102" s="109" t="s">
        <v>1883</v>
      </c>
      <c r="E102" s="110"/>
      <c r="F102" s="110"/>
      <c r="G102" s="110"/>
      <c r="H102" s="110"/>
      <c r="I102" s="110"/>
      <c r="J102" s="111">
        <f>J129</f>
        <v>0</v>
      </c>
      <c r="L102" s="108"/>
    </row>
    <row r="103" spans="2:47" s="9" customFormat="1" ht="19.899999999999999" customHeight="1">
      <c r="B103" s="108"/>
      <c r="D103" s="109" t="s">
        <v>1884</v>
      </c>
      <c r="E103" s="110"/>
      <c r="F103" s="110"/>
      <c r="G103" s="110"/>
      <c r="H103" s="110"/>
      <c r="I103" s="110"/>
      <c r="J103" s="111">
        <f>J157</f>
        <v>0</v>
      </c>
      <c r="L103" s="108"/>
    </row>
    <row r="104" spans="2:47" s="1" customFormat="1" ht="21.75" customHeight="1">
      <c r="B104" s="28"/>
      <c r="L104" s="28"/>
    </row>
    <row r="105" spans="2:47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17" t="s">
        <v>236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3" t="s">
        <v>16</v>
      </c>
      <c r="L112" s="28"/>
    </row>
    <row r="113" spans="2:63" s="1" customFormat="1" ht="26.25" customHeight="1">
      <c r="B113" s="28"/>
      <c r="E113" s="210" t="str">
        <f>E7</f>
        <v>PŘÍSTAVBA A STAVEBNÍ ÚPRAVY  DÍLEN HORSKÁ 258, VRCHLABÍ</v>
      </c>
      <c r="F113" s="211"/>
      <c r="G113" s="211"/>
      <c r="H113" s="211"/>
      <c r="L113" s="28"/>
    </row>
    <row r="114" spans="2:63" ht="12" customHeight="1">
      <c r="B114" s="16"/>
      <c r="C114" s="23" t="s">
        <v>198</v>
      </c>
      <c r="L114" s="16"/>
    </row>
    <row r="115" spans="2:63" ht="16.5" customHeight="1">
      <c r="B115" s="16"/>
      <c r="E115" s="210" t="s">
        <v>199</v>
      </c>
      <c r="F115" s="170"/>
      <c r="G115" s="170"/>
      <c r="H115" s="170"/>
      <c r="L115" s="16"/>
    </row>
    <row r="116" spans="2:63" ht="12" customHeight="1">
      <c r="B116" s="16"/>
      <c r="C116" s="23" t="s">
        <v>200</v>
      </c>
      <c r="L116" s="16"/>
    </row>
    <row r="117" spans="2:63" s="1" customFormat="1" ht="16.5" customHeight="1">
      <c r="B117" s="28"/>
      <c r="E117" s="203" t="s">
        <v>201</v>
      </c>
      <c r="F117" s="212"/>
      <c r="G117" s="212"/>
      <c r="H117" s="212"/>
      <c r="L117" s="28"/>
    </row>
    <row r="118" spans="2:63" s="1" customFormat="1" ht="12" customHeight="1">
      <c r="B118" s="28"/>
      <c r="C118" s="23" t="s">
        <v>202</v>
      </c>
      <c r="L118" s="28"/>
    </row>
    <row r="119" spans="2:63" s="1" customFormat="1" ht="16.5" customHeight="1">
      <c r="B119" s="28"/>
      <c r="E119" s="192" t="str">
        <f>E13</f>
        <v>SO 01.05 - VZDUCHOTECHNIKA I.etapa PŘÍSTAVBA</v>
      </c>
      <c r="F119" s="212"/>
      <c r="G119" s="212"/>
      <c r="H119" s="212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20</v>
      </c>
      <c r="F121" s="21" t="str">
        <f>F16</f>
        <v>Vrchlabí</v>
      </c>
      <c r="I121" s="23" t="s">
        <v>22</v>
      </c>
      <c r="J121" s="48" t="str">
        <f>IF(J16="","",J16)</f>
        <v>25. 10. 2023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24</v>
      </c>
      <c r="F123" s="21" t="str">
        <f>E19</f>
        <v>Královéhradecký kraj</v>
      </c>
      <c r="I123" s="23" t="s">
        <v>30</v>
      </c>
      <c r="J123" s="26" t="str">
        <f>E25</f>
        <v xml:space="preserve"> </v>
      </c>
      <c r="L123" s="28"/>
    </row>
    <row r="124" spans="2:63" s="1" customFormat="1" ht="15.2" customHeight="1">
      <c r="B124" s="28"/>
      <c r="C124" s="23" t="s">
        <v>28</v>
      </c>
      <c r="F124" s="21" t="str">
        <f>IF(E22="","",E22)</f>
        <v>Vyplň údaj</v>
      </c>
      <c r="I124" s="23" t="s">
        <v>33</v>
      </c>
      <c r="J124" s="26" t="str">
        <f>E28</f>
        <v>IRBOS s.r.o.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237</v>
      </c>
      <c r="D126" s="114" t="s">
        <v>61</v>
      </c>
      <c r="E126" s="114" t="s">
        <v>57</v>
      </c>
      <c r="F126" s="114" t="s">
        <v>58</v>
      </c>
      <c r="G126" s="114" t="s">
        <v>238</v>
      </c>
      <c r="H126" s="114" t="s">
        <v>239</v>
      </c>
      <c r="I126" s="114" t="s">
        <v>240</v>
      </c>
      <c r="J126" s="114" t="s">
        <v>207</v>
      </c>
      <c r="K126" s="115" t="s">
        <v>241</v>
      </c>
      <c r="L126" s="112"/>
      <c r="M126" s="55" t="s">
        <v>1</v>
      </c>
      <c r="N126" s="56" t="s">
        <v>40</v>
      </c>
      <c r="O126" s="56" t="s">
        <v>242</v>
      </c>
      <c r="P126" s="56" t="s">
        <v>243</v>
      </c>
      <c r="Q126" s="56" t="s">
        <v>244</v>
      </c>
      <c r="R126" s="56" t="s">
        <v>245</v>
      </c>
      <c r="S126" s="56" t="s">
        <v>246</v>
      </c>
      <c r="T126" s="57" t="s">
        <v>247</v>
      </c>
    </row>
    <row r="127" spans="2:63" s="1" customFormat="1" ht="22.9" customHeight="1">
      <c r="B127" s="28"/>
      <c r="C127" s="60" t="s">
        <v>248</v>
      </c>
      <c r="J127" s="116">
        <f>BK127</f>
        <v>0</v>
      </c>
      <c r="L127" s="28"/>
      <c r="M127" s="58"/>
      <c r="N127" s="49"/>
      <c r="O127" s="49"/>
      <c r="P127" s="117">
        <f>P128</f>
        <v>0</v>
      </c>
      <c r="Q127" s="49"/>
      <c r="R127" s="117">
        <f>R128</f>
        <v>0.34510000000000002</v>
      </c>
      <c r="S127" s="49"/>
      <c r="T127" s="118">
        <f>T128</f>
        <v>0</v>
      </c>
      <c r="AT127" s="13" t="s">
        <v>75</v>
      </c>
      <c r="AU127" s="13" t="s">
        <v>209</v>
      </c>
      <c r="BK127" s="119">
        <f>BK128</f>
        <v>0</v>
      </c>
    </row>
    <row r="128" spans="2:63" s="11" customFormat="1" ht="25.9" customHeight="1">
      <c r="B128" s="120"/>
      <c r="D128" s="121" t="s">
        <v>75</v>
      </c>
      <c r="E128" s="122" t="s">
        <v>781</v>
      </c>
      <c r="F128" s="122" t="s">
        <v>782</v>
      </c>
      <c r="I128" s="123"/>
      <c r="J128" s="124">
        <f>BK128</f>
        <v>0</v>
      </c>
      <c r="L128" s="120"/>
      <c r="M128" s="125"/>
      <c r="P128" s="126">
        <f>P129+P157</f>
        <v>0</v>
      </c>
      <c r="R128" s="126">
        <f>R129+R157</f>
        <v>0.34510000000000002</v>
      </c>
      <c r="T128" s="127">
        <f>T129+T157</f>
        <v>0</v>
      </c>
      <c r="AR128" s="121" t="s">
        <v>85</v>
      </c>
      <c r="AT128" s="128" t="s">
        <v>75</v>
      </c>
      <c r="AU128" s="128" t="s">
        <v>76</v>
      </c>
      <c r="AY128" s="121" t="s">
        <v>251</v>
      </c>
      <c r="BK128" s="129">
        <f>BK129+BK157</f>
        <v>0</v>
      </c>
    </row>
    <row r="129" spans="2:65" s="11" customFormat="1" ht="22.9" customHeight="1">
      <c r="B129" s="120"/>
      <c r="D129" s="121" t="s">
        <v>75</v>
      </c>
      <c r="E129" s="130" t="s">
        <v>1885</v>
      </c>
      <c r="F129" s="130" t="s">
        <v>1886</v>
      </c>
      <c r="I129" s="123"/>
      <c r="J129" s="131">
        <f>BK129</f>
        <v>0</v>
      </c>
      <c r="L129" s="120"/>
      <c r="M129" s="125"/>
      <c r="P129" s="126">
        <f>SUM(P130:P156)</f>
        <v>0</v>
      </c>
      <c r="R129" s="126">
        <f>SUM(R130:R156)</f>
        <v>0.22020000000000003</v>
      </c>
      <c r="T129" s="127">
        <f>SUM(T130:T156)</f>
        <v>0</v>
      </c>
      <c r="AR129" s="121" t="s">
        <v>83</v>
      </c>
      <c r="AT129" s="128" t="s">
        <v>75</v>
      </c>
      <c r="AU129" s="128" t="s">
        <v>83</v>
      </c>
      <c r="AY129" s="121" t="s">
        <v>251</v>
      </c>
      <c r="BK129" s="129">
        <f>SUM(BK130:BK156)</f>
        <v>0</v>
      </c>
    </row>
    <row r="130" spans="2:65" s="1" customFormat="1" ht="24.2" customHeight="1">
      <c r="B130" s="132"/>
      <c r="C130" s="133" t="s">
        <v>83</v>
      </c>
      <c r="D130" s="133" t="s">
        <v>253</v>
      </c>
      <c r="E130" s="134" t="s">
        <v>1887</v>
      </c>
      <c r="F130" s="135" t="s">
        <v>1888</v>
      </c>
      <c r="G130" s="136" t="s">
        <v>335</v>
      </c>
      <c r="H130" s="137">
        <v>3</v>
      </c>
      <c r="I130" s="138"/>
      <c r="J130" s="139">
        <f t="shared" ref="J130:J156" si="0">ROUND(I130*H130,2)</f>
        <v>0</v>
      </c>
      <c r="K130" s="135" t="s">
        <v>257</v>
      </c>
      <c r="L130" s="28"/>
      <c r="M130" s="140" t="s">
        <v>1</v>
      </c>
      <c r="N130" s="141" t="s">
        <v>41</v>
      </c>
      <c r="P130" s="142">
        <f t="shared" ref="P130:P156" si="1">O130*H130</f>
        <v>0</v>
      </c>
      <c r="Q130" s="142">
        <v>0</v>
      </c>
      <c r="R130" s="142">
        <f t="shared" ref="R130:R156" si="2">Q130*H130</f>
        <v>0</v>
      </c>
      <c r="S130" s="142">
        <v>0</v>
      </c>
      <c r="T130" s="143">
        <f t="shared" ref="T130:T156" si="3"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 t="shared" ref="BE130:BE156" si="4">IF(N130="základní",J130,0)</f>
        <v>0</v>
      </c>
      <c r="BF130" s="145">
        <f t="shared" ref="BF130:BF156" si="5">IF(N130="snížená",J130,0)</f>
        <v>0</v>
      </c>
      <c r="BG130" s="145">
        <f t="shared" ref="BG130:BG156" si="6">IF(N130="zákl. přenesená",J130,0)</f>
        <v>0</v>
      </c>
      <c r="BH130" s="145">
        <f t="shared" ref="BH130:BH156" si="7">IF(N130="sníž. přenesená",J130,0)</f>
        <v>0</v>
      </c>
      <c r="BI130" s="145">
        <f t="shared" ref="BI130:BI156" si="8">IF(N130="nulová",J130,0)</f>
        <v>0</v>
      </c>
      <c r="BJ130" s="13" t="s">
        <v>83</v>
      </c>
      <c r="BK130" s="145">
        <f t="shared" ref="BK130:BK156" si="9">ROUND(I130*H130,2)</f>
        <v>0</v>
      </c>
      <c r="BL130" s="13" t="s">
        <v>258</v>
      </c>
      <c r="BM130" s="144" t="s">
        <v>85</v>
      </c>
    </row>
    <row r="131" spans="2:65" s="1" customFormat="1" ht="37.9" customHeight="1">
      <c r="B131" s="132"/>
      <c r="C131" s="146" t="s">
        <v>85</v>
      </c>
      <c r="D131" s="146" t="s">
        <v>423</v>
      </c>
      <c r="E131" s="147" t="s">
        <v>1889</v>
      </c>
      <c r="F131" s="148" t="s">
        <v>1890</v>
      </c>
      <c r="G131" s="149" t="s">
        <v>335</v>
      </c>
      <c r="H131" s="150">
        <v>1</v>
      </c>
      <c r="I131" s="151"/>
      <c r="J131" s="152">
        <f t="shared" si="0"/>
        <v>0</v>
      </c>
      <c r="K131" s="148" t="s">
        <v>257</v>
      </c>
      <c r="L131" s="153"/>
      <c r="M131" s="154" t="s">
        <v>1</v>
      </c>
      <c r="N131" s="155" t="s">
        <v>41</v>
      </c>
      <c r="P131" s="142">
        <f t="shared" si="1"/>
        <v>0</v>
      </c>
      <c r="Q131" s="142">
        <v>1.6000000000000001E-3</v>
      </c>
      <c r="R131" s="142">
        <f t="shared" si="2"/>
        <v>1.6000000000000001E-3</v>
      </c>
      <c r="S131" s="142">
        <v>0</v>
      </c>
      <c r="T131" s="143">
        <f t="shared" si="3"/>
        <v>0</v>
      </c>
      <c r="AR131" s="144" t="s">
        <v>283</v>
      </c>
      <c r="AT131" s="144" t="s">
        <v>423</v>
      </c>
      <c r="AU131" s="144" t="s">
        <v>85</v>
      </c>
      <c r="AY131" s="13" t="s">
        <v>251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83</v>
      </c>
      <c r="BK131" s="145">
        <f t="shared" si="9"/>
        <v>0</v>
      </c>
      <c r="BL131" s="13" t="s">
        <v>258</v>
      </c>
      <c r="BM131" s="144" t="s">
        <v>258</v>
      </c>
    </row>
    <row r="132" spans="2:65" s="1" customFormat="1" ht="37.9" customHeight="1">
      <c r="B132" s="132"/>
      <c r="C132" s="146" t="s">
        <v>93</v>
      </c>
      <c r="D132" s="146" t="s">
        <v>423</v>
      </c>
      <c r="E132" s="147" t="s">
        <v>1891</v>
      </c>
      <c r="F132" s="148" t="s">
        <v>1892</v>
      </c>
      <c r="G132" s="149" t="s">
        <v>335</v>
      </c>
      <c r="H132" s="150">
        <v>2</v>
      </c>
      <c r="I132" s="151"/>
      <c r="J132" s="152">
        <f t="shared" si="0"/>
        <v>0</v>
      </c>
      <c r="K132" s="148" t="s">
        <v>1893</v>
      </c>
      <c r="L132" s="153"/>
      <c r="M132" s="154" t="s">
        <v>1</v>
      </c>
      <c r="N132" s="155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283</v>
      </c>
      <c r="AT132" s="144" t="s">
        <v>423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258</v>
      </c>
      <c r="BM132" s="144" t="s">
        <v>274</v>
      </c>
    </row>
    <row r="133" spans="2:65" s="1" customFormat="1" ht="24.2" customHeight="1">
      <c r="B133" s="132"/>
      <c r="C133" s="133" t="s">
        <v>258</v>
      </c>
      <c r="D133" s="133" t="s">
        <v>253</v>
      </c>
      <c r="E133" s="134" t="s">
        <v>1894</v>
      </c>
      <c r="F133" s="135" t="s">
        <v>1895</v>
      </c>
      <c r="G133" s="136" t="s">
        <v>335</v>
      </c>
      <c r="H133" s="137">
        <v>1</v>
      </c>
      <c r="I133" s="138"/>
      <c r="J133" s="139">
        <f t="shared" si="0"/>
        <v>0</v>
      </c>
      <c r="K133" s="135" t="s">
        <v>257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258</v>
      </c>
      <c r="BM133" s="144" t="s">
        <v>283</v>
      </c>
    </row>
    <row r="134" spans="2:65" s="1" customFormat="1" ht="37.9" customHeight="1">
      <c r="B134" s="132"/>
      <c r="C134" s="146" t="s">
        <v>270</v>
      </c>
      <c r="D134" s="146" t="s">
        <v>423</v>
      </c>
      <c r="E134" s="147" t="s">
        <v>1896</v>
      </c>
      <c r="F134" s="148" t="s">
        <v>1897</v>
      </c>
      <c r="G134" s="149" t="s">
        <v>335</v>
      </c>
      <c r="H134" s="150">
        <v>1</v>
      </c>
      <c r="I134" s="151"/>
      <c r="J134" s="152">
        <f t="shared" si="0"/>
        <v>0</v>
      </c>
      <c r="K134" s="148" t="s">
        <v>1893</v>
      </c>
      <c r="L134" s="153"/>
      <c r="M134" s="154" t="s">
        <v>1</v>
      </c>
      <c r="N134" s="155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283</v>
      </c>
      <c r="AT134" s="144" t="s">
        <v>423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292</v>
      </c>
    </row>
    <row r="135" spans="2:65" s="1" customFormat="1" ht="16.5" customHeight="1">
      <c r="B135" s="132"/>
      <c r="C135" s="133" t="s">
        <v>274</v>
      </c>
      <c r="D135" s="133" t="s">
        <v>253</v>
      </c>
      <c r="E135" s="134" t="s">
        <v>1898</v>
      </c>
      <c r="F135" s="135" t="s">
        <v>1899</v>
      </c>
      <c r="G135" s="136" t="s">
        <v>335</v>
      </c>
      <c r="H135" s="137">
        <v>3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258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300</v>
      </c>
    </row>
    <row r="136" spans="2:65" s="1" customFormat="1" ht="37.9" customHeight="1">
      <c r="B136" s="132"/>
      <c r="C136" s="146" t="s">
        <v>278</v>
      </c>
      <c r="D136" s="146" t="s">
        <v>423</v>
      </c>
      <c r="E136" s="147" t="s">
        <v>1900</v>
      </c>
      <c r="F136" s="148" t="s">
        <v>1901</v>
      </c>
      <c r="G136" s="149" t="s">
        <v>335</v>
      </c>
      <c r="H136" s="150">
        <v>3</v>
      </c>
      <c r="I136" s="151"/>
      <c r="J136" s="152">
        <f t="shared" si="0"/>
        <v>0</v>
      </c>
      <c r="K136" s="148" t="s">
        <v>1902</v>
      </c>
      <c r="L136" s="153"/>
      <c r="M136" s="154" t="s">
        <v>1</v>
      </c>
      <c r="N136" s="155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283</v>
      </c>
      <c r="AT136" s="144" t="s">
        <v>423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308</v>
      </c>
    </row>
    <row r="137" spans="2:65" s="1" customFormat="1" ht="37.9" customHeight="1">
      <c r="B137" s="132"/>
      <c r="C137" s="133" t="s">
        <v>283</v>
      </c>
      <c r="D137" s="133" t="s">
        <v>253</v>
      </c>
      <c r="E137" s="134" t="s">
        <v>1903</v>
      </c>
      <c r="F137" s="135" t="s">
        <v>1904</v>
      </c>
      <c r="G137" s="136" t="s">
        <v>335</v>
      </c>
      <c r="H137" s="137">
        <v>6</v>
      </c>
      <c r="I137" s="138"/>
      <c r="J137" s="139">
        <f t="shared" si="0"/>
        <v>0</v>
      </c>
      <c r="K137" s="135" t="s">
        <v>1902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315</v>
      </c>
    </row>
    <row r="138" spans="2:65" s="1" customFormat="1" ht="16.5" customHeight="1">
      <c r="B138" s="132"/>
      <c r="C138" s="133" t="s">
        <v>287</v>
      </c>
      <c r="D138" s="133" t="s">
        <v>253</v>
      </c>
      <c r="E138" s="134" t="s">
        <v>1905</v>
      </c>
      <c r="F138" s="135" t="s">
        <v>1906</v>
      </c>
      <c r="G138" s="136" t="s">
        <v>335</v>
      </c>
      <c r="H138" s="137">
        <v>7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324</v>
      </c>
    </row>
    <row r="139" spans="2:65" s="1" customFormat="1" ht="21.75" customHeight="1">
      <c r="B139" s="132"/>
      <c r="C139" s="146" t="s">
        <v>292</v>
      </c>
      <c r="D139" s="146" t="s">
        <v>423</v>
      </c>
      <c r="E139" s="147" t="s">
        <v>1907</v>
      </c>
      <c r="F139" s="148" t="s">
        <v>1908</v>
      </c>
      <c r="G139" s="149" t="s">
        <v>335</v>
      </c>
      <c r="H139" s="150">
        <v>7</v>
      </c>
      <c r="I139" s="151"/>
      <c r="J139" s="152">
        <f t="shared" si="0"/>
        <v>0</v>
      </c>
      <c r="K139" s="148" t="s">
        <v>257</v>
      </c>
      <c r="L139" s="153"/>
      <c r="M139" s="154" t="s">
        <v>1</v>
      </c>
      <c r="N139" s="155" t="s">
        <v>41</v>
      </c>
      <c r="P139" s="142">
        <f t="shared" si="1"/>
        <v>0</v>
      </c>
      <c r="Q139" s="142">
        <v>4.0000000000000002E-4</v>
      </c>
      <c r="R139" s="142">
        <f t="shared" si="2"/>
        <v>2.8E-3</v>
      </c>
      <c r="S139" s="142">
        <v>0</v>
      </c>
      <c r="T139" s="143">
        <f t="shared" si="3"/>
        <v>0</v>
      </c>
      <c r="AR139" s="144" t="s">
        <v>283</v>
      </c>
      <c r="AT139" s="144" t="s">
        <v>423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332</v>
      </c>
    </row>
    <row r="140" spans="2:65" s="1" customFormat="1" ht="21.75" customHeight="1">
      <c r="B140" s="132"/>
      <c r="C140" s="133" t="s">
        <v>296</v>
      </c>
      <c r="D140" s="133" t="s">
        <v>253</v>
      </c>
      <c r="E140" s="134" t="s">
        <v>1909</v>
      </c>
      <c r="F140" s="135" t="s">
        <v>1910</v>
      </c>
      <c r="G140" s="136" t="s">
        <v>335</v>
      </c>
      <c r="H140" s="137">
        <v>6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340</v>
      </c>
    </row>
    <row r="141" spans="2:65" s="1" customFormat="1" ht="21.75" customHeight="1">
      <c r="B141" s="132"/>
      <c r="C141" s="146" t="s">
        <v>300</v>
      </c>
      <c r="D141" s="146" t="s">
        <v>423</v>
      </c>
      <c r="E141" s="147" t="s">
        <v>1911</v>
      </c>
      <c r="F141" s="148" t="s">
        <v>1912</v>
      </c>
      <c r="G141" s="149" t="s">
        <v>335</v>
      </c>
      <c r="H141" s="150">
        <v>2</v>
      </c>
      <c r="I141" s="151"/>
      <c r="J141" s="152">
        <f t="shared" si="0"/>
        <v>0</v>
      </c>
      <c r="K141" s="148" t="s">
        <v>257</v>
      </c>
      <c r="L141" s="153"/>
      <c r="M141" s="154" t="s">
        <v>1</v>
      </c>
      <c r="N141" s="155" t="s">
        <v>41</v>
      </c>
      <c r="P141" s="142">
        <f t="shared" si="1"/>
        <v>0</v>
      </c>
      <c r="Q141" s="142">
        <v>5.0000000000000001E-4</v>
      </c>
      <c r="R141" s="142">
        <f t="shared" si="2"/>
        <v>1E-3</v>
      </c>
      <c r="S141" s="142">
        <v>0</v>
      </c>
      <c r="T141" s="143">
        <f t="shared" si="3"/>
        <v>0</v>
      </c>
      <c r="AR141" s="144" t="s">
        <v>283</v>
      </c>
      <c r="AT141" s="144" t="s">
        <v>423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348</v>
      </c>
    </row>
    <row r="142" spans="2:65" s="1" customFormat="1" ht="21.75" customHeight="1">
      <c r="B142" s="132"/>
      <c r="C142" s="146" t="s">
        <v>304</v>
      </c>
      <c r="D142" s="146" t="s">
        <v>423</v>
      </c>
      <c r="E142" s="147" t="s">
        <v>1913</v>
      </c>
      <c r="F142" s="148" t="s">
        <v>1914</v>
      </c>
      <c r="G142" s="149" t="s">
        <v>335</v>
      </c>
      <c r="H142" s="150">
        <v>4</v>
      </c>
      <c r="I142" s="151"/>
      <c r="J142" s="152">
        <f t="shared" si="0"/>
        <v>0</v>
      </c>
      <c r="K142" s="148" t="s">
        <v>257</v>
      </c>
      <c r="L142" s="153"/>
      <c r="M142" s="154" t="s">
        <v>1</v>
      </c>
      <c r="N142" s="155" t="s">
        <v>41</v>
      </c>
      <c r="P142" s="142">
        <f t="shared" si="1"/>
        <v>0</v>
      </c>
      <c r="Q142" s="142">
        <v>8.0000000000000004E-4</v>
      </c>
      <c r="R142" s="142">
        <f t="shared" si="2"/>
        <v>3.2000000000000002E-3</v>
      </c>
      <c r="S142" s="142">
        <v>0</v>
      </c>
      <c r="T142" s="143">
        <f t="shared" si="3"/>
        <v>0</v>
      </c>
      <c r="AR142" s="144" t="s">
        <v>283</v>
      </c>
      <c r="AT142" s="144" t="s">
        <v>423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356</v>
      </c>
    </row>
    <row r="143" spans="2:65" s="1" customFormat="1" ht="33" customHeight="1">
      <c r="B143" s="132"/>
      <c r="C143" s="133" t="s">
        <v>308</v>
      </c>
      <c r="D143" s="133" t="s">
        <v>253</v>
      </c>
      <c r="E143" s="134" t="s">
        <v>1915</v>
      </c>
      <c r="F143" s="135" t="s">
        <v>1916</v>
      </c>
      <c r="G143" s="136" t="s">
        <v>411</v>
      </c>
      <c r="H143" s="137">
        <v>18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364</v>
      </c>
    </row>
    <row r="144" spans="2:65" s="1" customFormat="1" ht="16.5" customHeight="1">
      <c r="B144" s="132"/>
      <c r="C144" s="146" t="s">
        <v>8</v>
      </c>
      <c r="D144" s="146" t="s">
        <v>423</v>
      </c>
      <c r="E144" s="147" t="s">
        <v>1917</v>
      </c>
      <c r="F144" s="148" t="s">
        <v>1918</v>
      </c>
      <c r="G144" s="149" t="s">
        <v>411</v>
      </c>
      <c r="H144" s="150">
        <v>21.6</v>
      </c>
      <c r="I144" s="151"/>
      <c r="J144" s="152">
        <f t="shared" si="0"/>
        <v>0</v>
      </c>
      <c r="K144" s="148" t="s">
        <v>257</v>
      </c>
      <c r="L144" s="153"/>
      <c r="M144" s="154" t="s">
        <v>1</v>
      </c>
      <c r="N144" s="155" t="s">
        <v>41</v>
      </c>
      <c r="P144" s="142">
        <f t="shared" si="1"/>
        <v>0</v>
      </c>
      <c r="Q144" s="142">
        <v>1.5E-3</v>
      </c>
      <c r="R144" s="142">
        <f t="shared" si="2"/>
        <v>3.2400000000000005E-2</v>
      </c>
      <c r="S144" s="142">
        <v>0</v>
      </c>
      <c r="T144" s="143">
        <f t="shared" si="3"/>
        <v>0</v>
      </c>
      <c r="AR144" s="144" t="s">
        <v>283</v>
      </c>
      <c r="AT144" s="144" t="s">
        <v>423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372</v>
      </c>
    </row>
    <row r="145" spans="2:65" s="1" customFormat="1" ht="37.9" customHeight="1">
      <c r="B145" s="132"/>
      <c r="C145" s="133" t="s">
        <v>315</v>
      </c>
      <c r="D145" s="133" t="s">
        <v>253</v>
      </c>
      <c r="E145" s="134" t="s">
        <v>1919</v>
      </c>
      <c r="F145" s="135" t="s">
        <v>1920</v>
      </c>
      <c r="G145" s="136" t="s">
        <v>411</v>
      </c>
      <c r="H145" s="137">
        <v>70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380</v>
      </c>
    </row>
    <row r="146" spans="2:65" s="1" customFormat="1" ht="16.5" customHeight="1">
      <c r="B146" s="132"/>
      <c r="C146" s="146" t="s">
        <v>319</v>
      </c>
      <c r="D146" s="146" t="s">
        <v>423</v>
      </c>
      <c r="E146" s="147" t="s">
        <v>1921</v>
      </c>
      <c r="F146" s="148" t="s">
        <v>1922</v>
      </c>
      <c r="G146" s="149" t="s">
        <v>411</v>
      </c>
      <c r="H146" s="150">
        <v>30</v>
      </c>
      <c r="I146" s="151"/>
      <c r="J146" s="152">
        <f t="shared" si="0"/>
        <v>0</v>
      </c>
      <c r="K146" s="148" t="s">
        <v>257</v>
      </c>
      <c r="L146" s="153"/>
      <c r="M146" s="154" t="s">
        <v>1</v>
      </c>
      <c r="N146" s="155" t="s">
        <v>41</v>
      </c>
      <c r="P146" s="142">
        <f t="shared" si="1"/>
        <v>0</v>
      </c>
      <c r="Q146" s="142">
        <v>2.0999999999999999E-3</v>
      </c>
      <c r="R146" s="142">
        <f t="shared" si="2"/>
        <v>6.3E-2</v>
      </c>
      <c r="S146" s="142">
        <v>0</v>
      </c>
      <c r="T146" s="143">
        <f t="shared" si="3"/>
        <v>0</v>
      </c>
      <c r="AR146" s="144" t="s">
        <v>283</v>
      </c>
      <c r="AT146" s="144" t="s">
        <v>423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388</v>
      </c>
    </row>
    <row r="147" spans="2:65" s="1" customFormat="1" ht="16.5" customHeight="1">
      <c r="B147" s="132"/>
      <c r="C147" s="146" t="s">
        <v>324</v>
      </c>
      <c r="D147" s="146" t="s">
        <v>423</v>
      </c>
      <c r="E147" s="147" t="s">
        <v>1923</v>
      </c>
      <c r="F147" s="148" t="s">
        <v>1924</v>
      </c>
      <c r="G147" s="149" t="s">
        <v>411</v>
      </c>
      <c r="H147" s="150">
        <v>40</v>
      </c>
      <c r="I147" s="151"/>
      <c r="J147" s="152">
        <f t="shared" si="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"/>
        <v>0</v>
      </c>
      <c r="Q147" s="142">
        <v>2.8E-3</v>
      </c>
      <c r="R147" s="142">
        <f t="shared" si="2"/>
        <v>0.112</v>
      </c>
      <c r="S147" s="142">
        <v>0</v>
      </c>
      <c r="T147" s="143">
        <f t="shared" si="3"/>
        <v>0</v>
      </c>
      <c r="AR147" s="144" t="s">
        <v>283</v>
      </c>
      <c r="AT147" s="144" t="s">
        <v>423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398</v>
      </c>
    </row>
    <row r="148" spans="2:65" s="1" customFormat="1" ht="33" customHeight="1">
      <c r="B148" s="132"/>
      <c r="C148" s="133" t="s">
        <v>328</v>
      </c>
      <c r="D148" s="133" t="s">
        <v>253</v>
      </c>
      <c r="E148" s="134" t="s">
        <v>1925</v>
      </c>
      <c r="F148" s="135" t="s">
        <v>1926</v>
      </c>
      <c r="G148" s="136" t="s">
        <v>335</v>
      </c>
      <c r="H148" s="137">
        <v>3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408</v>
      </c>
    </row>
    <row r="149" spans="2:65" s="1" customFormat="1" ht="16.5" customHeight="1">
      <c r="B149" s="132"/>
      <c r="C149" s="146" t="s">
        <v>332</v>
      </c>
      <c r="D149" s="146" t="s">
        <v>423</v>
      </c>
      <c r="E149" s="147" t="s">
        <v>1927</v>
      </c>
      <c r="F149" s="148" t="s">
        <v>1928</v>
      </c>
      <c r="G149" s="149" t="s">
        <v>335</v>
      </c>
      <c r="H149" s="150">
        <v>3</v>
      </c>
      <c r="I149" s="151"/>
      <c r="J149" s="152">
        <f t="shared" si="0"/>
        <v>0</v>
      </c>
      <c r="K149" s="148" t="s">
        <v>257</v>
      </c>
      <c r="L149" s="153"/>
      <c r="M149" s="154" t="s">
        <v>1</v>
      </c>
      <c r="N149" s="155" t="s">
        <v>41</v>
      </c>
      <c r="P149" s="142">
        <f t="shared" si="1"/>
        <v>0</v>
      </c>
      <c r="Q149" s="142">
        <v>1.1000000000000001E-3</v>
      </c>
      <c r="R149" s="142">
        <f t="shared" si="2"/>
        <v>3.3E-3</v>
      </c>
      <c r="S149" s="142">
        <v>0</v>
      </c>
      <c r="T149" s="143">
        <f t="shared" si="3"/>
        <v>0</v>
      </c>
      <c r="AR149" s="144" t="s">
        <v>283</v>
      </c>
      <c r="AT149" s="144" t="s">
        <v>423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418</v>
      </c>
    </row>
    <row r="150" spans="2:65" s="1" customFormat="1" ht="37.9" customHeight="1">
      <c r="B150" s="132"/>
      <c r="C150" s="133" t="s">
        <v>7</v>
      </c>
      <c r="D150" s="133" t="s">
        <v>253</v>
      </c>
      <c r="E150" s="134" t="s">
        <v>1929</v>
      </c>
      <c r="F150" s="135" t="s">
        <v>1930</v>
      </c>
      <c r="G150" s="136" t="s">
        <v>256</v>
      </c>
      <c r="H150" s="137">
        <v>10</v>
      </c>
      <c r="I150" s="138"/>
      <c r="J150" s="139">
        <f t="shared" si="0"/>
        <v>0</v>
      </c>
      <c r="K150" s="135" t="s">
        <v>1931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258</v>
      </c>
      <c r="AT150" s="144" t="s">
        <v>253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427</v>
      </c>
    </row>
    <row r="151" spans="2:65" s="1" customFormat="1" ht="37.9" customHeight="1">
      <c r="B151" s="132"/>
      <c r="C151" s="133" t="s">
        <v>340</v>
      </c>
      <c r="D151" s="133" t="s">
        <v>253</v>
      </c>
      <c r="E151" s="134" t="s">
        <v>1932</v>
      </c>
      <c r="F151" s="135" t="s">
        <v>1933</v>
      </c>
      <c r="G151" s="136" t="s">
        <v>411</v>
      </c>
      <c r="H151" s="137">
        <v>11</v>
      </c>
      <c r="I151" s="138"/>
      <c r="J151" s="139">
        <f t="shared" si="0"/>
        <v>0</v>
      </c>
      <c r="K151" s="135" t="s">
        <v>1934</v>
      </c>
      <c r="L151" s="28"/>
      <c r="M151" s="140" t="s">
        <v>1</v>
      </c>
      <c r="N151" s="141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258</v>
      </c>
      <c r="AT151" s="144" t="s">
        <v>253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258</v>
      </c>
      <c r="BM151" s="144" t="s">
        <v>435</v>
      </c>
    </row>
    <row r="152" spans="2:65" s="1" customFormat="1" ht="37.9" customHeight="1">
      <c r="B152" s="132"/>
      <c r="C152" s="133" t="s">
        <v>344</v>
      </c>
      <c r="D152" s="133" t="s">
        <v>253</v>
      </c>
      <c r="E152" s="134" t="s">
        <v>1935</v>
      </c>
      <c r="F152" s="135" t="s">
        <v>1936</v>
      </c>
      <c r="G152" s="136" t="s">
        <v>411</v>
      </c>
      <c r="H152" s="137">
        <v>2</v>
      </c>
      <c r="I152" s="138"/>
      <c r="J152" s="139">
        <f t="shared" si="0"/>
        <v>0</v>
      </c>
      <c r="K152" s="135" t="s">
        <v>1934</v>
      </c>
      <c r="L152" s="28"/>
      <c r="M152" s="140" t="s">
        <v>1</v>
      </c>
      <c r="N152" s="141" t="s">
        <v>41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258</v>
      </c>
      <c r="AT152" s="144" t="s">
        <v>253</v>
      </c>
      <c r="AU152" s="144" t="s">
        <v>85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258</v>
      </c>
      <c r="BM152" s="144" t="s">
        <v>443</v>
      </c>
    </row>
    <row r="153" spans="2:65" s="1" customFormat="1" ht="37.9" customHeight="1">
      <c r="B153" s="132"/>
      <c r="C153" s="133" t="s">
        <v>348</v>
      </c>
      <c r="D153" s="133" t="s">
        <v>253</v>
      </c>
      <c r="E153" s="134" t="s">
        <v>1937</v>
      </c>
      <c r="F153" s="135" t="s">
        <v>1938</v>
      </c>
      <c r="G153" s="136" t="s">
        <v>411</v>
      </c>
      <c r="H153" s="137">
        <v>4</v>
      </c>
      <c r="I153" s="138"/>
      <c r="J153" s="139">
        <f t="shared" si="0"/>
        <v>0</v>
      </c>
      <c r="K153" s="135" t="s">
        <v>1934</v>
      </c>
      <c r="L153" s="28"/>
      <c r="M153" s="140" t="s">
        <v>1</v>
      </c>
      <c r="N153" s="141" t="s">
        <v>41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258</v>
      </c>
      <c r="BM153" s="144" t="s">
        <v>451</v>
      </c>
    </row>
    <row r="154" spans="2:65" s="1" customFormat="1" ht="33" customHeight="1">
      <c r="B154" s="132"/>
      <c r="C154" s="133" t="s">
        <v>352</v>
      </c>
      <c r="D154" s="133" t="s">
        <v>253</v>
      </c>
      <c r="E154" s="134" t="s">
        <v>1939</v>
      </c>
      <c r="F154" s="135" t="s">
        <v>1940</v>
      </c>
      <c r="G154" s="136" t="s">
        <v>335</v>
      </c>
      <c r="H154" s="137">
        <v>2</v>
      </c>
      <c r="I154" s="138"/>
      <c r="J154" s="139">
        <f t="shared" si="0"/>
        <v>0</v>
      </c>
      <c r="K154" s="135" t="s">
        <v>1074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459</v>
      </c>
    </row>
    <row r="155" spans="2:65" s="1" customFormat="1" ht="16.5" customHeight="1">
      <c r="B155" s="132"/>
      <c r="C155" s="133" t="s">
        <v>356</v>
      </c>
      <c r="D155" s="133" t="s">
        <v>253</v>
      </c>
      <c r="E155" s="134" t="s">
        <v>1941</v>
      </c>
      <c r="F155" s="135" t="s">
        <v>1942</v>
      </c>
      <c r="G155" s="136" t="s">
        <v>335</v>
      </c>
      <c r="H155" s="137">
        <v>1</v>
      </c>
      <c r="I155" s="138"/>
      <c r="J155" s="139">
        <f t="shared" si="0"/>
        <v>0</v>
      </c>
      <c r="K155" s="135" t="s">
        <v>1074</v>
      </c>
      <c r="L155" s="28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467</v>
      </c>
    </row>
    <row r="156" spans="2:65" s="1" customFormat="1" ht="16.5" customHeight="1">
      <c r="B156" s="132"/>
      <c r="C156" s="146" t="s">
        <v>360</v>
      </c>
      <c r="D156" s="146" t="s">
        <v>423</v>
      </c>
      <c r="E156" s="147" t="s">
        <v>1943</v>
      </c>
      <c r="F156" s="148" t="s">
        <v>1944</v>
      </c>
      <c r="G156" s="149" t="s">
        <v>335</v>
      </c>
      <c r="H156" s="150">
        <v>1</v>
      </c>
      <c r="I156" s="151"/>
      <c r="J156" s="152">
        <f t="shared" si="0"/>
        <v>0</v>
      </c>
      <c r="K156" s="148" t="s">
        <v>257</v>
      </c>
      <c r="L156" s="153"/>
      <c r="M156" s="154" t="s">
        <v>1</v>
      </c>
      <c r="N156" s="155" t="s">
        <v>41</v>
      </c>
      <c r="P156" s="142">
        <f t="shared" si="1"/>
        <v>0</v>
      </c>
      <c r="Q156" s="142">
        <v>8.9999999999999998E-4</v>
      </c>
      <c r="R156" s="142">
        <f t="shared" si="2"/>
        <v>8.9999999999999998E-4</v>
      </c>
      <c r="S156" s="142">
        <v>0</v>
      </c>
      <c r="T156" s="143">
        <f t="shared" si="3"/>
        <v>0</v>
      </c>
      <c r="AR156" s="144" t="s">
        <v>283</v>
      </c>
      <c r="AT156" s="144" t="s">
        <v>423</v>
      </c>
      <c r="AU156" s="144" t="s">
        <v>85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475</v>
      </c>
    </row>
    <row r="157" spans="2:65" s="11" customFormat="1" ht="22.9" customHeight="1">
      <c r="B157" s="120"/>
      <c r="D157" s="121" t="s">
        <v>75</v>
      </c>
      <c r="E157" s="130" t="s">
        <v>1945</v>
      </c>
      <c r="F157" s="130" t="s">
        <v>1946</v>
      </c>
      <c r="I157" s="123"/>
      <c r="J157" s="131">
        <f>BK157</f>
        <v>0</v>
      </c>
      <c r="L157" s="120"/>
      <c r="M157" s="125"/>
      <c r="P157" s="126">
        <f>SUM(P158:P179)</f>
        <v>0</v>
      </c>
      <c r="R157" s="126">
        <f>SUM(R158:R179)</f>
        <v>0.1249</v>
      </c>
      <c r="T157" s="127">
        <f>SUM(T158:T179)</f>
        <v>0</v>
      </c>
      <c r="AR157" s="121" t="s">
        <v>83</v>
      </c>
      <c r="AT157" s="128" t="s">
        <v>75</v>
      </c>
      <c r="AU157" s="128" t="s">
        <v>83</v>
      </c>
      <c r="AY157" s="121" t="s">
        <v>251</v>
      </c>
      <c r="BK157" s="129">
        <f>SUM(BK158:BK179)</f>
        <v>0</v>
      </c>
    </row>
    <row r="158" spans="2:65" s="1" customFormat="1" ht="16.5" customHeight="1">
      <c r="B158" s="132"/>
      <c r="C158" s="133" t="s">
        <v>364</v>
      </c>
      <c r="D158" s="133" t="s">
        <v>253</v>
      </c>
      <c r="E158" s="134" t="s">
        <v>1898</v>
      </c>
      <c r="F158" s="135" t="s">
        <v>1899</v>
      </c>
      <c r="G158" s="136" t="s">
        <v>335</v>
      </c>
      <c r="H158" s="137">
        <v>2</v>
      </c>
      <c r="I158" s="138"/>
      <c r="J158" s="139">
        <f t="shared" ref="J158:J179" si="10">ROUND(I158*H158,2)</f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ref="P158:P179" si="11">O158*H158</f>
        <v>0</v>
      </c>
      <c r="Q158" s="142">
        <v>0</v>
      </c>
      <c r="R158" s="142">
        <f t="shared" ref="R158:R179" si="12">Q158*H158</f>
        <v>0</v>
      </c>
      <c r="S158" s="142">
        <v>0</v>
      </c>
      <c r="T158" s="143">
        <f t="shared" ref="T158:T179" si="13">S158*H158</f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ref="BE158:BE179" si="14">IF(N158="základní",J158,0)</f>
        <v>0</v>
      </c>
      <c r="BF158" s="145">
        <f t="shared" ref="BF158:BF179" si="15">IF(N158="snížená",J158,0)</f>
        <v>0</v>
      </c>
      <c r="BG158" s="145">
        <f t="shared" ref="BG158:BG179" si="16">IF(N158="zákl. přenesená",J158,0)</f>
        <v>0</v>
      </c>
      <c r="BH158" s="145">
        <f t="shared" ref="BH158:BH179" si="17">IF(N158="sníž. přenesená",J158,0)</f>
        <v>0</v>
      </c>
      <c r="BI158" s="145">
        <f t="shared" ref="BI158:BI179" si="18">IF(N158="nulová",J158,0)</f>
        <v>0</v>
      </c>
      <c r="BJ158" s="13" t="s">
        <v>83</v>
      </c>
      <c r="BK158" s="145">
        <f t="shared" ref="BK158:BK179" si="19">ROUND(I158*H158,2)</f>
        <v>0</v>
      </c>
      <c r="BL158" s="13" t="s">
        <v>258</v>
      </c>
      <c r="BM158" s="144" t="s">
        <v>483</v>
      </c>
    </row>
    <row r="159" spans="2:65" s="1" customFormat="1" ht="44.25" customHeight="1">
      <c r="B159" s="132"/>
      <c r="C159" s="146" t="s">
        <v>368</v>
      </c>
      <c r="D159" s="146" t="s">
        <v>423</v>
      </c>
      <c r="E159" s="147" t="s">
        <v>1947</v>
      </c>
      <c r="F159" s="148" t="s">
        <v>1948</v>
      </c>
      <c r="G159" s="149" t="s">
        <v>335</v>
      </c>
      <c r="H159" s="150">
        <v>2</v>
      </c>
      <c r="I159" s="151"/>
      <c r="J159" s="152">
        <f t="shared" si="10"/>
        <v>0</v>
      </c>
      <c r="K159" s="148" t="s">
        <v>1902</v>
      </c>
      <c r="L159" s="153"/>
      <c r="M159" s="154" t="s">
        <v>1</v>
      </c>
      <c r="N159" s="155" t="s">
        <v>41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283</v>
      </c>
      <c r="AT159" s="144" t="s">
        <v>423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258</v>
      </c>
      <c r="BM159" s="144" t="s">
        <v>491</v>
      </c>
    </row>
    <row r="160" spans="2:65" s="1" customFormat="1" ht="37.9" customHeight="1">
      <c r="B160" s="132"/>
      <c r="C160" s="133" t="s">
        <v>372</v>
      </c>
      <c r="D160" s="133" t="s">
        <v>253</v>
      </c>
      <c r="E160" s="134" t="s">
        <v>1949</v>
      </c>
      <c r="F160" s="135" t="s">
        <v>1950</v>
      </c>
      <c r="G160" s="136" t="s">
        <v>335</v>
      </c>
      <c r="H160" s="137">
        <v>4</v>
      </c>
      <c r="I160" s="138"/>
      <c r="J160" s="139">
        <f t="shared" si="10"/>
        <v>0</v>
      </c>
      <c r="K160" s="135" t="s">
        <v>1902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499</v>
      </c>
    </row>
    <row r="161" spans="2:65" s="1" customFormat="1" ht="33" customHeight="1">
      <c r="B161" s="132"/>
      <c r="C161" s="133" t="s">
        <v>376</v>
      </c>
      <c r="D161" s="133" t="s">
        <v>253</v>
      </c>
      <c r="E161" s="134" t="s">
        <v>1925</v>
      </c>
      <c r="F161" s="135" t="s">
        <v>1926</v>
      </c>
      <c r="G161" s="136" t="s">
        <v>335</v>
      </c>
      <c r="H161" s="137">
        <v>2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507</v>
      </c>
    </row>
    <row r="162" spans="2:65" s="1" customFormat="1" ht="16.5" customHeight="1">
      <c r="B162" s="132"/>
      <c r="C162" s="146" t="s">
        <v>380</v>
      </c>
      <c r="D162" s="146" t="s">
        <v>423</v>
      </c>
      <c r="E162" s="147" t="s">
        <v>1951</v>
      </c>
      <c r="F162" s="148" t="s">
        <v>1952</v>
      </c>
      <c r="G162" s="149" t="s">
        <v>335</v>
      </c>
      <c r="H162" s="150">
        <v>2</v>
      </c>
      <c r="I162" s="151"/>
      <c r="J162" s="152">
        <f t="shared" si="10"/>
        <v>0</v>
      </c>
      <c r="K162" s="148" t="s">
        <v>257</v>
      </c>
      <c r="L162" s="153"/>
      <c r="M162" s="154" t="s">
        <v>1</v>
      </c>
      <c r="N162" s="155" t="s">
        <v>41</v>
      </c>
      <c r="P162" s="142">
        <f t="shared" si="11"/>
        <v>0</v>
      </c>
      <c r="Q162" s="142">
        <v>1.5E-3</v>
      </c>
      <c r="R162" s="142">
        <f t="shared" si="12"/>
        <v>3.0000000000000001E-3</v>
      </c>
      <c r="S162" s="142">
        <v>0</v>
      </c>
      <c r="T162" s="143">
        <f t="shared" si="13"/>
        <v>0</v>
      </c>
      <c r="AR162" s="144" t="s">
        <v>283</v>
      </c>
      <c r="AT162" s="144" t="s">
        <v>423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515</v>
      </c>
    </row>
    <row r="163" spans="2:65" s="1" customFormat="1" ht="24.2" customHeight="1">
      <c r="B163" s="132"/>
      <c r="C163" s="133" t="s">
        <v>384</v>
      </c>
      <c r="D163" s="133" t="s">
        <v>253</v>
      </c>
      <c r="E163" s="134" t="s">
        <v>1953</v>
      </c>
      <c r="F163" s="135" t="s">
        <v>1954</v>
      </c>
      <c r="G163" s="136" t="s">
        <v>335</v>
      </c>
      <c r="H163" s="137">
        <v>3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524</v>
      </c>
    </row>
    <row r="164" spans="2:65" s="1" customFormat="1" ht="16.5" customHeight="1">
      <c r="B164" s="132"/>
      <c r="C164" s="146" t="s">
        <v>388</v>
      </c>
      <c r="D164" s="146" t="s">
        <v>423</v>
      </c>
      <c r="E164" s="147" t="s">
        <v>1955</v>
      </c>
      <c r="F164" s="148" t="s">
        <v>1956</v>
      </c>
      <c r="G164" s="149" t="s">
        <v>335</v>
      </c>
      <c r="H164" s="150">
        <v>3</v>
      </c>
      <c r="I164" s="151"/>
      <c r="J164" s="152">
        <f t="shared" si="10"/>
        <v>0</v>
      </c>
      <c r="K164" s="148" t="s">
        <v>257</v>
      </c>
      <c r="L164" s="153"/>
      <c r="M164" s="154" t="s">
        <v>1</v>
      </c>
      <c r="N164" s="155" t="s">
        <v>41</v>
      </c>
      <c r="P164" s="142">
        <f t="shared" si="11"/>
        <v>0</v>
      </c>
      <c r="Q164" s="142">
        <v>3.8999999999999998E-3</v>
      </c>
      <c r="R164" s="142">
        <f t="shared" si="12"/>
        <v>1.1699999999999999E-2</v>
      </c>
      <c r="S164" s="142">
        <v>0</v>
      </c>
      <c r="T164" s="143">
        <f t="shared" si="13"/>
        <v>0</v>
      </c>
      <c r="AR164" s="144" t="s">
        <v>283</v>
      </c>
      <c r="AT164" s="144" t="s">
        <v>423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532</v>
      </c>
    </row>
    <row r="165" spans="2:65" s="1" customFormat="1" ht="24.2" customHeight="1">
      <c r="B165" s="132"/>
      <c r="C165" s="133" t="s">
        <v>392</v>
      </c>
      <c r="D165" s="133" t="s">
        <v>253</v>
      </c>
      <c r="E165" s="134" t="s">
        <v>1957</v>
      </c>
      <c r="F165" s="135" t="s">
        <v>1958</v>
      </c>
      <c r="G165" s="136" t="s">
        <v>335</v>
      </c>
      <c r="H165" s="137">
        <v>2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540</v>
      </c>
    </row>
    <row r="166" spans="2:65" s="1" customFormat="1" ht="16.5" customHeight="1">
      <c r="B166" s="132"/>
      <c r="C166" s="146" t="s">
        <v>398</v>
      </c>
      <c r="D166" s="146" t="s">
        <v>423</v>
      </c>
      <c r="E166" s="147" t="s">
        <v>1959</v>
      </c>
      <c r="F166" s="148" t="s">
        <v>1960</v>
      </c>
      <c r="G166" s="149" t="s">
        <v>335</v>
      </c>
      <c r="H166" s="150">
        <v>2</v>
      </c>
      <c r="I166" s="151"/>
      <c r="J166" s="152">
        <f t="shared" si="10"/>
        <v>0</v>
      </c>
      <c r="K166" s="148" t="s">
        <v>257</v>
      </c>
      <c r="L166" s="153"/>
      <c r="M166" s="154" t="s">
        <v>1</v>
      </c>
      <c r="N166" s="155" t="s">
        <v>41</v>
      </c>
      <c r="P166" s="142">
        <f t="shared" si="11"/>
        <v>0</v>
      </c>
      <c r="Q166" s="142">
        <v>2.5000000000000001E-3</v>
      </c>
      <c r="R166" s="142">
        <f t="shared" si="12"/>
        <v>5.0000000000000001E-3</v>
      </c>
      <c r="S166" s="142">
        <v>0</v>
      </c>
      <c r="T166" s="143">
        <f t="shared" si="13"/>
        <v>0</v>
      </c>
      <c r="AR166" s="144" t="s">
        <v>283</v>
      </c>
      <c r="AT166" s="144" t="s">
        <v>423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258</v>
      </c>
      <c r="BM166" s="144" t="s">
        <v>548</v>
      </c>
    </row>
    <row r="167" spans="2:65" s="1" customFormat="1" ht="24.2" customHeight="1">
      <c r="B167" s="132"/>
      <c r="C167" s="133" t="s">
        <v>404</v>
      </c>
      <c r="D167" s="133" t="s">
        <v>253</v>
      </c>
      <c r="E167" s="134" t="s">
        <v>1961</v>
      </c>
      <c r="F167" s="135" t="s">
        <v>1962</v>
      </c>
      <c r="G167" s="136" t="s">
        <v>335</v>
      </c>
      <c r="H167" s="137">
        <v>1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258</v>
      </c>
      <c r="BM167" s="144" t="s">
        <v>556</v>
      </c>
    </row>
    <row r="168" spans="2:65" s="1" customFormat="1" ht="24.2" customHeight="1">
      <c r="B168" s="132"/>
      <c r="C168" s="146" t="s">
        <v>408</v>
      </c>
      <c r="D168" s="146" t="s">
        <v>423</v>
      </c>
      <c r="E168" s="147" t="s">
        <v>1963</v>
      </c>
      <c r="F168" s="148" t="s">
        <v>1964</v>
      </c>
      <c r="G168" s="149" t="s">
        <v>335</v>
      </c>
      <c r="H168" s="150">
        <v>1</v>
      </c>
      <c r="I168" s="151"/>
      <c r="J168" s="152">
        <f t="shared" si="10"/>
        <v>0</v>
      </c>
      <c r="K168" s="148" t="s">
        <v>1965</v>
      </c>
      <c r="L168" s="153"/>
      <c r="M168" s="154" t="s">
        <v>1</v>
      </c>
      <c r="N168" s="155" t="s">
        <v>41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283</v>
      </c>
      <c r="AT168" s="144" t="s">
        <v>423</v>
      </c>
      <c r="AU168" s="144" t="s">
        <v>85</v>
      </c>
      <c r="AY168" s="13" t="s">
        <v>251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83</v>
      </c>
      <c r="BK168" s="145">
        <f t="shared" si="19"/>
        <v>0</v>
      </c>
      <c r="BL168" s="13" t="s">
        <v>258</v>
      </c>
      <c r="BM168" s="144" t="s">
        <v>573</v>
      </c>
    </row>
    <row r="169" spans="2:65" s="1" customFormat="1" ht="24.2" customHeight="1">
      <c r="B169" s="132"/>
      <c r="C169" s="133" t="s">
        <v>413</v>
      </c>
      <c r="D169" s="133" t="s">
        <v>253</v>
      </c>
      <c r="E169" s="134" t="s">
        <v>1966</v>
      </c>
      <c r="F169" s="135" t="s">
        <v>1967</v>
      </c>
      <c r="G169" s="136" t="s">
        <v>335</v>
      </c>
      <c r="H169" s="137">
        <v>1</v>
      </c>
      <c r="I169" s="138"/>
      <c r="J169" s="139">
        <f t="shared" si="1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83</v>
      </c>
      <c r="BK169" s="145">
        <f t="shared" si="19"/>
        <v>0</v>
      </c>
      <c r="BL169" s="13" t="s">
        <v>258</v>
      </c>
      <c r="BM169" s="144" t="s">
        <v>579</v>
      </c>
    </row>
    <row r="170" spans="2:65" s="1" customFormat="1" ht="24.2" customHeight="1">
      <c r="B170" s="132"/>
      <c r="C170" s="146" t="s">
        <v>418</v>
      </c>
      <c r="D170" s="146" t="s">
        <v>423</v>
      </c>
      <c r="E170" s="147" t="s">
        <v>1968</v>
      </c>
      <c r="F170" s="148" t="s">
        <v>1969</v>
      </c>
      <c r="G170" s="149" t="s">
        <v>335</v>
      </c>
      <c r="H170" s="150">
        <v>1</v>
      </c>
      <c r="I170" s="151"/>
      <c r="J170" s="152">
        <f t="shared" si="10"/>
        <v>0</v>
      </c>
      <c r="K170" s="148" t="s">
        <v>1965</v>
      </c>
      <c r="L170" s="153"/>
      <c r="M170" s="154" t="s">
        <v>1</v>
      </c>
      <c r="N170" s="155" t="s">
        <v>41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283</v>
      </c>
      <c r="AT170" s="144" t="s">
        <v>423</v>
      </c>
      <c r="AU170" s="144" t="s">
        <v>85</v>
      </c>
      <c r="AY170" s="13" t="s">
        <v>251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3" t="s">
        <v>83</v>
      </c>
      <c r="BK170" s="145">
        <f t="shared" si="19"/>
        <v>0</v>
      </c>
      <c r="BL170" s="13" t="s">
        <v>258</v>
      </c>
      <c r="BM170" s="144" t="s">
        <v>595</v>
      </c>
    </row>
    <row r="171" spans="2:65" s="1" customFormat="1" ht="24.2" customHeight="1">
      <c r="B171" s="132"/>
      <c r="C171" s="133" t="s">
        <v>422</v>
      </c>
      <c r="D171" s="133" t="s">
        <v>253</v>
      </c>
      <c r="E171" s="134" t="s">
        <v>1970</v>
      </c>
      <c r="F171" s="135" t="s">
        <v>1971</v>
      </c>
      <c r="G171" s="136" t="s">
        <v>335</v>
      </c>
      <c r="H171" s="137">
        <v>4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258</v>
      </c>
      <c r="AT171" s="144" t="s">
        <v>253</v>
      </c>
      <c r="AU171" s="144" t="s">
        <v>85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258</v>
      </c>
      <c r="BM171" s="144" t="s">
        <v>603</v>
      </c>
    </row>
    <row r="172" spans="2:65" s="1" customFormat="1" ht="24.2" customHeight="1">
      <c r="B172" s="132"/>
      <c r="C172" s="146" t="s">
        <v>427</v>
      </c>
      <c r="D172" s="146" t="s">
        <v>423</v>
      </c>
      <c r="E172" s="147" t="s">
        <v>1972</v>
      </c>
      <c r="F172" s="148" t="s">
        <v>1973</v>
      </c>
      <c r="G172" s="149" t="s">
        <v>335</v>
      </c>
      <c r="H172" s="150">
        <v>4</v>
      </c>
      <c r="I172" s="151"/>
      <c r="J172" s="152">
        <f t="shared" si="10"/>
        <v>0</v>
      </c>
      <c r="K172" s="148" t="s">
        <v>257</v>
      </c>
      <c r="L172" s="153"/>
      <c r="M172" s="154" t="s">
        <v>1</v>
      </c>
      <c r="N172" s="155" t="s">
        <v>41</v>
      </c>
      <c r="P172" s="142">
        <f t="shared" si="11"/>
        <v>0</v>
      </c>
      <c r="Q172" s="142">
        <v>1.1000000000000001E-3</v>
      </c>
      <c r="R172" s="142">
        <f t="shared" si="12"/>
        <v>4.4000000000000003E-3</v>
      </c>
      <c r="S172" s="142">
        <v>0</v>
      </c>
      <c r="T172" s="143">
        <f t="shared" si="13"/>
        <v>0</v>
      </c>
      <c r="AR172" s="144" t="s">
        <v>283</v>
      </c>
      <c r="AT172" s="144" t="s">
        <v>423</v>
      </c>
      <c r="AU172" s="144" t="s">
        <v>85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258</v>
      </c>
      <c r="BM172" s="144" t="s">
        <v>611</v>
      </c>
    </row>
    <row r="173" spans="2:65" s="1" customFormat="1" ht="24.2" customHeight="1">
      <c r="B173" s="132"/>
      <c r="C173" s="133" t="s">
        <v>431</v>
      </c>
      <c r="D173" s="133" t="s">
        <v>253</v>
      </c>
      <c r="E173" s="134" t="s">
        <v>1974</v>
      </c>
      <c r="F173" s="135" t="s">
        <v>1975</v>
      </c>
      <c r="G173" s="136" t="s">
        <v>335</v>
      </c>
      <c r="H173" s="137">
        <v>4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258</v>
      </c>
      <c r="BM173" s="144" t="s">
        <v>619</v>
      </c>
    </row>
    <row r="174" spans="2:65" s="1" customFormat="1" ht="24.2" customHeight="1">
      <c r="B174" s="132"/>
      <c r="C174" s="146" t="s">
        <v>435</v>
      </c>
      <c r="D174" s="146" t="s">
        <v>423</v>
      </c>
      <c r="E174" s="147" t="s">
        <v>1976</v>
      </c>
      <c r="F174" s="148" t="s">
        <v>1977</v>
      </c>
      <c r="G174" s="149" t="s">
        <v>335</v>
      </c>
      <c r="H174" s="150">
        <v>4</v>
      </c>
      <c r="I174" s="151"/>
      <c r="J174" s="152">
        <f t="shared" si="10"/>
        <v>0</v>
      </c>
      <c r="K174" s="148" t="s">
        <v>1074</v>
      </c>
      <c r="L174" s="153"/>
      <c r="M174" s="154" t="s">
        <v>1</v>
      </c>
      <c r="N174" s="155" t="s">
        <v>41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283</v>
      </c>
      <c r="AT174" s="144" t="s">
        <v>423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627</v>
      </c>
    </row>
    <row r="175" spans="2:65" s="1" customFormat="1" ht="37.9" customHeight="1">
      <c r="B175" s="132"/>
      <c r="C175" s="133" t="s">
        <v>439</v>
      </c>
      <c r="D175" s="133" t="s">
        <v>253</v>
      </c>
      <c r="E175" s="134" t="s">
        <v>1978</v>
      </c>
      <c r="F175" s="135" t="s">
        <v>1979</v>
      </c>
      <c r="G175" s="136" t="s">
        <v>411</v>
      </c>
      <c r="H175" s="137">
        <v>30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635</v>
      </c>
    </row>
    <row r="176" spans="2:65" s="1" customFormat="1" ht="16.5" customHeight="1">
      <c r="B176" s="132"/>
      <c r="C176" s="146" t="s">
        <v>443</v>
      </c>
      <c r="D176" s="146" t="s">
        <v>423</v>
      </c>
      <c r="E176" s="147" t="s">
        <v>1923</v>
      </c>
      <c r="F176" s="148" t="s">
        <v>1924</v>
      </c>
      <c r="G176" s="149" t="s">
        <v>411</v>
      </c>
      <c r="H176" s="150">
        <v>36</v>
      </c>
      <c r="I176" s="151"/>
      <c r="J176" s="152">
        <f t="shared" si="10"/>
        <v>0</v>
      </c>
      <c r="K176" s="148" t="s">
        <v>257</v>
      </c>
      <c r="L176" s="153"/>
      <c r="M176" s="154" t="s">
        <v>1</v>
      </c>
      <c r="N176" s="155" t="s">
        <v>41</v>
      </c>
      <c r="P176" s="142">
        <f t="shared" si="11"/>
        <v>0</v>
      </c>
      <c r="Q176" s="142">
        <v>2.8E-3</v>
      </c>
      <c r="R176" s="142">
        <f t="shared" si="12"/>
        <v>0.1008</v>
      </c>
      <c r="S176" s="142">
        <v>0</v>
      </c>
      <c r="T176" s="143">
        <f t="shared" si="13"/>
        <v>0</v>
      </c>
      <c r="AR176" s="144" t="s">
        <v>283</v>
      </c>
      <c r="AT176" s="144" t="s">
        <v>423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643</v>
      </c>
    </row>
    <row r="177" spans="2:65" s="1" customFormat="1" ht="21.75" customHeight="1">
      <c r="B177" s="132"/>
      <c r="C177" s="133" t="s">
        <v>447</v>
      </c>
      <c r="D177" s="133" t="s">
        <v>253</v>
      </c>
      <c r="E177" s="134" t="s">
        <v>1980</v>
      </c>
      <c r="F177" s="135" t="s">
        <v>1981</v>
      </c>
      <c r="G177" s="136" t="s">
        <v>335</v>
      </c>
      <c r="H177" s="137">
        <v>2</v>
      </c>
      <c r="I177" s="138"/>
      <c r="J177" s="139">
        <f t="shared" si="10"/>
        <v>0</v>
      </c>
      <c r="K177" s="135" t="s">
        <v>1074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258</v>
      </c>
      <c r="AT177" s="144" t="s">
        <v>253</v>
      </c>
      <c r="AU177" s="144" t="s">
        <v>85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651</v>
      </c>
    </row>
    <row r="178" spans="2:65" s="1" customFormat="1" ht="37.9" customHeight="1">
      <c r="B178" s="132"/>
      <c r="C178" s="133" t="s">
        <v>451</v>
      </c>
      <c r="D178" s="133" t="s">
        <v>253</v>
      </c>
      <c r="E178" s="134" t="s">
        <v>1982</v>
      </c>
      <c r="F178" s="135" t="s">
        <v>1983</v>
      </c>
      <c r="G178" s="136" t="s">
        <v>335</v>
      </c>
      <c r="H178" s="137">
        <v>1</v>
      </c>
      <c r="I178" s="138"/>
      <c r="J178" s="139">
        <f t="shared" si="10"/>
        <v>0</v>
      </c>
      <c r="K178" s="135" t="s">
        <v>1984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258</v>
      </c>
      <c r="AT178" s="144" t="s">
        <v>253</v>
      </c>
      <c r="AU178" s="144" t="s">
        <v>85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258</v>
      </c>
      <c r="BM178" s="144" t="s">
        <v>659</v>
      </c>
    </row>
    <row r="179" spans="2:65" s="1" customFormat="1" ht="62.65" customHeight="1">
      <c r="B179" s="132"/>
      <c r="C179" s="133" t="s">
        <v>455</v>
      </c>
      <c r="D179" s="133" t="s">
        <v>253</v>
      </c>
      <c r="E179" s="134" t="s">
        <v>1985</v>
      </c>
      <c r="F179" s="135" t="s">
        <v>1986</v>
      </c>
      <c r="G179" s="136" t="s">
        <v>335</v>
      </c>
      <c r="H179" s="137">
        <v>1</v>
      </c>
      <c r="I179" s="138"/>
      <c r="J179" s="139">
        <f t="shared" si="10"/>
        <v>0</v>
      </c>
      <c r="K179" s="135" t="s">
        <v>1987</v>
      </c>
      <c r="L179" s="28"/>
      <c r="M179" s="161" t="s">
        <v>1</v>
      </c>
      <c r="N179" s="162" t="s">
        <v>41</v>
      </c>
      <c r="O179" s="163"/>
      <c r="P179" s="164">
        <f t="shared" si="11"/>
        <v>0</v>
      </c>
      <c r="Q179" s="164">
        <v>0</v>
      </c>
      <c r="R179" s="164">
        <f t="shared" si="12"/>
        <v>0</v>
      </c>
      <c r="S179" s="164">
        <v>0</v>
      </c>
      <c r="T179" s="165">
        <f t="shared" si="13"/>
        <v>0</v>
      </c>
      <c r="AR179" s="144" t="s">
        <v>258</v>
      </c>
      <c r="AT179" s="144" t="s">
        <v>253</v>
      </c>
      <c r="AU179" s="144" t="s">
        <v>85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258</v>
      </c>
      <c r="BM179" s="144" t="s">
        <v>667</v>
      </c>
    </row>
    <row r="180" spans="2:65" s="1" customFormat="1" ht="6.95" customHeight="1"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28"/>
    </row>
  </sheetData>
  <autoFilter ref="C126:K179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109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1988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1</v>
      </c>
      <c r="L24" s="28"/>
    </row>
    <row r="25" spans="2:12" s="1" customFormat="1" ht="18" customHeight="1">
      <c r="B25" s="28"/>
      <c r="E25" s="21" t="s">
        <v>31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ROUND((SUM(BE136:BE478)),  2)</f>
        <v>0</v>
      </c>
      <c r="I37" s="92">
        <v>0.21</v>
      </c>
      <c r="J37" s="81">
        <f>ROUND(((SUM(BE136:BE478))*I37),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ROUND((SUM(BF136:BF478)),  2)</f>
        <v>0</v>
      </c>
      <c r="I38" s="92">
        <v>0.15</v>
      </c>
      <c r="J38" s="81">
        <f>ROUND(((SUM(BF136:BF478))*I38),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ROUND((SUM(BG136:BG478)),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ROUND((SUM(BH136:BH478)),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ROUND((SUM(BI136:BI478)),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01.06 - ELEKTROINSTALACE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1989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47" s="8" customFormat="1" ht="24.95" customHeight="1">
      <c r="B102" s="104"/>
      <c r="D102" s="105" t="s">
        <v>1990</v>
      </c>
      <c r="E102" s="106"/>
      <c r="F102" s="106"/>
      <c r="G102" s="106"/>
      <c r="H102" s="106"/>
      <c r="I102" s="106"/>
      <c r="J102" s="107">
        <f>J229</f>
        <v>0</v>
      </c>
      <c r="L102" s="104"/>
    </row>
    <row r="103" spans="2:47" s="8" customFormat="1" ht="24.95" customHeight="1">
      <c r="B103" s="104"/>
      <c r="D103" s="105" t="s">
        <v>1991</v>
      </c>
      <c r="E103" s="106"/>
      <c r="F103" s="106"/>
      <c r="G103" s="106"/>
      <c r="H103" s="106"/>
      <c r="I103" s="106"/>
      <c r="J103" s="107">
        <f>J271</f>
        <v>0</v>
      </c>
      <c r="L103" s="104"/>
    </row>
    <row r="104" spans="2:47" s="8" customFormat="1" ht="24.95" customHeight="1">
      <c r="B104" s="104"/>
      <c r="D104" s="105" t="s">
        <v>1992</v>
      </c>
      <c r="E104" s="106"/>
      <c r="F104" s="106"/>
      <c r="G104" s="106"/>
      <c r="H104" s="106"/>
      <c r="I104" s="106"/>
      <c r="J104" s="107">
        <f>J278</f>
        <v>0</v>
      </c>
      <c r="L104" s="104"/>
    </row>
    <row r="105" spans="2:47" s="8" customFormat="1" ht="24.95" customHeight="1">
      <c r="B105" s="104"/>
      <c r="D105" s="105" t="s">
        <v>1993</v>
      </c>
      <c r="E105" s="106"/>
      <c r="F105" s="106"/>
      <c r="G105" s="106"/>
      <c r="H105" s="106"/>
      <c r="I105" s="106"/>
      <c r="J105" s="107">
        <f>J287</f>
        <v>0</v>
      </c>
      <c r="L105" s="104"/>
    </row>
    <row r="106" spans="2:47" s="8" customFormat="1" ht="24.95" customHeight="1">
      <c r="B106" s="104"/>
      <c r="D106" s="105" t="s">
        <v>1994</v>
      </c>
      <c r="E106" s="106"/>
      <c r="F106" s="106"/>
      <c r="G106" s="106"/>
      <c r="H106" s="106"/>
      <c r="I106" s="106"/>
      <c r="J106" s="107">
        <f>J289</f>
        <v>0</v>
      </c>
      <c r="L106" s="104"/>
    </row>
    <row r="107" spans="2:47" s="8" customFormat="1" ht="24.95" customHeight="1">
      <c r="B107" s="104"/>
      <c r="D107" s="105" t="s">
        <v>1995</v>
      </c>
      <c r="E107" s="106"/>
      <c r="F107" s="106"/>
      <c r="G107" s="106"/>
      <c r="H107" s="106"/>
      <c r="I107" s="106"/>
      <c r="J107" s="107">
        <f>J291</f>
        <v>0</v>
      </c>
      <c r="L107" s="104"/>
    </row>
    <row r="108" spans="2:47" s="8" customFormat="1" ht="24.95" customHeight="1">
      <c r="B108" s="104"/>
      <c r="D108" s="105" t="s">
        <v>1996</v>
      </c>
      <c r="E108" s="106"/>
      <c r="F108" s="106"/>
      <c r="G108" s="106"/>
      <c r="H108" s="106"/>
      <c r="I108" s="106"/>
      <c r="J108" s="107">
        <f>J449</f>
        <v>0</v>
      </c>
      <c r="L108" s="104"/>
    </row>
    <row r="109" spans="2:47" s="8" customFormat="1" ht="24.95" customHeight="1">
      <c r="B109" s="104"/>
      <c r="D109" s="105" t="s">
        <v>220</v>
      </c>
      <c r="E109" s="106"/>
      <c r="F109" s="106"/>
      <c r="G109" s="106"/>
      <c r="H109" s="106"/>
      <c r="I109" s="106"/>
      <c r="J109" s="107">
        <f>J466</f>
        <v>0</v>
      </c>
      <c r="L109" s="104"/>
    </row>
    <row r="110" spans="2:47" s="9" customFormat="1" ht="19.899999999999999" customHeight="1">
      <c r="B110" s="108"/>
      <c r="D110" s="109" t="s">
        <v>1997</v>
      </c>
      <c r="E110" s="110"/>
      <c r="F110" s="110"/>
      <c r="G110" s="110"/>
      <c r="H110" s="110"/>
      <c r="I110" s="110"/>
      <c r="J110" s="111">
        <f>J467</f>
        <v>0</v>
      </c>
      <c r="L110" s="108"/>
    </row>
    <row r="111" spans="2:47" s="8" customFormat="1" ht="24.95" customHeight="1">
      <c r="B111" s="104"/>
      <c r="D111" s="105" t="s">
        <v>1998</v>
      </c>
      <c r="E111" s="106"/>
      <c r="F111" s="106"/>
      <c r="G111" s="106"/>
      <c r="H111" s="106"/>
      <c r="I111" s="106"/>
      <c r="J111" s="107">
        <f>J469</f>
        <v>0</v>
      </c>
      <c r="L111" s="104"/>
    </row>
    <row r="112" spans="2:47" s="8" customFormat="1" ht="24.95" customHeight="1">
      <c r="B112" s="104"/>
      <c r="D112" s="105" t="s">
        <v>1999</v>
      </c>
      <c r="E112" s="106"/>
      <c r="F112" s="106"/>
      <c r="G112" s="106"/>
      <c r="H112" s="106"/>
      <c r="I112" s="106"/>
      <c r="J112" s="107">
        <f>J476</f>
        <v>0</v>
      </c>
      <c r="L112" s="104"/>
    </row>
    <row r="113" spans="2:12" s="1" customFormat="1" ht="21.75" customHeight="1">
      <c r="B113" s="28"/>
      <c r="L113" s="28"/>
    </row>
    <row r="114" spans="2:12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4.95" customHeight="1">
      <c r="B119" s="28"/>
      <c r="C119" s="17" t="s">
        <v>236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16</v>
      </c>
      <c r="L121" s="28"/>
    </row>
    <row r="122" spans="2:12" s="1" customFormat="1" ht="26.25" customHeight="1">
      <c r="B122" s="28"/>
      <c r="E122" s="210" t="str">
        <f>E7</f>
        <v>PŘÍSTAVBA A STAVEBNÍ ÚPRAVY  DÍLEN HORSKÁ 258, VRCHLABÍ</v>
      </c>
      <c r="F122" s="211"/>
      <c r="G122" s="211"/>
      <c r="H122" s="211"/>
      <c r="L122" s="28"/>
    </row>
    <row r="123" spans="2:12" ht="12" customHeight="1">
      <c r="B123" s="16"/>
      <c r="C123" s="23" t="s">
        <v>198</v>
      </c>
      <c r="L123" s="16"/>
    </row>
    <row r="124" spans="2:12" ht="16.5" customHeight="1">
      <c r="B124" s="16"/>
      <c r="E124" s="210" t="s">
        <v>199</v>
      </c>
      <c r="F124" s="170"/>
      <c r="G124" s="170"/>
      <c r="H124" s="170"/>
      <c r="L124" s="16"/>
    </row>
    <row r="125" spans="2:12" ht="12" customHeight="1">
      <c r="B125" s="16"/>
      <c r="C125" s="23" t="s">
        <v>200</v>
      </c>
      <c r="L125" s="16"/>
    </row>
    <row r="126" spans="2:12" s="1" customFormat="1" ht="16.5" customHeight="1">
      <c r="B126" s="28"/>
      <c r="E126" s="203" t="s">
        <v>201</v>
      </c>
      <c r="F126" s="212"/>
      <c r="G126" s="212"/>
      <c r="H126" s="212"/>
      <c r="L126" s="28"/>
    </row>
    <row r="127" spans="2:12" s="1" customFormat="1" ht="12" customHeight="1">
      <c r="B127" s="28"/>
      <c r="C127" s="23" t="s">
        <v>202</v>
      </c>
      <c r="L127" s="28"/>
    </row>
    <row r="128" spans="2:12" s="1" customFormat="1" ht="16.5" customHeight="1">
      <c r="B128" s="28"/>
      <c r="E128" s="192" t="str">
        <f>E13</f>
        <v>SO 01.06 - ELEKTROINSTALACE I.etapa PŘÍSTAVBA</v>
      </c>
      <c r="F128" s="212"/>
      <c r="G128" s="212"/>
      <c r="H128" s="212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20</v>
      </c>
      <c r="F130" s="21" t="str">
        <f>F16</f>
        <v>Vrchlabí</v>
      </c>
      <c r="I130" s="23" t="s">
        <v>22</v>
      </c>
      <c r="J130" s="48" t="str">
        <f>IF(J16="","",J16)</f>
        <v>25. 10. 2023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24</v>
      </c>
      <c r="F132" s="21" t="str">
        <f>E19</f>
        <v>Královéhradecký kraj</v>
      </c>
      <c r="I132" s="23" t="s">
        <v>30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28</v>
      </c>
      <c r="F133" s="21" t="str">
        <f>IF(E22="","",E22)</f>
        <v>Vyplň údaj</v>
      </c>
      <c r="I133" s="23" t="s">
        <v>33</v>
      </c>
      <c r="J133" s="26" t="str">
        <f>E28</f>
        <v>IRBOS s.r.o.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2"/>
      <c r="C135" s="113" t="s">
        <v>237</v>
      </c>
      <c r="D135" s="114" t="s">
        <v>61</v>
      </c>
      <c r="E135" s="114" t="s">
        <v>57</v>
      </c>
      <c r="F135" s="114" t="s">
        <v>58</v>
      </c>
      <c r="G135" s="114" t="s">
        <v>238</v>
      </c>
      <c r="H135" s="114" t="s">
        <v>239</v>
      </c>
      <c r="I135" s="114" t="s">
        <v>240</v>
      </c>
      <c r="J135" s="114" t="s">
        <v>207</v>
      </c>
      <c r="K135" s="115" t="s">
        <v>241</v>
      </c>
      <c r="L135" s="112"/>
      <c r="M135" s="55" t="s">
        <v>1</v>
      </c>
      <c r="N135" s="56" t="s">
        <v>40</v>
      </c>
      <c r="O135" s="56" t="s">
        <v>242</v>
      </c>
      <c r="P135" s="56" t="s">
        <v>243</v>
      </c>
      <c r="Q135" s="56" t="s">
        <v>244</v>
      </c>
      <c r="R135" s="56" t="s">
        <v>245</v>
      </c>
      <c r="S135" s="56" t="s">
        <v>246</v>
      </c>
      <c r="T135" s="57" t="s">
        <v>247</v>
      </c>
    </row>
    <row r="136" spans="2:65" s="1" customFormat="1" ht="22.9" customHeight="1">
      <c r="B136" s="28"/>
      <c r="C136" s="60" t="s">
        <v>248</v>
      </c>
      <c r="J136" s="116">
        <f>BK136</f>
        <v>0</v>
      </c>
      <c r="L136" s="28"/>
      <c r="M136" s="58"/>
      <c r="N136" s="49"/>
      <c r="O136" s="49"/>
      <c r="P136" s="117">
        <f>P137+P229+P271+P278+P287+P289+P291+P449+P466+P469+P476</f>
        <v>0</v>
      </c>
      <c r="Q136" s="49"/>
      <c r="R136" s="117">
        <f>R137+R229+R271+R278+R287+R289+R291+R449+R466+R469+R476</f>
        <v>0</v>
      </c>
      <c r="S136" s="49"/>
      <c r="T136" s="118">
        <f>T137+T229+T271+T278+T287+T289+T291+T449+T466+T469+T476</f>
        <v>0</v>
      </c>
      <c r="AT136" s="13" t="s">
        <v>75</v>
      </c>
      <c r="AU136" s="13" t="s">
        <v>209</v>
      </c>
      <c r="BK136" s="119">
        <f>BK137+BK229+BK271+BK278+BK287+BK289+BK291+BK449+BK466+BK469+BK476</f>
        <v>0</v>
      </c>
    </row>
    <row r="137" spans="2:65" s="11" customFormat="1" ht="25.9" customHeight="1">
      <c r="B137" s="120"/>
      <c r="D137" s="121" t="s">
        <v>75</v>
      </c>
      <c r="E137" s="122" t="s">
        <v>2000</v>
      </c>
      <c r="F137" s="122" t="s">
        <v>2001</v>
      </c>
      <c r="I137" s="123"/>
      <c r="J137" s="124">
        <f>BK137</f>
        <v>0</v>
      </c>
      <c r="L137" s="120"/>
      <c r="M137" s="125"/>
      <c r="P137" s="126">
        <f>SUM(P138:P228)</f>
        <v>0</v>
      </c>
      <c r="R137" s="126">
        <f>SUM(R138:R228)</f>
        <v>0</v>
      </c>
      <c r="T137" s="127">
        <f>SUM(T138:T228)</f>
        <v>0</v>
      </c>
      <c r="AR137" s="121" t="s">
        <v>83</v>
      </c>
      <c r="AT137" s="128" t="s">
        <v>75</v>
      </c>
      <c r="AU137" s="128" t="s">
        <v>76</v>
      </c>
      <c r="AY137" s="121" t="s">
        <v>251</v>
      </c>
      <c r="BK137" s="129">
        <f>SUM(BK138:BK228)</f>
        <v>0</v>
      </c>
    </row>
    <row r="138" spans="2:65" s="1" customFormat="1" ht="16.5" customHeight="1">
      <c r="B138" s="132"/>
      <c r="C138" s="133" t="s">
        <v>83</v>
      </c>
      <c r="D138" s="133" t="s">
        <v>253</v>
      </c>
      <c r="E138" s="134" t="s">
        <v>2002</v>
      </c>
      <c r="F138" s="135" t="s">
        <v>2003</v>
      </c>
      <c r="G138" s="136" t="s">
        <v>401</v>
      </c>
      <c r="H138" s="137">
        <v>1</v>
      </c>
      <c r="I138" s="138"/>
      <c r="J138" s="139">
        <f t="shared" ref="J138:J169" si="0">ROUND(I138*H138,2)</f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ref="P138:P169" si="1">O138*H138</f>
        <v>0</v>
      </c>
      <c r="Q138" s="142">
        <v>0</v>
      </c>
      <c r="R138" s="142">
        <f t="shared" ref="R138:R169" si="2">Q138*H138</f>
        <v>0</v>
      </c>
      <c r="S138" s="142">
        <v>0</v>
      </c>
      <c r="T138" s="143">
        <f t="shared" ref="T138:T169" si="3">S138*H138</f>
        <v>0</v>
      </c>
      <c r="AR138" s="144" t="s">
        <v>258</v>
      </c>
      <c r="AT138" s="144" t="s">
        <v>253</v>
      </c>
      <c r="AU138" s="144" t="s">
        <v>83</v>
      </c>
      <c r="AY138" s="13" t="s">
        <v>251</v>
      </c>
      <c r="BE138" s="145">
        <f t="shared" ref="BE138:BE169" si="4">IF(N138="základní",J138,0)</f>
        <v>0</v>
      </c>
      <c r="BF138" s="145">
        <f t="shared" ref="BF138:BF169" si="5">IF(N138="snížená",J138,0)</f>
        <v>0</v>
      </c>
      <c r="BG138" s="145">
        <f t="shared" ref="BG138:BG169" si="6">IF(N138="zákl. přenesená",J138,0)</f>
        <v>0</v>
      </c>
      <c r="BH138" s="145">
        <f t="shared" ref="BH138:BH169" si="7">IF(N138="sníž. přenesená",J138,0)</f>
        <v>0</v>
      </c>
      <c r="BI138" s="145">
        <f t="shared" ref="BI138:BI169" si="8">IF(N138="nulová",J138,0)</f>
        <v>0</v>
      </c>
      <c r="BJ138" s="13" t="s">
        <v>83</v>
      </c>
      <c r="BK138" s="145">
        <f t="shared" ref="BK138:BK169" si="9">ROUND(I138*H138,2)</f>
        <v>0</v>
      </c>
      <c r="BL138" s="13" t="s">
        <v>258</v>
      </c>
      <c r="BM138" s="144" t="s">
        <v>2004</v>
      </c>
    </row>
    <row r="139" spans="2:65" s="1" customFormat="1" ht="44.25" customHeight="1">
      <c r="B139" s="132"/>
      <c r="C139" s="133" t="s">
        <v>85</v>
      </c>
      <c r="D139" s="133" t="s">
        <v>253</v>
      </c>
      <c r="E139" s="134" t="s">
        <v>2005</v>
      </c>
      <c r="F139" s="135" t="s">
        <v>2006</v>
      </c>
      <c r="G139" s="136" t="s">
        <v>401</v>
      </c>
      <c r="H139" s="137">
        <v>4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83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2007</v>
      </c>
    </row>
    <row r="140" spans="2:65" s="1" customFormat="1" ht="24.2" customHeight="1">
      <c r="B140" s="132"/>
      <c r="C140" s="133" t="s">
        <v>93</v>
      </c>
      <c r="D140" s="133" t="s">
        <v>253</v>
      </c>
      <c r="E140" s="134" t="s">
        <v>2008</v>
      </c>
      <c r="F140" s="135" t="s">
        <v>2009</v>
      </c>
      <c r="G140" s="136" t="s">
        <v>401</v>
      </c>
      <c r="H140" s="137">
        <v>52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83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2010</v>
      </c>
    </row>
    <row r="141" spans="2:65" s="1" customFormat="1" ht="16.5" customHeight="1">
      <c r="B141" s="132"/>
      <c r="C141" s="133" t="s">
        <v>258</v>
      </c>
      <c r="D141" s="133" t="s">
        <v>253</v>
      </c>
      <c r="E141" s="134" t="s">
        <v>2011</v>
      </c>
      <c r="F141" s="135" t="s">
        <v>2012</v>
      </c>
      <c r="G141" s="136" t="s">
        <v>401</v>
      </c>
      <c r="H141" s="137">
        <v>2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83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2013</v>
      </c>
    </row>
    <row r="142" spans="2:65" s="1" customFormat="1" ht="37.9" customHeight="1">
      <c r="B142" s="132"/>
      <c r="C142" s="133" t="s">
        <v>270</v>
      </c>
      <c r="D142" s="133" t="s">
        <v>253</v>
      </c>
      <c r="E142" s="134" t="s">
        <v>2014</v>
      </c>
      <c r="F142" s="135" t="s">
        <v>2015</v>
      </c>
      <c r="G142" s="136" t="s">
        <v>401</v>
      </c>
      <c r="H142" s="137">
        <v>3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83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2016</v>
      </c>
    </row>
    <row r="143" spans="2:65" s="1" customFormat="1" ht="37.9" customHeight="1">
      <c r="B143" s="132"/>
      <c r="C143" s="133" t="s">
        <v>274</v>
      </c>
      <c r="D143" s="133" t="s">
        <v>253</v>
      </c>
      <c r="E143" s="134" t="s">
        <v>2017</v>
      </c>
      <c r="F143" s="135" t="s">
        <v>2018</v>
      </c>
      <c r="G143" s="136" t="s">
        <v>401</v>
      </c>
      <c r="H143" s="137">
        <v>3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83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2019</v>
      </c>
    </row>
    <row r="144" spans="2:65" s="1" customFormat="1" ht="24.2" customHeight="1">
      <c r="B144" s="132"/>
      <c r="C144" s="133" t="s">
        <v>278</v>
      </c>
      <c r="D144" s="133" t="s">
        <v>253</v>
      </c>
      <c r="E144" s="134" t="s">
        <v>2020</v>
      </c>
      <c r="F144" s="135" t="s">
        <v>2009</v>
      </c>
      <c r="G144" s="136" t="s">
        <v>401</v>
      </c>
      <c r="H144" s="137">
        <v>18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258</v>
      </c>
      <c r="AT144" s="144" t="s">
        <v>253</v>
      </c>
      <c r="AU144" s="144" t="s">
        <v>83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2021</v>
      </c>
    </row>
    <row r="145" spans="2:65" s="1" customFormat="1" ht="24.2" customHeight="1">
      <c r="B145" s="132"/>
      <c r="C145" s="133" t="s">
        <v>283</v>
      </c>
      <c r="D145" s="133" t="s">
        <v>253</v>
      </c>
      <c r="E145" s="134" t="s">
        <v>2022</v>
      </c>
      <c r="F145" s="135" t="s">
        <v>2023</v>
      </c>
      <c r="G145" s="136" t="s">
        <v>401</v>
      </c>
      <c r="H145" s="137">
        <v>14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83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2024</v>
      </c>
    </row>
    <row r="146" spans="2:65" s="1" customFormat="1" ht="16.5" customHeight="1">
      <c r="B146" s="132"/>
      <c r="C146" s="133" t="s">
        <v>287</v>
      </c>
      <c r="D146" s="133" t="s">
        <v>253</v>
      </c>
      <c r="E146" s="134" t="s">
        <v>2025</v>
      </c>
      <c r="F146" s="135" t="s">
        <v>2026</v>
      </c>
      <c r="G146" s="136" t="s">
        <v>411</v>
      </c>
      <c r="H146" s="137">
        <v>3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83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2027</v>
      </c>
    </row>
    <row r="147" spans="2:65" s="1" customFormat="1" ht="16.5" customHeight="1">
      <c r="B147" s="132"/>
      <c r="C147" s="133" t="s">
        <v>292</v>
      </c>
      <c r="D147" s="133" t="s">
        <v>253</v>
      </c>
      <c r="E147" s="134" t="s">
        <v>2028</v>
      </c>
      <c r="F147" s="135" t="s">
        <v>2029</v>
      </c>
      <c r="G147" s="136" t="s">
        <v>411</v>
      </c>
      <c r="H147" s="137">
        <v>39</v>
      </c>
      <c r="I147" s="138"/>
      <c r="J147" s="139">
        <f t="shared" si="0"/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258</v>
      </c>
      <c r="AT147" s="144" t="s">
        <v>253</v>
      </c>
      <c r="AU147" s="144" t="s">
        <v>83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2030</v>
      </c>
    </row>
    <row r="148" spans="2:65" s="1" customFormat="1" ht="16.5" customHeight="1">
      <c r="B148" s="132"/>
      <c r="C148" s="133" t="s">
        <v>296</v>
      </c>
      <c r="D148" s="133" t="s">
        <v>253</v>
      </c>
      <c r="E148" s="134" t="s">
        <v>2031</v>
      </c>
      <c r="F148" s="135" t="s">
        <v>2032</v>
      </c>
      <c r="G148" s="136" t="s">
        <v>411</v>
      </c>
      <c r="H148" s="137">
        <v>270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83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2033</v>
      </c>
    </row>
    <row r="149" spans="2:65" s="1" customFormat="1" ht="16.5" customHeight="1">
      <c r="B149" s="132"/>
      <c r="C149" s="133" t="s">
        <v>300</v>
      </c>
      <c r="D149" s="133" t="s">
        <v>253</v>
      </c>
      <c r="E149" s="134" t="s">
        <v>2034</v>
      </c>
      <c r="F149" s="135" t="s">
        <v>2035</v>
      </c>
      <c r="G149" s="136" t="s">
        <v>411</v>
      </c>
      <c r="H149" s="137">
        <v>325</v>
      </c>
      <c r="I149" s="138"/>
      <c r="J149" s="139">
        <f t="shared" si="0"/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258</v>
      </c>
      <c r="AT149" s="144" t="s">
        <v>253</v>
      </c>
      <c r="AU149" s="144" t="s">
        <v>83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2036</v>
      </c>
    </row>
    <row r="150" spans="2:65" s="1" customFormat="1" ht="16.5" customHeight="1">
      <c r="B150" s="132"/>
      <c r="C150" s="133" t="s">
        <v>304</v>
      </c>
      <c r="D150" s="133" t="s">
        <v>253</v>
      </c>
      <c r="E150" s="134" t="s">
        <v>2037</v>
      </c>
      <c r="F150" s="135" t="s">
        <v>2038</v>
      </c>
      <c r="G150" s="136" t="s">
        <v>411</v>
      </c>
      <c r="H150" s="137">
        <v>451</v>
      </c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258</v>
      </c>
      <c r="AT150" s="144" t="s">
        <v>253</v>
      </c>
      <c r="AU150" s="144" t="s">
        <v>83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2039</v>
      </c>
    </row>
    <row r="151" spans="2:65" s="1" customFormat="1" ht="16.5" customHeight="1">
      <c r="B151" s="132"/>
      <c r="C151" s="133" t="s">
        <v>308</v>
      </c>
      <c r="D151" s="133" t="s">
        <v>253</v>
      </c>
      <c r="E151" s="134" t="s">
        <v>2040</v>
      </c>
      <c r="F151" s="135" t="s">
        <v>2041</v>
      </c>
      <c r="G151" s="136" t="s">
        <v>411</v>
      </c>
      <c r="H151" s="137">
        <v>1515</v>
      </c>
      <c r="I151" s="138"/>
      <c r="J151" s="139">
        <f t="shared" si="0"/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258</v>
      </c>
      <c r="AT151" s="144" t="s">
        <v>253</v>
      </c>
      <c r="AU151" s="144" t="s">
        <v>83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258</v>
      </c>
      <c r="BM151" s="144" t="s">
        <v>2042</v>
      </c>
    </row>
    <row r="152" spans="2:65" s="1" customFormat="1" ht="16.5" customHeight="1">
      <c r="B152" s="132"/>
      <c r="C152" s="133" t="s">
        <v>8</v>
      </c>
      <c r="D152" s="133" t="s">
        <v>253</v>
      </c>
      <c r="E152" s="134" t="s">
        <v>2043</v>
      </c>
      <c r="F152" s="135" t="s">
        <v>2044</v>
      </c>
      <c r="G152" s="136" t="s">
        <v>411</v>
      </c>
      <c r="H152" s="137">
        <v>879</v>
      </c>
      <c r="I152" s="138"/>
      <c r="J152" s="139">
        <f t="shared" si="0"/>
        <v>0</v>
      </c>
      <c r="K152" s="135" t="s">
        <v>257</v>
      </c>
      <c r="L152" s="28"/>
      <c r="M152" s="140" t="s">
        <v>1</v>
      </c>
      <c r="N152" s="141" t="s">
        <v>41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258</v>
      </c>
      <c r="AT152" s="144" t="s">
        <v>253</v>
      </c>
      <c r="AU152" s="144" t="s">
        <v>83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258</v>
      </c>
      <c r="BM152" s="144" t="s">
        <v>2045</v>
      </c>
    </row>
    <row r="153" spans="2:65" s="1" customFormat="1" ht="16.5" customHeight="1">
      <c r="B153" s="132"/>
      <c r="C153" s="133" t="s">
        <v>315</v>
      </c>
      <c r="D153" s="133" t="s">
        <v>253</v>
      </c>
      <c r="E153" s="134" t="s">
        <v>2046</v>
      </c>
      <c r="F153" s="135" t="s">
        <v>2047</v>
      </c>
      <c r="G153" s="136" t="s">
        <v>411</v>
      </c>
      <c r="H153" s="137">
        <v>100</v>
      </c>
      <c r="I153" s="138"/>
      <c r="J153" s="139">
        <f t="shared" si="0"/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258</v>
      </c>
      <c r="AT153" s="144" t="s">
        <v>253</v>
      </c>
      <c r="AU153" s="144" t="s">
        <v>83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258</v>
      </c>
      <c r="BM153" s="144" t="s">
        <v>2048</v>
      </c>
    </row>
    <row r="154" spans="2:65" s="1" customFormat="1" ht="16.5" customHeight="1">
      <c r="B154" s="132"/>
      <c r="C154" s="133" t="s">
        <v>319</v>
      </c>
      <c r="D154" s="133" t="s">
        <v>253</v>
      </c>
      <c r="E154" s="134" t="s">
        <v>2049</v>
      </c>
      <c r="F154" s="135" t="s">
        <v>2050</v>
      </c>
      <c r="G154" s="136" t="s">
        <v>411</v>
      </c>
      <c r="H154" s="137">
        <v>364</v>
      </c>
      <c r="I154" s="138"/>
      <c r="J154" s="139">
        <f t="shared" si="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83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2051</v>
      </c>
    </row>
    <row r="155" spans="2:65" s="1" customFormat="1" ht="24.2" customHeight="1">
      <c r="B155" s="132"/>
      <c r="C155" s="133" t="s">
        <v>324</v>
      </c>
      <c r="D155" s="133" t="s">
        <v>253</v>
      </c>
      <c r="E155" s="134" t="s">
        <v>2052</v>
      </c>
      <c r="F155" s="135" t="s">
        <v>2053</v>
      </c>
      <c r="G155" s="136" t="s">
        <v>411</v>
      </c>
      <c r="H155" s="137">
        <v>50</v>
      </c>
      <c r="I155" s="138"/>
      <c r="J155" s="139">
        <f t="shared" si="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258</v>
      </c>
      <c r="AT155" s="144" t="s">
        <v>253</v>
      </c>
      <c r="AU155" s="144" t="s">
        <v>83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2054</v>
      </c>
    </row>
    <row r="156" spans="2:65" s="1" customFormat="1" ht="16.5" customHeight="1">
      <c r="B156" s="132"/>
      <c r="C156" s="133" t="s">
        <v>328</v>
      </c>
      <c r="D156" s="133" t="s">
        <v>253</v>
      </c>
      <c r="E156" s="134" t="s">
        <v>2055</v>
      </c>
      <c r="F156" s="135" t="s">
        <v>2056</v>
      </c>
      <c r="G156" s="136" t="s">
        <v>411</v>
      </c>
      <c r="H156" s="137">
        <v>10</v>
      </c>
      <c r="I156" s="138"/>
      <c r="J156" s="139">
        <f t="shared" si="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258</v>
      </c>
      <c r="AT156" s="144" t="s">
        <v>253</v>
      </c>
      <c r="AU156" s="144" t="s">
        <v>83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2057</v>
      </c>
    </row>
    <row r="157" spans="2:65" s="1" customFormat="1" ht="21.75" customHeight="1">
      <c r="B157" s="132"/>
      <c r="C157" s="133" t="s">
        <v>332</v>
      </c>
      <c r="D157" s="133" t="s">
        <v>253</v>
      </c>
      <c r="E157" s="134" t="s">
        <v>2058</v>
      </c>
      <c r="F157" s="135" t="s">
        <v>2059</v>
      </c>
      <c r="G157" s="136" t="s">
        <v>411</v>
      </c>
      <c r="H157" s="137">
        <v>46</v>
      </c>
      <c r="I157" s="138"/>
      <c r="J157" s="139">
        <f t="shared" si="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258</v>
      </c>
      <c r="AT157" s="144" t="s">
        <v>253</v>
      </c>
      <c r="AU157" s="144" t="s">
        <v>83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2060</v>
      </c>
    </row>
    <row r="158" spans="2:65" s="1" customFormat="1" ht="21.75" customHeight="1">
      <c r="B158" s="132"/>
      <c r="C158" s="133" t="s">
        <v>7</v>
      </c>
      <c r="D158" s="133" t="s">
        <v>253</v>
      </c>
      <c r="E158" s="134" t="s">
        <v>2061</v>
      </c>
      <c r="F158" s="135" t="s">
        <v>2062</v>
      </c>
      <c r="G158" s="136" t="s">
        <v>411</v>
      </c>
      <c r="H158" s="137">
        <v>110</v>
      </c>
      <c r="I158" s="138"/>
      <c r="J158" s="139">
        <f t="shared" si="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258</v>
      </c>
      <c r="AT158" s="144" t="s">
        <v>253</v>
      </c>
      <c r="AU158" s="144" t="s">
        <v>83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2063</v>
      </c>
    </row>
    <row r="159" spans="2:65" s="1" customFormat="1" ht="16.5" customHeight="1">
      <c r="B159" s="132"/>
      <c r="C159" s="133" t="s">
        <v>340</v>
      </c>
      <c r="D159" s="133" t="s">
        <v>253</v>
      </c>
      <c r="E159" s="134" t="s">
        <v>2064</v>
      </c>
      <c r="F159" s="135" t="s">
        <v>2065</v>
      </c>
      <c r="G159" s="136" t="s">
        <v>411</v>
      </c>
      <c r="H159" s="137">
        <v>178</v>
      </c>
      <c r="I159" s="138"/>
      <c r="J159" s="139">
        <f t="shared" si="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258</v>
      </c>
      <c r="AT159" s="144" t="s">
        <v>253</v>
      </c>
      <c r="AU159" s="144" t="s">
        <v>83</v>
      </c>
      <c r="AY159" s="13" t="s">
        <v>251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3" t="s">
        <v>83</v>
      </c>
      <c r="BK159" s="145">
        <f t="shared" si="9"/>
        <v>0</v>
      </c>
      <c r="BL159" s="13" t="s">
        <v>258</v>
      </c>
      <c r="BM159" s="144" t="s">
        <v>2066</v>
      </c>
    </row>
    <row r="160" spans="2:65" s="1" customFormat="1" ht="16.5" customHeight="1">
      <c r="B160" s="132"/>
      <c r="C160" s="133" t="s">
        <v>344</v>
      </c>
      <c r="D160" s="133" t="s">
        <v>253</v>
      </c>
      <c r="E160" s="134" t="s">
        <v>2067</v>
      </c>
      <c r="F160" s="135" t="s">
        <v>2068</v>
      </c>
      <c r="G160" s="136" t="s">
        <v>411</v>
      </c>
      <c r="H160" s="137">
        <v>20</v>
      </c>
      <c r="I160" s="138"/>
      <c r="J160" s="139">
        <f t="shared" si="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258</v>
      </c>
      <c r="AT160" s="144" t="s">
        <v>253</v>
      </c>
      <c r="AU160" s="144" t="s">
        <v>83</v>
      </c>
      <c r="AY160" s="13" t="s">
        <v>251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3" t="s">
        <v>83</v>
      </c>
      <c r="BK160" s="145">
        <f t="shared" si="9"/>
        <v>0</v>
      </c>
      <c r="BL160" s="13" t="s">
        <v>258</v>
      </c>
      <c r="BM160" s="144" t="s">
        <v>2069</v>
      </c>
    </row>
    <row r="161" spans="2:65" s="1" customFormat="1" ht="16.5" customHeight="1">
      <c r="B161" s="132"/>
      <c r="C161" s="133" t="s">
        <v>348</v>
      </c>
      <c r="D161" s="133" t="s">
        <v>253</v>
      </c>
      <c r="E161" s="134" t="s">
        <v>2070</v>
      </c>
      <c r="F161" s="135" t="s">
        <v>2071</v>
      </c>
      <c r="G161" s="136" t="s">
        <v>411</v>
      </c>
      <c r="H161" s="137">
        <v>80</v>
      </c>
      <c r="I161" s="138"/>
      <c r="J161" s="139">
        <f t="shared" si="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258</v>
      </c>
      <c r="AT161" s="144" t="s">
        <v>253</v>
      </c>
      <c r="AU161" s="144" t="s">
        <v>83</v>
      </c>
      <c r="AY161" s="13" t="s">
        <v>251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3" t="s">
        <v>83</v>
      </c>
      <c r="BK161" s="145">
        <f t="shared" si="9"/>
        <v>0</v>
      </c>
      <c r="BL161" s="13" t="s">
        <v>258</v>
      </c>
      <c r="BM161" s="144" t="s">
        <v>2072</v>
      </c>
    </row>
    <row r="162" spans="2:65" s="1" customFormat="1" ht="16.5" customHeight="1">
      <c r="B162" s="132"/>
      <c r="C162" s="133" t="s">
        <v>352</v>
      </c>
      <c r="D162" s="133" t="s">
        <v>253</v>
      </c>
      <c r="E162" s="134" t="s">
        <v>2073</v>
      </c>
      <c r="F162" s="135" t="s">
        <v>2074</v>
      </c>
      <c r="G162" s="136" t="s">
        <v>401</v>
      </c>
      <c r="H162" s="137">
        <v>9</v>
      </c>
      <c r="I162" s="138"/>
      <c r="J162" s="139">
        <f t="shared" si="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258</v>
      </c>
      <c r="AT162" s="144" t="s">
        <v>253</v>
      </c>
      <c r="AU162" s="144" t="s">
        <v>83</v>
      </c>
      <c r="AY162" s="13" t="s">
        <v>251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3" t="s">
        <v>83</v>
      </c>
      <c r="BK162" s="145">
        <f t="shared" si="9"/>
        <v>0</v>
      </c>
      <c r="BL162" s="13" t="s">
        <v>258</v>
      </c>
      <c r="BM162" s="144" t="s">
        <v>2075</v>
      </c>
    </row>
    <row r="163" spans="2:65" s="1" customFormat="1" ht="16.5" customHeight="1">
      <c r="B163" s="132"/>
      <c r="C163" s="133" t="s">
        <v>356</v>
      </c>
      <c r="D163" s="133" t="s">
        <v>253</v>
      </c>
      <c r="E163" s="134" t="s">
        <v>2076</v>
      </c>
      <c r="F163" s="135" t="s">
        <v>2077</v>
      </c>
      <c r="G163" s="136" t="s">
        <v>401</v>
      </c>
      <c r="H163" s="137">
        <v>13</v>
      </c>
      <c r="I163" s="138"/>
      <c r="J163" s="139">
        <f t="shared" si="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"/>
        <v>0</v>
      </c>
      <c r="Q163" s="142">
        <v>0</v>
      </c>
      <c r="R163" s="142">
        <f t="shared" si="2"/>
        <v>0</v>
      </c>
      <c r="S163" s="142">
        <v>0</v>
      </c>
      <c r="T163" s="143">
        <f t="shared" si="3"/>
        <v>0</v>
      </c>
      <c r="AR163" s="144" t="s">
        <v>258</v>
      </c>
      <c r="AT163" s="144" t="s">
        <v>253</v>
      </c>
      <c r="AU163" s="144" t="s">
        <v>83</v>
      </c>
      <c r="AY163" s="13" t="s">
        <v>251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3" t="s">
        <v>83</v>
      </c>
      <c r="BK163" s="145">
        <f t="shared" si="9"/>
        <v>0</v>
      </c>
      <c r="BL163" s="13" t="s">
        <v>258</v>
      </c>
      <c r="BM163" s="144" t="s">
        <v>2078</v>
      </c>
    </row>
    <row r="164" spans="2:65" s="1" customFormat="1" ht="33" customHeight="1">
      <c r="B164" s="132"/>
      <c r="C164" s="133" t="s">
        <v>360</v>
      </c>
      <c r="D164" s="133" t="s">
        <v>253</v>
      </c>
      <c r="E164" s="134" t="s">
        <v>2079</v>
      </c>
      <c r="F164" s="135" t="s">
        <v>2080</v>
      </c>
      <c r="G164" s="136" t="s">
        <v>401</v>
      </c>
      <c r="H164" s="137">
        <v>6</v>
      </c>
      <c r="I164" s="138"/>
      <c r="J164" s="139">
        <f t="shared" si="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"/>
        <v>0</v>
      </c>
      <c r="Q164" s="142">
        <v>0</v>
      </c>
      <c r="R164" s="142">
        <f t="shared" si="2"/>
        <v>0</v>
      </c>
      <c r="S164" s="142">
        <v>0</v>
      </c>
      <c r="T164" s="143">
        <f t="shared" si="3"/>
        <v>0</v>
      </c>
      <c r="AR164" s="144" t="s">
        <v>258</v>
      </c>
      <c r="AT164" s="144" t="s">
        <v>253</v>
      </c>
      <c r="AU164" s="144" t="s">
        <v>83</v>
      </c>
      <c r="AY164" s="13" t="s">
        <v>251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3" t="s">
        <v>83</v>
      </c>
      <c r="BK164" s="145">
        <f t="shared" si="9"/>
        <v>0</v>
      </c>
      <c r="BL164" s="13" t="s">
        <v>258</v>
      </c>
      <c r="BM164" s="144" t="s">
        <v>2081</v>
      </c>
    </row>
    <row r="165" spans="2:65" s="1" customFormat="1" ht="16.5" customHeight="1">
      <c r="B165" s="132"/>
      <c r="C165" s="133" t="s">
        <v>364</v>
      </c>
      <c r="D165" s="133" t="s">
        <v>253</v>
      </c>
      <c r="E165" s="134" t="s">
        <v>2082</v>
      </c>
      <c r="F165" s="135" t="s">
        <v>2083</v>
      </c>
      <c r="G165" s="136" t="s">
        <v>411</v>
      </c>
      <c r="H165" s="137">
        <v>12</v>
      </c>
      <c r="I165" s="138"/>
      <c r="J165" s="139">
        <f t="shared" si="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"/>
        <v>0</v>
      </c>
      <c r="Q165" s="142">
        <v>0</v>
      </c>
      <c r="R165" s="142">
        <f t="shared" si="2"/>
        <v>0</v>
      </c>
      <c r="S165" s="142">
        <v>0</v>
      </c>
      <c r="T165" s="143">
        <f t="shared" si="3"/>
        <v>0</v>
      </c>
      <c r="AR165" s="144" t="s">
        <v>258</v>
      </c>
      <c r="AT165" s="144" t="s">
        <v>253</v>
      </c>
      <c r="AU165" s="144" t="s">
        <v>83</v>
      </c>
      <c r="AY165" s="13" t="s">
        <v>251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3" t="s">
        <v>83</v>
      </c>
      <c r="BK165" s="145">
        <f t="shared" si="9"/>
        <v>0</v>
      </c>
      <c r="BL165" s="13" t="s">
        <v>258</v>
      </c>
      <c r="BM165" s="144" t="s">
        <v>2084</v>
      </c>
    </row>
    <row r="166" spans="2:65" s="1" customFormat="1" ht="16.5" customHeight="1">
      <c r="B166" s="132"/>
      <c r="C166" s="133" t="s">
        <v>368</v>
      </c>
      <c r="D166" s="133" t="s">
        <v>253</v>
      </c>
      <c r="E166" s="134" t="s">
        <v>2085</v>
      </c>
      <c r="F166" s="135" t="s">
        <v>2086</v>
      </c>
      <c r="G166" s="136" t="s">
        <v>401</v>
      </c>
      <c r="H166" s="137">
        <v>5</v>
      </c>
      <c r="I166" s="138"/>
      <c r="J166" s="139">
        <f t="shared" si="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"/>
        <v>0</v>
      </c>
      <c r="Q166" s="142">
        <v>0</v>
      </c>
      <c r="R166" s="142">
        <f t="shared" si="2"/>
        <v>0</v>
      </c>
      <c r="S166" s="142">
        <v>0</v>
      </c>
      <c r="T166" s="143">
        <f t="shared" si="3"/>
        <v>0</v>
      </c>
      <c r="AR166" s="144" t="s">
        <v>258</v>
      </c>
      <c r="AT166" s="144" t="s">
        <v>253</v>
      </c>
      <c r="AU166" s="144" t="s">
        <v>83</v>
      </c>
      <c r="AY166" s="13" t="s">
        <v>251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3" t="s">
        <v>83</v>
      </c>
      <c r="BK166" s="145">
        <f t="shared" si="9"/>
        <v>0</v>
      </c>
      <c r="BL166" s="13" t="s">
        <v>258</v>
      </c>
      <c r="BM166" s="144" t="s">
        <v>2087</v>
      </c>
    </row>
    <row r="167" spans="2:65" s="1" customFormat="1" ht="33" customHeight="1">
      <c r="B167" s="132"/>
      <c r="C167" s="133" t="s">
        <v>372</v>
      </c>
      <c r="D167" s="133" t="s">
        <v>253</v>
      </c>
      <c r="E167" s="134" t="s">
        <v>2088</v>
      </c>
      <c r="F167" s="135" t="s">
        <v>2089</v>
      </c>
      <c r="G167" s="136" t="s">
        <v>401</v>
      </c>
      <c r="H167" s="137">
        <v>16</v>
      </c>
      <c r="I167" s="138"/>
      <c r="J167" s="139">
        <f t="shared" si="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"/>
        <v>0</v>
      </c>
      <c r="Q167" s="142">
        <v>0</v>
      </c>
      <c r="R167" s="142">
        <f t="shared" si="2"/>
        <v>0</v>
      </c>
      <c r="S167" s="142">
        <v>0</v>
      </c>
      <c r="T167" s="143">
        <f t="shared" si="3"/>
        <v>0</v>
      </c>
      <c r="AR167" s="144" t="s">
        <v>258</v>
      </c>
      <c r="AT167" s="144" t="s">
        <v>253</v>
      </c>
      <c r="AU167" s="144" t="s">
        <v>83</v>
      </c>
      <c r="AY167" s="13" t="s">
        <v>251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13" t="s">
        <v>83</v>
      </c>
      <c r="BK167" s="145">
        <f t="shared" si="9"/>
        <v>0</v>
      </c>
      <c r="BL167" s="13" t="s">
        <v>258</v>
      </c>
      <c r="BM167" s="144" t="s">
        <v>2090</v>
      </c>
    </row>
    <row r="168" spans="2:65" s="1" customFormat="1" ht="33" customHeight="1">
      <c r="B168" s="132"/>
      <c r="C168" s="133" t="s">
        <v>376</v>
      </c>
      <c r="D168" s="133" t="s">
        <v>253</v>
      </c>
      <c r="E168" s="134" t="s">
        <v>2091</v>
      </c>
      <c r="F168" s="135" t="s">
        <v>2092</v>
      </c>
      <c r="G168" s="136" t="s">
        <v>401</v>
      </c>
      <c r="H168" s="137">
        <v>5</v>
      </c>
      <c r="I168" s="138"/>
      <c r="J168" s="139">
        <f t="shared" si="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"/>
        <v>0</v>
      </c>
      <c r="Q168" s="142">
        <v>0</v>
      </c>
      <c r="R168" s="142">
        <f t="shared" si="2"/>
        <v>0</v>
      </c>
      <c r="S168" s="142">
        <v>0</v>
      </c>
      <c r="T168" s="143">
        <f t="shared" si="3"/>
        <v>0</v>
      </c>
      <c r="AR168" s="144" t="s">
        <v>258</v>
      </c>
      <c r="AT168" s="144" t="s">
        <v>253</v>
      </c>
      <c r="AU168" s="144" t="s">
        <v>83</v>
      </c>
      <c r="AY168" s="13" t="s">
        <v>251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13" t="s">
        <v>83</v>
      </c>
      <c r="BK168" s="145">
        <f t="shared" si="9"/>
        <v>0</v>
      </c>
      <c r="BL168" s="13" t="s">
        <v>258</v>
      </c>
      <c r="BM168" s="144" t="s">
        <v>2093</v>
      </c>
    </row>
    <row r="169" spans="2:65" s="1" customFormat="1" ht="24.2" customHeight="1">
      <c r="B169" s="132"/>
      <c r="C169" s="133" t="s">
        <v>380</v>
      </c>
      <c r="D169" s="133" t="s">
        <v>253</v>
      </c>
      <c r="E169" s="134" t="s">
        <v>2094</v>
      </c>
      <c r="F169" s="135" t="s">
        <v>2095</v>
      </c>
      <c r="G169" s="136" t="s">
        <v>411</v>
      </c>
      <c r="H169" s="137">
        <v>96</v>
      </c>
      <c r="I169" s="138"/>
      <c r="J169" s="139">
        <f t="shared" si="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"/>
        <v>0</v>
      </c>
      <c r="Q169" s="142">
        <v>0</v>
      </c>
      <c r="R169" s="142">
        <f t="shared" si="2"/>
        <v>0</v>
      </c>
      <c r="S169" s="142">
        <v>0</v>
      </c>
      <c r="T169" s="143">
        <f t="shared" si="3"/>
        <v>0</v>
      </c>
      <c r="AR169" s="144" t="s">
        <v>258</v>
      </c>
      <c r="AT169" s="144" t="s">
        <v>253</v>
      </c>
      <c r="AU169" s="144" t="s">
        <v>83</v>
      </c>
      <c r="AY169" s="13" t="s">
        <v>251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13" t="s">
        <v>83</v>
      </c>
      <c r="BK169" s="145">
        <f t="shared" si="9"/>
        <v>0</v>
      </c>
      <c r="BL169" s="13" t="s">
        <v>258</v>
      </c>
      <c r="BM169" s="144" t="s">
        <v>2096</v>
      </c>
    </row>
    <row r="170" spans="2:65" s="1" customFormat="1" ht="16.5" customHeight="1">
      <c r="B170" s="132"/>
      <c r="C170" s="133" t="s">
        <v>384</v>
      </c>
      <c r="D170" s="133" t="s">
        <v>253</v>
      </c>
      <c r="E170" s="134" t="s">
        <v>2097</v>
      </c>
      <c r="F170" s="135" t="s">
        <v>2098</v>
      </c>
      <c r="G170" s="136" t="s">
        <v>411</v>
      </c>
      <c r="H170" s="137">
        <v>84</v>
      </c>
      <c r="I170" s="138"/>
      <c r="J170" s="139">
        <f t="shared" ref="J170:J201" si="10">ROUND(I170*H170,2)</f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ref="P170:P201" si="11">O170*H170</f>
        <v>0</v>
      </c>
      <c r="Q170" s="142">
        <v>0</v>
      </c>
      <c r="R170" s="142">
        <f t="shared" ref="R170:R201" si="12">Q170*H170</f>
        <v>0</v>
      </c>
      <c r="S170" s="142">
        <v>0</v>
      </c>
      <c r="T170" s="143">
        <f t="shared" ref="T170:T201" si="13">S170*H170</f>
        <v>0</v>
      </c>
      <c r="AR170" s="144" t="s">
        <v>258</v>
      </c>
      <c r="AT170" s="144" t="s">
        <v>253</v>
      </c>
      <c r="AU170" s="144" t="s">
        <v>83</v>
      </c>
      <c r="AY170" s="13" t="s">
        <v>251</v>
      </c>
      <c r="BE170" s="145">
        <f t="shared" ref="BE170:BE201" si="14">IF(N170="základní",J170,0)</f>
        <v>0</v>
      </c>
      <c r="BF170" s="145">
        <f t="shared" ref="BF170:BF201" si="15">IF(N170="snížená",J170,0)</f>
        <v>0</v>
      </c>
      <c r="BG170" s="145">
        <f t="shared" ref="BG170:BG201" si="16">IF(N170="zákl. přenesená",J170,0)</f>
        <v>0</v>
      </c>
      <c r="BH170" s="145">
        <f t="shared" ref="BH170:BH201" si="17">IF(N170="sníž. přenesená",J170,0)</f>
        <v>0</v>
      </c>
      <c r="BI170" s="145">
        <f t="shared" ref="BI170:BI201" si="18">IF(N170="nulová",J170,0)</f>
        <v>0</v>
      </c>
      <c r="BJ170" s="13" t="s">
        <v>83</v>
      </c>
      <c r="BK170" s="145">
        <f t="shared" ref="BK170:BK201" si="19">ROUND(I170*H170,2)</f>
        <v>0</v>
      </c>
      <c r="BL170" s="13" t="s">
        <v>258</v>
      </c>
      <c r="BM170" s="144" t="s">
        <v>2099</v>
      </c>
    </row>
    <row r="171" spans="2:65" s="1" customFormat="1" ht="16.5" customHeight="1">
      <c r="B171" s="132"/>
      <c r="C171" s="133" t="s">
        <v>388</v>
      </c>
      <c r="D171" s="133" t="s">
        <v>253</v>
      </c>
      <c r="E171" s="134" t="s">
        <v>2100</v>
      </c>
      <c r="F171" s="135" t="s">
        <v>2101</v>
      </c>
      <c r="G171" s="136" t="s">
        <v>411</v>
      </c>
      <c r="H171" s="137">
        <v>42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258</v>
      </c>
      <c r="AT171" s="144" t="s">
        <v>253</v>
      </c>
      <c r="AU171" s="144" t="s">
        <v>83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258</v>
      </c>
      <c r="BM171" s="144" t="s">
        <v>2102</v>
      </c>
    </row>
    <row r="172" spans="2:65" s="1" customFormat="1" ht="16.5" customHeight="1">
      <c r="B172" s="132"/>
      <c r="C172" s="133" t="s">
        <v>392</v>
      </c>
      <c r="D172" s="133" t="s">
        <v>253</v>
      </c>
      <c r="E172" s="134" t="s">
        <v>2103</v>
      </c>
      <c r="F172" s="135" t="s">
        <v>2104</v>
      </c>
      <c r="G172" s="136" t="s">
        <v>411</v>
      </c>
      <c r="H172" s="137">
        <v>45</v>
      </c>
      <c r="I172" s="138"/>
      <c r="J172" s="139">
        <f t="shared" si="1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258</v>
      </c>
      <c r="AT172" s="144" t="s">
        <v>253</v>
      </c>
      <c r="AU172" s="144" t="s">
        <v>83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258</v>
      </c>
      <c r="BM172" s="144" t="s">
        <v>2105</v>
      </c>
    </row>
    <row r="173" spans="2:65" s="1" customFormat="1" ht="16.5" customHeight="1">
      <c r="B173" s="132"/>
      <c r="C173" s="133" t="s">
        <v>398</v>
      </c>
      <c r="D173" s="133" t="s">
        <v>253</v>
      </c>
      <c r="E173" s="134" t="s">
        <v>2106</v>
      </c>
      <c r="F173" s="135" t="s">
        <v>2107</v>
      </c>
      <c r="G173" s="136" t="s">
        <v>401</v>
      </c>
      <c r="H173" s="137">
        <v>200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258</v>
      </c>
      <c r="AT173" s="144" t="s">
        <v>253</v>
      </c>
      <c r="AU173" s="144" t="s">
        <v>83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258</v>
      </c>
      <c r="BM173" s="144" t="s">
        <v>2108</v>
      </c>
    </row>
    <row r="174" spans="2:65" s="1" customFormat="1" ht="16.5" customHeight="1">
      <c r="B174" s="132"/>
      <c r="C174" s="133" t="s">
        <v>404</v>
      </c>
      <c r="D174" s="133" t="s">
        <v>253</v>
      </c>
      <c r="E174" s="134" t="s">
        <v>2109</v>
      </c>
      <c r="F174" s="135" t="s">
        <v>2110</v>
      </c>
      <c r="G174" s="136" t="s">
        <v>401</v>
      </c>
      <c r="H174" s="137">
        <v>120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258</v>
      </c>
      <c r="AT174" s="144" t="s">
        <v>253</v>
      </c>
      <c r="AU174" s="144" t="s">
        <v>83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2111</v>
      </c>
    </row>
    <row r="175" spans="2:65" s="1" customFormat="1" ht="24.2" customHeight="1">
      <c r="B175" s="132"/>
      <c r="C175" s="133" t="s">
        <v>408</v>
      </c>
      <c r="D175" s="133" t="s">
        <v>253</v>
      </c>
      <c r="E175" s="134" t="s">
        <v>2112</v>
      </c>
      <c r="F175" s="135" t="s">
        <v>2113</v>
      </c>
      <c r="G175" s="136" t="s">
        <v>401</v>
      </c>
      <c r="H175" s="137">
        <v>15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83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2114</v>
      </c>
    </row>
    <row r="176" spans="2:65" s="1" customFormat="1" ht="24.2" customHeight="1">
      <c r="B176" s="132"/>
      <c r="C176" s="133" t="s">
        <v>413</v>
      </c>
      <c r="D176" s="133" t="s">
        <v>253</v>
      </c>
      <c r="E176" s="134" t="s">
        <v>2115</v>
      </c>
      <c r="F176" s="135" t="s">
        <v>2116</v>
      </c>
      <c r="G176" s="136" t="s">
        <v>401</v>
      </c>
      <c r="H176" s="137">
        <v>16</v>
      </c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258</v>
      </c>
      <c r="AT176" s="144" t="s">
        <v>253</v>
      </c>
      <c r="AU176" s="144" t="s">
        <v>83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2117</v>
      </c>
    </row>
    <row r="177" spans="2:65" s="1" customFormat="1" ht="24.2" customHeight="1">
      <c r="B177" s="132"/>
      <c r="C177" s="133" t="s">
        <v>418</v>
      </c>
      <c r="D177" s="133" t="s">
        <v>253</v>
      </c>
      <c r="E177" s="134" t="s">
        <v>2118</v>
      </c>
      <c r="F177" s="135" t="s">
        <v>2119</v>
      </c>
      <c r="G177" s="136" t="s">
        <v>401</v>
      </c>
      <c r="H177" s="137">
        <v>76</v>
      </c>
      <c r="I177" s="138"/>
      <c r="J177" s="139">
        <f t="shared" si="1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258</v>
      </c>
      <c r="AT177" s="144" t="s">
        <v>253</v>
      </c>
      <c r="AU177" s="144" t="s">
        <v>83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2120</v>
      </c>
    </row>
    <row r="178" spans="2:65" s="1" customFormat="1" ht="16.5" customHeight="1">
      <c r="B178" s="132"/>
      <c r="C178" s="133" t="s">
        <v>422</v>
      </c>
      <c r="D178" s="133" t="s">
        <v>253</v>
      </c>
      <c r="E178" s="134" t="s">
        <v>2121</v>
      </c>
      <c r="F178" s="135" t="s">
        <v>2122</v>
      </c>
      <c r="G178" s="136" t="s">
        <v>401</v>
      </c>
      <c r="H178" s="137">
        <v>4</v>
      </c>
      <c r="I178" s="138"/>
      <c r="J178" s="139">
        <f t="shared" si="1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258</v>
      </c>
      <c r="AT178" s="144" t="s">
        <v>253</v>
      </c>
      <c r="AU178" s="144" t="s">
        <v>83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258</v>
      </c>
      <c r="BM178" s="144" t="s">
        <v>2123</v>
      </c>
    </row>
    <row r="179" spans="2:65" s="1" customFormat="1" ht="16.5" customHeight="1">
      <c r="B179" s="132"/>
      <c r="C179" s="133" t="s">
        <v>427</v>
      </c>
      <c r="D179" s="133" t="s">
        <v>253</v>
      </c>
      <c r="E179" s="134" t="s">
        <v>2124</v>
      </c>
      <c r="F179" s="135" t="s">
        <v>2125</v>
      </c>
      <c r="G179" s="136" t="s">
        <v>401</v>
      </c>
      <c r="H179" s="137">
        <v>4</v>
      </c>
      <c r="I179" s="138"/>
      <c r="J179" s="139">
        <f t="shared" si="1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AR179" s="144" t="s">
        <v>258</v>
      </c>
      <c r="AT179" s="144" t="s">
        <v>253</v>
      </c>
      <c r="AU179" s="144" t="s">
        <v>83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258</v>
      </c>
      <c r="BM179" s="144" t="s">
        <v>2126</v>
      </c>
    </row>
    <row r="180" spans="2:65" s="1" customFormat="1" ht="16.5" customHeight="1">
      <c r="B180" s="132"/>
      <c r="C180" s="133" t="s">
        <v>431</v>
      </c>
      <c r="D180" s="133" t="s">
        <v>253</v>
      </c>
      <c r="E180" s="134" t="s">
        <v>2127</v>
      </c>
      <c r="F180" s="135" t="s">
        <v>2128</v>
      </c>
      <c r="G180" s="136" t="s">
        <v>401</v>
      </c>
      <c r="H180" s="137">
        <v>102</v>
      </c>
      <c r="I180" s="138"/>
      <c r="J180" s="139">
        <f t="shared" si="1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AR180" s="144" t="s">
        <v>258</v>
      </c>
      <c r="AT180" s="144" t="s">
        <v>253</v>
      </c>
      <c r="AU180" s="144" t="s">
        <v>83</v>
      </c>
      <c r="AY180" s="13" t="s">
        <v>251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3" t="s">
        <v>83</v>
      </c>
      <c r="BK180" s="145">
        <f t="shared" si="19"/>
        <v>0</v>
      </c>
      <c r="BL180" s="13" t="s">
        <v>258</v>
      </c>
      <c r="BM180" s="144" t="s">
        <v>2129</v>
      </c>
    </row>
    <row r="181" spans="2:65" s="1" customFormat="1" ht="16.5" customHeight="1">
      <c r="B181" s="132"/>
      <c r="C181" s="133" t="s">
        <v>435</v>
      </c>
      <c r="D181" s="133" t="s">
        <v>253</v>
      </c>
      <c r="E181" s="134" t="s">
        <v>2130</v>
      </c>
      <c r="F181" s="135" t="s">
        <v>2131</v>
      </c>
      <c r="G181" s="136" t="s">
        <v>401</v>
      </c>
      <c r="H181" s="137">
        <v>18</v>
      </c>
      <c r="I181" s="138"/>
      <c r="J181" s="139">
        <f t="shared" si="1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258</v>
      </c>
      <c r="AT181" s="144" t="s">
        <v>253</v>
      </c>
      <c r="AU181" s="144" t="s">
        <v>83</v>
      </c>
      <c r="AY181" s="13" t="s">
        <v>251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3" t="s">
        <v>83</v>
      </c>
      <c r="BK181" s="145">
        <f t="shared" si="19"/>
        <v>0</v>
      </c>
      <c r="BL181" s="13" t="s">
        <v>258</v>
      </c>
      <c r="BM181" s="144" t="s">
        <v>2132</v>
      </c>
    </row>
    <row r="182" spans="2:65" s="1" customFormat="1" ht="16.5" customHeight="1">
      <c r="B182" s="132"/>
      <c r="C182" s="133" t="s">
        <v>439</v>
      </c>
      <c r="D182" s="133" t="s">
        <v>253</v>
      </c>
      <c r="E182" s="134" t="s">
        <v>2133</v>
      </c>
      <c r="F182" s="135" t="s">
        <v>2134</v>
      </c>
      <c r="G182" s="136" t="s">
        <v>401</v>
      </c>
      <c r="H182" s="137">
        <v>5</v>
      </c>
      <c r="I182" s="138"/>
      <c r="J182" s="139">
        <f t="shared" si="1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258</v>
      </c>
      <c r="AT182" s="144" t="s">
        <v>253</v>
      </c>
      <c r="AU182" s="144" t="s">
        <v>83</v>
      </c>
      <c r="AY182" s="13" t="s">
        <v>251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3" t="s">
        <v>83</v>
      </c>
      <c r="BK182" s="145">
        <f t="shared" si="19"/>
        <v>0</v>
      </c>
      <c r="BL182" s="13" t="s">
        <v>258</v>
      </c>
      <c r="BM182" s="144" t="s">
        <v>2135</v>
      </c>
    </row>
    <row r="183" spans="2:65" s="1" customFormat="1" ht="16.5" customHeight="1">
      <c r="B183" s="132"/>
      <c r="C183" s="133" t="s">
        <v>443</v>
      </c>
      <c r="D183" s="133" t="s">
        <v>253</v>
      </c>
      <c r="E183" s="134" t="s">
        <v>2136</v>
      </c>
      <c r="F183" s="135" t="s">
        <v>2137</v>
      </c>
      <c r="G183" s="136" t="s">
        <v>401</v>
      </c>
      <c r="H183" s="137">
        <v>8</v>
      </c>
      <c r="I183" s="138"/>
      <c r="J183" s="139">
        <f t="shared" si="1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AR183" s="144" t="s">
        <v>258</v>
      </c>
      <c r="AT183" s="144" t="s">
        <v>253</v>
      </c>
      <c r="AU183" s="144" t="s">
        <v>83</v>
      </c>
      <c r="AY183" s="13" t="s">
        <v>251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3" t="s">
        <v>83</v>
      </c>
      <c r="BK183" s="145">
        <f t="shared" si="19"/>
        <v>0</v>
      </c>
      <c r="BL183" s="13" t="s">
        <v>258</v>
      </c>
      <c r="BM183" s="144" t="s">
        <v>2138</v>
      </c>
    </row>
    <row r="184" spans="2:65" s="1" customFormat="1" ht="33" customHeight="1">
      <c r="B184" s="132"/>
      <c r="C184" s="133" t="s">
        <v>447</v>
      </c>
      <c r="D184" s="133" t="s">
        <v>253</v>
      </c>
      <c r="E184" s="134" t="s">
        <v>2139</v>
      </c>
      <c r="F184" s="135" t="s">
        <v>2140</v>
      </c>
      <c r="G184" s="136" t="s">
        <v>401</v>
      </c>
      <c r="H184" s="137">
        <v>32</v>
      </c>
      <c r="I184" s="138"/>
      <c r="J184" s="139">
        <f t="shared" si="1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AR184" s="144" t="s">
        <v>258</v>
      </c>
      <c r="AT184" s="144" t="s">
        <v>253</v>
      </c>
      <c r="AU184" s="144" t="s">
        <v>83</v>
      </c>
      <c r="AY184" s="13" t="s">
        <v>251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3" t="s">
        <v>83</v>
      </c>
      <c r="BK184" s="145">
        <f t="shared" si="19"/>
        <v>0</v>
      </c>
      <c r="BL184" s="13" t="s">
        <v>258</v>
      </c>
      <c r="BM184" s="144" t="s">
        <v>2141</v>
      </c>
    </row>
    <row r="185" spans="2:65" s="1" customFormat="1" ht="16.5" customHeight="1">
      <c r="B185" s="132"/>
      <c r="C185" s="133" t="s">
        <v>451</v>
      </c>
      <c r="D185" s="133" t="s">
        <v>253</v>
      </c>
      <c r="E185" s="134" t="s">
        <v>2142</v>
      </c>
      <c r="F185" s="135" t="s">
        <v>2143</v>
      </c>
      <c r="G185" s="136" t="s">
        <v>401</v>
      </c>
      <c r="H185" s="137">
        <v>94</v>
      </c>
      <c r="I185" s="138"/>
      <c r="J185" s="139">
        <f t="shared" si="1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258</v>
      </c>
      <c r="AT185" s="144" t="s">
        <v>253</v>
      </c>
      <c r="AU185" s="144" t="s">
        <v>83</v>
      </c>
      <c r="AY185" s="13" t="s">
        <v>251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3" t="s">
        <v>83</v>
      </c>
      <c r="BK185" s="145">
        <f t="shared" si="19"/>
        <v>0</v>
      </c>
      <c r="BL185" s="13" t="s">
        <v>258</v>
      </c>
      <c r="BM185" s="144" t="s">
        <v>2144</v>
      </c>
    </row>
    <row r="186" spans="2:65" s="1" customFormat="1" ht="24.2" customHeight="1">
      <c r="B186" s="132"/>
      <c r="C186" s="133" t="s">
        <v>455</v>
      </c>
      <c r="D186" s="133" t="s">
        <v>253</v>
      </c>
      <c r="E186" s="134" t="s">
        <v>2145</v>
      </c>
      <c r="F186" s="135" t="s">
        <v>2146</v>
      </c>
      <c r="G186" s="136" t="s">
        <v>401</v>
      </c>
      <c r="H186" s="137">
        <v>3</v>
      </c>
      <c r="I186" s="138"/>
      <c r="J186" s="139">
        <f t="shared" si="1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11"/>
        <v>0</v>
      </c>
      <c r="Q186" s="142">
        <v>0</v>
      </c>
      <c r="R186" s="142">
        <f t="shared" si="12"/>
        <v>0</v>
      </c>
      <c r="S186" s="142">
        <v>0</v>
      </c>
      <c r="T186" s="143">
        <f t="shared" si="13"/>
        <v>0</v>
      </c>
      <c r="AR186" s="144" t="s">
        <v>258</v>
      </c>
      <c r="AT186" s="144" t="s">
        <v>253</v>
      </c>
      <c r="AU186" s="144" t="s">
        <v>83</v>
      </c>
      <c r="AY186" s="13" t="s">
        <v>251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3" t="s">
        <v>83</v>
      </c>
      <c r="BK186" s="145">
        <f t="shared" si="19"/>
        <v>0</v>
      </c>
      <c r="BL186" s="13" t="s">
        <v>258</v>
      </c>
      <c r="BM186" s="144" t="s">
        <v>2147</v>
      </c>
    </row>
    <row r="187" spans="2:65" s="1" customFormat="1" ht="16.5" customHeight="1">
      <c r="B187" s="132"/>
      <c r="C187" s="133" t="s">
        <v>459</v>
      </c>
      <c r="D187" s="133" t="s">
        <v>253</v>
      </c>
      <c r="E187" s="134" t="s">
        <v>2148</v>
      </c>
      <c r="F187" s="135" t="s">
        <v>2149</v>
      </c>
      <c r="G187" s="136" t="s">
        <v>401</v>
      </c>
      <c r="H187" s="137">
        <v>5</v>
      </c>
      <c r="I187" s="138"/>
      <c r="J187" s="139">
        <f t="shared" si="1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11"/>
        <v>0</v>
      </c>
      <c r="Q187" s="142">
        <v>0</v>
      </c>
      <c r="R187" s="142">
        <f t="shared" si="12"/>
        <v>0</v>
      </c>
      <c r="S187" s="142">
        <v>0</v>
      </c>
      <c r="T187" s="143">
        <f t="shared" si="13"/>
        <v>0</v>
      </c>
      <c r="AR187" s="144" t="s">
        <v>258</v>
      </c>
      <c r="AT187" s="144" t="s">
        <v>253</v>
      </c>
      <c r="AU187" s="144" t="s">
        <v>83</v>
      </c>
      <c r="AY187" s="13" t="s">
        <v>251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13" t="s">
        <v>83</v>
      </c>
      <c r="BK187" s="145">
        <f t="shared" si="19"/>
        <v>0</v>
      </c>
      <c r="BL187" s="13" t="s">
        <v>258</v>
      </c>
      <c r="BM187" s="144" t="s">
        <v>2150</v>
      </c>
    </row>
    <row r="188" spans="2:65" s="1" customFormat="1" ht="16.5" customHeight="1">
      <c r="B188" s="132"/>
      <c r="C188" s="133" t="s">
        <v>463</v>
      </c>
      <c r="D188" s="133" t="s">
        <v>253</v>
      </c>
      <c r="E188" s="134" t="s">
        <v>2151</v>
      </c>
      <c r="F188" s="135" t="s">
        <v>2152</v>
      </c>
      <c r="G188" s="136" t="s">
        <v>401</v>
      </c>
      <c r="H188" s="137">
        <v>5</v>
      </c>
      <c r="I188" s="138"/>
      <c r="J188" s="139">
        <f t="shared" si="1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11"/>
        <v>0</v>
      </c>
      <c r="Q188" s="142">
        <v>0</v>
      </c>
      <c r="R188" s="142">
        <f t="shared" si="12"/>
        <v>0</v>
      </c>
      <c r="S188" s="142">
        <v>0</v>
      </c>
      <c r="T188" s="143">
        <f t="shared" si="13"/>
        <v>0</v>
      </c>
      <c r="AR188" s="144" t="s">
        <v>258</v>
      </c>
      <c r="AT188" s="144" t="s">
        <v>253</v>
      </c>
      <c r="AU188" s="144" t="s">
        <v>83</v>
      </c>
      <c r="AY188" s="13" t="s">
        <v>251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13" t="s">
        <v>83</v>
      </c>
      <c r="BK188" s="145">
        <f t="shared" si="19"/>
        <v>0</v>
      </c>
      <c r="BL188" s="13" t="s">
        <v>258</v>
      </c>
      <c r="BM188" s="144" t="s">
        <v>2153</v>
      </c>
    </row>
    <row r="189" spans="2:65" s="1" customFormat="1" ht="16.5" customHeight="1">
      <c r="B189" s="132"/>
      <c r="C189" s="133" t="s">
        <v>467</v>
      </c>
      <c r="D189" s="133" t="s">
        <v>253</v>
      </c>
      <c r="E189" s="134" t="s">
        <v>2154</v>
      </c>
      <c r="F189" s="135" t="s">
        <v>2155</v>
      </c>
      <c r="G189" s="136" t="s">
        <v>401</v>
      </c>
      <c r="H189" s="137">
        <v>1</v>
      </c>
      <c r="I189" s="138"/>
      <c r="J189" s="139">
        <f t="shared" si="1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11"/>
        <v>0</v>
      </c>
      <c r="Q189" s="142">
        <v>0</v>
      </c>
      <c r="R189" s="142">
        <f t="shared" si="12"/>
        <v>0</v>
      </c>
      <c r="S189" s="142">
        <v>0</v>
      </c>
      <c r="T189" s="143">
        <f t="shared" si="13"/>
        <v>0</v>
      </c>
      <c r="AR189" s="144" t="s">
        <v>258</v>
      </c>
      <c r="AT189" s="144" t="s">
        <v>253</v>
      </c>
      <c r="AU189" s="144" t="s">
        <v>83</v>
      </c>
      <c r="AY189" s="13" t="s">
        <v>251</v>
      </c>
      <c r="BE189" s="145">
        <f t="shared" si="14"/>
        <v>0</v>
      </c>
      <c r="BF189" s="145">
        <f t="shared" si="15"/>
        <v>0</v>
      </c>
      <c r="BG189" s="145">
        <f t="shared" si="16"/>
        <v>0</v>
      </c>
      <c r="BH189" s="145">
        <f t="shared" si="17"/>
        <v>0</v>
      </c>
      <c r="BI189" s="145">
        <f t="shared" si="18"/>
        <v>0</v>
      </c>
      <c r="BJ189" s="13" t="s">
        <v>83</v>
      </c>
      <c r="BK189" s="145">
        <f t="shared" si="19"/>
        <v>0</v>
      </c>
      <c r="BL189" s="13" t="s">
        <v>258</v>
      </c>
      <c r="BM189" s="144" t="s">
        <v>2156</v>
      </c>
    </row>
    <row r="190" spans="2:65" s="1" customFormat="1" ht="16.5" customHeight="1">
      <c r="B190" s="132"/>
      <c r="C190" s="133" t="s">
        <v>471</v>
      </c>
      <c r="D190" s="133" t="s">
        <v>253</v>
      </c>
      <c r="E190" s="134" t="s">
        <v>2157</v>
      </c>
      <c r="F190" s="135" t="s">
        <v>2158</v>
      </c>
      <c r="G190" s="136" t="s">
        <v>1217</v>
      </c>
      <c r="H190" s="137">
        <v>1</v>
      </c>
      <c r="I190" s="138"/>
      <c r="J190" s="139">
        <f t="shared" si="1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11"/>
        <v>0</v>
      </c>
      <c r="Q190" s="142">
        <v>0</v>
      </c>
      <c r="R190" s="142">
        <f t="shared" si="12"/>
        <v>0</v>
      </c>
      <c r="S190" s="142">
        <v>0</v>
      </c>
      <c r="T190" s="143">
        <f t="shared" si="13"/>
        <v>0</v>
      </c>
      <c r="AR190" s="144" t="s">
        <v>258</v>
      </c>
      <c r="AT190" s="144" t="s">
        <v>253</v>
      </c>
      <c r="AU190" s="144" t="s">
        <v>83</v>
      </c>
      <c r="AY190" s="13" t="s">
        <v>251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13" t="s">
        <v>83</v>
      </c>
      <c r="BK190" s="145">
        <f t="shared" si="19"/>
        <v>0</v>
      </c>
      <c r="BL190" s="13" t="s">
        <v>258</v>
      </c>
      <c r="BM190" s="144" t="s">
        <v>2159</v>
      </c>
    </row>
    <row r="191" spans="2:65" s="1" customFormat="1" ht="16.5" customHeight="1">
      <c r="B191" s="132"/>
      <c r="C191" s="133" t="s">
        <v>475</v>
      </c>
      <c r="D191" s="133" t="s">
        <v>253</v>
      </c>
      <c r="E191" s="134" t="s">
        <v>2160</v>
      </c>
      <c r="F191" s="135" t="s">
        <v>2161</v>
      </c>
      <c r="G191" s="136" t="s">
        <v>401</v>
      </c>
      <c r="H191" s="137">
        <v>17</v>
      </c>
      <c r="I191" s="138"/>
      <c r="J191" s="139">
        <f t="shared" si="1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11"/>
        <v>0</v>
      </c>
      <c r="Q191" s="142">
        <v>0</v>
      </c>
      <c r="R191" s="142">
        <f t="shared" si="12"/>
        <v>0</v>
      </c>
      <c r="S191" s="142">
        <v>0</v>
      </c>
      <c r="T191" s="143">
        <f t="shared" si="13"/>
        <v>0</v>
      </c>
      <c r="AR191" s="144" t="s">
        <v>258</v>
      </c>
      <c r="AT191" s="144" t="s">
        <v>253</v>
      </c>
      <c r="AU191" s="144" t="s">
        <v>83</v>
      </c>
      <c r="AY191" s="13" t="s">
        <v>251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13" t="s">
        <v>83</v>
      </c>
      <c r="BK191" s="145">
        <f t="shared" si="19"/>
        <v>0</v>
      </c>
      <c r="BL191" s="13" t="s">
        <v>258</v>
      </c>
      <c r="BM191" s="144" t="s">
        <v>2162</v>
      </c>
    </row>
    <row r="192" spans="2:65" s="1" customFormat="1" ht="16.5" customHeight="1">
      <c r="B192" s="132"/>
      <c r="C192" s="133" t="s">
        <v>479</v>
      </c>
      <c r="D192" s="133" t="s">
        <v>253</v>
      </c>
      <c r="E192" s="134" t="s">
        <v>2163</v>
      </c>
      <c r="F192" s="135" t="s">
        <v>2164</v>
      </c>
      <c r="G192" s="136" t="s">
        <v>401</v>
      </c>
      <c r="H192" s="137">
        <v>16</v>
      </c>
      <c r="I192" s="138"/>
      <c r="J192" s="139">
        <f t="shared" si="1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11"/>
        <v>0</v>
      </c>
      <c r="Q192" s="142">
        <v>0</v>
      </c>
      <c r="R192" s="142">
        <f t="shared" si="12"/>
        <v>0</v>
      </c>
      <c r="S192" s="142">
        <v>0</v>
      </c>
      <c r="T192" s="143">
        <f t="shared" si="13"/>
        <v>0</v>
      </c>
      <c r="AR192" s="144" t="s">
        <v>258</v>
      </c>
      <c r="AT192" s="144" t="s">
        <v>253</v>
      </c>
      <c r="AU192" s="144" t="s">
        <v>83</v>
      </c>
      <c r="AY192" s="13" t="s">
        <v>251</v>
      </c>
      <c r="BE192" s="145">
        <f t="shared" si="14"/>
        <v>0</v>
      </c>
      <c r="BF192" s="145">
        <f t="shared" si="15"/>
        <v>0</v>
      </c>
      <c r="BG192" s="145">
        <f t="shared" si="16"/>
        <v>0</v>
      </c>
      <c r="BH192" s="145">
        <f t="shared" si="17"/>
        <v>0</v>
      </c>
      <c r="BI192" s="145">
        <f t="shared" si="18"/>
        <v>0</v>
      </c>
      <c r="BJ192" s="13" t="s">
        <v>83</v>
      </c>
      <c r="BK192" s="145">
        <f t="shared" si="19"/>
        <v>0</v>
      </c>
      <c r="BL192" s="13" t="s">
        <v>258</v>
      </c>
      <c r="BM192" s="144" t="s">
        <v>2165</v>
      </c>
    </row>
    <row r="193" spans="2:65" s="1" customFormat="1" ht="16.5" customHeight="1">
      <c r="B193" s="132"/>
      <c r="C193" s="133" t="s">
        <v>483</v>
      </c>
      <c r="D193" s="133" t="s">
        <v>253</v>
      </c>
      <c r="E193" s="134" t="s">
        <v>2166</v>
      </c>
      <c r="F193" s="135" t="s">
        <v>2167</v>
      </c>
      <c r="G193" s="136" t="s">
        <v>401</v>
      </c>
      <c r="H193" s="137">
        <v>1</v>
      </c>
      <c r="I193" s="138"/>
      <c r="J193" s="139">
        <f t="shared" si="10"/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 t="shared" si="11"/>
        <v>0</v>
      </c>
      <c r="Q193" s="142">
        <v>0</v>
      </c>
      <c r="R193" s="142">
        <f t="shared" si="12"/>
        <v>0</v>
      </c>
      <c r="S193" s="142">
        <v>0</v>
      </c>
      <c r="T193" s="143">
        <f t="shared" si="13"/>
        <v>0</v>
      </c>
      <c r="AR193" s="144" t="s">
        <v>258</v>
      </c>
      <c r="AT193" s="144" t="s">
        <v>253</v>
      </c>
      <c r="AU193" s="144" t="s">
        <v>83</v>
      </c>
      <c r="AY193" s="13" t="s">
        <v>251</v>
      </c>
      <c r="BE193" s="145">
        <f t="shared" si="14"/>
        <v>0</v>
      </c>
      <c r="BF193" s="145">
        <f t="shared" si="15"/>
        <v>0</v>
      </c>
      <c r="BG193" s="145">
        <f t="shared" si="16"/>
        <v>0</v>
      </c>
      <c r="BH193" s="145">
        <f t="shared" si="17"/>
        <v>0</v>
      </c>
      <c r="BI193" s="145">
        <f t="shared" si="18"/>
        <v>0</v>
      </c>
      <c r="BJ193" s="13" t="s">
        <v>83</v>
      </c>
      <c r="BK193" s="145">
        <f t="shared" si="19"/>
        <v>0</v>
      </c>
      <c r="BL193" s="13" t="s">
        <v>258</v>
      </c>
      <c r="BM193" s="144" t="s">
        <v>2168</v>
      </c>
    </row>
    <row r="194" spans="2:65" s="1" customFormat="1" ht="16.5" customHeight="1">
      <c r="B194" s="132"/>
      <c r="C194" s="133" t="s">
        <v>487</v>
      </c>
      <c r="D194" s="133" t="s">
        <v>253</v>
      </c>
      <c r="E194" s="134" t="s">
        <v>2169</v>
      </c>
      <c r="F194" s="135" t="s">
        <v>2170</v>
      </c>
      <c r="G194" s="136" t="s">
        <v>401</v>
      </c>
      <c r="H194" s="137">
        <v>5</v>
      </c>
      <c r="I194" s="138"/>
      <c r="J194" s="139">
        <f t="shared" si="10"/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 t="shared" si="11"/>
        <v>0</v>
      </c>
      <c r="Q194" s="142">
        <v>0</v>
      </c>
      <c r="R194" s="142">
        <f t="shared" si="12"/>
        <v>0</v>
      </c>
      <c r="S194" s="142">
        <v>0</v>
      </c>
      <c r="T194" s="143">
        <f t="shared" si="13"/>
        <v>0</v>
      </c>
      <c r="AR194" s="144" t="s">
        <v>258</v>
      </c>
      <c r="AT194" s="144" t="s">
        <v>253</v>
      </c>
      <c r="AU194" s="144" t="s">
        <v>83</v>
      </c>
      <c r="AY194" s="13" t="s">
        <v>251</v>
      </c>
      <c r="BE194" s="145">
        <f t="shared" si="14"/>
        <v>0</v>
      </c>
      <c r="BF194" s="145">
        <f t="shared" si="15"/>
        <v>0</v>
      </c>
      <c r="BG194" s="145">
        <f t="shared" si="16"/>
        <v>0</v>
      </c>
      <c r="BH194" s="145">
        <f t="shared" si="17"/>
        <v>0</v>
      </c>
      <c r="BI194" s="145">
        <f t="shared" si="18"/>
        <v>0</v>
      </c>
      <c r="BJ194" s="13" t="s">
        <v>83</v>
      </c>
      <c r="BK194" s="145">
        <f t="shared" si="19"/>
        <v>0</v>
      </c>
      <c r="BL194" s="13" t="s">
        <v>258</v>
      </c>
      <c r="BM194" s="144" t="s">
        <v>2171</v>
      </c>
    </row>
    <row r="195" spans="2:65" s="1" customFormat="1" ht="21.75" customHeight="1">
      <c r="B195" s="132"/>
      <c r="C195" s="133" t="s">
        <v>491</v>
      </c>
      <c r="D195" s="133" t="s">
        <v>253</v>
      </c>
      <c r="E195" s="134" t="s">
        <v>2172</v>
      </c>
      <c r="F195" s="135" t="s">
        <v>2173</v>
      </c>
      <c r="G195" s="136" t="s">
        <v>401</v>
      </c>
      <c r="H195" s="137">
        <v>21</v>
      </c>
      <c r="I195" s="138"/>
      <c r="J195" s="139">
        <f t="shared" si="10"/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 t="shared" si="11"/>
        <v>0</v>
      </c>
      <c r="Q195" s="142">
        <v>0</v>
      </c>
      <c r="R195" s="142">
        <f t="shared" si="12"/>
        <v>0</v>
      </c>
      <c r="S195" s="142">
        <v>0</v>
      </c>
      <c r="T195" s="143">
        <f t="shared" si="13"/>
        <v>0</v>
      </c>
      <c r="AR195" s="144" t="s">
        <v>258</v>
      </c>
      <c r="AT195" s="144" t="s">
        <v>253</v>
      </c>
      <c r="AU195" s="144" t="s">
        <v>83</v>
      </c>
      <c r="AY195" s="13" t="s">
        <v>251</v>
      </c>
      <c r="BE195" s="145">
        <f t="shared" si="14"/>
        <v>0</v>
      </c>
      <c r="BF195" s="145">
        <f t="shared" si="15"/>
        <v>0</v>
      </c>
      <c r="BG195" s="145">
        <f t="shared" si="16"/>
        <v>0</v>
      </c>
      <c r="BH195" s="145">
        <f t="shared" si="17"/>
        <v>0</v>
      </c>
      <c r="BI195" s="145">
        <f t="shared" si="18"/>
        <v>0</v>
      </c>
      <c r="BJ195" s="13" t="s">
        <v>83</v>
      </c>
      <c r="BK195" s="145">
        <f t="shared" si="19"/>
        <v>0</v>
      </c>
      <c r="BL195" s="13" t="s">
        <v>258</v>
      </c>
      <c r="BM195" s="144" t="s">
        <v>2174</v>
      </c>
    </row>
    <row r="196" spans="2:65" s="1" customFormat="1" ht="16.5" customHeight="1">
      <c r="B196" s="132"/>
      <c r="C196" s="133" t="s">
        <v>495</v>
      </c>
      <c r="D196" s="133" t="s">
        <v>253</v>
      </c>
      <c r="E196" s="134" t="s">
        <v>2175</v>
      </c>
      <c r="F196" s="135" t="s">
        <v>2176</v>
      </c>
      <c r="G196" s="136" t="s">
        <v>401</v>
      </c>
      <c r="H196" s="137">
        <v>17</v>
      </c>
      <c r="I196" s="138"/>
      <c r="J196" s="139">
        <f t="shared" si="10"/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si="11"/>
        <v>0</v>
      </c>
      <c r="Q196" s="142">
        <v>0</v>
      </c>
      <c r="R196" s="142">
        <f t="shared" si="12"/>
        <v>0</v>
      </c>
      <c r="S196" s="142">
        <v>0</v>
      </c>
      <c r="T196" s="143">
        <f t="shared" si="13"/>
        <v>0</v>
      </c>
      <c r="AR196" s="144" t="s">
        <v>258</v>
      </c>
      <c r="AT196" s="144" t="s">
        <v>253</v>
      </c>
      <c r="AU196" s="144" t="s">
        <v>83</v>
      </c>
      <c r="AY196" s="13" t="s">
        <v>251</v>
      </c>
      <c r="BE196" s="145">
        <f t="shared" si="14"/>
        <v>0</v>
      </c>
      <c r="BF196" s="145">
        <f t="shared" si="15"/>
        <v>0</v>
      </c>
      <c r="BG196" s="145">
        <f t="shared" si="16"/>
        <v>0</v>
      </c>
      <c r="BH196" s="145">
        <f t="shared" si="17"/>
        <v>0</v>
      </c>
      <c r="BI196" s="145">
        <f t="shared" si="18"/>
        <v>0</v>
      </c>
      <c r="BJ196" s="13" t="s">
        <v>83</v>
      </c>
      <c r="BK196" s="145">
        <f t="shared" si="19"/>
        <v>0</v>
      </c>
      <c r="BL196" s="13" t="s">
        <v>258</v>
      </c>
      <c r="BM196" s="144" t="s">
        <v>2177</v>
      </c>
    </row>
    <row r="197" spans="2:65" s="1" customFormat="1" ht="16.5" customHeight="1">
      <c r="B197" s="132"/>
      <c r="C197" s="133" t="s">
        <v>499</v>
      </c>
      <c r="D197" s="133" t="s">
        <v>253</v>
      </c>
      <c r="E197" s="134" t="s">
        <v>2178</v>
      </c>
      <c r="F197" s="135" t="s">
        <v>2179</v>
      </c>
      <c r="G197" s="136" t="s">
        <v>401</v>
      </c>
      <c r="H197" s="137">
        <v>11</v>
      </c>
      <c r="I197" s="138"/>
      <c r="J197" s="139">
        <f t="shared" si="10"/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si="11"/>
        <v>0</v>
      </c>
      <c r="Q197" s="142">
        <v>0</v>
      </c>
      <c r="R197" s="142">
        <f t="shared" si="12"/>
        <v>0</v>
      </c>
      <c r="S197" s="142">
        <v>0</v>
      </c>
      <c r="T197" s="143">
        <f t="shared" si="13"/>
        <v>0</v>
      </c>
      <c r="AR197" s="144" t="s">
        <v>258</v>
      </c>
      <c r="AT197" s="144" t="s">
        <v>253</v>
      </c>
      <c r="AU197" s="144" t="s">
        <v>83</v>
      </c>
      <c r="AY197" s="13" t="s">
        <v>251</v>
      </c>
      <c r="BE197" s="145">
        <f t="shared" si="14"/>
        <v>0</v>
      </c>
      <c r="BF197" s="145">
        <f t="shared" si="15"/>
        <v>0</v>
      </c>
      <c r="BG197" s="145">
        <f t="shared" si="16"/>
        <v>0</v>
      </c>
      <c r="BH197" s="145">
        <f t="shared" si="17"/>
        <v>0</v>
      </c>
      <c r="BI197" s="145">
        <f t="shared" si="18"/>
        <v>0</v>
      </c>
      <c r="BJ197" s="13" t="s">
        <v>83</v>
      </c>
      <c r="BK197" s="145">
        <f t="shared" si="19"/>
        <v>0</v>
      </c>
      <c r="BL197" s="13" t="s">
        <v>258</v>
      </c>
      <c r="BM197" s="144" t="s">
        <v>2180</v>
      </c>
    </row>
    <row r="198" spans="2:65" s="1" customFormat="1" ht="16.5" customHeight="1">
      <c r="B198" s="132"/>
      <c r="C198" s="133" t="s">
        <v>503</v>
      </c>
      <c r="D198" s="133" t="s">
        <v>253</v>
      </c>
      <c r="E198" s="134" t="s">
        <v>2181</v>
      </c>
      <c r="F198" s="135" t="s">
        <v>2182</v>
      </c>
      <c r="G198" s="136" t="s">
        <v>401</v>
      </c>
      <c r="H198" s="137">
        <v>12</v>
      </c>
      <c r="I198" s="138"/>
      <c r="J198" s="139">
        <f t="shared" si="1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11"/>
        <v>0</v>
      </c>
      <c r="Q198" s="142">
        <v>0</v>
      </c>
      <c r="R198" s="142">
        <f t="shared" si="12"/>
        <v>0</v>
      </c>
      <c r="S198" s="142">
        <v>0</v>
      </c>
      <c r="T198" s="143">
        <f t="shared" si="13"/>
        <v>0</v>
      </c>
      <c r="AR198" s="144" t="s">
        <v>258</v>
      </c>
      <c r="AT198" s="144" t="s">
        <v>253</v>
      </c>
      <c r="AU198" s="144" t="s">
        <v>83</v>
      </c>
      <c r="AY198" s="13" t="s">
        <v>251</v>
      </c>
      <c r="BE198" s="145">
        <f t="shared" si="14"/>
        <v>0</v>
      </c>
      <c r="BF198" s="145">
        <f t="shared" si="15"/>
        <v>0</v>
      </c>
      <c r="BG198" s="145">
        <f t="shared" si="16"/>
        <v>0</v>
      </c>
      <c r="BH198" s="145">
        <f t="shared" si="17"/>
        <v>0</v>
      </c>
      <c r="BI198" s="145">
        <f t="shared" si="18"/>
        <v>0</v>
      </c>
      <c r="BJ198" s="13" t="s">
        <v>83</v>
      </c>
      <c r="BK198" s="145">
        <f t="shared" si="19"/>
        <v>0</v>
      </c>
      <c r="BL198" s="13" t="s">
        <v>258</v>
      </c>
      <c r="BM198" s="144" t="s">
        <v>2183</v>
      </c>
    </row>
    <row r="199" spans="2:65" s="1" customFormat="1" ht="24.2" customHeight="1">
      <c r="B199" s="132"/>
      <c r="C199" s="133" t="s">
        <v>507</v>
      </c>
      <c r="D199" s="133" t="s">
        <v>253</v>
      </c>
      <c r="E199" s="134" t="s">
        <v>2184</v>
      </c>
      <c r="F199" s="135" t="s">
        <v>2185</v>
      </c>
      <c r="G199" s="136" t="s">
        <v>411</v>
      </c>
      <c r="H199" s="137">
        <v>50</v>
      </c>
      <c r="I199" s="138"/>
      <c r="J199" s="139">
        <f t="shared" si="1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11"/>
        <v>0</v>
      </c>
      <c r="Q199" s="142">
        <v>0</v>
      </c>
      <c r="R199" s="142">
        <f t="shared" si="12"/>
        <v>0</v>
      </c>
      <c r="S199" s="142">
        <v>0</v>
      </c>
      <c r="T199" s="143">
        <f t="shared" si="13"/>
        <v>0</v>
      </c>
      <c r="AR199" s="144" t="s">
        <v>258</v>
      </c>
      <c r="AT199" s="144" t="s">
        <v>253</v>
      </c>
      <c r="AU199" s="144" t="s">
        <v>83</v>
      </c>
      <c r="AY199" s="13" t="s">
        <v>251</v>
      </c>
      <c r="BE199" s="145">
        <f t="shared" si="14"/>
        <v>0</v>
      </c>
      <c r="BF199" s="145">
        <f t="shared" si="15"/>
        <v>0</v>
      </c>
      <c r="BG199" s="145">
        <f t="shared" si="16"/>
        <v>0</v>
      </c>
      <c r="BH199" s="145">
        <f t="shared" si="17"/>
        <v>0</v>
      </c>
      <c r="BI199" s="145">
        <f t="shared" si="18"/>
        <v>0</v>
      </c>
      <c r="BJ199" s="13" t="s">
        <v>83</v>
      </c>
      <c r="BK199" s="145">
        <f t="shared" si="19"/>
        <v>0</v>
      </c>
      <c r="BL199" s="13" t="s">
        <v>258</v>
      </c>
      <c r="BM199" s="144" t="s">
        <v>2186</v>
      </c>
    </row>
    <row r="200" spans="2:65" s="1" customFormat="1" ht="24.2" customHeight="1">
      <c r="B200" s="132"/>
      <c r="C200" s="133" t="s">
        <v>511</v>
      </c>
      <c r="D200" s="133" t="s">
        <v>253</v>
      </c>
      <c r="E200" s="134" t="s">
        <v>2187</v>
      </c>
      <c r="F200" s="135" t="s">
        <v>2188</v>
      </c>
      <c r="G200" s="136" t="s">
        <v>401</v>
      </c>
      <c r="H200" s="137">
        <v>24</v>
      </c>
      <c r="I200" s="138"/>
      <c r="J200" s="139">
        <f t="shared" si="1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11"/>
        <v>0</v>
      </c>
      <c r="Q200" s="142">
        <v>0</v>
      </c>
      <c r="R200" s="142">
        <f t="shared" si="12"/>
        <v>0</v>
      </c>
      <c r="S200" s="142">
        <v>0</v>
      </c>
      <c r="T200" s="143">
        <f t="shared" si="13"/>
        <v>0</v>
      </c>
      <c r="AR200" s="144" t="s">
        <v>258</v>
      </c>
      <c r="AT200" s="144" t="s">
        <v>253</v>
      </c>
      <c r="AU200" s="144" t="s">
        <v>83</v>
      </c>
      <c r="AY200" s="13" t="s">
        <v>251</v>
      </c>
      <c r="BE200" s="145">
        <f t="shared" si="14"/>
        <v>0</v>
      </c>
      <c r="BF200" s="145">
        <f t="shared" si="15"/>
        <v>0</v>
      </c>
      <c r="BG200" s="145">
        <f t="shared" si="16"/>
        <v>0</v>
      </c>
      <c r="BH200" s="145">
        <f t="shared" si="17"/>
        <v>0</v>
      </c>
      <c r="BI200" s="145">
        <f t="shared" si="18"/>
        <v>0</v>
      </c>
      <c r="BJ200" s="13" t="s">
        <v>83</v>
      </c>
      <c r="BK200" s="145">
        <f t="shared" si="19"/>
        <v>0</v>
      </c>
      <c r="BL200" s="13" t="s">
        <v>258</v>
      </c>
      <c r="BM200" s="144" t="s">
        <v>2189</v>
      </c>
    </row>
    <row r="201" spans="2:65" s="1" customFormat="1" ht="16.5" customHeight="1">
      <c r="B201" s="132"/>
      <c r="C201" s="133" t="s">
        <v>515</v>
      </c>
      <c r="D201" s="133" t="s">
        <v>253</v>
      </c>
      <c r="E201" s="134" t="s">
        <v>2190</v>
      </c>
      <c r="F201" s="135" t="s">
        <v>2191</v>
      </c>
      <c r="G201" s="136" t="s">
        <v>401</v>
      </c>
      <c r="H201" s="137">
        <v>1</v>
      </c>
      <c r="I201" s="138"/>
      <c r="J201" s="139">
        <f t="shared" si="1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11"/>
        <v>0</v>
      </c>
      <c r="Q201" s="142">
        <v>0</v>
      </c>
      <c r="R201" s="142">
        <f t="shared" si="12"/>
        <v>0</v>
      </c>
      <c r="S201" s="142">
        <v>0</v>
      </c>
      <c r="T201" s="143">
        <f t="shared" si="13"/>
        <v>0</v>
      </c>
      <c r="AR201" s="144" t="s">
        <v>258</v>
      </c>
      <c r="AT201" s="144" t="s">
        <v>253</v>
      </c>
      <c r="AU201" s="144" t="s">
        <v>83</v>
      </c>
      <c r="AY201" s="13" t="s">
        <v>251</v>
      </c>
      <c r="BE201" s="145">
        <f t="shared" si="14"/>
        <v>0</v>
      </c>
      <c r="BF201" s="145">
        <f t="shared" si="15"/>
        <v>0</v>
      </c>
      <c r="BG201" s="145">
        <f t="shared" si="16"/>
        <v>0</v>
      </c>
      <c r="BH201" s="145">
        <f t="shared" si="17"/>
        <v>0</v>
      </c>
      <c r="BI201" s="145">
        <f t="shared" si="18"/>
        <v>0</v>
      </c>
      <c r="BJ201" s="13" t="s">
        <v>83</v>
      </c>
      <c r="BK201" s="145">
        <f t="shared" si="19"/>
        <v>0</v>
      </c>
      <c r="BL201" s="13" t="s">
        <v>258</v>
      </c>
      <c r="BM201" s="144" t="s">
        <v>2192</v>
      </c>
    </row>
    <row r="202" spans="2:65" s="1" customFormat="1" ht="16.5" customHeight="1">
      <c r="B202" s="132"/>
      <c r="C202" s="133" t="s">
        <v>520</v>
      </c>
      <c r="D202" s="133" t="s">
        <v>253</v>
      </c>
      <c r="E202" s="134" t="s">
        <v>2193</v>
      </c>
      <c r="F202" s="135" t="s">
        <v>2194</v>
      </c>
      <c r="G202" s="136" t="s">
        <v>401</v>
      </c>
      <c r="H202" s="137">
        <v>7</v>
      </c>
      <c r="I202" s="138"/>
      <c r="J202" s="139">
        <f t="shared" ref="J202:J233" si="20">ROUND(I202*H202,2)</f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ref="P202:P233" si="21">O202*H202</f>
        <v>0</v>
      </c>
      <c r="Q202" s="142">
        <v>0</v>
      </c>
      <c r="R202" s="142">
        <f t="shared" ref="R202:R233" si="22">Q202*H202</f>
        <v>0</v>
      </c>
      <c r="S202" s="142">
        <v>0</v>
      </c>
      <c r="T202" s="143">
        <f t="shared" ref="T202:T233" si="23">S202*H202</f>
        <v>0</v>
      </c>
      <c r="AR202" s="144" t="s">
        <v>258</v>
      </c>
      <c r="AT202" s="144" t="s">
        <v>253</v>
      </c>
      <c r="AU202" s="144" t="s">
        <v>83</v>
      </c>
      <c r="AY202" s="13" t="s">
        <v>251</v>
      </c>
      <c r="BE202" s="145">
        <f t="shared" ref="BE202:BE228" si="24">IF(N202="základní",J202,0)</f>
        <v>0</v>
      </c>
      <c r="BF202" s="145">
        <f t="shared" ref="BF202:BF228" si="25">IF(N202="snížená",J202,0)</f>
        <v>0</v>
      </c>
      <c r="BG202" s="145">
        <f t="shared" ref="BG202:BG228" si="26">IF(N202="zákl. přenesená",J202,0)</f>
        <v>0</v>
      </c>
      <c r="BH202" s="145">
        <f t="shared" ref="BH202:BH228" si="27">IF(N202="sníž. přenesená",J202,0)</f>
        <v>0</v>
      </c>
      <c r="BI202" s="145">
        <f t="shared" ref="BI202:BI228" si="28">IF(N202="nulová",J202,0)</f>
        <v>0</v>
      </c>
      <c r="BJ202" s="13" t="s">
        <v>83</v>
      </c>
      <c r="BK202" s="145">
        <f t="shared" ref="BK202:BK228" si="29">ROUND(I202*H202,2)</f>
        <v>0</v>
      </c>
      <c r="BL202" s="13" t="s">
        <v>258</v>
      </c>
      <c r="BM202" s="144" t="s">
        <v>2195</v>
      </c>
    </row>
    <row r="203" spans="2:65" s="1" customFormat="1" ht="16.5" customHeight="1">
      <c r="B203" s="132"/>
      <c r="C203" s="133" t="s">
        <v>524</v>
      </c>
      <c r="D203" s="133" t="s">
        <v>253</v>
      </c>
      <c r="E203" s="134" t="s">
        <v>2196</v>
      </c>
      <c r="F203" s="135" t="s">
        <v>2194</v>
      </c>
      <c r="G203" s="136" t="s">
        <v>401</v>
      </c>
      <c r="H203" s="137">
        <v>44</v>
      </c>
      <c r="I203" s="138"/>
      <c r="J203" s="139">
        <f t="shared" si="2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21"/>
        <v>0</v>
      </c>
      <c r="Q203" s="142">
        <v>0</v>
      </c>
      <c r="R203" s="142">
        <f t="shared" si="22"/>
        <v>0</v>
      </c>
      <c r="S203" s="142">
        <v>0</v>
      </c>
      <c r="T203" s="143">
        <f t="shared" si="23"/>
        <v>0</v>
      </c>
      <c r="AR203" s="144" t="s">
        <v>258</v>
      </c>
      <c r="AT203" s="144" t="s">
        <v>253</v>
      </c>
      <c r="AU203" s="144" t="s">
        <v>83</v>
      </c>
      <c r="AY203" s="13" t="s">
        <v>251</v>
      </c>
      <c r="BE203" s="145">
        <f t="shared" si="24"/>
        <v>0</v>
      </c>
      <c r="BF203" s="145">
        <f t="shared" si="25"/>
        <v>0</v>
      </c>
      <c r="BG203" s="145">
        <f t="shared" si="26"/>
        <v>0</v>
      </c>
      <c r="BH203" s="145">
        <f t="shared" si="27"/>
        <v>0</v>
      </c>
      <c r="BI203" s="145">
        <f t="shared" si="28"/>
        <v>0</v>
      </c>
      <c r="BJ203" s="13" t="s">
        <v>83</v>
      </c>
      <c r="BK203" s="145">
        <f t="shared" si="29"/>
        <v>0</v>
      </c>
      <c r="BL203" s="13" t="s">
        <v>258</v>
      </c>
      <c r="BM203" s="144" t="s">
        <v>2197</v>
      </c>
    </row>
    <row r="204" spans="2:65" s="1" customFormat="1" ht="16.5" customHeight="1">
      <c r="B204" s="132"/>
      <c r="C204" s="133" t="s">
        <v>528</v>
      </c>
      <c r="D204" s="133" t="s">
        <v>253</v>
      </c>
      <c r="E204" s="134" t="s">
        <v>2198</v>
      </c>
      <c r="F204" s="135" t="s">
        <v>2199</v>
      </c>
      <c r="G204" s="136" t="s">
        <v>401</v>
      </c>
      <c r="H204" s="137">
        <v>5</v>
      </c>
      <c r="I204" s="138"/>
      <c r="J204" s="139">
        <f t="shared" si="2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21"/>
        <v>0</v>
      </c>
      <c r="Q204" s="142">
        <v>0</v>
      </c>
      <c r="R204" s="142">
        <f t="shared" si="22"/>
        <v>0</v>
      </c>
      <c r="S204" s="142">
        <v>0</v>
      </c>
      <c r="T204" s="143">
        <f t="shared" si="23"/>
        <v>0</v>
      </c>
      <c r="AR204" s="144" t="s">
        <v>258</v>
      </c>
      <c r="AT204" s="144" t="s">
        <v>253</v>
      </c>
      <c r="AU204" s="144" t="s">
        <v>83</v>
      </c>
      <c r="AY204" s="13" t="s">
        <v>251</v>
      </c>
      <c r="BE204" s="145">
        <f t="shared" si="24"/>
        <v>0</v>
      </c>
      <c r="BF204" s="145">
        <f t="shared" si="25"/>
        <v>0</v>
      </c>
      <c r="BG204" s="145">
        <f t="shared" si="26"/>
        <v>0</v>
      </c>
      <c r="BH204" s="145">
        <f t="shared" si="27"/>
        <v>0</v>
      </c>
      <c r="BI204" s="145">
        <f t="shared" si="28"/>
        <v>0</v>
      </c>
      <c r="BJ204" s="13" t="s">
        <v>83</v>
      </c>
      <c r="BK204" s="145">
        <f t="shared" si="29"/>
        <v>0</v>
      </c>
      <c r="BL204" s="13" t="s">
        <v>258</v>
      </c>
      <c r="BM204" s="144" t="s">
        <v>2200</v>
      </c>
    </row>
    <row r="205" spans="2:65" s="1" customFormat="1" ht="24.2" customHeight="1">
      <c r="B205" s="132"/>
      <c r="C205" s="133" t="s">
        <v>532</v>
      </c>
      <c r="D205" s="133" t="s">
        <v>253</v>
      </c>
      <c r="E205" s="134" t="s">
        <v>2201</v>
      </c>
      <c r="F205" s="135" t="s">
        <v>2202</v>
      </c>
      <c r="G205" s="136" t="s">
        <v>401</v>
      </c>
      <c r="H205" s="137">
        <v>400</v>
      </c>
      <c r="I205" s="138"/>
      <c r="J205" s="139">
        <f t="shared" si="20"/>
        <v>0</v>
      </c>
      <c r="K205" s="135" t="s">
        <v>257</v>
      </c>
      <c r="L205" s="28"/>
      <c r="M205" s="140" t="s">
        <v>1</v>
      </c>
      <c r="N205" s="141" t="s">
        <v>41</v>
      </c>
      <c r="P205" s="142">
        <f t="shared" si="21"/>
        <v>0</v>
      </c>
      <c r="Q205" s="142">
        <v>0</v>
      </c>
      <c r="R205" s="142">
        <f t="shared" si="22"/>
        <v>0</v>
      </c>
      <c r="S205" s="142">
        <v>0</v>
      </c>
      <c r="T205" s="143">
        <f t="shared" si="23"/>
        <v>0</v>
      </c>
      <c r="AR205" s="144" t="s">
        <v>258</v>
      </c>
      <c r="AT205" s="144" t="s">
        <v>253</v>
      </c>
      <c r="AU205" s="144" t="s">
        <v>83</v>
      </c>
      <c r="AY205" s="13" t="s">
        <v>251</v>
      </c>
      <c r="BE205" s="145">
        <f t="shared" si="24"/>
        <v>0</v>
      </c>
      <c r="BF205" s="145">
        <f t="shared" si="25"/>
        <v>0</v>
      </c>
      <c r="BG205" s="145">
        <f t="shared" si="26"/>
        <v>0</v>
      </c>
      <c r="BH205" s="145">
        <f t="shared" si="27"/>
        <v>0</v>
      </c>
      <c r="BI205" s="145">
        <f t="shared" si="28"/>
        <v>0</v>
      </c>
      <c r="BJ205" s="13" t="s">
        <v>83</v>
      </c>
      <c r="BK205" s="145">
        <f t="shared" si="29"/>
        <v>0</v>
      </c>
      <c r="BL205" s="13" t="s">
        <v>258</v>
      </c>
      <c r="BM205" s="144" t="s">
        <v>2203</v>
      </c>
    </row>
    <row r="206" spans="2:65" s="1" customFormat="1" ht="33" customHeight="1">
      <c r="B206" s="132"/>
      <c r="C206" s="133" t="s">
        <v>536</v>
      </c>
      <c r="D206" s="133" t="s">
        <v>253</v>
      </c>
      <c r="E206" s="134" t="s">
        <v>2204</v>
      </c>
      <c r="F206" s="135" t="s">
        <v>2205</v>
      </c>
      <c r="G206" s="136" t="s">
        <v>401</v>
      </c>
      <c r="H206" s="137">
        <v>8</v>
      </c>
      <c r="I206" s="138"/>
      <c r="J206" s="139">
        <f t="shared" si="20"/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si="21"/>
        <v>0</v>
      </c>
      <c r="Q206" s="142">
        <v>0</v>
      </c>
      <c r="R206" s="142">
        <f t="shared" si="22"/>
        <v>0</v>
      </c>
      <c r="S206" s="142">
        <v>0</v>
      </c>
      <c r="T206" s="143">
        <f t="shared" si="23"/>
        <v>0</v>
      </c>
      <c r="AR206" s="144" t="s">
        <v>258</v>
      </c>
      <c r="AT206" s="144" t="s">
        <v>253</v>
      </c>
      <c r="AU206" s="144" t="s">
        <v>83</v>
      </c>
      <c r="AY206" s="13" t="s">
        <v>251</v>
      </c>
      <c r="BE206" s="145">
        <f t="shared" si="24"/>
        <v>0</v>
      </c>
      <c r="BF206" s="145">
        <f t="shared" si="25"/>
        <v>0</v>
      </c>
      <c r="BG206" s="145">
        <f t="shared" si="26"/>
        <v>0</v>
      </c>
      <c r="BH206" s="145">
        <f t="shared" si="27"/>
        <v>0</v>
      </c>
      <c r="BI206" s="145">
        <f t="shared" si="28"/>
        <v>0</v>
      </c>
      <c r="BJ206" s="13" t="s">
        <v>83</v>
      </c>
      <c r="BK206" s="145">
        <f t="shared" si="29"/>
        <v>0</v>
      </c>
      <c r="BL206" s="13" t="s">
        <v>258</v>
      </c>
      <c r="BM206" s="144" t="s">
        <v>2206</v>
      </c>
    </row>
    <row r="207" spans="2:65" s="1" customFormat="1" ht="16.5" customHeight="1">
      <c r="B207" s="132"/>
      <c r="C207" s="133" t="s">
        <v>540</v>
      </c>
      <c r="D207" s="133" t="s">
        <v>253</v>
      </c>
      <c r="E207" s="134" t="s">
        <v>2207</v>
      </c>
      <c r="F207" s="135" t="s">
        <v>2208</v>
      </c>
      <c r="G207" s="136" t="s">
        <v>411</v>
      </c>
      <c r="H207" s="137">
        <v>40</v>
      </c>
      <c r="I207" s="138"/>
      <c r="J207" s="139">
        <f t="shared" si="20"/>
        <v>0</v>
      </c>
      <c r="K207" s="135" t="s">
        <v>257</v>
      </c>
      <c r="L207" s="28"/>
      <c r="M207" s="140" t="s">
        <v>1</v>
      </c>
      <c r="N207" s="141" t="s">
        <v>41</v>
      </c>
      <c r="P207" s="142">
        <f t="shared" si="21"/>
        <v>0</v>
      </c>
      <c r="Q207" s="142">
        <v>0</v>
      </c>
      <c r="R207" s="142">
        <f t="shared" si="22"/>
        <v>0</v>
      </c>
      <c r="S207" s="142">
        <v>0</v>
      </c>
      <c r="T207" s="143">
        <f t="shared" si="23"/>
        <v>0</v>
      </c>
      <c r="AR207" s="144" t="s">
        <v>258</v>
      </c>
      <c r="AT207" s="144" t="s">
        <v>253</v>
      </c>
      <c r="AU207" s="144" t="s">
        <v>83</v>
      </c>
      <c r="AY207" s="13" t="s">
        <v>251</v>
      </c>
      <c r="BE207" s="145">
        <f t="shared" si="24"/>
        <v>0</v>
      </c>
      <c r="BF207" s="145">
        <f t="shared" si="25"/>
        <v>0</v>
      </c>
      <c r="BG207" s="145">
        <f t="shared" si="26"/>
        <v>0</v>
      </c>
      <c r="BH207" s="145">
        <f t="shared" si="27"/>
        <v>0</v>
      </c>
      <c r="BI207" s="145">
        <f t="shared" si="28"/>
        <v>0</v>
      </c>
      <c r="BJ207" s="13" t="s">
        <v>83</v>
      </c>
      <c r="BK207" s="145">
        <f t="shared" si="29"/>
        <v>0</v>
      </c>
      <c r="BL207" s="13" t="s">
        <v>258</v>
      </c>
      <c r="BM207" s="144" t="s">
        <v>2209</v>
      </c>
    </row>
    <row r="208" spans="2:65" s="1" customFormat="1" ht="21.75" customHeight="1">
      <c r="B208" s="132"/>
      <c r="C208" s="133" t="s">
        <v>544</v>
      </c>
      <c r="D208" s="133" t="s">
        <v>253</v>
      </c>
      <c r="E208" s="134" t="s">
        <v>2210</v>
      </c>
      <c r="F208" s="135" t="s">
        <v>2211</v>
      </c>
      <c r="G208" s="136" t="s">
        <v>411</v>
      </c>
      <c r="H208" s="137">
        <v>102</v>
      </c>
      <c r="I208" s="138"/>
      <c r="J208" s="139">
        <f t="shared" si="2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21"/>
        <v>0</v>
      </c>
      <c r="Q208" s="142">
        <v>0</v>
      </c>
      <c r="R208" s="142">
        <f t="shared" si="22"/>
        <v>0</v>
      </c>
      <c r="S208" s="142">
        <v>0</v>
      </c>
      <c r="T208" s="143">
        <f t="shared" si="23"/>
        <v>0</v>
      </c>
      <c r="AR208" s="144" t="s">
        <v>258</v>
      </c>
      <c r="AT208" s="144" t="s">
        <v>253</v>
      </c>
      <c r="AU208" s="144" t="s">
        <v>83</v>
      </c>
      <c r="AY208" s="13" t="s">
        <v>251</v>
      </c>
      <c r="BE208" s="145">
        <f t="shared" si="24"/>
        <v>0</v>
      </c>
      <c r="BF208" s="145">
        <f t="shared" si="25"/>
        <v>0</v>
      </c>
      <c r="BG208" s="145">
        <f t="shared" si="26"/>
        <v>0</v>
      </c>
      <c r="BH208" s="145">
        <f t="shared" si="27"/>
        <v>0</v>
      </c>
      <c r="BI208" s="145">
        <f t="shared" si="28"/>
        <v>0</v>
      </c>
      <c r="BJ208" s="13" t="s">
        <v>83</v>
      </c>
      <c r="BK208" s="145">
        <f t="shared" si="29"/>
        <v>0</v>
      </c>
      <c r="BL208" s="13" t="s">
        <v>258</v>
      </c>
      <c r="BM208" s="144" t="s">
        <v>2212</v>
      </c>
    </row>
    <row r="209" spans="2:65" s="1" customFormat="1" ht="21.75" customHeight="1">
      <c r="B209" s="132"/>
      <c r="C209" s="133" t="s">
        <v>548</v>
      </c>
      <c r="D209" s="133" t="s">
        <v>253</v>
      </c>
      <c r="E209" s="134" t="s">
        <v>2213</v>
      </c>
      <c r="F209" s="135" t="s">
        <v>2214</v>
      </c>
      <c r="G209" s="136" t="s">
        <v>411</v>
      </c>
      <c r="H209" s="137">
        <v>192</v>
      </c>
      <c r="I209" s="138"/>
      <c r="J209" s="139">
        <f t="shared" si="2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21"/>
        <v>0</v>
      </c>
      <c r="Q209" s="142">
        <v>0</v>
      </c>
      <c r="R209" s="142">
        <f t="shared" si="22"/>
        <v>0</v>
      </c>
      <c r="S209" s="142">
        <v>0</v>
      </c>
      <c r="T209" s="143">
        <f t="shared" si="23"/>
        <v>0</v>
      </c>
      <c r="AR209" s="144" t="s">
        <v>258</v>
      </c>
      <c r="AT209" s="144" t="s">
        <v>253</v>
      </c>
      <c r="AU209" s="144" t="s">
        <v>83</v>
      </c>
      <c r="AY209" s="13" t="s">
        <v>251</v>
      </c>
      <c r="BE209" s="145">
        <f t="shared" si="24"/>
        <v>0</v>
      </c>
      <c r="BF209" s="145">
        <f t="shared" si="25"/>
        <v>0</v>
      </c>
      <c r="BG209" s="145">
        <f t="shared" si="26"/>
        <v>0</v>
      </c>
      <c r="BH209" s="145">
        <f t="shared" si="27"/>
        <v>0</v>
      </c>
      <c r="BI209" s="145">
        <f t="shared" si="28"/>
        <v>0</v>
      </c>
      <c r="BJ209" s="13" t="s">
        <v>83</v>
      </c>
      <c r="BK209" s="145">
        <f t="shared" si="29"/>
        <v>0</v>
      </c>
      <c r="BL209" s="13" t="s">
        <v>258</v>
      </c>
      <c r="BM209" s="144" t="s">
        <v>2215</v>
      </c>
    </row>
    <row r="210" spans="2:65" s="1" customFormat="1" ht="21.75" customHeight="1">
      <c r="B210" s="132"/>
      <c r="C210" s="133" t="s">
        <v>552</v>
      </c>
      <c r="D210" s="133" t="s">
        <v>253</v>
      </c>
      <c r="E210" s="134" t="s">
        <v>2216</v>
      </c>
      <c r="F210" s="135" t="s">
        <v>2217</v>
      </c>
      <c r="G210" s="136" t="s">
        <v>411</v>
      </c>
      <c r="H210" s="137">
        <v>120</v>
      </c>
      <c r="I210" s="138"/>
      <c r="J210" s="139">
        <f t="shared" si="2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21"/>
        <v>0</v>
      </c>
      <c r="Q210" s="142">
        <v>0</v>
      </c>
      <c r="R210" s="142">
        <f t="shared" si="22"/>
        <v>0</v>
      </c>
      <c r="S210" s="142">
        <v>0</v>
      </c>
      <c r="T210" s="143">
        <f t="shared" si="23"/>
        <v>0</v>
      </c>
      <c r="AR210" s="144" t="s">
        <v>258</v>
      </c>
      <c r="AT210" s="144" t="s">
        <v>253</v>
      </c>
      <c r="AU210" s="144" t="s">
        <v>83</v>
      </c>
      <c r="AY210" s="13" t="s">
        <v>251</v>
      </c>
      <c r="BE210" s="145">
        <f t="shared" si="24"/>
        <v>0</v>
      </c>
      <c r="BF210" s="145">
        <f t="shared" si="25"/>
        <v>0</v>
      </c>
      <c r="BG210" s="145">
        <f t="shared" si="26"/>
        <v>0</v>
      </c>
      <c r="BH210" s="145">
        <f t="shared" si="27"/>
        <v>0</v>
      </c>
      <c r="BI210" s="145">
        <f t="shared" si="28"/>
        <v>0</v>
      </c>
      <c r="BJ210" s="13" t="s">
        <v>83</v>
      </c>
      <c r="BK210" s="145">
        <f t="shared" si="29"/>
        <v>0</v>
      </c>
      <c r="BL210" s="13" t="s">
        <v>258</v>
      </c>
      <c r="BM210" s="144" t="s">
        <v>2218</v>
      </c>
    </row>
    <row r="211" spans="2:65" s="1" customFormat="1" ht="21.75" customHeight="1">
      <c r="B211" s="132"/>
      <c r="C211" s="133" t="s">
        <v>556</v>
      </c>
      <c r="D211" s="133" t="s">
        <v>253</v>
      </c>
      <c r="E211" s="134" t="s">
        <v>2219</v>
      </c>
      <c r="F211" s="135" t="s">
        <v>2220</v>
      </c>
      <c r="G211" s="136" t="s">
        <v>411</v>
      </c>
      <c r="H211" s="137">
        <v>270</v>
      </c>
      <c r="I211" s="138"/>
      <c r="J211" s="139">
        <f t="shared" si="2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21"/>
        <v>0</v>
      </c>
      <c r="Q211" s="142">
        <v>0</v>
      </c>
      <c r="R211" s="142">
        <f t="shared" si="22"/>
        <v>0</v>
      </c>
      <c r="S211" s="142">
        <v>0</v>
      </c>
      <c r="T211" s="143">
        <f t="shared" si="23"/>
        <v>0</v>
      </c>
      <c r="AR211" s="144" t="s">
        <v>258</v>
      </c>
      <c r="AT211" s="144" t="s">
        <v>253</v>
      </c>
      <c r="AU211" s="144" t="s">
        <v>83</v>
      </c>
      <c r="AY211" s="13" t="s">
        <v>251</v>
      </c>
      <c r="BE211" s="145">
        <f t="shared" si="24"/>
        <v>0</v>
      </c>
      <c r="BF211" s="145">
        <f t="shared" si="25"/>
        <v>0</v>
      </c>
      <c r="BG211" s="145">
        <f t="shared" si="26"/>
        <v>0</v>
      </c>
      <c r="BH211" s="145">
        <f t="shared" si="27"/>
        <v>0</v>
      </c>
      <c r="BI211" s="145">
        <f t="shared" si="28"/>
        <v>0</v>
      </c>
      <c r="BJ211" s="13" t="s">
        <v>83</v>
      </c>
      <c r="BK211" s="145">
        <f t="shared" si="29"/>
        <v>0</v>
      </c>
      <c r="BL211" s="13" t="s">
        <v>258</v>
      </c>
      <c r="BM211" s="144" t="s">
        <v>2221</v>
      </c>
    </row>
    <row r="212" spans="2:65" s="1" customFormat="1" ht="21.75" customHeight="1">
      <c r="B212" s="132"/>
      <c r="C212" s="133" t="s">
        <v>569</v>
      </c>
      <c r="D212" s="133" t="s">
        <v>253</v>
      </c>
      <c r="E212" s="134" t="s">
        <v>2222</v>
      </c>
      <c r="F212" s="135" t="s">
        <v>2223</v>
      </c>
      <c r="G212" s="136" t="s">
        <v>411</v>
      </c>
      <c r="H212" s="137">
        <v>140</v>
      </c>
      <c r="I212" s="138"/>
      <c r="J212" s="139">
        <f t="shared" si="2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21"/>
        <v>0</v>
      </c>
      <c r="Q212" s="142">
        <v>0</v>
      </c>
      <c r="R212" s="142">
        <f t="shared" si="22"/>
        <v>0</v>
      </c>
      <c r="S212" s="142">
        <v>0</v>
      </c>
      <c r="T212" s="143">
        <f t="shared" si="23"/>
        <v>0</v>
      </c>
      <c r="AR212" s="144" t="s">
        <v>258</v>
      </c>
      <c r="AT212" s="144" t="s">
        <v>253</v>
      </c>
      <c r="AU212" s="144" t="s">
        <v>83</v>
      </c>
      <c r="AY212" s="13" t="s">
        <v>251</v>
      </c>
      <c r="BE212" s="145">
        <f t="shared" si="24"/>
        <v>0</v>
      </c>
      <c r="BF212" s="145">
        <f t="shared" si="25"/>
        <v>0</v>
      </c>
      <c r="BG212" s="145">
        <f t="shared" si="26"/>
        <v>0</v>
      </c>
      <c r="BH212" s="145">
        <f t="shared" si="27"/>
        <v>0</v>
      </c>
      <c r="BI212" s="145">
        <f t="shared" si="28"/>
        <v>0</v>
      </c>
      <c r="BJ212" s="13" t="s">
        <v>83</v>
      </c>
      <c r="BK212" s="145">
        <f t="shared" si="29"/>
        <v>0</v>
      </c>
      <c r="BL212" s="13" t="s">
        <v>258</v>
      </c>
      <c r="BM212" s="144" t="s">
        <v>2224</v>
      </c>
    </row>
    <row r="213" spans="2:65" s="1" customFormat="1" ht="21.75" customHeight="1">
      <c r="B213" s="132"/>
      <c r="C213" s="133" t="s">
        <v>573</v>
      </c>
      <c r="D213" s="133" t="s">
        <v>253</v>
      </c>
      <c r="E213" s="134" t="s">
        <v>2225</v>
      </c>
      <c r="F213" s="135" t="s">
        <v>2226</v>
      </c>
      <c r="G213" s="136" t="s">
        <v>411</v>
      </c>
      <c r="H213" s="137">
        <v>335</v>
      </c>
      <c r="I213" s="138"/>
      <c r="J213" s="139">
        <f t="shared" si="20"/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si="21"/>
        <v>0</v>
      </c>
      <c r="Q213" s="142">
        <v>0</v>
      </c>
      <c r="R213" s="142">
        <f t="shared" si="22"/>
        <v>0</v>
      </c>
      <c r="S213" s="142">
        <v>0</v>
      </c>
      <c r="T213" s="143">
        <f t="shared" si="23"/>
        <v>0</v>
      </c>
      <c r="AR213" s="144" t="s">
        <v>258</v>
      </c>
      <c r="AT213" s="144" t="s">
        <v>253</v>
      </c>
      <c r="AU213" s="144" t="s">
        <v>83</v>
      </c>
      <c r="AY213" s="13" t="s">
        <v>251</v>
      </c>
      <c r="BE213" s="145">
        <f t="shared" si="24"/>
        <v>0</v>
      </c>
      <c r="BF213" s="145">
        <f t="shared" si="25"/>
        <v>0</v>
      </c>
      <c r="BG213" s="145">
        <f t="shared" si="26"/>
        <v>0</v>
      </c>
      <c r="BH213" s="145">
        <f t="shared" si="27"/>
        <v>0</v>
      </c>
      <c r="BI213" s="145">
        <f t="shared" si="28"/>
        <v>0</v>
      </c>
      <c r="BJ213" s="13" t="s">
        <v>83</v>
      </c>
      <c r="BK213" s="145">
        <f t="shared" si="29"/>
        <v>0</v>
      </c>
      <c r="BL213" s="13" t="s">
        <v>258</v>
      </c>
      <c r="BM213" s="144" t="s">
        <v>2227</v>
      </c>
    </row>
    <row r="214" spans="2:65" s="1" customFormat="1" ht="21.75" customHeight="1">
      <c r="B214" s="132"/>
      <c r="C214" s="133" t="s">
        <v>577</v>
      </c>
      <c r="D214" s="133" t="s">
        <v>253</v>
      </c>
      <c r="E214" s="134" t="s">
        <v>2228</v>
      </c>
      <c r="F214" s="135" t="s">
        <v>2229</v>
      </c>
      <c r="G214" s="136" t="s">
        <v>401</v>
      </c>
      <c r="H214" s="137">
        <v>10</v>
      </c>
      <c r="I214" s="138"/>
      <c r="J214" s="139">
        <f t="shared" si="2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21"/>
        <v>0</v>
      </c>
      <c r="Q214" s="142">
        <v>0</v>
      </c>
      <c r="R214" s="142">
        <f t="shared" si="22"/>
        <v>0</v>
      </c>
      <c r="S214" s="142">
        <v>0</v>
      </c>
      <c r="T214" s="143">
        <f t="shared" si="23"/>
        <v>0</v>
      </c>
      <c r="AR214" s="144" t="s">
        <v>258</v>
      </c>
      <c r="AT214" s="144" t="s">
        <v>253</v>
      </c>
      <c r="AU214" s="144" t="s">
        <v>83</v>
      </c>
      <c r="AY214" s="13" t="s">
        <v>251</v>
      </c>
      <c r="BE214" s="145">
        <f t="shared" si="24"/>
        <v>0</v>
      </c>
      <c r="BF214" s="145">
        <f t="shared" si="25"/>
        <v>0</v>
      </c>
      <c r="BG214" s="145">
        <f t="shared" si="26"/>
        <v>0</v>
      </c>
      <c r="BH214" s="145">
        <f t="shared" si="27"/>
        <v>0</v>
      </c>
      <c r="BI214" s="145">
        <f t="shared" si="28"/>
        <v>0</v>
      </c>
      <c r="BJ214" s="13" t="s">
        <v>83</v>
      </c>
      <c r="BK214" s="145">
        <f t="shared" si="29"/>
        <v>0</v>
      </c>
      <c r="BL214" s="13" t="s">
        <v>258</v>
      </c>
      <c r="BM214" s="144" t="s">
        <v>2230</v>
      </c>
    </row>
    <row r="215" spans="2:65" s="1" customFormat="1" ht="24.2" customHeight="1">
      <c r="B215" s="132"/>
      <c r="C215" s="133" t="s">
        <v>579</v>
      </c>
      <c r="D215" s="133" t="s">
        <v>253</v>
      </c>
      <c r="E215" s="134" t="s">
        <v>2231</v>
      </c>
      <c r="F215" s="135" t="s">
        <v>2232</v>
      </c>
      <c r="G215" s="136" t="s">
        <v>401</v>
      </c>
      <c r="H215" s="137">
        <v>12</v>
      </c>
      <c r="I215" s="138"/>
      <c r="J215" s="139">
        <f t="shared" si="2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21"/>
        <v>0</v>
      </c>
      <c r="Q215" s="142">
        <v>0</v>
      </c>
      <c r="R215" s="142">
        <f t="shared" si="22"/>
        <v>0</v>
      </c>
      <c r="S215" s="142">
        <v>0</v>
      </c>
      <c r="T215" s="143">
        <f t="shared" si="23"/>
        <v>0</v>
      </c>
      <c r="AR215" s="144" t="s">
        <v>258</v>
      </c>
      <c r="AT215" s="144" t="s">
        <v>253</v>
      </c>
      <c r="AU215" s="144" t="s">
        <v>83</v>
      </c>
      <c r="AY215" s="13" t="s">
        <v>251</v>
      </c>
      <c r="BE215" s="145">
        <f t="shared" si="24"/>
        <v>0</v>
      </c>
      <c r="BF215" s="145">
        <f t="shared" si="25"/>
        <v>0</v>
      </c>
      <c r="BG215" s="145">
        <f t="shared" si="26"/>
        <v>0</v>
      </c>
      <c r="BH215" s="145">
        <f t="shared" si="27"/>
        <v>0</v>
      </c>
      <c r="BI215" s="145">
        <f t="shared" si="28"/>
        <v>0</v>
      </c>
      <c r="BJ215" s="13" t="s">
        <v>83</v>
      </c>
      <c r="BK215" s="145">
        <f t="shared" si="29"/>
        <v>0</v>
      </c>
      <c r="BL215" s="13" t="s">
        <v>258</v>
      </c>
      <c r="BM215" s="144" t="s">
        <v>2233</v>
      </c>
    </row>
    <row r="216" spans="2:65" s="1" customFormat="1" ht="24.2" customHeight="1">
      <c r="B216" s="132"/>
      <c r="C216" s="133" t="s">
        <v>583</v>
      </c>
      <c r="D216" s="133" t="s">
        <v>253</v>
      </c>
      <c r="E216" s="134" t="s">
        <v>2234</v>
      </c>
      <c r="F216" s="135" t="s">
        <v>2235</v>
      </c>
      <c r="G216" s="136" t="s">
        <v>401</v>
      </c>
      <c r="H216" s="137">
        <v>182</v>
      </c>
      <c r="I216" s="138"/>
      <c r="J216" s="139">
        <f t="shared" si="2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21"/>
        <v>0</v>
      </c>
      <c r="Q216" s="142">
        <v>0</v>
      </c>
      <c r="R216" s="142">
        <f t="shared" si="22"/>
        <v>0</v>
      </c>
      <c r="S216" s="142">
        <v>0</v>
      </c>
      <c r="T216" s="143">
        <f t="shared" si="23"/>
        <v>0</v>
      </c>
      <c r="AR216" s="144" t="s">
        <v>258</v>
      </c>
      <c r="AT216" s="144" t="s">
        <v>253</v>
      </c>
      <c r="AU216" s="144" t="s">
        <v>83</v>
      </c>
      <c r="AY216" s="13" t="s">
        <v>251</v>
      </c>
      <c r="BE216" s="145">
        <f t="shared" si="24"/>
        <v>0</v>
      </c>
      <c r="BF216" s="145">
        <f t="shared" si="25"/>
        <v>0</v>
      </c>
      <c r="BG216" s="145">
        <f t="shared" si="26"/>
        <v>0</v>
      </c>
      <c r="BH216" s="145">
        <f t="shared" si="27"/>
        <v>0</v>
      </c>
      <c r="BI216" s="145">
        <f t="shared" si="28"/>
        <v>0</v>
      </c>
      <c r="BJ216" s="13" t="s">
        <v>83</v>
      </c>
      <c r="BK216" s="145">
        <f t="shared" si="29"/>
        <v>0</v>
      </c>
      <c r="BL216" s="13" t="s">
        <v>258</v>
      </c>
      <c r="BM216" s="144" t="s">
        <v>2236</v>
      </c>
    </row>
    <row r="217" spans="2:65" s="1" customFormat="1" ht="24.2" customHeight="1">
      <c r="B217" s="132"/>
      <c r="C217" s="133" t="s">
        <v>595</v>
      </c>
      <c r="D217" s="133" t="s">
        <v>253</v>
      </c>
      <c r="E217" s="134" t="s">
        <v>2237</v>
      </c>
      <c r="F217" s="135" t="s">
        <v>2238</v>
      </c>
      <c r="G217" s="136" t="s">
        <v>401</v>
      </c>
      <c r="H217" s="137">
        <v>6</v>
      </c>
      <c r="I217" s="138"/>
      <c r="J217" s="139">
        <f t="shared" si="2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21"/>
        <v>0</v>
      </c>
      <c r="Q217" s="142">
        <v>0</v>
      </c>
      <c r="R217" s="142">
        <f t="shared" si="22"/>
        <v>0</v>
      </c>
      <c r="S217" s="142">
        <v>0</v>
      </c>
      <c r="T217" s="143">
        <f t="shared" si="23"/>
        <v>0</v>
      </c>
      <c r="AR217" s="144" t="s">
        <v>258</v>
      </c>
      <c r="AT217" s="144" t="s">
        <v>253</v>
      </c>
      <c r="AU217" s="144" t="s">
        <v>83</v>
      </c>
      <c r="AY217" s="13" t="s">
        <v>251</v>
      </c>
      <c r="BE217" s="145">
        <f t="shared" si="24"/>
        <v>0</v>
      </c>
      <c r="BF217" s="145">
        <f t="shared" si="25"/>
        <v>0</v>
      </c>
      <c r="BG217" s="145">
        <f t="shared" si="26"/>
        <v>0</v>
      </c>
      <c r="BH217" s="145">
        <f t="shared" si="27"/>
        <v>0</v>
      </c>
      <c r="BI217" s="145">
        <f t="shared" si="28"/>
        <v>0</v>
      </c>
      <c r="BJ217" s="13" t="s">
        <v>83</v>
      </c>
      <c r="BK217" s="145">
        <f t="shared" si="29"/>
        <v>0</v>
      </c>
      <c r="BL217" s="13" t="s">
        <v>258</v>
      </c>
      <c r="BM217" s="144" t="s">
        <v>2239</v>
      </c>
    </row>
    <row r="218" spans="2:65" s="1" customFormat="1" ht="24.2" customHeight="1">
      <c r="B218" s="132"/>
      <c r="C218" s="133" t="s">
        <v>599</v>
      </c>
      <c r="D218" s="133" t="s">
        <v>253</v>
      </c>
      <c r="E218" s="134" t="s">
        <v>2240</v>
      </c>
      <c r="F218" s="135" t="s">
        <v>2241</v>
      </c>
      <c r="G218" s="136" t="s">
        <v>401</v>
      </c>
      <c r="H218" s="137">
        <v>6</v>
      </c>
      <c r="I218" s="138"/>
      <c r="J218" s="139">
        <f t="shared" si="2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21"/>
        <v>0</v>
      </c>
      <c r="Q218" s="142">
        <v>0</v>
      </c>
      <c r="R218" s="142">
        <f t="shared" si="22"/>
        <v>0</v>
      </c>
      <c r="S218" s="142">
        <v>0</v>
      </c>
      <c r="T218" s="143">
        <f t="shared" si="23"/>
        <v>0</v>
      </c>
      <c r="AR218" s="144" t="s">
        <v>258</v>
      </c>
      <c r="AT218" s="144" t="s">
        <v>253</v>
      </c>
      <c r="AU218" s="144" t="s">
        <v>83</v>
      </c>
      <c r="AY218" s="13" t="s">
        <v>251</v>
      </c>
      <c r="BE218" s="145">
        <f t="shared" si="24"/>
        <v>0</v>
      </c>
      <c r="BF218" s="145">
        <f t="shared" si="25"/>
        <v>0</v>
      </c>
      <c r="BG218" s="145">
        <f t="shared" si="26"/>
        <v>0</v>
      </c>
      <c r="BH218" s="145">
        <f t="shared" si="27"/>
        <v>0</v>
      </c>
      <c r="BI218" s="145">
        <f t="shared" si="28"/>
        <v>0</v>
      </c>
      <c r="BJ218" s="13" t="s">
        <v>83</v>
      </c>
      <c r="BK218" s="145">
        <f t="shared" si="29"/>
        <v>0</v>
      </c>
      <c r="BL218" s="13" t="s">
        <v>258</v>
      </c>
      <c r="BM218" s="144" t="s">
        <v>2242</v>
      </c>
    </row>
    <row r="219" spans="2:65" s="1" customFormat="1" ht="24.2" customHeight="1">
      <c r="B219" s="132"/>
      <c r="C219" s="133" t="s">
        <v>603</v>
      </c>
      <c r="D219" s="133" t="s">
        <v>253</v>
      </c>
      <c r="E219" s="134" t="s">
        <v>2243</v>
      </c>
      <c r="F219" s="135" t="s">
        <v>2244</v>
      </c>
      <c r="G219" s="136" t="s">
        <v>401</v>
      </c>
      <c r="H219" s="137">
        <v>183</v>
      </c>
      <c r="I219" s="138"/>
      <c r="J219" s="139">
        <f t="shared" si="2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21"/>
        <v>0</v>
      </c>
      <c r="Q219" s="142">
        <v>0</v>
      </c>
      <c r="R219" s="142">
        <f t="shared" si="22"/>
        <v>0</v>
      </c>
      <c r="S219" s="142">
        <v>0</v>
      </c>
      <c r="T219" s="143">
        <f t="shared" si="23"/>
        <v>0</v>
      </c>
      <c r="AR219" s="144" t="s">
        <v>258</v>
      </c>
      <c r="AT219" s="144" t="s">
        <v>253</v>
      </c>
      <c r="AU219" s="144" t="s">
        <v>83</v>
      </c>
      <c r="AY219" s="13" t="s">
        <v>251</v>
      </c>
      <c r="BE219" s="145">
        <f t="shared" si="24"/>
        <v>0</v>
      </c>
      <c r="BF219" s="145">
        <f t="shared" si="25"/>
        <v>0</v>
      </c>
      <c r="BG219" s="145">
        <f t="shared" si="26"/>
        <v>0</v>
      </c>
      <c r="BH219" s="145">
        <f t="shared" si="27"/>
        <v>0</v>
      </c>
      <c r="BI219" s="145">
        <f t="shared" si="28"/>
        <v>0</v>
      </c>
      <c r="BJ219" s="13" t="s">
        <v>83</v>
      </c>
      <c r="BK219" s="145">
        <f t="shared" si="29"/>
        <v>0</v>
      </c>
      <c r="BL219" s="13" t="s">
        <v>258</v>
      </c>
      <c r="BM219" s="144" t="s">
        <v>2245</v>
      </c>
    </row>
    <row r="220" spans="2:65" s="1" customFormat="1" ht="16.5" customHeight="1">
      <c r="B220" s="132"/>
      <c r="C220" s="133" t="s">
        <v>607</v>
      </c>
      <c r="D220" s="133" t="s">
        <v>253</v>
      </c>
      <c r="E220" s="134" t="s">
        <v>2246</v>
      </c>
      <c r="F220" s="135" t="s">
        <v>2247</v>
      </c>
      <c r="G220" s="136" t="s">
        <v>411</v>
      </c>
      <c r="H220" s="137">
        <v>143</v>
      </c>
      <c r="I220" s="138"/>
      <c r="J220" s="139">
        <f t="shared" si="20"/>
        <v>0</v>
      </c>
      <c r="K220" s="135" t="s">
        <v>257</v>
      </c>
      <c r="L220" s="28"/>
      <c r="M220" s="140" t="s">
        <v>1</v>
      </c>
      <c r="N220" s="141" t="s">
        <v>41</v>
      </c>
      <c r="P220" s="142">
        <f t="shared" si="21"/>
        <v>0</v>
      </c>
      <c r="Q220" s="142">
        <v>0</v>
      </c>
      <c r="R220" s="142">
        <f t="shared" si="22"/>
        <v>0</v>
      </c>
      <c r="S220" s="142">
        <v>0</v>
      </c>
      <c r="T220" s="143">
        <f t="shared" si="23"/>
        <v>0</v>
      </c>
      <c r="AR220" s="144" t="s">
        <v>258</v>
      </c>
      <c r="AT220" s="144" t="s">
        <v>253</v>
      </c>
      <c r="AU220" s="144" t="s">
        <v>83</v>
      </c>
      <c r="AY220" s="13" t="s">
        <v>251</v>
      </c>
      <c r="BE220" s="145">
        <f t="shared" si="24"/>
        <v>0</v>
      </c>
      <c r="BF220" s="145">
        <f t="shared" si="25"/>
        <v>0</v>
      </c>
      <c r="BG220" s="145">
        <f t="shared" si="26"/>
        <v>0</v>
      </c>
      <c r="BH220" s="145">
        <f t="shared" si="27"/>
        <v>0</v>
      </c>
      <c r="BI220" s="145">
        <f t="shared" si="28"/>
        <v>0</v>
      </c>
      <c r="BJ220" s="13" t="s">
        <v>83</v>
      </c>
      <c r="BK220" s="145">
        <f t="shared" si="29"/>
        <v>0</v>
      </c>
      <c r="BL220" s="13" t="s">
        <v>258</v>
      </c>
      <c r="BM220" s="144" t="s">
        <v>2248</v>
      </c>
    </row>
    <row r="221" spans="2:65" s="1" customFormat="1" ht="16.5" customHeight="1">
      <c r="B221" s="132"/>
      <c r="C221" s="133" t="s">
        <v>611</v>
      </c>
      <c r="D221" s="133" t="s">
        <v>253</v>
      </c>
      <c r="E221" s="134" t="s">
        <v>2249</v>
      </c>
      <c r="F221" s="135" t="s">
        <v>2250</v>
      </c>
      <c r="G221" s="136" t="s">
        <v>411</v>
      </c>
      <c r="H221" s="137">
        <v>25</v>
      </c>
      <c r="I221" s="138"/>
      <c r="J221" s="139">
        <f t="shared" si="20"/>
        <v>0</v>
      </c>
      <c r="K221" s="135" t="s">
        <v>257</v>
      </c>
      <c r="L221" s="28"/>
      <c r="M221" s="140" t="s">
        <v>1</v>
      </c>
      <c r="N221" s="141" t="s">
        <v>41</v>
      </c>
      <c r="P221" s="142">
        <f t="shared" si="21"/>
        <v>0</v>
      </c>
      <c r="Q221" s="142">
        <v>0</v>
      </c>
      <c r="R221" s="142">
        <f t="shared" si="22"/>
        <v>0</v>
      </c>
      <c r="S221" s="142">
        <v>0</v>
      </c>
      <c r="T221" s="143">
        <f t="shared" si="23"/>
        <v>0</v>
      </c>
      <c r="AR221" s="144" t="s">
        <v>258</v>
      </c>
      <c r="AT221" s="144" t="s">
        <v>253</v>
      </c>
      <c r="AU221" s="144" t="s">
        <v>83</v>
      </c>
      <c r="AY221" s="13" t="s">
        <v>251</v>
      </c>
      <c r="BE221" s="145">
        <f t="shared" si="24"/>
        <v>0</v>
      </c>
      <c r="BF221" s="145">
        <f t="shared" si="25"/>
        <v>0</v>
      </c>
      <c r="BG221" s="145">
        <f t="shared" si="26"/>
        <v>0</v>
      </c>
      <c r="BH221" s="145">
        <f t="shared" si="27"/>
        <v>0</v>
      </c>
      <c r="BI221" s="145">
        <f t="shared" si="28"/>
        <v>0</v>
      </c>
      <c r="BJ221" s="13" t="s">
        <v>83</v>
      </c>
      <c r="BK221" s="145">
        <f t="shared" si="29"/>
        <v>0</v>
      </c>
      <c r="BL221" s="13" t="s">
        <v>258</v>
      </c>
      <c r="BM221" s="144" t="s">
        <v>2251</v>
      </c>
    </row>
    <row r="222" spans="2:65" s="1" customFormat="1" ht="16.5" customHeight="1">
      <c r="B222" s="132"/>
      <c r="C222" s="133" t="s">
        <v>615</v>
      </c>
      <c r="D222" s="133" t="s">
        <v>253</v>
      </c>
      <c r="E222" s="134" t="s">
        <v>2252</v>
      </c>
      <c r="F222" s="135" t="s">
        <v>2253</v>
      </c>
      <c r="G222" s="136" t="s">
        <v>411</v>
      </c>
      <c r="H222" s="137">
        <v>5</v>
      </c>
      <c r="I222" s="138"/>
      <c r="J222" s="139">
        <f t="shared" si="20"/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si="21"/>
        <v>0</v>
      </c>
      <c r="Q222" s="142">
        <v>0</v>
      </c>
      <c r="R222" s="142">
        <f t="shared" si="22"/>
        <v>0</v>
      </c>
      <c r="S222" s="142">
        <v>0</v>
      </c>
      <c r="T222" s="143">
        <f t="shared" si="23"/>
        <v>0</v>
      </c>
      <c r="AR222" s="144" t="s">
        <v>258</v>
      </c>
      <c r="AT222" s="144" t="s">
        <v>253</v>
      </c>
      <c r="AU222" s="144" t="s">
        <v>83</v>
      </c>
      <c r="AY222" s="13" t="s">
        <v>251</v>
      </c>
      <c r="BE222" s="145">
        <f t="shared" si="24"/>
        <v>0</v>
      </c>
      <c r="BF222" s="145">
        <f t="shared" si="25"/>
        <v>0</v>
      </c>
      <c r="BG222" s="145">
        <f t="shared" si="26"/>
        <v>0</v>
      </c>
      <c r="BH222" s="145">
        <f t="shared" si="27"/>
        <v>0</v>
      </c>
      <c r="BI222" s="145">
        <f t="shared" si="28"/>
        <v>0</v>
      </c>
      <c r="BJ222" s="13" t="s">
        <v>83</v>
      </c>
      <c r="BK222" s="145">
        <f t="shared" si="29"/>
        <v>0</v>
      </c>
      <c r="BL222" s="13" t="s">
        <v>258</v>
      </c>
      <c r="BM222" s="144" t="s">
        <v>2254</v>
      </c>
    </row>
    <row r="223" spans="2:65" s="1" customFormat="1" ht="21.75" customHeight="1">
      <c r="B223" s="132"/>
      <c r="C223" s="133" t="s">
        <v>619</v>
      </c>
      <c r="D223" s="133" t="s">
        <v>253</v>
      </c>
      <c r="E223" s="134" t="s">
        <v>2255</v>
      </c>
      <c r="F223" s="135" t="s">
        <v>2256</v>
      </c>
      <c r="G223" s="136" t="s">
        <v>401</v>
      </c>
      <c r="H223" s="137">
        <v>58</v>
      </c>
      <c r="I223" s="138"/>
      <c r="J223" s="139">
        <f t="shared" si="2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21"/>
        <v>0</v>
      </c>
      <c r="Q223" s="142">
        <v>0</v>
      </c>
      <c r="R223" s="142">
        <f t="shared" si="22"/>
        <v>0</v>
      </c>
      <c r="S223" s="142">
        <v>0</v>
      </c>
      <c r="T223" s="143">
        <f t="shared" si="23"/>
        <v>0</v>
      </c>
      <c r="AR223" s="144" t="s">
        <v>258</v>
      </c>
      <c r="AT223" s="144" t="s">
        <v>253</v>
      </c>
      <c r="AU223" s="144" t="s">
        <v>83</v>
      </c>
      <c r="AY223" s="13" t="s">
        <v>251</v>
      </c>
      <c r="BE223" s="145">
        <f t="shared" si="24"/>
        <v>0</v>
      </c>
      <c r="BF223" s="145">
        <f t="shared" si="25"/>
        <v>0</v>
      </c>
      <c r="BG223" s="145">
        <f t="shared" si="26"/>
        <v>0</v>
      </c>
      <c r="BH223" s="145">
        <f t="shared" si="27"/>
        <v>0</v>
      </c>
      <c r="BI223" s="145">
        <f t="shared" si="28"/>
        <v>0</v>
      </c>
      <c r="BJ223" s="13" t="s">
        <v>83</v>
      </c>
      <c r="BK223" s="145">
        <f t="shared" si="29"/>
        <v>0</v>
      </c>
      <c r="BL223" s="13" t="s">
        <v>258</v>
      </c>
      <c r="BM223" s="144" t="s">
        <v>2257</v>
      </c>
    </row>
    <row r="224" spans="2:65" s="1" customFormat="1" ht="24.2" customHeight="1">
      <c r="B224" s="132"/>
      <c r="C224" s="133" t="s">
        <v>623</v>
      </c>
      <c r="D224" s="133" t="s">
        <v>253</v>
      </c>
      <c r="E224" s="134" t="s">
        <v>2258</v>
      </c>
      <c r="F224" s="135" t="s">
        <v>2259</v>
      </c>
      <c r="G224" s="136" t="s">
        <v>401</v>
      </c>
      <c r="H224" s="137">
        <v>12</v>
      </c>
      <c r="I224" s="138"/>
      <c r="J224" s="139">
        <f t="shared" si="20"/>
        <v>0</v>
      </c>
      <c r="K224" s="135" t="s">
        <v>257</v>
      </c>
      <c r="L224" s="28"/>
      <c r="M224" s="140" t="s">
        <v>1</v>
      </c>
      <c r="N224" s="141" t="s">
        <v>41</v>
      </c>
      <c r="P224" s="142">
        <f t="shared" si="21"/>
        <v>0</v>
      </c>
      <c r="Q224" s="142">
        <v>0</v>
      </c>
      <c r="R224" s="142">
        <f t="shared" si="22"/>
        <v>0</v>
      </c>
      <c r="S224" s="142">
        <v>0</v>
      </c>
      <c r="T224" s="143">
        <f t="shared" si="23"/>
        <v>0</v>
      </c>
      <c r="AR224" s="144" t="s">
        <v>258</v>
      </c>
      <c r="AT224" s="144" t="s">
        <v>253</v>
      </c>
      <c r="AU224" s="144" t="s">
        <v>83</v>
      </c>
      <c r="AY224" s="13" t="s">
        <v>251</v>
      </c>
      <c r="BE224" s="145">
        <f t="shared" si="24"/>
        <v>0</v>
      </c>
      <c r="BF224" s="145">
        <f t="shared" si="25"/>
        <v>0</v>
      </c>
      <c r="BG224" s="145">
        <f t="shared" si="26"/>
        <v>0</v>
      </c>
      <c r="BH224" s="145">
        <f t="shared" si="27"/>
        <v>0</v>
      </c>
      <c r="BI224" s="145">
        <f t="shared" si="28"/>
        <v>0</v>
      </c>
      <c r="BJ224" s="13" t="s">
        <v>83</v>
      </c>
      <c r="BK224" s="145">
        <f t="shared" si="29"/>
        <v>0</v>
      </c>
      <c r="BL224" s="13" t="s">
        <v>258</v>
      </c>
      <c r="BM224" s="144" t="s">
        <v>2260</v>
      </c>
    </row>
    <row r="225" spans="2:65" s="1" customFormat="1" ht="24.2" customHeight="1">
      <c r="B225" s="132"/>
      <c r="C225" s="133" t="s">
        <v>627</v>
      </c>
      <c r="D225" s="133" t="s">
        <v>253</v>
      </c>
      <c r="E225" s="134" t="s">
        <v>2261</v>
      </c>
      <c r="F225" s="135" t="s">
        <v>2262</v>
      </c>
      <c r="G225" s="136" t="s">
        <v>401</v>
      </c>
      <c r="H225" s="137">
        <v>18</v>
      </c>
      <c r="I225" s="138"/>
      <c r="J225" s="139">
        <f t="shared" si="20"/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 t="shared" si="21"/>
        <v>0</v>
      </c>
      <c r="Q225" s="142">
        <v>0</v>
      </c>
      <c r="R225" s="142">
        <f t="shared" si="22"/>
        <v>0</v>
      </c>
      <c r="S225" s="142">
        <v>0</v>
      </c>
      <c r="T225" s="143">
        <f t="shared" si="23"/>
        <v>0</v>
      </c>
      <c r="AR225" s="144" t="s">
        <v>258</v>
      </c>
      <c r="AT225" s="144" t="s">
        <v>253</v>
      </c>
      <c r="AU225" s="144" t="s">
        <v>83</v>
      </c>
      <c r="AY225" s="13" t="s">
        <v>251</v>
      </c>
      <c r="BE225" s="145">
        <f t="shared" si="24"/>
        <v>0</v>
      </c>
      <c r="BF225" s="145">
        <f t="shared" si="25"/>
        <v>0</v>
      </c>
      <c r="BG225" s="145">
        <f t="shared" si="26"/>
        <v>0</v>
      </c>
      <c r="BH225" s="145">
        <f t="shared" si="27"/>
        <v>0</v>
      </c>
      <c r="BI225" s="145">
        <f t="shared" si="28"/>
        <v>0</v>
      </c>
      <c r="BJ225" s="13" t="s">
        <v>83</v>
      </c>
      <c r="BK225" s="145">
        <f t="shared" si="29"/>
        <v>0</v>
      </c>
      <c r="BL225" s="13" t="s">
        <v>258</v>
      </c>
      <c r="BM225" s="144" t="s">
        <v>2263</v>
      </c>
    </row>
    <row r="226" spans="2:65" s="1" customFormat="1" ht="21.75" customHeight="1">
      <c r="B226" s="132"/>
      <c r="C226" s="133" t="s">
        <v>631</v>
      </c>
      <c r="D226" s="133" t="s">
        <v>253</v>
      </c>
      <c r="E226" s="134" t="s">
        <v>2264</v>
      </c>
      <c r="F226" s="135" t="s">
        <v>2265</v>
      </c>
      <c r="G226" s="136" t="s">
        <v>401</v>
      </c>
      <c r="H226" s="137">
        <v>44</v>
      </c>
      <c r="I226" s="138"/>
      <c r="J226" s="139">
        <f t="shared" si="20"/>
        <v>0</v>
      </c>
      <c r="K226" s="135" t="s">
        <v>257</v>
      </c>
      <c r="L226" s="28"/>
      <c r="M226" s="140" t="s">
        <v>1</v>
      </c>
      <c r="N226" s="141" t="s">
        <v>41</v>
      </c>
      <c r="P226" s="142">
        <f t="shared" si="21"/>
        <v>0</v>
      </c>
      <c r="Q226" s="142">
        <v>0</v>
      </c>
      <c r="R226" s="142">
        <f t="shared" si="22"/>
        <v>0</v>
      </c>
      <c r="S226" s="142">
        <v>0</v>
      </c>
      <c r="T226" s="143">
        <f t="shared" si="23"/>
        <v>0</v>
      </c>
      <c r="AR226" s="144" t="s">
        <v>258</v>
      </c>
      <c r="AT226" s="144" t="s">
        <v>253</v>
      </c>
      <c r="AU226" s="144" t="s">
        <v>83</v>
      </c>
      <c r="AY226" s="13" t="s">
        <v>251</v>
      </c>
      <c r="BE226" s="145">
        <f t="shared" si="24"/>
        <v>0</v>
      </c>
      <c r="BF226" s="145">
        <f t="shared" si="25"/>
        <v>0</v>
      </c>
      <c r="BG226" s="145">
        <f t="shared" si="26"/>
        <v>0</v>
      </c>
      <c r="BH226" s="145">
        <f t="shared" si="27"/>
        <v>0</v>
      </c>
      <c r="BI226" s="145">
        <f t="shared" si="28"/>
        <v>0</v>
      </c>
      <c r="BJ226" s="13" t="s">
        <v>83</v>
      </c>
      <c r="BK226" s="145">
        <f t="shared" si="29"/>
        <v>0</v>
      </c>
      <c r="BL226" s="13" t="s">
        <v>258</v>
      </c>
      <c r="BM226" s="144" t="s">
        <v>2266</v>
      </c>
    </row>
    <row r="227" spans="2:65" s="1" customFormat="1" ht="16.5" customHeight="1">
      <c r="B227" s="132"/>
      <c r="C227" s="133" t="s">
        <v>635</v>
      </c>
      <c r="D227" s="133" t="s">
        <v>253</v>
      </c>
      <c r="E227" s="134" t="s">
        <v>2267</v>
      </c>
      <c r="F227" s="135" t="s">
        <v>2268</v>
      </c>
      <c r="G227" s="136" t="s">
        <v>401</v>
      </c>
      <c r="H227" s="137">
        <v>295</v>
      </c>
      <c r="I227" s="138"/>
      <c r="J227" s="139">
        <f t="shared" si="20"/>
        <v>0</v>
      </c>
      <c r="K227" s="135" t="s">
        <v>257</v>
      </c>
      <c r="L227" s="28"/>
      <c r="M227" s="140" t="s">
        <v>1</v>
      </c>
      <c r="N227" s="141" t="s">
        <v>41</v>
      </c>
      <c r="P227" s="142">
        <f t="shared" si="21"/>
        <v>0</v>
      </c>
      <c r="Q227" s="142">
        <v>0</v>
      </c>
      <c r="R227" s="142">
        <f t="shared" si="22"/>
        <v>0</v>
      </c>
      <c r="S227" s="142">
        <v>0</v>
      </c>
      <c r="T227" s="143">
        <f t="shared" si="23"/>
        <v>0</v>
      </c>
      <c r="AR227" s="144" t="s">
        <v>258</v>
      </c>
      <c r="AT227" s="144" t="s">
        <v>253</v>
      </c>
      <c r="AU227" s="144" t="s">
        <v>83</v>
      </c>
      <c r="AY227" s="13" t="s">
        <v>251</v>
      </c>
      <c r="BE227" s="145">
        <f t="shared" si="24"/>
        <v>0</v>
      </c>
      <c r="BF227" s="145">
        <f t="shared" si="25"/>
        <v>0</v>
      </c>
      <c r="BG227" s="145">
        <f t="shared" si="26"/>
        <v>0</v>
      </c>
      <c r="BH227" s="145">
        <f t="shared" si="27"/>
        <v>0</v>
      </c>
      <c r="BI227" s="145">
        <f t="shared" si="28"/>
        <v>0</v>
      </c>
      <c r="BJ227" s="13" t="s">
        <v>83</v>
      </c>
      <c r="BK227" s="145">
        <f t="shared" si="29"/>
        <v>0</v>
      </c>
      <c r="BL227" s="13" t="s">
        <v>258</v>
      </c>
      <c r="BM227" s="144" t="s">
        <v>2269</v>
      </c>
    </row>
    <row r="228" spans="2:65" s="1" customFormat="1" ht="16.5" customHeight="1">
      <c r="B228" s="132"/>
      <c r="C228" s="133" t="s">
        <v>639</v>
      </c>
      <c r="D228" s="133" t="s">
        <v>253</v>
      </c>
      <c r="E228" s="134" t="s">
        <v>2270</v>
      </c>
      <c r="F228" s="135" t="s">
        <v>2271</v>
      </c>
      <c r="G228" s="136" t="s">
        <v>411</v>
      </c>
      <c r="H228" s="137">
        <v>171</v>
      </c>
      <c r="I228" s="138"/>
      <c r="J228" s="139">
        <f t="shared" si="20"/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 t="shared" si="21"/>
        <v>0</v>
      </c>
      <c r="Q228" s="142">
        <v>0</v>
      </c>
      <c r="R228" s="142">
        <f t="shared" si="22"/>
        <v>0</v>
      </c>
      <c r="S228" s="142">
        <v>0</v>
      </c>
      <c r="T228" s="143">
        <f t="shared" si="23"/>
        <v>0</v>
      </c>
      <c r="AR228" s="144" t="s">
        <v>258</v>
      </c>
      <c r="AT228" s="144" t="s">
        <v>253</v>
      </c>
      <c r="AU228" s="144" t="s">
        <v>83</v>
      </c>
      <c r="AY228" s="13" t="s">
        <v>251</v>
      </c>
      <c r="BE228" s="145">
        <f t="shared" si="24"/>
        <v>0</v>
      </c>
      <c r="BF228" s="145">
        <f t="shared" si="25"/>
        <v>0</v>
      </c>
      <c r="BG228" s="145">
        <f t="shared" si="26"/>
        <v>0</v>
      </c>
      <c r="BH228" s="145">
        <f t="shared" si="27"/>
        <v>0</v>
      </c>
      <c r="BI228" s="145">
        <f t="shared" si="28"/>
        <v>0</v>
      </c>
      <c r="BJ228" s="13" t="s">
        <v>83</v>
      </c>
      <c r="BK228" s="145">
        <f t="shared" si="29"/>
        <v>0</v>
      </c>
      <c r="BL228" s="13" t="s">
        <v>258</v>
      </c>
      <c r="BM228" s="144" t="s">
        <v>2272</v>
      </c>
    </row>
    <row r="229" spans="2:65" s="11" customFormat="1" ht="25.9" customHeight="1">
      <c r="B229" s="120"/>
      <c r="D229" s="121" t="s">
        <v>75</v>
      </c>
      <c r="E229" s="122" t="s">
        <v>2273</v>
      </c>
      <c r="F229" s="122" t="s">
        <v>2274</v>
      </c>
      <c r="I229" s="123"/>
      <c r="J229" s="124">
        <f>BK229</f>
        <v>0</v>
      </c>
      <c r="L229" s="120"/>
      <c r="M229" s="125"/>
      <c r="P229" s="126">
        <f>SUM(P230:P270)</f>
        <v>0</v>
      </c>
      <c r="R229" s="126">
        <f>SUM(R230:R270)</f>
        <v>0</v>
      </c>
      <c r="T229" s="127">
        <f>SUM(T230:T270)</f>
        <v>0</v>
      </c>
      <c r="AR229" s="121" t="s">
        <v>83</v>
      </c>
      <c r="AT229" s="128" t="s">
        <v>75</v>
      </c>
      <c r="AU229" s="128" t="s">
        <v>76</v>
      </c>
      <c r="AY229" s="121" t="s">
        <v>251</v>
      </c>
      <c r="BK229" s="129">
        <f>SUM(BK230:BK270)</f>
        <v>0</v>
      </c>
    </row>
    <row r="230" spans="2:65" s="1" customFormat="1" ht="16.5" customHeight="1">
      <c r="B230" s="132"/>
      <c r="C230" s="133" t="s">
        <v>643</v>
      </c>
      <c r="D230" s="133" t="s">
        <v>253</v>
      </c>
      <c r="E230" s="134" t="s">
        <v>2275</v>
      </c>
      <c r="F230" s="135" t="s">
        <v>2276</v>
      </c>
      <c r="G230" s="136" t="s">
        <v>401</v>
      </c>
      <c r="H230" s="137">
        <v>1</v>
      </c>
      <c r="I230" s="138"/>
      <c r="J230" s="139">
        <f t="shared" ref="J230:J270" si="30">ROUND(I230*H230,2)</f>
        <v>0</v>
      </c>
      <c r="K230" s="135" t="s">
        <v>257</v>
      </c>
      <c r="L230" s="28"/>
      <c r="M230" s="140" t="s">
        <v>1</v>
      </c>
      <c r="N230" s="141" t="s">
        <v>41</v>
      </c>
      <c r="P230" s="142">
        <f t="shared" ref="P230:P270" si="31">O230*H230</f>
        <v>0</v>
      </c>
      <c r="Q230" s="142">
        <v>0</v>
      </c>
      <c r="R230" s="142">
        <f t="shared" ref="R230:R270" si="32">Q230*H230</f>
        <v>0</v>
      </c>
      <c r="S230" s="142">
        <v>0</v>
      </c>
      <c r="T230" s="143">
        <f t="shared" ref="T230:T270" si="33">S230*H230</f>
        <v>0</v>
      </c>
      <c r="AR230" s="144" t="s">
        <v>258</v>
      </c>
      <c r="AT230" s="144" t="s">
        <v>253</v>
      </c>
      <c r="AU230" s="144" t="s">
        <v>83</v>
      </c>
      <c r="AY230" s="13" t="s">
        <v>251</v>
      </c>
      <c r="BE230" s="145">
        <f t="shared" ref="BE230:BE270" si="34">IF(N230="základní",J230,0)</f>
        <v>0</v>
      </c>
      <c r="BF230" s="145">
        <f t="shared" ref="BF230:BF270" si="35">IF(N230="snížená",J230,0)</f>
        <v>0</v>
      </c>
      <c r="BG230" s="145">
        <f t="shared" ref="BG230:BG270" si="36">IF(N230="zákl. přenesená",J230,0)</f>
        <v>0</v>
      </c>
      <c r="BH230" s="145">
        <f t="shared" ref="BH230:BH270" si="37">IF(N230="sníž. přenesená",J230,0)</f>
        <v>0</v>
      </c>
      <c r="BI230" s="145">
        <f t="shared" ref="BI230:BI270" si="38">IF(N230="nulová",J230,0)</f>
        <v>0</v>
      </c>
      <c r="BJ230" s="13" t="s">
        <v>83</v>
      </c>
      <c r="BK230" s="145">
        <f t="shared" ref="BK230:BK270" si="39">ROUND(I230*H230,2)</f>
        <v>0</v>
      </c>
      <c r="BL230" s="13" t="s">
        <v>258</v>
      </c>
      <c r="BM230" s="144" t="s">
        <v>2277</v>
      </c>
    </row>
    <row r="231" spans="2:65" s="1" customFormat="1" ht="16.5" customHeight="1">
      <c r="B231" s="132"/>
      <c r="C231" s="133" t="s">
        <v>647</v>
      </c>
      <c r="D231" s="133" t="s">
        <v>253</v>
      </c>
      <c r="E231" s="134" t="s">
        <v>2278</v>
      </c>
      <c r="F231" s="135" t="s">
        <v>2279</v>
      </c>
      <c r="G231" s="136" t="s">
        <v>401</v>
      </c>
      <c r="H231" s="137">
        <v>1</v>
      </c>
      <c r="I231" s="138"/>
      <c r="J231" s="139">
        <f t="shared" si="30"/>
        <v>0</v>
      </c>
      <c r="K231" s="135" t="s">
        <v>257</v>
      </c>
      <c r="L231" s="28"/>
      <c r="M231" s="140" t="s">
        <v>1</v>
      </c>
      <c r="N231" s="141" t="s">
        <v>41</v>
      </c>
      <c r="P231" s="142">
        <f t="shared" si="31"/>
        <v>0</v>
      </c>
      <c r="Q231" s="142">
        <v>0</v>
      </c>
      <c r="R231" s="142">
        <f t="shared" si="32"/>
        <v>0</v>
      </c>
      <c r="S231" s="142">
        <v>0</v>
      </c>
      <c r="T231" s="143">
        <f t="shared" si="33"/>
        <v>0</v>
      </c>
      <c r="AR231" s="144" t="s">
        <v>258</v>
      </c>
      <c r="AT231" s="144" t="s">
        <v>253</v>
      </c>
      <c r="AU231" s="144" t="s">
        <v>83</v>
      </c>
      <c r="AY231" s="13" t="s">
        <v>251</v>
      </c>
      <c r="BE231" s="145">
        <f t="shared" si="34"/>
        <v>0</v>
      </c>
      <c r="BF231" s="145">
        <f t="shared" si="35"/>
        <v>0</v>
      </c>
      <c r="BG231" s="145">
        <f t="shared" si="36"/>
        <v>0</v>
      </c>
      <c r="BH231" s="145">
        <f t="shared" si="37"/>
        <v>0</v>
      </c>
      <c r="BI231" s="145">
        <f t="shared" si="38"/>
        <v>0</v>
      </c>
      <c r="BJ231" s="13" t="s">
        <v>83</v>
      </c>
      <c r="BK231" s="145">
        <f t="shared" si="39"/>
        <v>0</v>
      </c>
      <c r="BL231" s="13" t="s">
        <v>258</v>
      </c>
      <c r="BM231" s="144" t="s">
        <v>2280</v>
      </c>
    </row>
    <row r="232" spans="2:65" s="1" customFormat="1" ht="16.5" customHeight="1">
      <c r="B232" s="132"/>
      <c r="C232" s="133" t="s">
        <v>651</v>
      </c>
      <c r="D232" s="133" t="s">
        <v>253</v>
      </c>
      <c r="E232" s="134" t="s">
        <v>2281</v>
      </c>
      <c r="F232" s="135" t="s">
        <v>2282</v>
      </c>
      <c r="G232" s="136" t="s">
        <v>401</v>
      </c>
      <c r="H232" s="137">
        <v>2</v>
      </c>
      <c r="I232" s="138"/>
      <c r="J232" s="139">
        <f t="shared" si="30"/>
        <v>0</v>
      </c>
      <c r="K232" s="135" t="s">
        <v>257</v>
      </c>
      <c r="L232" s="28"/>
      <c r="M232" s="140" t="s">
        <v>1</v>
      </c>
      <c r="N232" s="141" t="s">
        <v>41</v>
      </c>
      <c r="P232" s="142">
        <f t="shared" si="31"/>
        <v>0</v>
      </c>
      <c r="Q232" s="142">
        <v>0</v>
      </c>
      <c r="R232" s="142">
        <f t="shared" si="32"/>
        <v>0</v>
      </c>
      <c r="S232" s="142">
        <v>0</v>
      </c>
      <c r="T232" s="143">
        <f t="shared" si="33"/>
        <v>0</v>
      </c>
      <c r="AR232" s="144" t="s">
        <v>258</v>
      </c>
      <c r="AT232" s="144" t="s">
        <v>253</v>
      </c>
      <c r="AU232" s="144" t="s">
        <v>83</v>
      </c>
      <c r="AY232" s="13" t="s">
        <v>251</v>
      </c>
      <c r="BE232" s="145">
        <f t="shared" si="34"/>
        <v>0</v>
      </c>
      <c r="BF232" s="145">
        <f t="shared" si="35"/>
        <v>0</v>
      </c>
      <c r="BG232" s="145">
        <f t="shared" si="36"/>
        <v>0</v>
      </c>
      <c r="BH232" s="145">
        <f t="shared" si="37"/>
        <v>0</v>
      </c>
      <c r="BI232" s="145">
        <f t="shared" si="38"/>
        <v>0</v>
      </c>
      <c r="BJ232" s="13" t="s">
        <v>83</v>
      </c>
      <c r="BK232" s="145">
        <f t="shared" si="39"/>
        <v>0</v>
      </c>
      <c r="BL232" s="13" t="s">
        <v>258</v>
      </c>
      <c r="BM232" s="144" t="s">
        <v>2283</v>
      </c>
    </row>
    <row r="233" spans="2:65" s="1" customFormat="1" ht="16.5" customHeight="1">
      <c r="B233" s="132"/>
      <c r="C233" s="133" t="s">
        <v>655</v>
      </c>
      <c r="D233" s="133" t="s">
        <v>253</v>
      </c>
      <c r="E233" s="134" t="s">
        <v>2284</v>
      </c>
      <c r="F233" s="135" t="s">
        <v>2285</v>
      </c>
      <c r="G233" s="136" t="s">
        <v>401</v>
      </c>
      <c r="H233" s="137">
        <v>1</v>
      </c>
      <c r="I233" s="138"/>
      <c r="J233" s="139">
        <f t="shared" si="30"/>
        <v>0</v>
      </c>
      <c r="K233" s="135" t="s">
        <v>257</v>
      </c>
      <c r="L233" s="28"/>
      <c r="M233" s="140" t="s">
        <v>1</v>
      </c>
      <c r="N233" s="141" t="s">
        <v>41</v>
      </c>
      <c r="P233" s="142">
        <f t="shared" si="31"/>
        <v>0</v>
      </c>
      <c r="Q233" s="142">
        <v>0</v>
      </c>
      <c r="R233" s="142">
        <f t="shared" si="32"/>
        <v>0</v>
      </c>
      <c r="S233" s="142">
        <v>0</v>
      </c>
      <c r="T233" s="143">
        <f t="shared" si="33"/>
        <v>0</v>
      </c>
      <c r="AR233" s="144" t="s">
        <v>258</v>
      </c>
      <c r="AT233" s="144" t="s">
        <v>253</v>
      </c>
      <c r="AU233" s="144" t="s">
        <v>83</v>
      </c>
      <c r="AY233" s="13" t="s">
        <v>251</v>
      </c>
      <c r="BE233" s="145">
        <f t="shared" si="34"/>
        <v>0</v>
      </c>
      <c r="BF233" s="145">
        <f t="shared" si="35"/>
        <v>0</v>
      </c>
      <c r="BG233" s="145">
        <f t="shared" si="36"/>
        <v>0</v>
      </c>
      <c r="BH233" s="145">
        <f t="shared" si="37"/>
        <v>0</v>
      </c>
      <c r="BI233" s="145">
        <f t="shared" si="38"/>
        <v>0</v>
      </c>
      <c r="BJ233" s="13" t="s">
        <v>83</v>
      </c>
      <c r="BK233" s="145">
        <f t="shared" si="39"/>
        <v>0</v>
      </c>
      <c r="BL233" s="13" t="s">
        <v>258</v>
      </c>
      <c r="BM233" s="144" t="s">
        <v>2286</v>
      </c>
    </row>
    <row r="234" spans="2:65" s="1" customFormat="1" ht="37.9" customHeight="1">
      <c r="B234" s="132"/>
      <c r="C234" s="133" t="s">
        <v>659</v>
      </c>
      <c r="D234" s="133" t="s">
        <v>253</v>
      </c>
      <c r="E234" s="134" t="s">
        <v>2287</v>
      </c>
      <c r="F234" s="135" t="s">
        <v>2288</v>
      </c>
      <c r="G234" s="136" t="s">
        <v>401</v>
      </c>
      <c r="H234" s="137">
        <v>2</v>
      </c>
      <c r="I234" s="138"/>
      <c r="J234" s="139">
        <f t="shared" si="30"/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 t="shared" si="31"/>
        <v>0</v>
      </c>
      <c r="Q234" s="142">
        <v>0</v>
      </c>
      <c r="R234" s="142">
        <f t="shared" si="32"/>
        <v>0</v>
      </c>
      <c r="S234" s="142">
        <v>0</v>
      </c>
      <c r="T234" s="143">
        <f t="shared" si="33"/>
        <v>0</v>
      </c>
      <c r="AR234" s="144" t="s">
        <v>258</v>
      </c>
      <c r="AT234" s="144" t="s">
        <v>253</v>
      </c>
      <c r="AU234" s="144" t="s">
        <v>83</v>
      </c>
      <c r="AY234" s="13" t="s">
        <v>251</v>
      </c>
      <c r="BE234" s="145">
        <f t="shared" si="34"/>
        <v>0</v>
      </c>
      <c r="BF234" s="145">
        <f t="shared" si="35"/>
        <v>0</v>
      </c>
      <c r="BG234" s="145">
        <f t="shared" si="36"/>
        <v>0</v>
      </c>
      <c r="BH234" s="145">
        <f t="shared" si="37"/>
        <v>0</v>
      </c>
      <c r="BI234" s="145">
        <f t="shared" si="38"/>
        <v>0</v>
      </c>
      <c r="BJ234" s="13" t="s">
        <v>83</v>
      </c>
      <c r="BK234" s="145">
        <f t="shared" si="39"/>
        <v>0</v>
      </c>
      <c r="BL234" s="13" t="s">
        <v>258</v>
      </c>
      <c r="BM234" s="144" t="s">
        <v>2289</v>
      </c>
    </row>
    <row r="235" spans="2:65" s="1" customFormat="1" ht="16.5" customHeight="1">
      <c r="B235" s="132"/>
      <c r="C235" s="133" t="s">
        <v>663</v>
      </c>
      <c r="D235" s="133" t="s">
        <v>253</v>
      </c>
      <c r="E235" s="134" t="s">
        <v>2290</v>
      </c>
      <c r="F235" s="135" t="s">
        <v>2291</v>
      </c>
      <c r="G235" s="136" t="s">
        <v>401</v>
      </c>
      <c r="H235" s="137">
        <v>1</v>
      </c>
      <c r="I235" s="138"/>
      <c r="J235" s="139">
        <f t="shared" si="30"/>
        <v>0</v>
      </c>
      <c r="K235" s="135" t="s">
        <v>257</v>
      </c>
      <c r="L235" s="28"/>
      <c r="M235" s="140" t="s">
        <v>1</v>
      </c>
      <c r="N235" s="141" t="s">
        <v>41</v>
      </c>
      <c r="P235" s="142">
        <f t="shared" si="31"/>
        <v>0</v>
      </c>
      <c r="Q235" s="142">
        <v>0</v>
      </c>
      <c r="R235" s="142">
        <f t="shared" si="32"/>
        <v>0</v>
      </c>
      <c r="S235" s="142">
        <v>0</v>
      </c>
      <c r="T235" s="143">
        <f t="shared" si="33"/>
        <v>0</v>
      </c>
      <c r="AR235" s="144" t="s">
        <v>258</v>
      </c>
      <c r="AT235" s="144" t="s">
        <v>253</v>
      </c>
      <c r="AU235" s="144" t="s">
        <v>83</v>
      </c>
      <c r="AY235" s="13" t="s">
        <v>251</v>
      </c>
      <c r="BE235" s="145">
        <f t="shared" si="34"/>
        <v>0</v>
      </c>
      <c r="BF235" s="145">
        <f t="shared" si="35"/>
        <v>0</v>
      </c>
      <c r="BG235" s="145">
        <f t="shared" si="36"/>
        <v>0</v>
      </c>
      <c r="BH235" s="145">
        <f t="shared" si="37"/>
        <v>0</v>
      </c>
      <c r="BI235" s="145">
        <f t="shared" si="38"/>
        <v>0</v>
      </c>
      <c r="BJ235" s="13" t="s">
        <v>83</v>
      </c>
      <c r="BK235" s="145">
        <f t="shared" si="39"/>
        <v>0</v>
      </c>
      <c r="BL235" s="13" t="s">
        <v>258</v>
      </c>
      <c r="BM235" s="144" t="s">
        <v>2292</v>
      </c>
    </row>
    <row r="236" spans="2:65" s="1" customFormat="1" ht="24.2" customHeight="1">
      <c r="B236" s="132"/>
      <c r="C236" s="133" t="s">
        <v>667</v>
      </c>
      <c r="D236" s="133" t="s">
        <v>253</v>
      </c>
      <c r="E236" s="134" t="s">
        <v>2293</v>
      </c>
      <c r="F236" s="135" t="s">
        <v>2294</v>
      </c>
      <c r="G236" s="136" t="s">
        <v>401</v>
      </c>
      <c r="H236" s="137">
        <v>2</v>
      </c>
      <c r="I236" s="138"/>
      <c r="J236" s="139">
        <f t="shared" si="30"/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 t="shared" si="31"/>
        <v>0</v>
      </c>
      <c r="Q236" s="142">
        <v>0</v>
      </c>
      <c r="R236" s="142">
        <f t="shared" si="32"/>
        <v>0</v>
      </c>
      <c r="S236" s="142">
        <v>0</v>
      </c>
      <c r="T236" s="143">
        <f t="shared" si="33"/>
        <v>0</v>
      </c>
      <c r="AR236" s="144" t="s">
        <v>258</v>
      </c>
      <c r="AT236" s="144" t="s">
        <v>253</v>
      </c>
      <c r="AU236" s="144" t="s">
        <v>83</v>
      </c>
      <c r="AY236" s="13" t="s">
        <v>251</v>
      </c>
      <c r="BE236" s="145">
        <f t="shared" si="34"/>
        <v>0</v>
      </c>
      <c r="BF236" s="145">
        <f t="shared" si="35"/>
        <v>0</v>
      </c>
      <c r="BG236" s="145">
        <f t="shared" si="36"/>
        <v>0</v>
      </c>
      <c r="BH236" s="145">
        <f t="shared" si="37"/>
        <v>0</v>
      </c>
      <c r="BI236" s="145">
        <f t="shared" si="38"/>
        <v>0</v>
      </c>
      <c r="BJ236" s="13" t="s">
        <v>83</v>
      </c>
      <c r="BK236" s="145">
        <f t="shared" si="39"/>
        <v>0</v>
      </c>
      <c r="BL236" s="13" t="s">
        <v>258</v>
      </c>
      <c r="BM236" s="144" t="s">
        <v>2295</v>
      </c>
    </row>
    <row r="237" spans="2:65" s="1" customFormat="1" ht="44.25" customHeight="1">
      <c r="B237" s="132"/>
      <c r="C237" s="133" t="s">
        <v>671</v>
      </c>
      <c r="D237" s="133" t="s">
        <v>253</v>
      </c>
      <c r="E237" s="134" t="s">
        <v>2296</v>
      </c>
      <c r="F237" s="135" t="s">
        <v>2297</v>
      </c>
      <c r="G237" s="136" t="s">
        <v>401</v>
      </c>
      <c r="H237" s="137">
        <v>1</v>
      </c>
      <c r="I237" s="138"/>
      <c r="J237" s="139">
        <f t="shared" si="30"/>
        <v>0</v>
      </c>
      <c r="K237" s="135" t="s">
        <v>257</v>
      </c>
      <c r="L237" s="28"/>
      <c r="M237" s="140" t="s">
        <v>1</v>
      </c>
      <c r="N237" s="141" t="s">
        <v>41</v>
      </c>
      <c r="P237" s="142">
        <f t="shared" si="31"/>
        <v>0</v>
      </c>
      <c r="Q237" s="142">
        <v>0</v>
      </c>
      <c r="R237" s="142">
        <f t="shared" si="32"/>
        <v>0</v>
      </c>
      <c r="S237" s="142">
        <v>0</v>
      </c>
      <c r="T237" s="143">
        <f t="shared" si="33"/>
        <v>0</v>
      </c>
      <c r="AR237" s="144" t="s">
        <v>258</v>
      </c>
      <c r="AT237" s="144" t="s">
        <v>253</v>
      </c>
      <c r="AU237" s="144" t="s">
        <v>83</v>
      </c>
      <c r="AY237" s="13" t="s">
        <v>251</v>
      </c>
      <c r="BE237" s="145">
        <f t="shared" si="34"/>
        <v>0</v>
      </c>
      <c r="BF237" s="145">
        <f t="shared" si="35"/>
        <v>0</v>
      </c>
      <c r="BG237" s="145">
        <f t="shared" si="36"/>
        <v>0</v>
      </c>
      <c r="BH237" s="145">
        <f t="shared" si="37"/>
        <v>0</v>
      </c>
      <c r="BI237" s="145">
        <f t="shared" si="38"/>
        <v>0</v>
      </c>
      <c r="BJ237" s="13" t="s">
        <v>83</v>
      </c>
      <c r="BK237" s="145">
        <f t="shared" si="39"/>
        <v>0</v>
      </c>
      <c r="BL237" s="13" t="s">
        <v>258</v>
      </c>
      <c r="BM237" s="144" t="s">
        <v>2298</v>
      </c>
    </row>
    <row r="238" spans="2:65" s="1" customFormat="1" ht="16.5" customHeight="1">
      <c r="B238" s="132"/>
      <c r="C238" s="133" t="s">
        <v>675</v>
      </c>
      <c r="D238" s="133" t="s">
        <v>253</v>
      </c>
      <c r="E238" s="134" t="s">
        <v>2299</v>
      </c>
      <c r="F238" s="135" t="s">
        <v>2300</v>
      </c>
      <c r="G238" s="136" t="s">
        <v>401</v>
      </c>
      <c r="H238" s="137">
        <v>1</v>
      </c>
      <c r="I238" s="138"/>
      <c r="J238" s="139">
        <f t="shared" si="30"/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 t="shared" si="31"/>
        <v>0</v>
      </c>
      <c r="Q238" s="142">
        <v>0</v>
      </c>
      <c r="R238" s="142">
        <f t="shared" si="32"/>
        <v>0</v>
      </c>
      <c r="S238" s="142">
        <v>0</v>
      </c>
      <c r="T238" s="143">
        <f t="shared" si="33"/>
        <v>0</v>
      </c>
      <c r="AR238" s="144" t="s">
        <v>258</v>
      </c>
      <c r="AT238" s="144" t="s">
        <v>253</v>
      </c>
      <c r="AU238" s="144" t="s">
        <v>83</v>
      </c>
      <c r="AY238" s="13" t="s">
        <v>251</v>
      </c>
      <c r="BE238" s="145">
        <f t="shared" si="34"/>
        <v>0</v>
      </c>
      <c r="BF238" s="145">
        <f t="shared" si="35"/>
        <v>0</v>
      </c>
      <c r="BG238" s="145">
        <f t="shared" si="36"/>
        <v>0</v>
      </c>
      <c r="BH238" s="145">
        <f t="shared" si="37"/>
        <v>0</v>
      </c>
      <c r="BI238" s="145">
        <f t="shared" si="38"/>
        <v>0</v>
      </c>
      <c r="BJ238" s="13" t="s">
        <v>83</v>
      </c>
      <c r="BK238" s="145">
        <f t="shared" si="39"/>
        <v>0</v>
      </c>
      <c r="BL238" s="13" t="s">
        <v>258</v>
      </c>
      <c r="BM238" s="144" t="s">
        <v>2301</v>
      </c>
    </row>
    <row r="239" spans="2:65" s="1" customFormat="1" ht="16.5" customHeight="1">
      <c r="B239" s="132"/>
      <c r="C239" s="133" t="s">
        <v>681</v>
      </c>
      <c r="D239" s="133" t="s">
        <v>253</v>
      </c>
      <c r="E239" s="134" t="s">
        <v>2302</v>
      </c>
      <c r="F239" s="135" t="s">
        <v>2303</v>
      </c>
      <c r="G239" s="136" t="s">
        <v>411</v>
      </c>
      <c r="H239" s="137">
        <v>72</v>
      </c>
      <c r="I239" s="138"/>
      <c r="J239" s="139">
        <f t="shared" si="30"/>
        <v>0</v>
      </c>
      <c r="K239" s="135" t="s">
        <v>257</v>
      </c>
      <c r="L239" s="28"/>
      <c r="M239" s="140" t="s">
        <v>1</v>
      </c>
      <c r="N239" s="141" t="s">
        <v>41</v>
      </c>
      <c r="P239" s="142">
        <f t="shared" si="31"/>
        <v>0</v>
      </c>
      <c r="Q239" s="142">
        <v>0</v>
      </c>
      <c r="R239" s="142">
        <f t="shared" si="32"/>
        <v>0</v>
      </c>
      <c r="S239" s="142">
        <v>0</v>
      </c>
      <c r="T239" s="143">
        <f t="shared" si="33"/>
        <v>0</v>
      </c>
      <c r="AR239" s="144" t="s">
        <v>258</v>
      </c>
      <c r="AT239" s="144" t="s">
        <v>253</v>
      </c>
      <c r="AU239" s="144" t="s">
        <v>83</v>
      </c>
      <c r="AY239" s="13" t="s">
        <v>251</v>
      </c>
      <c r="BE239" s="145">
        <f t="shared" si="34"/>
        <v>0</v>
      </c>
      <c r="BF239" s="145">
        <f t="shared" si="35"/>
        <v>0</v>
      </c>
      <c r="BG239" s="145">
        <f t="shared" si="36"/>
        <v>0</v>
      </c>
      <c r="BH239" s="145">
        <f t="shared" si="37"/>
        <v>0</v>
      </c>
      <c r="BI239" s="145">
        <f t="shared" si="38"/>
        <v>0</v>
      </c>
      <c r="BJ239" s="13" t="s">
        <v>83</v>
      </c>
      <c r="BK239" s="145">
        <f t="shared" si="39"/>
        <v>0</v>
      </c>
      <c r="BL239" s="13" t="s">
        <v>258</v>
      </c>
      <c r="BM239" s="144" t="s">
        <v>2304</v>
      </c>
    </row>
    <row r="240" spans="2:65" s="1" customFormat="1" ht="24.2" customHeight="1">
      <c r="B240" s="132"/>
      <c r="C240" s="133" t="s">
        <v>685</v>
      </c>
      <c r="D240" s="133" t="s">
        <v>253</v>
      </c>
      <c r="E240" s="134" t="s">
        <v>2305</v>
      </c>
      <c r="F240" s="135" t="s">
        <v>2306</v>
      </c>
      <c r="G240" s="136" t="s">
        <v>401</v>
      </c>
      <c r="H240" s="137">
        <v>1</v>
      </c>
      <c r="I240" s="138"/>
      <c r="J240" s="139">
        <f t="shared" si="30"/>
        <v>0</v>
      </c>
      <c r="K240" s="135" t="s">
        <v>257</v>
      </c>
      <c r="L240" s="28"/>
      <c r="M240" s="140" t="s">
        <v>1</v>
      </c>
      <c r="N240" s="141" t="s">
        <v>41</v>
      </c>
      <c r="P240" s="142">
        <f t="shared" si="31"/>
        <v>0</v>
      </c>
      <c r="Q240" s="142">
        <v>0</v>
      </c>
      <c r="R240" s="142">
        <f t="shared" si="32"/>
        <v>0</v>
      </c>
      <c r="S240" s="142">
        <v>0</v>
      </c>
      <c r="T240" s="143">
        <f t="shared" si="33"/>
        <v>0</v>
      </c>
      <c r="AR240" s="144" t="s">
        <v>258</v>
      </c>
      <c r="AT240" s="144" t="s">
        <v>253</v>
      </c>
      <c r="AU240" s="144" t="s">
        <v>83</v>
      </c>
      <c r="AY240" s="13" t="s">
        <v>251</v>
      </c>
      <c r="BE240" s="145">
        <f t="shared" si="34"/>
        <v>0</v>
      </c>
      <c r="BF240" s="145">
        <f t="shared" si="35"/>
        <v>0</v>
      </c>
      <c r="BG240" s="145">
        <f t="shared" si="36"/>
        <v>0</v>
      </c>
      <c r="BH240" s="145">
        <f t="shared" si="37"/>
        <v>0</v>
      </c>
      <c r="BI240" s="145">
        <f t="shared" si="38"/>
        <v>0</v>
      </c>
      <c r="BJ240" s="13" t="s">
        <v>83</v>
      </c>
      <c r="BK240" s="145">
        <f t="shared" si="39"/>
        <v>0</v>
      </c>
      <c r="BL240" s="13" t="s">
        <v>258</v>
      </c>
      <c r="BM240" s="144" t="s">
        <v>2307</v>
      </c>
    </row>
    <row r="241" spans="2:65" s="1" customFormat="1" ht="16.5" customHeight="1">
      <c r="B241" s="132"/>
      <c r="C241" s="133" t="s">
        <v>690</v>
      </c>
      <c r="D241" s="133" t="s">
        <v>253</v>
      </c>
      <c r="E241" s="134" t="s">
        <v>2308</v>
      </c>
      <c r="F241" s="135" t="s">
        <v>2309</v>
      </c>
      <c r="G241" s="136" t="s">
        <v>411</v>
      </c>
      <c r="H241" s="137">
        <v>50</v>
      </c>
      <c r="I241" s="138"/>
      <c r="J241" s="139">
        <f t="shared" si="30"/>
        <v>0</v>
      </c>
      <c r="K241" s="135" t="s">
        <v>257</v>
      </c>
      <c r="L241" s="28"/>
      <c r="M241" s="140" t="s">
        <v>1</v>
      </c>
      <c r="N241" s="141" t="s">
        <v>41</v>
      </c>
      <c r="P241" s="142">
        <f t="shared" si="31"/>
        <v>0</v>
      </c>
      <c r="Q241" s="142">
        <v>0</v>
      </c>
      <c r="R241" s="142">
        <f t="shared" si="32"/>
        <v>0</v>
      </c>
      <c r="S241" s="142">
        <v>0</v>
      </c>
      <c r="T241" s="143">
        <f t="shared" si="33"/>
        <v>0</v>
      </c>
      <c r="AR241" s="144" t="s">
        <v>258</v>
      </c>
      <c r="AT241" s="144" t="s">
        <v>253</v>
      </c>
      <c r="AU241" s="144" t="s">
        <v>83</v>
      </c>
      <c r="AY241" s="13" t="s">
        <v>251</v>
      </c>
      <c r="BE241" s="145">
        <f t="shared" si="34"/>
        <v>0</v>
      </c>
      <c r="BF241" s="145">
        <f t="shared" si="35"/>
        <v>0</v>
      </c>
      <c r="BG241" s="145">
        <f t="shared" si="36"/>
        <v>0</v>
      </c>
      <c r="BH241" s="145">
        <f t="shared" si="37"/>
        <v>0</v>
      </c>
      <c r="BI241" s="145">
        <f t="shared" si="38"/>
        <v>0</v>
      </c>
      <c r="BJ241" s="13" t="s">
        <v>83</v>
      </c>
      <c r="BK241" s="145">
        <f t="shared" si="39"/>
        <v>0</v>
      </c>
      <c r="BL241" s="13" t="s">
        <v>258</v>
      </c>
      <c r="BM241" s="144" t="s">
        <v>2310</v>
      </c>
    </row>
    <row r="242" spans="2:65" s="1" customFormat="1" ht="16.5" customHeight="1">
      <c r="B242" s="132"/>
      <c r="C242" s="133" t="s">
        <v>694</v>
      </c>
      <c r="D242" s="133" t="s">
        <v>253</v>
      </c>
      <c r="E242" s="134" t="s">
        <v>2311</v>
      </c>
      <c r="F242" s="135" t="s">
        <v>2312</v>
      </c>
      <c r="G242" s="136" t="s">
        <v>401</v>
      </c>
      <c r="H242" s="137">
        <v>1</v>
      </c>
      <c r="I242" s="138"/>
      <c r="J242" s="139">
        <f t="shared" si="30"/>
        <v>0</v>
      </c>
      <c r="K242" s="135" t="s">
        <v>257</v>
      </c>
      <c r="L242" s="28"/>
      <c r="M242" s="140" t="s">
        <v>1</v>
      </c>
      <c r="N242" s="141" t="s">
        <v>41</v>
      </c>
      <c r="P242" s="142">
        <f t="shared" si="31"/>
        <v>0</v>
      </c>
      <c r="Q242" s="142">
        <v>0</v>
      </c>
      <c r="R242" s="142">
        <f t="shared" si="32"/>
        <v>0</v>
      </c>
      <c r="S242" s="142">
        <v>0</v>
      </c>
      <c r="T242" s="143">
        <f t="shared" si="33"/>
        <v>0</v>
      </c>
      <c r="AR242" s="144" t="s">
        <v>258</v>
      </c>
      <c r="AT242" s="144" t="s">
        <v>253</v>
      </c>
      <c r="AU242" s="144" t="s">
        <v>83</v>
      </c>
      <c r="AY242" s="13" t="s">
        <v>251</v>
      </c>
      <c r="BE242" s="145">
        <f t="shared" si="34"/>
        <v>0</v>
      </c>
      <c r="BF242" s="145">
        <f t="shared" si="35"/>
        <v>0</v>
      </c>
      <c r="BG242" s="145">
        <f t="shared" si="36"/>
        <v>0</v>
      </c>
      <c r="BH242" s="145">
        <f t="shared" si="37"/>
        <v>0</v>
      </c>
      <c r="BI242" s="145">
        <f t="shared" si="38"/>
        <v>0</v>
      </c>
      <c r="BJ242" s="13" t="s">
        <v>83</v>
      </c>
      <c r="BK242" s="145">
        <f t="shared" si="39"/>
        <v>0</v>
      </c>
      <c r="BL242" s="13" t="s">
        <v>258</v>
      </c>
      <c r="BM242" s="144" t="s">
        <v>2313</v>
      </c>
    </row>
    <row r="243" spans="2:65" s="1" customFormat="1" ht="16.5" customHeight="1">
      <c r="B243" s="132"/>
      <c r="C243" s="133" t="s">
        <v>698</v>
      </c>
      <c r="D243" s="133" t="s">
        <v>253</v>
      </c>
      <c r="E243" s="134" t="s">
        <v>2314</v>
      </c>
      <c r="F243" s="135" t="s">
        <v>2315</v>
      </c>
      <c r="G243" s="136" t="s">
        <v>401</v>
      </c>
      <c r="H243" s="137">
        <v>41</v>
      </c>
      <c r="I243" s="138"/>
      <c r="J243" s="139">
        <f t="shared" si="30"/>
        <v>0</v>
      </c>
      <c r="K243" s="135" t="s">
        <v>257</v>
      </c>
      <c r="L243" s="28"/>
      <c r="M243" s="140" t="s">
        <v>1</v>
      </c>
      <c r="N243" s="141" t="s">
        <v>41</v>
      </c>
      <c r="P243" s="142">
        <f t="shared" si="31"/>
        <v>0</v>
      </c>
      <c r="Q243" s="142">
        <v>0</v>
      </c>
      <c r="R243" s="142">
        <f t="shared" si="32"/>
        <v>0</v>
      </c>
      <c r="S243" s="142">
        <v>0</v>
      </c>
      <c r="T243" s="143">
        <f t="shared" si="33"/>
        <v>0</v>
      </c>
      <c r="AR243" s="144" t="s">
        <v>258</v>
      </c>
      <c r="AT243" s="144" t="s">
        <v>253</v>
      </c>
      <c r="AU243" s="144" t="s">
        <v>83</v>
      </c>
      <c r="AY243" s="13" t="s">
        <v>251</v>
      </c>
      <c r="BE243" s="145">
        <f t="shared" si="34"/>
        <v>0</v>
      </c>
      <c r="BF243" s="145">
        <f t="shared" si="35"/>
        <v>0</v>
      </c>
      <c r="BG243" s="145">
        <f t="shared" si="36"/>
        <v>0</v>
      </c>
      <c r="BH243" s="145">
        <f t="shared" si="37"/>
        <v>0</v>
      </c>
      <c r="BI243" s="145">
        <f t="shared" si="38"/>
        <v>0</v>
      </c>
      <c r="BJ243" s="13" t="s">
        <v>83</v>
      </c>
      <c r="BK243" s="145">
        <f t="shared" si="39"/>
        <v>0</v>
      </c>
      <c r="BL243" s="13" t="s">
        <v>258</v>
      </c>
      <c r="BM243" s="144" t="s">
        <v>2316</v>
      </c>
    </row>
    <row r="244" spans="2:65" s="1" customFormat="1" ht="16.5" customHeight="1">
      <c r="B244" s="132"/>
      <c r="C244" s="133" t="s">
        <v>703</v>
      </c>
      <c r="D244" s="133" t="s">
        <v>253</v>
      </c>
      <c r="E244" s="134" t="s">
        <v>2317</v>
      </c>
      <c r="F244" s="135" t="s">
        <v>2318</v>
      </c>
      <c r="G244" s="136" t="s">
        <v>401</v>
      </c>
      <c r="H244" s="137">
        <v>9</v>
      </c>
      <c r="I244" s="138"/>
      <c r="J244" s="139">
        <f t="shared" si="30"/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si="31"/>
        <v>0</v>
      </c>
      <c r="Q244" s="142">
        <v>0</v>
      </c>
      <c r="R244" s="142">
        <f t="shared" si="32"/>
        <v>0</v>
      </c>
      <c r="S244" s="142">
        <v>0</v>
      </c>
      <c r="T244" s="143">
        <f t="shared" si="33"/>
        <v>0</v>
      </c>
      <c r="AR244" s="144" t="s">
        <v>258</v>
      </c>
      <c r="AT244" s="144" t="s">
        <v>253</v>
      </c>
      <c r="AU244" s="144" t="s">
        <v>83</v>
      </c>
      <c r="AY244" s="13" t="s">
        <v>251</v>
      </c>
      <c r="BE244" s="145">
        <f t="shared" si="34"/>
        <v>0</v>
      </c>
      <c r="BF244" s="145">
        <f t="shared" si="35"/>
        <v>0</v>
      </c>
      <c r="BG244" s="145">
        <f t="shared" si="36"/>
        <v>0</v>
      </c>
      <c r="BH244" s="145">
        <f t="shared" si="37"/>
        <v>0</v>
      </c>
      <c r="BI244" s="145">
        <f t="shared" si="38"/>
        <v>0</v>
      </c>
      <c r="BJ244" s="13" t="s">
        <v>83</v>
      </c>
      <c r="BK244" s="145">
        <f t="shared" si="39"/>
        <v>0</v>
      </c>
      <c r="BL244" s="13" t="s">
        <v>258</v>
      </c>
      <c r="BM244" s="144" t="s">
        <v>2319</v>
      </c>
    </row>
    <row r="245" spans="2:65" s="1" customFormat="1" ht="37.9" customHeight="1">
      <c r="B245" s="132"/>
      <c r="C245" s="133" t="s">
        <v>709</v>
      </c>
      <c r="D245" s="133" t="s">
        <v>253</v>
      </c>
      <c r="E245" s="134" t="s">
        <v>2320</v>
      </c>
      <c r="F245" s="135" t="s">
        <v>2321</v>
      </c>
      <c r="G245" s="136" t="s">
        <v>401</v>
      </c>
      <c r="H245" s="137">
        <v>12</v>
      </c>
      <c r="I245" s="138"/>
      <c r="J245" s="139">
        <f t="shared" si="30"/>
        <v>0</v>
      </c>
      <c r="K245" s="135" t="s">
        <v>257</v>
      </c>
      <c r="L245" s="28"/>
      <c r="M245" s="140" t="s">
        <v>1</v>
      </c>
      <c r="N245" s="141" t="s">
        <v>41</v>
      </c>
      <c r="P245" s="142">
        <f t="shared" si="31"/>
        <v>0</v>
      </c>
      <c r="Q245" s="142">
        <v>0</v>
      </c>
      <c r="R245" s="142">
        <f t="shared" si="32"/>
        <v>0</v>
      </c>
      <c r="S245" s="142">
        <v>0</v>
      </c>
      <c r="T245" s="143">
        <f t="shared" si="33"/>
        <v>0</v>
      </c>
      <c r="AR245" s="144" t="s">
        <v>258</v>
      </c>
      <c r="AT245" s="144" t="s">
        <v>253</v>
      </c>
      <c r="AU245" s="144" t="s">
        <v>83</v>
      </c>
      <c r="AY245" s="13" t="s">
        <v>251</v>
      </c>
      <c r="BE245" s="145">
        <f t="shared" si="34"/>
        <v>0</v>
      </c>
      <c r="BF245" s="145">
        <f t="shared" si="35"/>
        <v>0</v>
      </c>
      <c r="BG245" s="145">
        <f t="shared" si="36"/>
        <v>0</v>
      </c>
      <c r="BH245" s="145">
        <f t="shared" si="37"/>
        <v>0</v>
      </c>
      <c r="BI245" s="145">
        <f t="shared" si="38"/>
        <v>0</v>
      </c>
      <c r="BJ245" s="13" t="s">
        <v>83</v>
      </c>
      <c r="BK245" s="145">
        <f t="shared" si="39"/>
        <v>0</v>
      </c>
      <c r="BL245" s="13" t="s">
        <v>258</v>
      </c>
      <c r="BM245" s="144" t="s">
        <v>2322</v>
      </c>
    </row>
    <row r="246" spans="2:65" s="1" customFormat="1" ht="16.5" customHeight="1">
      <c r="B246" s="132"/>
      <c r="C246" s="133" t="s">
        <v>713</v>
      </c>
      <c r="D246" s="133" t="s">
        <v>253</v>
      </c>
      <c r="E246" s="134" t="s">
        <v>2323</v>
      </c>
      <c r="F246" s="135" t="s">
        <v>2324</v>
      </c>
      <c r="G246" s="136" t="s">
        <v>401</v>
      </c>
      <c r="H246" s="137">
        <v>41</v>
      </c>
      <c r="I246" s="138"/>
      <c r="J246" s="139">
        <f t="shared" si="30"/>
        <v>0</v>
      </c>
      <c r="K246" s="135" t="s">
        <v>257</v>
      </c>
      <c r="L246" s="28"/>
      <c r="M246" s="140" t="s">
        <v>1</v>
      </c>
      <c r="N246" s="141" t="s">
        <v>41</v>
      </c>
      <c r="P246" s="142">
        <f t="shared" si="31"/>
        <v>0</v>
      </c>
      <c r="Q246" s="142">
        <v>0</v>
      </c>
      <c r="R246" s="142">
        <f t="shared" si="32"/>
        <v>0</v>
      </c>
      <c r="S246" s="142">
        <v>0</v>
      </c>
      <c r="T246" s="143">
        <f t="shared" si="33"/>
        <v>0</v>
      </c>
      <c r="AR246" s="144" t="s">
        <v>258</v>
      </c>
      <c r="AT246" s="144" t="s">
        <v>253</v>
      </c>
      <c r="AU246" s="144" t="s">
        <v>83</v>
      </c>
      <c r="AY246" s="13" t="s">
        <v>251</v>
      </c>
      <c r="BE246" s="145">
        <f t="shared" si="34"/>
        <v>0</v>
      </c>
      <c r="BF246" s="145">
        <f t="shared" si="35"/>
        <v>0</v>
      </c>
      <c r="BG246" s="145">
        <f t="shared" si="36"/>
        <v>0</v>
      </c>
      <c r="BH246" s="145">
        <f t="shared" si="37"/>
        <v>0</v>
      </c>
      <c r="BI246" s="145">
        <f t="shared" si="38"/>
        <v>0</v>
      </c>
      <c r="BJ246" s="13" t="s">
        <v>83</v>
      </c>
      <c r="BK246" s="145">
        <f t="shared" si="39"/>
        <v>0</v>
      </c>
      <c r="BL246" s="13" t="s">
        <v>258</v>
      </c>
      <c r="BM246" s="144" t="s">
        <v>2325</v>
      </c>
    </row>
    <row r="247" spans="2:65" s="1" customFormat="1" ht="16.5" customHeight="1">
      <c r="B247" s="132"/>
      <c r="C247" s="133" t="s">
        <v>717</v>
      </c>
      <c r="D247" s="133" t="s">
        <v>253</v>
      </c>
      <c r="E247" s="134" t="s">
        <v>2326</v>
      </c>
      <c r="F247" s="135" t="s">
        <v>2327</v>
      </c>
      <c r="G247" s="136" t="s">
        <v>401</v>
      </c>
      <c r="H247" s="137">
        <v>1</v>
      </c>
      <c r="I247" s="138"/>
      <c r="J247" s="139">
        <f t="shared" si="30"/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 t="shared" si="31"/>
        <v>0</v>
      </c>
      <c r="Q247" s="142">
        <v>0</v>
      </c>
      <c r="R247" s="142">
        <f t="shared" si="32"/>
        <v>0</v>
      </c>
      <c r="S247" s="142">
        <v>0</v>
      </c>
      <c r="T247" s="143">
        <f t="shared" si="33"/>
        <v>0</v>
      </c>
      <c r="AR247" s="144" t="s">
        <v>258</v>
      </c>
      <c r="AT247" s="144" t="s">
        <v>253</v>
      </c>
      <c r="AU247" s="144" t="s">
        <v>83</v>
      </c>
      <c r="AY247" s="13" t="s">
        <v>251</v>
      </c>
      <c r="BE247" s="145">
        <f t="shared" si="34"/>
        <v>0</v>
      </c>
      <c r="BF247" s="145">
        <f t="shared" si="35"/>
        <v>0</v>
      </c>
      <c r="BG247" s="145">
        <f t="shared" si="36"/>
        <v>0</v>
      </c>
      <c r="BH247" s="145">
        <f t="shared" si="37"/>
        <v>0</v>
      </c>
      <c r="BI247" s="145">
        <f t="shared" si="38"/>
        <v>0</v>
      </c>
      <c r="BJ247" s="13" t="s">
        <v>83</v>
      </c>
      <c r="BK247" s="145">
        <f t="shared" si="39"/>
        <v>0</v>
      </c>
      <c r="BL247" s="13" t="s">
        <v>258</v>
      </c>
      <c r="BM247" s="144" t="s">
        <v>2328</v>
      </c>
    </row>
    <row r="248" spans="2:65" s="1" customFormat="1" ht="16.5" customHeight="1">
      <c r="B248" s="132"/>
      <c r="C248" s="133" t="s">
        <v>721</v>
      </c>
      <c r="D248" s="133" t="s">
        <v>253</v>
      </c>
      <c r="E248" s="134" t="s">
        <v>2329</v>
      </c>
      <c r="F248" s="135" t="s">
        <v>2330</v>
      </c>
      <c r="G248" s="136" t="s">
        <v>401</v>
      </c>
      <c r="H248" s="137">
        <v>4</v>
      </c>
      <c r="I248" s="138"/>
      <c r="J248" s="139">
        <f t="shared" si="30"/>
        <v>0</v>
      </c>
      <c r="K248" s="135" t="s">
        <v>257</v>
      </c>
      <c r="L248" s="28"/>
      <c r="M248" s="140" t="s">
        <v>1</v>
      </c>
      <c r="N248" s="141" t="s">
        <v>41</v>
      </c>
      <c r="P248" s="142">
        <f t="shared" si="31"/>
        <v>0</v>
      </c>
      <c r="Q248" s="142">
        <v>0</v>
      </c>
      <c r="R248" s="142">
        <f t="shared" si="32"/>
        <v>0</v>
      </c>
      <c r="S248" s="142">
        <v>0</v>
      </c>
      <c r="T248" s="143">
        <f t="shared" si="33"/>
        <v>0</v>
      </c>
      <c r="AR248" s="144" t="s">
        <v>258</v>
      </c>
      <c r="AT248" s="144" t="s">
        <v>253</v>
      </c>
      <c r="AU248" s="144" t="s">
        <v>83</v>
      </c>
      <c r="AY248" s="13" t="s">
        <v>251</v>
      </c>
      <c r="BE248" s="145">
        <f t="shared" si="34"/>
        <v>0</v>
      </c>
      <c r="BF248" s="145">
        <f t="shared" si="35"/>
        <v>0</v>
      </c>
      <c r="BG248" s="145">
        <f t="shared" si="36"/>
        <v>0</v>
      </c>
      <c r="BH248" s="145">
        <f t="shared" si="37"/>
        <v>0</v>
      </c>
      <c r="BI248" s="145">
        <f t="shared" si="38"/>
        <v>0</v>
      </c>
      <c r="BJ248" s="13" t="s">
        <v>83</v>
      </c>
      <c r="BK248" s="145">
        <f t="shared" si="39"/>
        <v>0</v>
      </c>
      <c r="BL248" s="13" t="s">
        <v>258</v>
      </c>
      <c r="BM248" s="144" t="s">
        <v>2331</v>
      </c>
    </row>
    <row r="249" spans="2:65" s="1" customFormat="1" ht="16.5" customHeight="1">
      <c r="B249" s="132"/>
      <c r="C249" s="133" t="s">
        <v>725</v>
      </c>
      <c r="D249" s="133" t="s">
        <v>253</v>
      </c>
      <c r="E249" s="134" t="s">
        <v>2332</v>
      </c>
      <c r="F249" s="135" t="s">
        <v>2333</v>
      </c>
      <c r="G249" s="136" t="s">
        <v>401</v>
      </c>
      <c r="H249" s="137">
        <v>1</v>
      </c>
      <c r="I249" s="138"/>
      <c r="J249" s="139">
        <f t="shared" si="30"/>
        <v>0</v>
      </c>
      <c r="K249" s="135" t="s">
        <v>257</v>
      </c>
      <c r="L249" s="28"/>
      <c r="M249" s="140" t="s">
        <v>1</v>
      </c>
      <c r="N249" s="141" t="s">
        <v>41</v>
      </c>
      <c r="P249" s="142">
        <f t="shared" si="31"/>
        <v>0</v>
      </c>
      <c r="Q249" s="142">
        <v>0</v>
      </c>
      <c r="R249" s="142">
        <f t="shared" si="32"/>
        <v>0</v>
      </c>
      <c r="S249" s="142">
        <v>0</v>
      </c>
      <c r="T249" s="143">
        <f t="shared" si="33"/>
        <v>0</v>
      </c>
      <c r="AR249" s="144" t="s">
        <v>258</v>
      </c>
      <c r="AT249" s="144" t="s">
        <v>253</v>
      </c>
      <c r="AU249" s="144" t="s">
        <v>83</v>
      </c>
      <c r="AY249" s="13" t="s">
        <v>251</v>
      </c>
      <c r="BE249" s="145">
        <f t="shared" si="34"/>
        <v>0</v>
      </c>
      <c r="BF249" s="145">
        <f t="shared" si="35"/>
        <v>0</v>
      </c>
      <c r="BG249" s="145">
        <f t="shared" si="36"/>
        <v>0</v>
      </c>
      <c r="BH249" s="145">
        <f t="shared" si="37"/>
        <v>0</v>
      </c>
      <c r="BI249" s="145">
        <f t="shared" si="38"/>
        <v>0</v>
      </c>
      <c r="BJ249" s="13" t="s">
        <v>83</v>
      </c>
      <c r="BK249" s="145">
        <f t="shared" si="39"/>
        <v>0</v>
      </c>
      <c r="BL249" s="13" t="s">
        <v>258</v>
      </c>
      <c r="BM249" s="144" t="s">
        <v>2334</v>
      </c>
    </row>
    <row r="250" spans="2:65" s="1" customFormat="1" ht="44.25" customHeight="1">
      <c r="B250" s="132"/>
      <c r="C250" s="133" t="s">
        <v>729</v>
      </c>
      <c r="D250" s="133" t="s">
        <v>253</v>
      </c>
      <c r="E250" s="134" t="s">
        <v>2335</v>
      </c>
      <c r="F250" s="135" t="s">
        <v>2336</v>
      </c>
      <c r="G250" s="136" t="s">
        <v>401</v>
      </c>
      <c r="H250" s="137">
        <v>1</v>
      </c>
      <c r="I250" s="138"/>
      <c r="J250" s="139">
        <f t="shared" si="30"/>
        <v>0</v>
      </c>
      <c r="K250" s="135" t="s">
        <v>257</v>
      </c>
      <c r="L250" s="28"/>
      <c r="M250" s="140" t="s">
        <v>1</v>
      </c>
      <c r="N250" s="141" t="s">
        <v>41</v>
      </c>
      <c r="P250" s="142">
        <f t="shared" si="31"/>
        <v>0</v>
      </c>
      <c r="Q250" s="142">
        <v>0</v>
      </c>
      <c r="R250" s="142">
        <f t="shared" si="32"/>
        <v>0</v>
      </c>
      <c r="S250" s="142">
        <v>0</v>
      </c>
      <c r="T250" s="143">
        <f t="shared" si="33"/>
        <v>0</v>
      </c>
      <c r="AR250" s="144" t="s">
        <v>258</v>
      </c>
      <c r="AT250" s="144" t="s">
        <v>253</v>
      </c>
      <c r="AU250" s="144" t="s">
        <v>83</v>
      </c>
      <c r="AY250" s="13" t="s">
        <v>251</v>
      </c>
      <c r="BE250" s="145">
        <f t="shared" si="34"/>
        <v>0</v>
      </c>
      <c r="BF250" s="145">
        <f t="shared" si="35"/>
        <v>0</v>
      </c>
      <c r="BG250" s="145">
        <f t="shared" si="36"/>
        <v>0</v>
      </c>
      <c r="BH250" s="145">
        <f t="shared" si="37"/>
        <v>0</v>
      </c>
      <c r="BI250" s="145">
        <f t="shared" si="38"/>
        <v>0</v>
      </c>
      <c r="BJ250" s="13" t="s">
        <v>83</v>
      </c>
      <c r="BK250" s="145">
        <f t="shared" si="39"/>
        <v>0</v>
      </c>
      <c r="BL250" s="13" t="s">
        <v>258</v>
      </c>
      <c r="BM250" s="144" t="s">
        <v>2337</v>
      </c>
    </row>
    <row r="251" spans="2:65" s="1" customFormat="1" ht="16.5" customHeight="1">
      <c r="B251" s="132"/>
      <c r="C251" s="133" t="s">
        <v>733</v>
      </c>
      <c r="D251" s="133" t="s">
        <v>253</v>
      </c>
      <c r="E251" s="134" t="s">
        <v>2338</v>
      </c>
      <c r="F251" s="135" t="s">
        <v>2339</v>
      </c>
      <c r="G251" s="136" t="s">
        <v>401</v>
      </c>
      <c r="H251" s="137">
        <v>2</v>
      </c>
      <c r="I251" s="138"/>
      <c r="J251" s="139">
        <f t="shared" si="30"/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 t="shared" si="31"/>
        <v>0</v>
      </c>
      <c r="Q251" s="142">
        <v>0</v>
      </c>
      <c r="R251" s="142">
        <f t="shared" si="32"/>
        <v>0</v>
      </c>
      <c r="S251" s="142">
        <v>0</v>
      </c>
      <c r="T251" s="143">
        <f t="shared" si="33"/>
        <v>0</v>
      </c>
      <c r="AR251" s="144" t="s">
        <v>258</v>
      </c>
      <c r="AT251" s="144" t="s">
        <v>253</v>
      </c>
      <c r="AU251" s="144" t="s">
        <v>83</v>
      </c>
      <c r="AY251" s="13" t="s">
        <v>251</v>
      </c>
      <c r="BE251" s="145">
        <f t="shared" si="34"/>
        <v>0</v>
      </c>
      <c r="BF251" s="145">
        <f t="shared" si="35"/>
        <v>0</v>
      </c>
      <c r="BG251" s="145">
        <f t="shared" si="36"/>
        <v>0</v>
      </c>
      <c r="BH251" s="145">
        <f t="shared" si="37"/>
        <v>0</v>
      </c>
      <c r="BI251" s="145">
        <f t="shared" si="38"/>
        <v>0</v>
      </c>
      <c r="BJ251" s="13" t="s">
        <v>83</v>
      </c>
      <c r="BK251" s="145">
        <f t="shared" si="39"/>
        <v>0</v>
      </c>
      <c r="BL251" s="13" t="s">
        <v>258</v>
      </c>
      <c r="BM251" s="144" t="s">
        <v>2340</v>
      </c>
    </row>
    <row r="252" spans="2:65" s="1" customFormat="1" ht="16.5" customHeight="1">
      <c r="B252" s="132"/>
      <c r="C252" s="133" t="s">
        <v>737</v>
      </c>
      <c r="D252" s="133" t="s">
        <v>253</v>
      </c>
      <c r="E252" s="134" t="s">
        <v>2341</v>
      </c>
      <c r="F252" s="135" t="s">
        <v>2342</v>
      </c>
      <c r="G252" s="136" t="s">
        <v>401</v>
      </c>
      <c r="H252" s="137">
        <v>5</v>
      </c>
      <c r="I252" s="138"/>
      <c r="J252" s="139">
        <f t="shared" si="30"/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 t="shared" si="31"/>
        <v>0</v>
      </c>
      <c r="Q252" s="142">
        <v>0</v>
      </c>
      <c r="R252" s="142">
        <f t="shared" si="32"/>
        <v>0</v>
      </c>
      <c r="S252" s="142">
        <v>0</v>
      </c>
      <c r="T252" s="143">
        <f t="shared" si="33"/>
        <v>0</v>
      </c>
      <c r="AR252" s="144" t="s">
        <v>258</v>
      </c>
      <c r="AT252" s="144" t="s">
        <v>253</v>
      </c>
      <c r="AU252" s="144" t="s">
        <v>83</v>
      </c>
      <c r="AY252" s="13" t="s">
        <v>251</v>
      </c>
      <c r="BE252" s="145">
        <f t="shared" si="34"/>
        <v>0</v>
      </c>
      <c r="BF252" s="145">
        <f t="shared" si="35"/>
        <v>0</v>
      </c>
      <c r="BG252" s="145">
        <f t="shared" si="36"/>
        <v>0</v>
      </c>
      <c r="BH252" s="145">
        <f t="shared" si="37"/>
        <v>0</v>
      </c>
      <c r="BI252" s="145">
        <f t="shared" si="38"/>
        <v>0</v>
      </c>
      <c r="BJ252" s="13" t="s">
        <v>83</v>
      </c>
      <c r="BK252" s="145">
        <f t="shared" si="39"/>
        <v>0</v>
      </c>
      <c r="BL252" s="13" t="s">
        <v>258</v>
      </c>
      <c r="BM252" s="144" t="s">
        <v>2343</v>
      </c>
    </row>
    <row r="253" spans="2:65" s="1" customFormat="1" ht="16.5" customHeight="1">
      <c r="B253" s="132"/>
      <c r="C253" s="133" t="s">
        <v>741</v>
      </c>
      <c r="D253" s="133" t="s">
        <v>253</v>
      </c>
      <c r="E253" s="134" t="s">
        <v>2344</v>
      </c>
      <c r="F253" s="135" t="s">
        <v>2345</v>
      </c>
      <c r="G253" s="136" t="s">
        <v>401</v>
      </c>
      <c r="H253" s="137">
        <v>3</v>
      </c>
      <c r="I253" s="138"/>
      <c r="J253" s="139">
        <f t="shared" si="30"/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 t="shared" si="31"/>
        <v>0</v>
      </c>
      <c r="Q253" s="142">
        <v>0</v>
      </c>
      <c r="R253" s="142">
        <f t="shared" si="32"/>
        <v>0</v>
      </c>
      <c r="S253" s="142">
        <v>0</v>
      </c>
      <c r="T253" s="143">
        <f t="shared" si="33"/>
        <v>0</v>
      </c>
      <c r="AR253" s="144" t="s">
        <v>258</v>
      </c>
      <c r="AT253" s="144" t="s">
        <v>253</v>
      </c>
      <c r="AU253" s="144" t="s">
        <v>83</v>
      </c>
      <c r="AY253" s="13" t="s">
        <v>251</v>
      </c>
      <c r="BE253" s="145">
        <f t="shared" si="34"/>
        <v>0</v>
      </c>
      <c r="BF253" s="145">
        <f t="shared" si="35"/>
        <v>0</v>
      </c>
      <c r="BG253" s="145">
        <f t="shared" si="36"/>
        <v>0</v>
      </c>
      <c r="BH253" s="145">
        <f t="shared" si="37"/>
        <v>0</v>
      </c>
      <c r="BI253" s="145">
        <f t="shared" si="38"/>
        <v>0</v>
      </c>
      <c r="BJ253" s="13" t="s">
        <v>83</v>
      </c>
      <c r="BK253" s="145">
        <f t="shared" si="39"/>
        <v>0</v>
      </c>
      <c r="BL253" s="13" t="s">
        <v>258</v>
      </c>
      <c r="BM253" s="144" t="s">
        <v>2346</v>
      </c>
    </row>
    <row r="254" spans="2:65" s="1" customFormat="1" ht="21.75" customHeight="1">
      <c r="B254" s="132"/>
      <c r="C254" s="133" t="s">
        <v>745</v>
      </c>
      <c r="D254" s="133" t="s">
        <v>253</v>
      </c>
      <c r="E254" s="134" t="s">
        <v>2347</v>
      </c>
      <c r="F254" s="135" t="s">
        <v>2348</v>
      </c>
      <c r="G254" s="136" t="s">
        <v>1217</v>
      </c>
      <c r="H254" s="137">
        <v>1</v>
      </c>
      <c r="I254" s="138"/>
      <c r="J254" s="139">
        <f t="shared" si="30"/>
        <v>0</v>
      </c>
      <c r="K254" s="135" t="s">
        <v>257</v>
      </c>
      <c r="L254" s="28"/>
      <c r="M254" s="140" t="s">
        <v>1</v>
      </c>
      <c r="N254" s="141" t="s">
        <v>41</v>
      </c>
      <c r="P254" s="142">
        <f t="shared" si="31"/>
        <v>0</v>
      </c>
      <c r="Q254" s="142">
        <v>0</v>
      </c>
      <c r="R254" s="142">
        <f t="shared" si="32"/>
        <v>0</v>
      </c>
      <c r="S254" s="142">
        <v>0</v>
      </c>
      <c r="T254" s="143">
        <f t="shared" si="33"/>
        <v>0</v>
      </c>
      <c r="AR254" s="144" t="s">
        <v>258</v>
      </c>
      <c r="AT254" s="144" t="s">
        <v>253</v>
      </c>
      <c r="AU254" s="144" t="s">
        <v>83</v>
      </c>
      <c r="AY254" s="13" t="s">
        <v>251</v>
      </c>
      <c r="BE254" s="145">
        <f t="shared" si="34"/>
        <v>0</v>
      </c>
      <c r="BF254" s="145">
        <f t="shared" si="35"/>
        <v>0</v>
      </c>
      <c r="BG254" s="145">
        <f t="shared" si="36"/>
        <v>0</v>
      </c>
      <c r="BH254" s="145">
        <f t="shared" si="37"/>
        <v>0</v>
      </c>
      <c r="BI254" s="145">
        <f t="shared" si="38"/>
        <v>0</v>
      </c>
      <c r="BJ254" s="13" t="s">
        <v>83</v>
      </c>
      <c r="BK254" s="145">
        <f t="shared" si="39"/>
        <v>0</v>
      </c>
      <c r="BL254" s="13" t="s">
        <v>258</v>
      </c>
      <c r="BM254" s="144" t="s">
        <v>2349</v>
      </c>
    </row>
    <row r="255" spans="2:65" s="1" customFormat="1" ht="16.5" customHeight="1">
      <c r="B255" s="132"/>
      <c r="C255" s="133" t="s">
        <v>759</v>
      </c>
      <c r="D255" s="133" t="s">
        <v>253</v>
      </c>
      <c r="E255" s="134" t="s">
        <v>2350</v>
      </c>
      <c r="F255" s="135" t="s">
        <v>2351</v>
      </c>
      <c r="G255" s="136" t="s">
        <v>401</v>
      </c>
      <c r="H255" s="137">
        <v>4</v>
      </c>
      <c r="I255" s="138"/>
      <c r="J255" s="139">
        <f t="shared" si="30"/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si="31"/>
        <v>0</v>
      </c>
      <c r="Q255" s="142">
        <v>0</v>
      </c>
      <c r="R255" s="142">
        <f t="shared" si="32"/>
        <v>0</v>
      </c>
      <c r="S255" s="142">
        <v>0</v>
      </c>
      <c r="T255" s="143">
        <f t="shared" si="33"/>
        <v>0</v>
      </c>
      <c r="AR255" s="144" t="s">
        <v>258</v>
      </c>
      <c r="AT255" s="144" t="s">
        <v>253</v>
      </c>
      <c r="AU255" s="144" t="s">
        <v>83</v>
      </c>
      <c r="AY255" s="13" t="s">
        <v>251</v>
      </c>
      <c r="BE255" s="145">
        <f t="shared" si="34"/>
        <v>0</v>
      </c>
      <c r="BF255" s="145">
        <f t="shared" si="35"/>
        <v>0</v>
      </c>
      <c r="BG255" s="145">
        <f t="shared" si="36"/>
        <v>0</v>
      </c>
      <c r="BH255" s="145">
        <f t="shared" si="37"/>
        <v>0</v>
      </c>
      <c r="BI255" s="145">
        <f t="shared" si="38"/>
        <v>0</v>
      </c>
      <c r="BJ255" s="13" t="s">
        <v>83</v>
      </c>
      <c r="BK255" s="145">
        <f t="shared" si="39"/>
        <v>0</v>
      </c>
      <c r="BL255" s="13" t="s">
        <v>258</v>
      </c>
      <c r="BM255" s="144" t="s">
        <v>2352</v>
      </c>
    </row>
    <row r="256" spans="2:65" s="1" customFormat="1" ht="16.5" customHeight="1">
      <c r="B256" s="132"/>
      <c r="C256" s="133" t="s">
        <v>763</v>
      </c>
      <c r="D256" s="133" t="s">
        <v>253</v>
      </c>
      <c r="E256" s="134" t="s">
        <v>2353</v>
      </c>
      <c r="F256" s="135" t="s">
        <v>2354</v>
      </c>
      <c r="G256" s="136" t="s">
        <v>401</v>
      </c>
      <c r="H256" s="137">
        <v>5</v>
      </c>
      <c r="I256" s="138"/>
      <c r="J256" s="139">
        <f t="shared" si="3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31"/>
        <v>0</v>
      </c>
      <c r="Q256" s="142">
        <v>0</v>
      </c>
      <c r="R256" s="142">
        <f t="shared" si="32"/>
        <v>0</v>
      </c>
      <c r="S256" s="142">
        <v>0</v>
      </c>
      <c r="T256" s="143">
        <f t="shared" si="33"/>
        <v>0</v>
      </c>
      <c r="AR256" s="144" t="s">
        <v>258</v>
      </c>
      <c r="AT256" s="144" t="s">
        <v>253</v>
      </c>
      <c r="AU256" s="144" t="s">
        <v>83</v>
      </c>
      <c r="AY256" s="13" t="s">
        <v>251</v>
      </c>
      <c r="BE256" s="145">
        <f t="shared" si="34"/>
        <v>0</v>
      </c>
      <c r="BF256" s="145">
        <f t="shared" si="35"/>
        <v>0</v>
      </c>
      <c r="BG256" s="145">
        <f t="shared" si="36"/>
        <v>0</v>
      </c>
      <c r="BH256" s="145">
        <f t="shared" si="37"/>
        <v>0</v>
      </c>
      <c r="BI256" s="145">
        <f t="shared" si="38"/>
        <v>0</v>
      </c>
      <c r="BJ256" s="13" t="s">
        <v>83</v>
      </c>
      <c r="BK256" s="145">
        <f t="shared" si="39"/>
        <v>0</v>
      </c>
      <c r="BL256" s="13" t="s">
        <v>258</v>
      </c>
      <c r="BM256" s="144" t="s">
        <v>2355</v>
      </c>
    </row>
    <row r="257" spans="2:65" s="1" customFormat="1" ht="33" customHeight="1">
      <c r="B257" s="132"/>
      <c r="C257" s="133" t="s">
        <v>767</v>
      </c>
      <c r="D257" s="133" t="s">
        <v>253</v>
      </c>
      <c r="E257" s="134" t="s">
        <v>2356</v>
      </c>
      <c r="F257" s="135" t="s">
        <v>2357</v>
      </c>
      <c r="G257" s="136" t="s">
        <v>401</v>
      </c>
      <c r="H257" s="137">
        <v>9</v>
      </c>
      <c r="I257" s="138"/>
      <c r="J257" s="139">
        <f t="shared" si="3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31"/>
        <v>0</v>
      </c>
      <c r="Q257" s="142">
        <v>0</v>
      </c>
      <c r="R257" s="142">
        <f t="shared" si="32"/>
        <v>0</v>
      </c>
      <c r="S257" s="142">
        <v>0</v>
      </c>
      <c r="T257" s="143">
        <f t="shared" si="33"/>
        <v>0</v>
      </c>
      <c r="AR257" s="144" t="s">
        <v>258</v>
      </c>
      <c r="AT257" s="144" t="s">
        <v>253</v>
      </c>
      <c r="AU257" s="144" t="s">
        <v>83</v>
      </c>
      <c r="AY257" s="13" t="s">
        <v>251</v>
      </c>
      <c r="BE257" s="145">
        <f t="shared" si="34"/>
        <v>0</v>
      </c>
      <c r="BF257" s="145">
        <f t="shared" si="35"/>
        <v>0</v>
      </c>
      <c r="BG257" s="145">
        <f t="shared" si="36"/>
        <v>0</v>
      </c>
      <c r="BH257" s="145">
        <f t="shared" si="37"/>
        <v>0</v>
      </c>
      <c r="BI257" s="145">
        <f t="shared" si="38"/>
        <v>0</v>
      </c>
      <c r="BJ257" s="13" t="s">
        <v>83</v>
      </c>
      <c r="BK257" s="145">
        <f t="shared" si="39"/>
        <v>0</v>
      </c>
      <c r="BL257" s="13" t="s">
        <v>258</v>
      </c>
      <c r="BM257" s="144" t="s">
        <v>2358</v>
      </c>
    </row>
    <row r="258" spans="2:65" s="1" customFormat="1" ht="24.2" customHeight="1">
      <c r="B258" s="132"/>
      <c r="C258" s="133" t="s">
        <v>771</v>
      </c>
      <c r="D258" s="133" t="s">
        <v>253</v>
      </c>
      <c r="E258" s="134" t="s">
        <v>2359</v>
      </c>
      <c r="F258" s="135" t="s">
        <v>2360</v>
      </c>
      <c r="G258" s="136" t="s">
        <v>401</v>
      </c>
      <c r="H258" s="137">
        <v>1</v>
      </c>
      <c r="I258" s="138"/>
      <c r="J258" s="139">
        <f t="shared" si="3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31"/>
        <v>0</v>
      </c>
      <c r="Q258" s="142">
        <v>0</v>
      </c>
      <c r="R258" s="142">
        <f t="shared" si="32"/>
        <v>0</v>
      </c>
      <c r="S258" s="142">
        <v>0</v>
      </c>
      <c r="T258" s="143">
        <f t="shared" si="33"/>
        <v>0</v>
      </c>
      <c r="AR258" s="144" t="s">
        <v>258</v>
      </c>
      <c r="AT258" s="144" t="s">
        <v>253</v>
      </c>
      <c r="AU258" s="144" t="s">
        <v>83</v>
      </c>
      <c r="AY258" s="13" t="s">
        <v>251</v>
      </c>
      <c r="BE258" s="145">
        <f t="shared" si="34"/>
        <v>0</v>
      </c>
      <c r="BF258" s="145">
        <f t="shared" si="35"/>
        <v>0</v>
      </c>
      <c r="BG258" s="145">
        <f t="shared" si="36"/>
        <v>0</v>
      </c>
      <c r="BH258" s="145">
        <f t="shared" si="37"/>
        <v>0</v>
      </c>
      <c r="BI258" s="145">
        <f t="shared" si="38"/>
        <v>0</v>
      </c>
      <c r="BJ258" s="13" t="s">
        <v>83</v>
      </c>
      <c r="BK258" s="145">
        <f t="shared" si="39"/>
        <v>0</v>
      </c>
      <c r="BL258" s="13" t="s">
        <v>258</v>
      </c>
      <c r="BM258" s="144" t="s">
        <v>2361</v>
      </c>
    </row>
    <row r="259" spans="2:65" s="1" customFormat="1" ht="16.5" customHeight="1">
      <c r="B259" s="132"/>
      <c r="C259" s="133" t="s">
        <v>777</v>
      </c>
      <c r="D259" s="133" t="s">
        <v>253</v>
      </c>
      <c r="E259" s="134" t="s">
        <v>2362</v>
      </c>
      <c r="F259" s="135" t="s">
        <v>2363</v>
      </c>
      <c r="G259" s="136" t="s">
        <v>411</v>
      </c>
      <c r="H259" s="137">
        <v>30</v>
      </c>
      <c r="I259" s="138"/>
      <c r="J259" s="139">
        <f t="shared" si="30"/>
        <v>0</v>
      </c>
      <c r="K259" s="135" t="s">
        <v>257</v>
      </c>
      <c r="L259" s="28"/>
      <c r="M259" s="140" t="s">
        <v>1</v>
      </c>
      <c r="N259" s="141" t="s">
        <v>41</v>
      </c>
      <c r="P259" s="142">
        <f t="shared" si="31"/>
        <v>0</v>
      </c>
      <c r="Q259" s="142">
        <v>0</v>
      </c>
      <c r="R259" s="142">
        <f t="shared" si="32"/>
        <v>0</v>
      </c>
      <c r="S259" s="142">
        <v>0</v>
      </c>
      <c r="T259" s="143">
        <f t="shared" si="33"/>
        <v>0</v>
      </c>
      <c r="AR259" s="144" t="s">
        <v>258</v>
      </c>
      <c r="AT259" s="144" t="s">
        <v>253</v>
      </c>
      <c r="AU259" s="144" t="s">
        <v>83</v>
      </c>
      <c r="AY259" s="13" t="s">
        <v>251</v>
      </c>
      <c r="BE259" s="145">
        <f t="shared" si="34"/>
        <v>0</v>
      </c>
      <c r="BF259" s="145">
        <f t="shared" si="35"/>
        <v>0</v>
      </c>
      <c r="BG259" s="145">
        <f t="shared" si="36"/>
        <v>0</v>
      </c>
      <c r="BH259" s="145">
        <f t="shared" si="37"/>
        <v>0</v>
      </c>
      <c r="BI259" s="145">
        <f t="shared" si="38"/>
        <v>0</v>
      </c>
      <c r="BJ259" s="13" t="s">
        <v>83</v>
      </c>
      <c r="BK259" s="145">
        <f t="shared" si="39"/>
        <v>0</v>
      </c>
      <c r="BL259" s="13" t="s">
        <v>258</v>
      </c>
      <c r="BM259" s="144" t="s">
        <v>2364</v>
      </c>
    </row>
    <row r="260" spans="2:65" s="1" customFormat="1" ht="16.5" customHeight="1">
      <c r="B260" s="132"/>
      <c r="C260" s="133" t="s">
        <v>785</v>
      </c>
      <c r="D260" s="133" t="s">
        <v>253</v>
      </c>
      <c r="E260" s="134" t="s">
        <v>2365</v>
      </c>
      <c r="F260" s="135" t="s">
        <v>2366</v>
      </c>
      <c r="G260" s="136" t="s">
        <v>411</v>
      </c>
      <c r="H260" s="137">
        <v>406</v>
      </c>
      <c r="I260" s="138"/>
      <c r="J260" s="139">
        <f t="shared" si="30"/>
        <v>0</v>
      </c>
      <c r="K260" s="135" t="s">
        <v>257</v>
      </c>
      <c r="L260" s="28"/>
      <c r="M260" s="140" t="s">
        <v>1</v>
      </c>
      <c r="N260" s="141" t="s">
        <v>41</v>
      </c>
      <c r="P260" s="142">
        <f t="shared" si="31"/>
        <v>0</v>
      </c>
      <c r="Q260" s="142">
        <v>0</v>
      </c>
      <c r="R260" s="142">
        <f t="shared" si="32"/>
        <v>0</v>
      </c>
      <c r="S260" s="142">
        <v>0</v>
      </c>
      <c r="T260" s="143">
        <f t="shared" si="33"/>
        <v>0</v>
      </c>
      <c r="AR260" s="144" t="s">
        <v>258</v>
      </c>
      <c r="AT260" s="144" t="s">
        <v>253</v>
      </c>
      <c r="AU260" s="144" t="s">
        <v>83</v>
      </c>
      <c r="AY260" s="13" t="s">
        <v>251</v>
      </c>
      <c r="BE260" s="145">
        <f t="shared" si="34"/>
        <v>0</v>
      </c>
      <c r="BF260" s="145">
        <f t="shared" si="35"/>
        <v>0</v>
      </c>
      <c r="BG260" s="145">
        <f t="shared" si="36"/>
        <v>0</v>
      </c>
      <c r="BH260" s="145">
        <f t="shared" si="37"/>
        <v>0</v>
      </c>
      <c r="BI260" s="145">
        <f t="shared" si="38"/>
        <v>0</v>
      </c>
      <c r="BJ260" s="13" t="s">
        <v>83</v>
      </c>
      <c r="BK260" s="145">
        <f t="shared" si="39"/>
        <v>0</v>
      </c>
      <c r="BL260" s="13" t="s">
        <v>258</v>
      </c>
      <c r="BM260" s="144" t="s">
        <v>2367</v>
      </c>
    </row>
    <row r="261" spans="2:65" s="1" customFormat="1" ht="21.75" customHeight="1">
      <c r="B261" s="132"/>
      <c r="C261" s="133" t="s">
        <v>789</v>
      </c>
      <c r="D261" s="133" t="s">
        <v>253</v>
      </c>
      <c r="E261" s="134" t="s">
        <v>2368</v>
      </c>
      <c r="F261" s="135" t="s">
        <v>2369</v>
      </c>
      <c r="G261" s="136" t="s">
        <v>411</v>
      </c>
      <c r="H261" s="137">
        <v>30</v>
      </c>
      <c r="I261" s="138"/>
      <c r="J261" s="139">
        <f t="shared" si="30"/>
        <v>0</v>
      </c>
      <c r="K261" s="135" t="s">
        <v>257</v>
      </c>
      <c r="L261" s="28"/>
      <c r="M261" s="140" t="s">
        <v>1</v>
      </c>
      <c r="N261" s="141" t="s">
        <v>41</v>
      </c>
      <c r="P261" s="142">
        <f t="shared" si="31"/>
        <v>0</v>
      </c>
      <c r="Q261" s="142">
        <v>0</v>
      </c>
      <c r="R261" s="142">
        <f t="shared" si="32"/>
        <v>0</v>
      </c>
      <c r="S261" s="142">
        <v>0</v>
      </c>
      <c r="T261" s="143">
        <f t="shared" si="33"/>
        <v>0</v>
      </c>
      <c r="AR261" s="144" t="s">
        <v>258</v>
      </c>
      <c r="AT261" s="144" t="s">
        <v>253</v>
      </c>
      <c r="AU261" s="144" t="s">
        <v>83</v>
      </c>
      <c r="AY261" s="13" t="s">
        <v>251</v>
      </c>
      <c r="BE261" s="145">
        <f t="shared" si="34"/>
        <v>0</v>
      </c>
      <c r="BF261" s="145">
        <f t="shared" si="35"/>
        <v>0</v>
      </c>
      <c r="BG261" s="145">
        <f t="shared" si="36"/>
        <v>0</v>
      </c>
      <c r="BH261" s="145">
        <f t="shared" si="37"/>
        <v>0</v>
      </c>
      <c r="BI261" s="145">
        <f t="shared" si="38"/>
        <v>0</v>
      </c>
      <c r="BJ261" s="13" t="s">
        <v>83</v>
      </c>
      <c r="BK261" s="145">
        <f t="shared" si="39"/>
        <v>0</v>
      </c>
      <c r="BL261" s="13" t="s">
        <v>258</v>
      </c>
      <c r="BM261" s="144" t="s">
        <v>2370</v>
      </c>
    </row>
    <row r="262" spans="2:65" s="1" customFormat="1" ht="24.2" customHeight="1">
      <c r="B262" s="132"/>
      <c r="C262" s="133" t="s">
        <v>793</v>
      </c>
      <c r="D262" s="133" t="s">
        <v>253</v>
      </c>
      <c r="E262" s="134" t="s">
        <v>2371</v>
      </c>
      <c r="F262" s="135" t="s">
        <v>2372</v>
      </c>
      <c r="G262" s="136" t="s">
        <v>411</v>
      </c>
      <c r="H262" s="137">
        <v>248</v>
      </c>
      <c r="I262" s="138"/>
      <c r="J262" s="139">
        <f t="shared" si="30"/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 t="shared" si="31"/>
        <v>0</v>
      </c>
      <c r="Q262" s="142">
        <v>0</v>
      </c>
      <c r="R262" s="142">
        <f t="shared" si="32"/>
        <v>0</v>
      </c>
      <c r="S262" s="142">
        <v>0</v>
      </c>
      <c r="T262" s="143">
        <f t="shared" si="33"/>
        <v>0</v>
      </c>
      <c r="AR262" s="144" t="s">
        <v>258</v>
      </c>
      <c r="AT262" s="144" t="s">
        <v>253</v>
      </c>
      <c r="AU262" s="144" t="s">
        <v>83</v>
      </c>
      <c r="AY262" s="13" t="s">
        <v>251</v>
      </c>
      <c r="BE262" s="145">
        <f t="shared" si="34"/>
        <v>0</v>
      </c>
      <c r="BF262" s="145">
        <f t="shared" si="35"/>
        <v>0</v>
      </c>
      <c r="BG262" s="145">
        <f t="shared" si="36"/>
        <v>0</v>
      </c>
      <c r="BH262" s="145">
        <f t="shared" si="37"/>
        <v>0</v>
      </c>
      <c r="BI262" s="145">
        <f t="shared" si="38"/>
        <v>0</v>
      </c>
      <c r="BJ262" s="13" t="s">
        <v>83</v>
      </c>
      <c r="BK262" s="145">
        <f t="shared" si="39"/>
        <v>0</v>
      </c>
      <c r="BL262" s="13" t="s">
        <v>258</v>
      </c>
      <c r="BM262" s="144" t="s">
        <v>2373</v>
      </c>
    </row>
    <row r="263" spans="2:65" s="1" customFormat="1" ht="16.5" customHeight="1">
      <c r="B263" s="132"/>
      <c r="C263" s="133" t="s">
        <v>798</v>
      </c>
      <c r="D263" s="133" t="s">
        <v>253</v>
      </c>
      <c r="E263" s="134" t="s">
        <v>2374</v>
      </c>
      <c r="F263" s="135" t="s">
        <v>2375</v>
      </c>
      <c r="G263" s="136" t="s">
        <v>411</v>
      </c>
      <c r="H263" s="137">
        <v>1052</v>
      </c>
      <c r="I263" s="138"/>
      <c r="J263" s="139">
        <f t="shared" si="30"/>
        <v>0</v>
      </c>
      <c r="K263" s="135" t="s">
        <v>257</v>
      </c>
      <c r="L263" s="28"/>
      <c r="M263" s="140" t="s">
        <v>1</v>
      </c>
      <c r="N263" s="141" t="s">
        <v>41</v>
      </c>
      <c r="P263" s="142">
        <f t="shared" si="31"/>
        <v>0</v>
      </c>
      <c r="Q263" s="142">
        <v>0</v>
      </c>
      <c r="R263" s="142">
        <f t="shared" si="32"/>
        <v>0</v>
      </c>
      <c r="S263" s="142">
        <v>0</v>
      </c>
      <c r="T263" s="143">
        <f t="shared" si="33"/>
        <v>0</v>
      </c>
      <c r="AR263" s="144" t="s">
        <v>258</v>
      </c>
      <c r="AT263" s="144" t="s">
        <v>253</v>
      </c>
      <c r="AU263" s="144" t="s">
        <v>83</v>
      </c>
      <c r="AY263" s="13" t="s">
        <v>251</v>
      </c>
      <c r="BE263" s="145">
        <f t="shared" si="34"/>
        <v>0</v>
      </c>
      <c r="BF263" s="145">
        <f t="shared" si="35"/>
        <v>0</v>
      </c>
      <c r="BG263" s="145">
        <f t="shared" si="36"/>
        <v>0</v>
      </c>
      <c r="BH263" s="145">
        <f t="shared" si="37"/>
        <v>0</v>
      </c>
      <c r="BI263" s="145">
        <f t="shared" si="38"/>
        <v>0</v>
      </c>
      <c r="BJ263" s="13" t="s">
        <v>83</v>
      </c>
      <c r="BK263" s="145">
        <f t="shared" si="39"/>
        <v>0</v>
      </c>
      <c r="BL263" s="13" t="s">
        <v>258</v>
      </c>
      <c r="BM263" s="144" t="s">
        <v>2376</v>
      </c>
    </row>
    <row r="264" spans="2:65" s="1" customFormat="1" ht="24.2" customHeight="1">
      <c r="B264" s="132"/>
      <c r="C264" s="133" t="s">
        <v>802</v>
      </c>
      <c r="D264" s="133" t="s">
        <v>253</v>
      </c>
      <c r="E264" s="134" t="s">
        <v>2377</v>
      </c>
      <c r="F264" s="135" t="s">
        <v>2378</v>
      </c>
      <c r="G264" s="136" t="s">
        <v>401</v>
      </c>
      <c r="H264" s="137">
        <v>1</v>
      </c>
      <c r="I264" s="138"/>
      <c r="J264" s="139">
        <f t="shared" si="30"/>
        <v>0</v>
      </c>
      <c r="K264" s="135" t="s">
        <v>257</v>
      </c>
      <c r="L264" s="28"/>
      <c r="M264" s="140" t="s">
        <v>1</v>
      </c>
      <c r="N264" s="141" t="s">
        <v>41</v>
      </c>
      <c r="P264" s="142">
        <f t="shared" si="31"/>
        <v>0</v>
      </c>
      <c r="Q264" s="142">
        <v>0</v>
      </c>
      <c r="R264" s="142">
        <f t="shared" si="32"/>
        <v>0</v>
      </c>
      <c r="S264" s="142">
        <v>0</v>
      </c>
      <c r="T264" s="143">
        <f t="shared" si="33"/>
        <v>0</v>
      </c>
      <c r="AR264" s="144" t="s">
        <v>258</v>
      </c>
      <c r="AT264" s="144" t="s">
        <v>253</v>
      </c>
      <c r="AU264" s="144" t="s">
        <v>83</v>
      </c>
      <c r="AY264" s="13" t="s">
        <v>251</v>
      </c>
      <c r="BE264" s="145">
        <f t="shared" si="34"/>
        <v>0</v>
      </c>
      <c r="BF264" s="145">
        <f t="shared" si="35"/>
        <v>0</v>
      </c>
      <c r="BG264" s="145">
        <f t="shared" si="36"/>
        <v>0</v>
      </c>
      <c r="BH264" s="145">
        <f t="shared" si="37"/>
        <v>0</v>
      </c>
      <c r="BI264" s="145">
        <f t="shared" si="38"/>
        <v>0</v>
      </c>
      <c r="BJ264" s="13" t="s">
        <v>83</v>
      </c>
      <c r="BK264" s="145">
        <f t="shared" si="39"/>
        <v>0</v>
      </c>
      <c r="BL264" s="13" t="s">
        <v>258</v>
      </c>
      <c r="BM264" s="144" t="s">
        <v>2379</v>
      </c>
    </row>
    <row r="265" spans="2:65" s="1" customFormat="1" ht="37.9" customHeight="1">
      <c r="B265" s="132"/>
      <c r="C265" s="133" t="s">
        <v>806</v>
      </c>
      <c r="D265" s="133" t="s">
        <v>253</v>
      </c>
      <c r="E265" s="134" t="s">
        <v>2380</v>
      </c>
      <c r="F265" s="135" t="s">
        <v>2381</v>
      </c>
      <c r="G265" s="136" t="s">
        <v>401</v>
      </c>
      <c r="H265" s="137">
        <v>3</v>
      </c>
      <c r="I265" s="138"/>
      <c r="J265" s="139">
        <f t="shared" si="30"/>
        <v>0</v>
      </c>
      <c r="K265" s="135" t="s">
        <v>257</v>
      </c>
      <c r="L265" s="28"/>
      <c r="M265" s="140" t="s">
        <v>1</v>
      </c>
      <c r="N265" s="141" t="s">
        <v>41</v>
      </c>
      <c r="P265" s="142">
        <f t="shared" si="31"/>
        <v>0</v>
      </c>
      <c r="Q265" s="142">
        <v>0</v>
      </c>
      <c r="R265" s="142">
        <f t="shared" si="32"/>
        <v>0</v>
      </c>
      <c r="S265" s="142">
        <v>0</v>
      </c>
      <c r="T265" s="143">
        <f t="shared" si="33"/>
        <v>0</v>
      </c>
      <c r="AR265" s="144" t="s">
        <v>258</v>
      </c>
      <c r="AT265" s="144" t="s">
        <v>253</v>
      </c>
      <c r="AU265" s="144" t="s">
        <v>83</v>
      </c>
      <c r="AY265" s="13" t="s">
        <v>251</v>
      </c>
      <c r="BE265" s="145">
        <f t="shared" si="34"/>
        <v>0</v>
      </c>
      <c r="BF265" s="145">
        <f t="shared" si="35"/>
        <v>0</v>
      </c>
      <c r="BG265" s="145">
        <f t="shared" si="36"/>
        <v>0</v>
      </c>
      <c r="BH265" s="145">
        <f t="shared" si="37"/>
        <v>0</v>
      </c>
      <c r="BI265" s="145">
        <f t="shared" si="38"/>
        <v>0</v>
      </c>
      <c r="BJ265" s="13" t="s">
        <v>83</v>
      </c>
      <c r="BK265" s="145">
        <f t="shared" si="39"/>
        <v>0</v>
      </c>
      <c r="BL265" s="13" t="s">
        <v>258</v>
      </c>
      <c r="BM265" s="144" t="s">
        <v>2382</v>
      </c>
    </row>
    <row r="266" spans="2:65" s="1" customFormat="1" ht="16.5" customHeight="1">
      <c r="B266" s="132"/>
      <c r="C266" s="133" t="s">
        <v>810</v>
      </c>
      <c r="D266" s="133" t="s">
        <v>253</v>
      </c>
      <c r="E266" s="134" t="s">
        <v>2383</v>
      </c>
      <c r="F266" s="135" t="s">
        <v>2384</v>
      </c>
      <c r="G266" s="136" t="s">
        <v>401</v>
      </c>
      <c r="H266" s="137">
        <v>7</v>
      </c>
      <c r="I266" s="138"/>
      <c r="J266" s="139">
        <f t="shared" si="30"/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 t="shared" si="31"/>
        <v>0</v>
      </c>
      <c r="Q266" s="142">
        <v>0</v>
      </c>
      <c r="R266" s="142">
        <f t="shared" si="32"/>
        <v>0</v>
      </c>
      <c r="S266" s="142">
        <v>0</v>
      </c>
      <c r="T266" s="143">
        <f t="shared" si="33"/>
        <v>0</v>
      </c>
      <c r="AR266" s="144" t="s">
        <v>258</v>
      </c>
      <c r="AT266" s="144" t="s">
        <v>253</v>
      </c>
      <c r="AU266" s="144" t="s">
        <v>83</v>
      </c>
      <c r="AY266" s="13" t="s">
        <v>251</v>
      </c>
      <c r="BE266" s="145">
        <f t="shared" si="34"/>
        <v>0</v>
      </c>
      <c r="BF266" s="145">
        <f t="shared" si="35"/>
        <v>0</v>
      </c>
      <c r="BG266" s="145">
        <f t="shared" si="36"/>
        <v>0</v>
      </c>
      <c r="BH266" s="145">
        <f t="shared" si="37"/>
        <v>0</v>
      </c>
      <c r="BI266" s="145">
        <f t="shared" si="38"/>
        <v>0</v>
      </c>
      <c r="BJ266" s="13" t="s">
        <v>83</v>
      </c>
      <c r="BK266" s="145">
        <f t="shared" si="39"/>
        <v>0</v>
      </c>
      <c r="BL266" s="13" t="s">
        <v>258</v>
      </c>
      <c r="BM266" s="144" t="s">
        <v>2385</v>
      </c>
    </row>
    <row r="267" spans="2:65" s="1" customFormat="1" ht="24.2" customHeight="1">
      <c r="B267" s="132"/>
      <c r="C267" s="133" t="s">
        <v>814</v>
      </c>
      <c r="D267" s="133" t="s">
        <v>253</v>
      </c>
      <c r="E267" s="134" t="s">
        <v>2386</v>
      </c>
      <c r="F267" s="135" t="s">
        <v>2387</v>
      </c>
      <c r="G267" s="136" t="s">
        <v>401</v>
      </c>
      <c r="H267" s="137">
        <v>4</v>
      </c>
      <c r="I267" s="138"/>
      <c r="J267" s="139">
        <f t="shared" si="30"/>
        <v>0</v>
      </c>
      <c r="K267" s="135" t="s">
        <v>257</v>
      </c>
      <c r="L267" s="28"/>
      <c r="M267" s="140" t="s">
        <v>1</v>
      </c>
      <c r="N267" s="141" t="s">
        <v>41</v>
      </c>
      <c r="P267" s="142">
        <f t="shared" si="31"/>
        <v>0</v>
      </c>
      <c r="Q267" s="142">
        <v>0</v>
      </c>
      <c r="R267" s="142">
        <f t="shared" si="32"/>
        <v>0</v>
      </c>
      <c r="S267" s="142">
        <v>0</v>
      </c>
      <c r="T267" s="143">
        <f t="shared" si="33"/>
        <v>0</v>
      </c>
      <c r="AR267" s="144" t="s">
        <v>258</v>
      </c>
      <c r="AT267" s="144" t="s">
        <v>253</v>
      </c>
      <c r="AU267" s="144" t="s">
        <v>83</v>
      </c>
      <c r="AY267" s="13" t="s">
        <v>251</v>
      </c>
      <c r="BE267" s="145">
        <f t="shared" si="34"/>
        <v>0</v>
      </c>
      <c r="BF267" s="145">
        <f t="shared" si="35"/>
        <v>0</v>
      </c>
      <c r="BG267" s="145">
        <f t="shared" si="36"/>
        <v>0</v>
      </c>
      <c r="BH267" s="145">
        <f t="shared" si="37"/>
        <v>0</v>
      </c>
      <c r="BI267" s="145">
        <f t="shared" si="38"/>
        <v>0</v>
      </c>
      <c r="BJ267" s="13" t="s">
        <v>83</v>
      </c>
      <c r="BK267" s="145">
        <f t="shared" si="39"/>
        <v>0</v>
      </c>
      <c r="BL267" s="13" t="s">
        <v>258</v>
      </c>
      <c r="BM267" s="144" t="s">
        <v>2388</v>
      </c>
    </row>
    <row r="268" spans="2:65" s="1" customFormat="1" ht="16.5" customHeight="1">
      <c r="B268" s="132"/>
      <c r="C268" s="133" t="s">
        <v>818</v>
      </c>
      <c r="D268" s="133" t="s">
        <v>253</v>
      </c>
      <c r="E268" s="134" t="s">
        <v>2389</v>
      </c>
      <c r="F268" s="135" t="s">
        <v>2390</v>
      </c>
      <c r="G268" s="136" t="s">
        <v>401</v>
      </c>
      <c r="H268" s="137">
        <v>6</v>
      </c>
      <c r="I268" s="138"/>
      <c r="J268" s="139">
        <f t="shared" si="30"/>
        <v>0</v>
      </c>
      <c r="K268" s="135" t="s">
        <v>257</v>
      </c>
      <c r="L268" s="28"/>
      <c r="M268" s="140" t="s">
        <v>1</v>
      </c>
      <c r="N268" s="141" t="s">
        <v>41</v>
      </c>
      <c r="P268" s="142">
        <f t="shared" si="31"/>
        <v>0</v>
      </c>
      <c r="Q268" s="142">
        <v>0</v>
      </c>
      <c r="R268" s="142">
        <f t="shared" si="32"/>
        <v>0</v>
      </c>
      <c r="S268" s="142">
        <v>0</v>
      </c>
      <c r="T268" s="143">
        <f t="shared" si="33"/>
        <v>0</v>
      </c>
      <c r="AR268" s="144" t="s">
        <v>258</v>
      </c>
      <c r="AT268" s="144" t="s">
        <v>253</v>
      </c>
      <c r="AU268" s="144" t="s">
        <v>83</v>
      </c>
      <c r="AY268" s="13" t="s">
        <v>251</v>
      </c>
      <c r="BE268" s="145">
        <f t="shared" si="34"/>
        <v>0</v>
      </c>
      <c r="BF268" s="145">
        <f t="shared" si="35"/>
        <v>0</v>
      </c>
      <c r="BG268" s="145">
        <f t="shared" si="36"/>
        <v>0</v>
      </c>
      <c r="BH268" s="145">
        <f t="shared" si="37"/>
        <v>0</v>
      </c>
      <c r="BI268" s="145">
        <f t="shared" si="38"/>
        <v>0</v>
      </c>
      <c r="BJ268" s="13" t="s">
        <v>83</v>
      </c>
      <c r="BK268" s="145">
        <f t="shared" si="39"/>
        <v>0</v>
      </c>
      <c r="BL268" s="13" t="s">
        <v>258</v>
      </c>
      <c r="BM268" s="144" t="s">
        <v>2391</v>
      </c>
    </row>
    <row r="269" spans="2:65" s="1" customFormat="1" ht="16.5" customHeight="1">
      <c r="B269" s="132"/>
      <c r="C269" s="133" t="s">
        <v>825</v>
      </c>
      <c r="D269" s="133" t="s">
        <v>253</v>
      </c>
      <c r="E269" s="134" t="s">
        <v>2392</v>
      </c>
      <c r="F269" s="135" t="s">
        <v>2393</v>
      </c>
      <c r="G269" s="136" t="s">
        <v>401</v>
      </c>
      <c r="H269" s="137">
        <v>1</v>
      </c>
      <c r="I269" s="138"/>
      <c r="J269" s="139">
        <f t="shared" si="30"/>
        <v>0</v>
      </c>
      <c r="K269" s="135" t="s">
        <v>257</v>
      </c>
      <c r="L269" s="28"/>
      <c r="M269" s="140" t="s">
        <v>1</v>
      </c>
      <c r="N269" s="141" t="s">
        <v>41</v>
      </c>
      <c r="P269" s="142">
        <f t="shared" si="31"/>
        <v>0</v>
      </c>
      <c r="Q269" s="142">
        <v>0</v>
      </c>
      <c r="R269" s="142">
        <f t="shared" si="32"/>
        <v>0</v>
      </c>
      <c r="S269" s="142">
        <v>0</v>
      </c>
      <c r="T269" s="143">
        <f t="shared" si="33"/>
        <v>0</v>
      </c>
      <c r="AR269" s="144" t="s">
        <v>258</v>
      </c>
      <c r="AT269" s="144" t="s">
        <v>253</v>
      </c>
      <c r="AU269" s="144" t="s">
        <v>83</v>
      </c>
      <c r="AY269" s="13" t="s">
        <v>251</v>
      </c>
      <c r="BE269" s="145">
        <f t="shared" si="34"/>
        <v>0</v>
      </c>
      <c r="BF269" s="145">
        <f t="shared" si="35"/>
        <v>0</v>
      </c>
      <c r="BG269" s="145">
        <f t="shared" si="36"/>
        <v>0</v>
      </c>
      <c r="BH269" s="145">
        <f t="shared" si="37"/>
        <v>0</v>
      </c>
      <c r="BI269" s="145">
        <f t="shared" si="38"/>
        <v>0</v>
      </c>
      <c r="BJ269" s="13" t="s">
        <v>83</v>
      </c>
      <c r="BK269" s="145">
        <f t="shared" si="39"/>
        <v>0</v>
      </c>
      <c r="BL269" s="13" t="s">
        <v>258</v>
      </c>
      <c r="BM269" s="144" t="s">
        <v>2394</v>
      </c>
    </row>
    <row r="270" spans="2:65" s="1" customFormat="1" ht="21.75" customHeight="1">
      <c r="B270" s="132"/>
      <c r="C270" s="133" t="s">
        <v>829</v>
      </c>
      <c r="D270" s="133" t="s">
        <v>253</v>
      </c>
      <c r="E270" s="134" t="s">
        <v>2395</v>
      </c>
      <c r="F270" s="135" t="s">
        <v>2396</v>
      </c>
      <c r="G270" s="136" t="s">
        <v>401</v>
      </c>
      <c r="H270" s="137">
        <v>2</v>
      </c>
      <c r="I270" s="138"/>
      <c r="J270" s="139">
        <f t="shared" si="30"/>
        <v>0</v>
      </c>
      <c r="K270" s="135" t="s">
        <v>257</v>
      </c>
      <c r="L270" s="28"/>
      <c r="M270" s="140" t="s">
        <v>1</v>
      </c>
      <c r="N270" s="141" t="s">
        <v>41</v>
      </c>
      <c r="P270" s="142">
        <f t="shared" si="31"/>
        <v>0</v>
      </c>
      <c r="Q270" s="142">
        <v>0</v>
      </c>
      <c r="R270" s="142">
        <f t="shared" si="32"/>
        <v>0</v>
      </c>
      <c r="S270" s="142">
        <v>0</v>
      </c>
      <c r="T270" s="143">
        <f t="shared" si="33"/>
        <v>0</v>
      </c>
      <c r="AR270" s="144" t="s">
        <v>258</v>
      </c>
      <c r="AT270" s="144" t="s">
        <v>253</v>
      </c>
      <c r="AU270" s="144" t="s">
        <v>83</v>
      </c>
      <c r="AY270" s="13" t="s">
        <v>251</v>
      </c>
      <c r="BE270" s="145">
        <f t="shared" si="34"/>
        <v>0</v>
      </c>
      <c r="BF270" s="145">
        <f t="shared" si="35"/>
        <v>0</v>
      </c>
      <c r="BG270" s="145">
        <f t="shared" si="36"/>
        <v>0</v>
      </c>
      <c r="BH270" s="145">
        <f t="shared" si="37"/>
        <v>0</v>
      </c>
      <c r="BI270" s="145">
        <f t="shared" si="38"/>
        <v>0</v>
      </c>
      <c r="BJ270" s="13" t="s">
        <v>83</v>
      </c>
      <c r="BK270" s="145">
        <f t="shared" si="39"/>
        <v>0</v>
      </c>
      <c r="BL270" s="13" t="s">
        <v>258</v>
      </c>
      <c r="BM270" s="144" t="s">
        <v>2397</v>
      </c>
    </row>
    <row r="271" spans="2:65" s="11" customFormat="1" ht="25.9" customHeight="1">
      <c r="B271" s="120"/>
      <c r="D271" s="121" t="s">
        <v>75</v>
      </c>
      <c r="E271" s="122" t="s">
        <v>2398</v>
      </c>
      <c r="F271" s="122" t="s">
        <v>2399</v>
      </c>
      <c r="I271" s="123"/>
      <c r="J271" s="124">
        <f>BK271</f>
        <v>0</v>
      </c>
      <c r="L271" s="120"/>
      <c r="M271" s="125"/>
      <c r="P271" s="126">
        <f>SUM(P272:P277)</f>
        <v>0</v>
      </c>
      <c r="R271" s="126">
        <f>SUM(R272:R277)</f>
        <v>0</v>
      </c>
      <c r="T271" s="127">
        <f>SUM(T272:T277)</f>
        <v>0</v>
      </c>
      <c r="AR271" s="121" t="s">
        <v>83</v>
      </c>
      <c r="AT271" s="128" t="s">
        <v>75</v>
      </c>
      <c r="AU271" s="128" t="s">
        <v>76</v>
      </c>
      <c r="AY271" s="121" t="s">
        <v>251</v>
      </c>
      <c r="BK271" s="129">
        <f>SUM(BK272:BK277)</f>
        <v>0</v>
      </c>
    </row>
    <row r="272" spans="2:65" s="1" customFormat="1" ht="16.5" customHeight="1">
      <c r="B272" s="132"/>
      <c r="C272" s="133" t="s">
        <v>831</v>
      </c>
      <c r="D272" s="133" t="s">
        <v>253</v>
      </c>
      <c r="E272" s="134" t="s">
        <v>2400</v>
      </c>
      <c r="F272" s="135" t="s">
        <v>2401</v>
      </c>
      <c r="G272" s="136" t="s">
        <v>411</v>
      </c>
      <c r="H272" s="137">
        <v>41</v>
      </c>
      <c r="I272" s="138"/>
      <c r="J272" s="139">
        <f t="shared" ref="J272:J277" si="40">ROUND(I272*H272,2)</f>
        <v>0</v>
      </c>
      <c r="K272" s="135" t="s">
        <v>257</v>
      </c>
      <c r="L272" s="28"/>
      <c r="M272" s="140" t="s">
        <v>1</v>
      </c>
      <c r="N272" s="141" t="s">
        <v>41</v>
      </c>
      <c r="P272" s="142">
        <f t="shared" ref="P272:P277" si="41">O272*H272</f>
        <v>0</v>
      </c>
      <c r="Q272" s="142">
        <v>0</v>
      </c>
      <c r="R272" s="142">
        <f t="shared" ref="R272:R277" si="42">Q272*H272</f>
        <v>0</v>
      </c>
      <c r="S272" s="142">
        <v>0</v>
      </c>
      <c r="T272" s="143">
        <f t="shared" ref="T272:T277" si="43">S272*H272</f>
        <v>0</v>
      </c>
      <c r="AR272" s="144" t="s">
        <v>258</v>
      </c>
      <c r="AT272" s="144" t="s">
        <v>253</v>
      </c>
      <c r="AU272" s="144" t="s">
        <v>83</v>
      </c>
      <c r="AY272" s="13" t="s">
        <v>251</v>
      </c>
      <c r="BE272" s="145">
        <f t="shared" ref="BE272:BE277" si="44">IF(N272="základní",J272,0)</f>
        <v>0</v>
      </c>
      <c r="BF272" s="145">
        <f t="shared" ref="BF272:BF277" si="45">IF(N272="snížená",J272,0)</f>
        <v>0</v>
      </c>
      <c r="BG272" s="145">
        <f t="shared" ref="BG272:BG277" si="46">IF(N272="zákl. přenesená",J272,0)</f>
        <v>0</v>
      </c>
      <c r="BH272" s="145">
        <f t="shared" ref="BH272:BH277" si="47">IF(N272="sníž. přenesená",J272,0)</f>
        <v>0</v>
      </c>
      <c r="BI272" s="145">
        <f t="shared" ref="BI272:BI277" si="48">IF(N272="nulová",J272,0)</f>
        <v>0</v>
      </c>
      <c r="BJ272" s="13" t="s">
        <v>83</v>
      </c>
      <c r="BK272" s="145">
        <f t="shared" ref="BK272:BK277" si="49">ROUND(I272*H272,2)</f>
        <v>0</v>
      </c>
      <c r="BL272" s="13" t="s">
        <v>258</v>
      </c>
      <c r="BM272" s="144" t="s">
        <v>2402</v>
      </c>
    </row>
    <row r="273" spans="2:65" s="1" customFormat="1" ht="24.2" customHeight="1">
      <c r="B273" s="132"/>
      <c r="C273" s="133" t="s">
        <v>835</v>
      </c>
      <c r="D273" s="133" t="s">
        <v>253</v>
      </c>
      <c r="E273" s="134" t="s">
        <v>2403</v>
      </c>
      <c r="F273" s="135" t="s">
        <v>2404</v>
      </c>
      <c r="G273" s="136" t="s">
        <v>411</v>
      </c>
      <c r="H273" s="137">
        <v>41</v>
      </c>
      <c r="I273" s="138"/>
      <c r="J273" s="139">
        <f t="shared" si="40"/>
        <v>0</v>
      </c>
      <c r="K273" s="135" t="s">
        <v>257</v>
      </c>
      <c r="L273" s="28"/>
      <c r="M273" s="140" t="s">
        <v>1</v>
      </c>
      <c r="N273" s="141" t="s">
        <v>41</v>
      </c>
      <c r="P273" s="142">
        <f t="shared" si="41"/>
        <v>0</v>
      </c>
      <c r="Q273" s="142">
        <v>0</v>
      </c>
      <c r="R273" s="142">
        <f t="shared" si="42"/>
        <v>0</v>
      </c>
      <c r="S273" s="142">
        <v>0</v>
      </c>
      <c r="T273" s="143">
        <f t="shared" si="43"/>
        <v>0</v>
      </c>
      <c r="AR273" s="144" t="s">
        <v>258</v>
      </c>
      <c r="AT273" s="144" t="s">
        <v>253</v>
      </c>
      <c r="AU273" s="144" t="s">
        <v>83</v>
      </c>
      <c r="AY273" s="13" t="s">
        <v>251</v>
      </c>
      <c r="BE273" s="145">
        <f t="shared" si="44"/>
        <v>0</v>
      </c>
      <c r="BF273" s="145">
        <f t="shared" si="45"/>
        <v>0</v>
      </c>
      <c r="BG273" s="145">
        <f t="shared" si="46"/>
        <v>0</v>
      </c>
      <c r="BH273" s="145">
        <f t="shared" si="47"/>
        <v>0</v>
      </c>
      <c r="BI273" s="145">
        <f t="shared" si="48"/>
        <v>0</v>
      </c>
      <c r="BJ273" s="13" t="s">
        <v>83</v>
      </c>
      <c r="BK273" s="145">
        <f t="shared" si="49"/>
        <v>0</v>
      </c>
      <c r="BL273" s="13" t="s">
        <v>258</v>
      </c>
      <c r="BM273" s="144" t="s">
        <v>2405</v>
      </c>
    </row>
    <row r="274" spans="2:65" s="1" customFormat="1" ht="33" customHeight="1">
      <c r="B274" s="132"/>
      <c r="C274" s="133" t="s">
        <v>837</v>
      </c>
      <c r="D274" s="133" t="s">
        <v>253</v>
      </c>
      <c r="E274" s="134" t="s">
        <v>2406</v>
      </c>
      <c r="F274" s="135" t="s">
        <v>2407</v>
      </c>
      <c r="G274" s="136" t="s">
        <v>411</v>
      </c>
      <c r="H274" s="137">
        <v>41</v>
      </c>
      <c r="I274" s="138"/>
      <c r="J274" s="139">
        <f t="shared" si="40"/>
        <v>0</v>
      </c>
      <c r="K274" s="135" t="s">
        <v>257</v>
      </c>
      <c r="L274" s="28"/>
      <c r="M274" s="140" t="s">
        <v>1</v>
      </c>
      <c r="N274" s="141" t="s">
        <v>41</v>
      </c>
      <c r="P274" s="142">
        <f t="shared" si="41"/>
        <v>0</v>
      </c>
      <c r="Q274" s="142">
        <v>0</v>
      </c>
      <c r="R274" s="142">
        <f t="shared" si="42"/>
        <v>0</v>
      </c>
      <c r="S274" s="142">
        <v>0</v>
      </c>
      <c r="T274" s="143">
        <f t="shared" si="43"/>
        <v>0</v>
      </c>
      <c r="AR274" s="144" t="s">
        <v>258</v>
      </c>
      <c r="AT274" s="144" t="s">
        <v>253</v>
      </c>
      <c r="AU274" s="144" t="s">
        <v>83</v>
      </c>
      <c r="AY274" s="13" t="s">
        <v>251</v>
      </c>
      <c r="BE274" s="145">
        <f t="shared" si="44"/>
        <v>0</v>
      </c>
      <c r="BF274" s="145">
        <f t="shared" si="45"/>
        <v>0</v>
      </c>
      <c r="BG274" s="145">
        <f t="shared" si="46"/>
        <v>0</v>
      </c>
      <c r="BH274" s="145">
        <f t="shared" si="47"/>
        <v>0</v>
      </c>
      <c r="BI274" s="145">
        <f t="shared" si="48"/>
        <v>0</v>
      </c>
      <c r="BJ274" s="13" t="s">
        <v>83</v>
      </c>
      <c r="BK274" s="145">
        <f t="shared" si="49"/>
        <v>0</v>
      </c>
      <c r="BL274" s="13" t="s">
        <v>258</v>
      </c>
      <c r="BM274" s="144" t="s">
        <v>2408</v>
      </c>
    </row>
    <row r="275" spans="2:65" s="1" customFormat="1" ht="21.75" customHeight="1">
      <c r="B275" s="132"/>
      <c r="C275" s="133" t="s">
        <v>842</v>
      </c>
      <c r="D275" s="133" t="s">
        <v>253</v>
      </c>
      <c r="E275" s="134" t="s">
        <v>2409</v>
      </c>
      <c r="F275" s="135" t="s">
        <v>2410</v>
      </c>
      <c r="G275" s="136" t="s">
        <v>2411</v>
      </c>
      <c r="H275" s="137">
        <v>41</v>
      </c>
      <c r="I275" s="138"/>
      <c r="J275" s="139">
        <f t="shared" si="40"/>
        <v>0</v>
      </c>
      <c r="K275" s="135" t="s">
        <v>257</v>
      </c>
      <c r="L275" s="28"/>
      <c r="M275" s="140" t="s">
        <v>1</v>
      </c>
      <c r="N275" s="141" t="s">
        <v>41</v>
      </c>
      <c r="P275" s="142">
        <f t="shared" si="41"/>
        <v>0</v>
      </c>
      <c r="Q275" s="142">
        <v>0</v>
      </c>
      <c r="R275" s="142">
        <f t="shared" si="42"/>
        <v>0</v>
      </c>
      <c r="S275" s="142">
        <v>0</v>
      </c>
      <c r="T275" s="143">
        <f t="shared" si="43"/>
        <v>0</v>
      </c>
      <c r="AR275" s="144" t="s">
        <v>258</v>
      </c>
      <c r="AT275" s="144" t="s">
        <v>253</v>
      </c>
      <c r="AU275" s="144" t="s">
        <v>83</v>
      </c>
      <c r="AY275" s="13" t="s">
        <v>251</v>
      </c>
      <c r="BE275" s="145">
        <f t="shared" si="44"/>
        <v>0</v>
      </c>
      <c r="BF275" s="145">
        <f t="shared" si="45"/>
        <v>0</v>
      </c>
      <c r="BG275" s="145">
        <f t="shared" si="46"/>
        <v>0</v>
      </c>
      <c r="BH275" s="145">
        <f t="shared" si="47"/>
        <v>0</v>
      </c>
      <c r="BI275" s="145">
        <f t="shared" si="48"/>
        <v>0</v>
      </c>
      <c r="BJ275" s="13" t="s">
        <v>83</v>
      </c>
      <c r="BK275" s="145">
        <f t="shared" si="49"/>
        <v>0</v>
      </c>
      <c r="BL275" s="13" t="s">
        <v>258</v>
      </c>
      <c r="BM275" s="144" t="s">
        <v>2412</v>
      </c>
    </row>
    <row r="276" spans="2:65" s="1" customFormat="1" ht="24.2" customHeight="1">
      <c r="B276" s="132"/>
      <c r="C276" s="133" t="s">
        <v>846</v>
      </c>
      <c r="D276" s="133" t="s">
        <v>253</v>
      </c>
      <c r="E276" s="134" t="s">
        <v>2413</v>
      </c>
      <c r="F276" s="135" t="s">
        <v>2414</v>
      </c>
      <c r="G276" s="136" t="s">
        <v>401</v>
      </c>
      <c r="H276" s="137">
        <v>1</v>
      </c>
      <c r="I276" s="138"/>
      <c r="J276" s="139">
        <f t="shared" si="40"/>
        <v>0</v>
      </c>
      <c r="K276" s="135" t="s">
        <v>257</v>
      </c>
      <c r="L276" s="28"/>
      <c r="M276" s="140" t="s">
        <v>1</v>
      </c>
      <c r="N276" s="141" t="s">
        <v>41</v>
      </c>
      <c r="P276" s="142">
        <f t="shared" si="41"/>
        <v>0</v>
      </c>
      <c r="Q276" s="142">
        <v>0</v>
      </c>
      <c r="R276" s="142">
        <f t="shared" si="42"/>
        <v>0</v>
      </c>
      <c r="S276" s="142">
        <v>0</v>
      </c>
      <c r="T276" s="143">
        <f t="shared" si="43"/>
        <v>0</v>
      </c>
      <c r="AR276" s="144" t="s">
        <v>258</v>
      </c>
      <c r="AT276" s="144" t="s">
        <v>253</v>
      </c>
      <c r="AU276" s="144" t="s">
        <v>83</v>
      </c>
      <c r="AY276" s="13" t="s">
        <v>251</v>
      </c>
      <c r="BE276" s="145">
        <f t="shared" si="44"/>
        <v>0</v>
      </c>
      <c r="BF276" s="145">
        <f t="shared" si="45"/>
        <v>0</v>
      </c>
      <c r="BG276" s="145">
        <f t="shared" si="46"/>
        <v>0</v>
      </c>
      <c r="BH276" s="145">
        <f t="shared" si="47"/>
        <v>0</v>
      </c>
      <c r="BI276" s="145">
        <f t="shared" si="48"/>
        <v>0</v>
      </c>
      <c r="BJ276" s="13" t="s">
        <v>83</v>
      </c>
      <c r="BK276" s="145">
        <f t="shared" si="49"/>
        <v>0</v>
      </c>
      <c r="BL276" s="13" t="s">
        <v>258</v>
      </c>
      <c r="BM276" s="144" t="s">
        <v>2415</v>
      </c>
    </row>
    <row r="277" spans="2:65" s="1" customFormat="1" ht="24.2" customHeight="1">
      <c r="B277" s="132"/>
      <c r="C277" s="133" t="s">
        <v>850</v>
      </c>
      <c r="D277" s="133" t="s">
        <v>253</v>
      </c>
      <c r="E277" s="134" t="s">
        <v>2416</v>
      </c>
      <c r="F277" s="135" t="s">
        <v>2417</v>
      </c>
      <c r="G277" s="136" t="s">
        <v>411</v>
      </c>
      <c r="H277" s="137">
        <v>41</v>
      </c>
      <c r="I277" s="138"/>
      <c r="J277" s="139">
        <f t="shared" si="40"/>
        <v>0</v>
      </c>
      <c r="K277" s="135" t="s">
        <v>257</v>
      </c>
      <c r="L277" s="28"/>
      <c r="M277" s="140" t="s">
        <v>1</v>
      </c>
      <c r="N277" s="141" t="s">
        <v>41</v>
      </c>
      <c r="P277" s="142">
        <f t="shared" si="41"/>
        <v>0</v>
      </c>
      <c r="Q277" s="142">
        <v>0</v>
      </c>
      <c r="R277" s="142">
        <f t="shared" si="42"/>
        <v>0</v>
      </c>
      <c r="S277" s="142">
        <v>0</v>
      </c>
      <c r="T277" s="143">
        <f t="shared" si="43"/>
        <v>0</v>
      </c>
      <c r="AR277" s="144" t="s">
        <v>258</v>
      </c>
      <c r="AT277" s="144" t="s">
        <v>253</v>
      </c>
      <c r="AU277" s="144" t="s">
        <v>83</v>
      </c>
      <c r="AY277" s="13" t="s">
        <v>251</v>
      </c>
      <c r="BE277" s="145">
        <f t="shared" si="44"/>
        <v>0</v>
      </c>
      <c r="BF277" s="145">
        <f t="shared" si="45"/>
        <v>0</v>
      </c>
      <c r="BG277" s="145">
        <f t="shared" si="46"/>
        <v>0</v>
      </c>
      <c r="BH277" s="145">
        <f t="shared" si="47"/>
        <v>0</v>
      </c>
      <c r="BI277" s="145">
        <f t="shared" si="48"/>
        <v>0</v>
      </c>
      <c r="BJ277" s="13" t="s">
        <v>83</v>
      </c>
      <c r="BK277" s="145">
        <f t="shared" si="49"/>
        <v>0</v>
      </c>
      <c r="BL277" s="13" t="s">
        <v>258</v>
      </c>
      <c r="BM277" s="144" t="s">
        <v>2418</v>
      </c>
    </row>
    <row r="278" spans="2:65" s="11" customFormat="1" ht="25.9" customHeight="1">
      <c r="B278" s="120"/>
      <c r="D278" s="121" t="s">
        <v>75</v>
      </c>
      <c r="E278" s="122" t="s">
        <v>2419</v>
      </c>
      <c r="F278" s="122" t="s">
        <v>2420</v>
      </c>
      <c r="I278" s="123"/>
      <c r="J278" s="124">
        <f>BK278</f>
        <v>0</v>
      </c>
      <c r="L278" s="120"/>
      <c r="M278" s="125"/>
      <c r="P278" s="126">
        <f>SUM(P279:P286)</f>
        <v>0</v>
      </c>
      <c r="R278" s="126">
        <f>SUM(R279:R286)</f>
        <v>0</v>
      </c>
      <c r="T278" s="127">
        <f>SUM(T279:T286)</f>
        <v>0</v>
      </c>
      <c r="AR278" s="121" t="s">
        <v>83</v>
      </c>
      <c r="AT278" s="128" t="s">
        <v>75</v>
      </c>
      <c r="AU278" s="128" t="s">
        <v>76</v>
      </c>
      <c r="AY278" s="121" t="s">
        <v>251</v>
      </c>
      <c r="BK278" s="129">
        <f>SUM(BK279:BK286)</f>
        <v>0</v>
      </c>
    </row>
    <row r="279" spans="2:65" s="1" customFormat="1" ht="16.5" customHeight="1">
      <c r="B279" s="132"/>
      <c r="C279" s="133" t="s">
        <v>856</v>
      </c>
      <c r="D279" s="133" t="s">
        <v>253</v>
      </c>
      <c r="E279" s="134" t="s">
        <v>2421</v>
      </c>
      <c r="F279" s="135" t="s">
        <v>2422</v>
      </c>
      <c r="G279" s="136" t="s">
        <v>411</v>
      </c>
      <c r="H279" s="137">
        <v>5</v>
      </c>
      <c r="I279" s="138"/>
      <c r="J279" s="139">
        <f t="shared" ref="J279:J286" si="50">ROUND(I279*H279,2)</f>
        <v>0</v>
      </c>
      <c r="K279" s="135" t="s">
        <v>257</v>
      </c>
      <c r="L279" s="28"/>
      <c r="M279" s="140" t="s">
        <v>1</v>
      </c>
      <c r="N279" s="141" t="s">
        <v>41</v>
      </c>
      <c r="P279" s="142">
        <f t="shared" ref="P279:P286" si="51">O279*H279</f>
        <v>0</v>
      </c>
      <c r="Q279" s="142">
        <v>0</v>
      </c>
      <c r="R279" s="142">
        <f t="shared" ref="R279:R286" si="52">Q279*H279</f>
        <v>0</v>
      </c>
      <c r="S279" s="142">
        <v>0</v>
      </c>
      <c r="T279" s="143">
        <f t="shared" ref="T279:T286" si="53">S279*H279</f>
        <v>0</v>
      </c>
      <c r="AR279" s="144" t="s">
        <v>258</v>
      </c>
      <c r="AT279" s="144" t="s">
        <v>253</v>
      </c>
      <c r="AU279" s="144" t="s">
        <v>83</v>
      </c>
      <c r="AY279" s="13" t="s">
        <v>251</v>
      </c>
      <c r="BE279" s="145">
        <f t="shared" ref="BE279:BE286" si="54">IF(N279="základní",J279,0)</f>
        <v>0</v>
      </c>
      <c r="BF279" s="145">
        <f t="shared" ref="BF279:BF286" si="55">IF(N279="snížená",J279,0)</f>
        <v>0</v>
      </c>
      <c r="BG279" s="145">
        <f t="shared" ref="BG279:BG286" si="56">IF(N279="zákl. přenesená",J279,0)</f>
        <v>0</v>
      </c>
      <c r="BH279" s="145">
        <f t="shared" ref="BH279:BH286" si="57">IF(N279="sníž. přenesená",J279,0)</f>
        <v>0</v>
      </c>
      <c r="BI279" s="145">
        <f t="shared" ref="BI279:BI286" si="58">IF(N279="nulová",J279,0)</f>
        <v>0</v>
      </c>
      <c r="BJ279" s="13" t="s">
        <v>83</v>
      </c>
      <c r="BK279" s="145">
        <f t="shared" ref="BK279:BK286" si="59">ROUND(I279*H279,2)</f>
        <v>0</v>
      </c>
      <c r="BL279" s="13" t="s">
        <v>258</v>
      </c>
      <c r="BM279" s="144" t="s">
        <v>2423</v>
      </c>
    </row>
    <row r="280" spans="2:65" s="1" customFormat="1" ht="16.5" customHeight="1">
      <c r="B280" s="132"/>
      <c r="C280" s="133" t="s">
        <v>860</v>
      </c>
      <c r="D280" s="133" t="s">
        <v>253</v>
      </c>
      <c r="E280" s="134" t="s">
        <v>2424</v>
      </c>
      <c r="F280" s="135" t="s">
        <v>2425</v>
      </c>
      <c r="G280" s="136" t="s">
        <v>401</v>
      </c>
      <c r="H280" s="137">
        <v>4</v>
      </c>
      <c r="I280" s="138"/>
      <c r="J280" s="139">
        <f t="shared" si="50"/>
        <v>0</v>
      </c>
      <c r="K280" s="135" t="s">
        <v>257</v>
      </c>
      <c r="L280" s="28"/>
      <c r="M280" s="140" t="s">
        <v>1</v>
      </c>
      <c r="N280" s="141" t="s">
        <v>41</v>
      </c>
      <c r="P280" s="142">
        <f t="shared" si="51"/>
        <v>0</v>
      </c>
      <c r="Q280" s="142">
        <v>0</v>
      </c>
      <c r="R280" s="142">
        <f t="shared" si="52"/>
        <v>0</v>
      </c>
      <c r="S280" s="142">
        <v>0</v>
      </c>
      <c r="T280" s="143">
        <f t="shared" si="53"/>
        <v>0</v>
      </c>
      <c r="AR280" s="144" t="s">
        <v>258</v>
      </c>
      <c r="AT280" s="144" t="s">
        <v>253</v>
      </c>
      <c r="AU280" s="144" t="s">
        <v>83</v>
      </c>
      <c r="AY280" s="13" t="s">
        <v>251</v>
      </c>
      <c r="BE280" s="145">
        <f t="shared" si="54"/>
        <v>0</v>
      </c>
      <c r="BF280" s="145">
        <f t="shared" si="55"/>
        <v>0</v>
      </c>
      <c r="BG280" s="145">
        <f t="shared" si="56"/>
        <v>0</v>
      </c>
      <c r="BH280" s="145">
        <f t="shared" si="57"/>
        <v>0</v>
      </c>
      <c r="BI280" s="145">
        <f t="shared" si="58"/>
        <v>0</v>
      </c>
      <c r="BJ280" s="13" t="s">
        <v>83</v>
      </c>
      <c r="BK280" s="145">
        <f t="shared" si="59"/>
        <v>0</v>
      </c>
      <c r="BL280" s="13" t="s">
        <v>258</v>
      </c>
      <c r="BM280" s="144" t="s">
        <v>2426</v>
      </c>
    </row>
    <row r="281" spans="2:65" s="1" customFormat="1" ht="16.5" customHeight="1">
      <c r="B281" s="132"/>
      <c r="C281" s="133" t="s">
        <v>864</v>
      </c>
      <c r="D281" s="133" t="s">
        <v>253</v>
      </c>
      <c r="E281" s="134" t="s">
        <v>2427</v>
      </c>
      <c r="F281" s="135" t="s">
        <v>2428</v>
      </c>
      <c r="G281" s="136" t="s">
        <v>411</v>
      </c>
      <c r="H281" s="137">
        <v>347</v>
      </c>
      <c r="I281" s="138"/>
      <c r="J281" s="139">
        <f t="shared" si="50"/>
        <v>0</v>
      </c>
      <c r="K281" s="135" t="s">
        <v>257</v>
      </c>
      <c r="L281" s="28"/>
      <c r="M281" s="140" t="s">
        <v>1</v>
      </c>
      <c r="N281" s="141" t="s">
        <v>41</v>
      </c>
      <c r="P281" s="142">
        <f t="shared" si="51"/>
        <v>0</v>
      </c>
      <c r="Q281" s="142">
        <v>0</v>
      </c>
      <c r="R281" s="142">
        <f t="shared" si="52"/>
        <v>0</v>
      </c>
      <c r="S281" s="142">
        <v>0</v>
      </c>
      <c r="T281" s="143">
        <f t="shared" si="53"/>
        <v>0</v>
      </c>
      <c r="AR281" s="144" t="s">
        <v>258</v>
      </c>
      <c r="AT281" s="144" t="s">
        <v>253</v>
      </c>
      <c r="AU281" s="144" t="s">
        <v>83</v>
      </c>
      <c r="AY281" s="13" t="s">
        <v>251</v>
      </c>
      <c r="BE281" s="145">
        <f t="shared" si="54"/>
        <v>0</v>
      </c>
      <c r="BF281" s="145">
        <f t="shared" si="55"/>
        <v>0</v>
      </c>
      <c r="BG281" s="145">
        <f t="shared" si="56"/>
        <v>0</v>
      </c>
      <c r="BH281" s="145">
        <f t="shared" si="57"/>
        <v>0</v>
      </c>
      <c r="BI281" s="145">
        <f t="shared" si="58"/>
        <v>0</v>
      </c>
      <c r="BJ281" s="13" t="s">
        <v>83</v>
      </c>
      <c r="BK281" s="145">
        <f t="shared" si="59"/>
        <v>0</v>
      </c>
      <c r="BL281" s="13" t="s">
        <v>258</v>
      </c>
      <c r="BM281" s="144" t="s">
        <v>2429</v>
      </c>
    </row>
    <row r="282" spans="2:65" s="1" customFormat="1" ht="16.5" customHeight="1">
      <c r="B282" s="132"/>
      <c r="C282" s="133" t="s">
        <v>868</v>
      </c>
      <c r="D282" s="133" t="s">
        <v>253</v>
      </c>
      <c r="E282" s="134" t="s">
        <v>2430</v>
      </c>
      <c r="F282" s="135" t="s">
        <v>2431</v>
      </c>
      <c r="G282" s="136" t="s">
        <v>411</v>
      </c>
      <c r="H282" s="137">
        <v>30</v>
      </c>
      <c r="I282" s="138"/>
      <c r="J282" s="139">
        <f t="shared" si="50"/>
        <v>0</v>
      </c>
      <c r="K282" s="135" t="s">
        <v>257</v>
      </c>
      <c r="L282" s="28"/>
      <c r="M282" s="140" t="s">
        <v>1</v>
      </c>
      <c r="N282" s="141" t="s">
        <v>41</v>
      </c>
      <c r="P282" s="142">
        <f t="shared" si="51"/>
        <v>0</v>
      </c>
      <c r="Q282" s="142">
        <v>0</v>
      </c>
      <c r="R282" s="142">
        <f t="shared" si="52"/>
        <v>0</v>
      </c>
      <c r="S282" s="142">
        <v>0</v>
      </c>
      <c r="T282" s="143">
        <f t="shared" si="53"/>
        <v>0</v>
      </c>
      <c r="AR282" s="144" t="s">
        <v>258</v>
      </c>
      <c r="AT282" s="144" t="s">
        <v>253</v>
      </c>
      <c r="AU282" s="144" t="s">
        <v>83</v>
      </c>
      <c r="AY282" s="13" t="s">
        <v>251</v>
      </c>
      <c r="BE282" s="145">
        <f t="shared" si="54"/>
        <v>0</v>
      </c>
      <c r="BF282" s="145">
        <f t="shared" si="55"/>
        <v>0</v>
      </c>
      <c r="BG282" s="145">
        <f t="shared" si="56"/>
        <v>0</v>
      </c>
      <c r="BH282" s="145">
        <f t="shared" si="57"/>
        <v>0</v>
      </c>
      <c r="BI282" s="145">
        <f t="shared" si="58"/>
        <v>0</v>
      </c>
      <c r="BJ282" s="13" t="s">
        <v>83</v>
      </c>
      <c r="BK282" s="145">
        <f t="shared" si="59"/>
        <v>0</v>
      </c>
      <c r="BL282" s="13" t="s">
        <v>258</v>
      </c>
      <c r="BM282" s="144" t="s">
        <v>2432</v>
      </c>
    </row>
    <row r="283" spans="2:65" s="1" customFormat="1" ht="16.5" customHeight="1">
      <c r="B283" s="132"/>
      <c r="C283" s="133" t="s">
        <v>872</v>
      </c>
      <c r="D283" s="133" t="s">
        <v>253</v>
      </c>
      <c r="E283" s="134" t="s">
        <v>2433</v>
      </c>
      <c r="F283" s="135" t="s">
        <v>2434</v>
      </c>
      <c r="G283" s="136" t="s">
        <v>411</v>
      </c>
      <c r="H283" s="137">
        <v>76</v>
      </c>
      <c r="I283" s="138"/>
      <c r="J283" s="139">
        <f t="shared" si="50"/>
        <v>0</v>
      </c>
      <c r="K283" s="135" t="s">
        <v>257</v>
      </c>
      <c r="L283" s="28"/>
      <c r="M283" s="140" t="s">
        <v>1</v>
      </c>
      <c r="N283" s="141" t="s">
        <v>41</v>
      </c>
      <c r="P283" s="142">
        <f t="shared" si="51"/>
        <v>0</v>
      </c>
      <c r="Q283" s="142">
        <v>0</v>
      </c>
      <c r="R283" s="142">
        <f t="shared" si="52"/>
        <v>0</v>
      </c>
      <c r="S283" s="142">
        <v>0</v>
      </c>
      <c r="T283" s="143">
        <f t="shared" si="53"/>
        <v>0</v>
      </c>
      <c r="AR283" s="144" t="s">
        <v>258</v>
      </c>
      <c r="AT283" s="144" t="s">
        <v>253</v>
      </c>
      <c r="AU283" s="144" t="s">
        <v>83</v>
      </c>
      <c r="AY283" s="13" t="s">
        <v>251</v>
      </c>
      <c r="BE283" s="145">
        <f t="shared" si="54"/>
        <v>0</v>
      </c>
      <c r="BF283" s="145">
        <f t="shared" si="55"/>
        <v>0</v>
      </c>
      <c r="BG283" s="145">
        <f t="shared" si="56"/>
        <v>0</v>
      </c>
      <c r="BH283" s="145">
        <f t="shared" si="57"/>
        <v>0</v>
      </c>
      <c r="BI283" s="145">
        <f t="shared" si="58"/>
        <v>0</v>
      </c>
      <c r="BJ283" s="13" t="s">
        <v>83</v>
      </c>
      <c r="BK283" s="145">
        <f t="shared" si="59"/>
        <v>0</v>
      </c>
      <c r="BL283" s="13" t="s">
        <v>258</v>
      </c>
      <c r="BM283" s="144" t="s">
        <v>2435</v>
      </c>
    </row>
    <row r="284" spans="2:65" s="1" customFormat="1" ht="16.5" customHeight="1">
      <c r="B284" s="132"/>
      <c r="C284" s="133" t="s">
        <v>876</v>
      </c>
      <c r="D284" s="133" t="s">
        <v>253</v>
      </c>
      <c r="E284" s="134" t="s">
        <v>2436</v>
      </c>
      <c r="F284" s="135" t="s">
        <v>2437</v>
      </c>
      <c r="G284" s="136" t="s">
        <v>401</v>
      </c>
      <c r="H284" s="137">
        <v>76</v>
      </c>
      <c r="I284" s="138"/>
      <c r="J284" s="139">
        <f t="shared" si="50"/>
        <v>0</v>
      </c>
      <c r="K284" s="135" t="s">
        <v>257</v>
      </c>
      <c r="L284" s="28"/>
      <c r="M284" s="140" t="s">
        <v>1</v>
      </c>
      <c r="N284" s="141" t="s">
        <v>41</v>
      </c>
      <c r="P284" s="142">
        <f t="shared" si="51"/>
        <v>0</v>
      </c>
      <c r="Q284" s="142">
        <v>0</v>
      </c>
      <c r="R284" s="142">
        <f t="shared" si="52"/>
        <v>0</v>
      </c>
      <c r="S284" s="142">
        <v>0</v>
      </c>
      <c r="T284" s="143">
        <f t="shared" si="53"/>
        <v>0</v>
      </c>
      <c r="AR284" s="144" t="s">
        <v>258</v>
      </c>
      <c r="AT284" s="144" t="s">
        <v>253</v>
      </c>
      <c r="AU284" s="144" t="s">
        <v>83</v>
      </c>
      <c r="AY284" s="13" t="s">
        <v>251</v>
      </c>
      <c r="BE284" s="145">
        <f t="shared" si="54"/>
        <v>0</v>
      </c>
      <c r="BF284" s="145">
        <f t="shared" si="55"/>
        <v>0</v>
      </c>
      <c r="BG284" s="145">
        <f t="shared" si="56"/>
        <v>0</v>
      </c>
      <c r="BH284" s="145">
        <f t="shared" si="57"/>
        <v>0</v>
      </c>
      <c r="BI284" s="145">
        <f t="shared" si="58"/>
        <v>0</v>
      </c>
      <c r="BJ284" s="13" t="s">
        <v>83</v>
      </c>
      <c r="BK284" s="145">
        <f t="shared" si="59"/>
        <v>0</v>
      </c>
      <c r="BL284" s="13" t="s">
        <v>258</v>
      </c>
      <c r="BM284" s="144" t="s">
        <v>2438</v>
      </c>
    </row>
    <row r="285" spans="2:65" s="1" customFormat="1" ht="16.5" customHeight="1">
      <c r="B285" s="132"/>
      <c r="C285" s="133" t="s">
        <v>880</v>
      </c>
      <c r="D285" s="133" t="s">
        <v>253</v>
      </c>
      <c r="E285" s="134" t="s">
        <v>2439</v>
      </c>
      <c r="F285" s="135" t="s">
        <v>2440</v>
      </c>
      <c r="G285" s="136" t="s">
        <v>401</v>
      </c>
      <c r="H285" s="137">
        <v>30</v>
      </c>
      <c r="I285" s="138"/>
      <c r="J285" s="139">
        <f t="shared" si="50"/>
        <v>0</v>
      </c>
      <c r="K285" s="135" t="s">
        <v>257</v>
      </c>
      <c r="L285" s="28"/>
      <c r="M285" s="140" t="s">
        <v>1</v>
      </c>
      <c r="N285" s="141" t="s">
        <v>41</v>
      </c>
      <c r="P285" s="142">
        <f t="shared" si="51"/>
        <v>0</v>
      </c>
      <c r="Q285" s="142">
        <v>0</v>
      </c>
      <c r="R285" s="142">
        <f t="shared" si="52"/>
        <v>0</v>
      </c>
      <c r="S285" s="142">
        <v>0</v>
      </c>
      <c r="T285" s="143">
        <f t="shared" si="53"/>
        <v>0</v>
      </c>
      <c r="AR285" s="144" t="s">
        <v>258</v>
      </c>
      <c r="AT285" s="144" t="s">
        <v>253</v>
      </c>
      <c r="AU285" s="144" t="s">
        <v>83</v>
      </c>
      <c r="AY285" s="13" t="s">
        <v>251</v>
      </c>
      <c r="BE285" s="145">
        <f t="shared" si="54"/>
        <v>0</v>
      </c>
      <c r="BF285" s="145">
        <f t="shared" si="55"/>
        <v>0</v>
      </c>
      <c r="BG285" s="145">
        <f t="shared" si="56"/>
        <v>0</v>
      </c>
      <c r="BH285" s="145">
        <f t="shared" si="57"/>
        <v>0</v>
      </c>
      <c r="BI285" s="145">
        <f t="shared" si="58"/>
        <v>0</v>
      </c>
      <c r="BJ285" s="13" t="s">
        <v>83</v>
      </c>
      <c r="BK285" s="145">
        <f t="shared" si="59"/>
        <v>0</v>
      </c>
      <c r="BL285" s="13" t="s">
        <v>258</v>
      </c>
      <c r="BM285" s="144" t="s">
        <v>2441</v>
      </c>
    </row>
    <row r="286" spans="2:65" s="1" customFormat="1" ht="16.5" customHeight="1">
      <c r="B286" s="132"/>
      <c r="C286" s="133" t="s">
        <v>884</v>
      </c>
      <c r="D286" s="133" t="s">
        <v>253</v>
      </c>
      <c r="E286" s="134" t="s">
        <v>2442</v>
      </c>
      <c r="F286" s="135" t="s">
        <v>2443</v>
      </c>
      <c r="G286" s="136" t="s">
        <v>401</v>
      </c>
      <c r="H286" s="137">
        <v>14</v>
      </c>
      <c r="I286" s="138"/>
      <c r="J286" s="139">
        <f t="shared" si="50"/>
        <v>0</v>
      </c>
      <c r="K286" s="135" t="s">
        <v>257</v>
      </c>
      <c r="L286" s="28"/>
      <c r="M286" s="140" t="s">
        <v>1</v>
      </c>
      <c r="N286" s="141" t="s">
        <v>41</v>
      </c>
      <c r="P286" s="142">
        <f t="shared" si="51"/>
        <v>0</v>
      </c>
      <c r="Q286" s="142">
        <v>0</v>
      </c>
      <c r="R286" s="142">
        <f t="shared" si="52"/>
        <v>0</v>
      </c>
      <c r="S286" s="142">
        <v>0</v>
      </c>
      <c r="T286" s="143">
        <f t="shared" si="53"/>
        <v>0</v>
      </c>
      <c r="AR286" s="144" t="s">
        <v>258</v>
      </c>
      <c r="AT286" s="144" t="s">
        <v>253</v>
      </c>
      <c r="AU286" s="144" t="s">
        <v>83</v>
      </c>
      <c r="AY286" s="13" t="s">
        <v>251</v>
      </c>
      <c r="BE286" s="145">
        <f t="shared" si="54"/>
        <v>0</v>
      </c>
      <c r="BF286" s="145">
        <f t="shared" si="55"/>
        <v>0</v>
      </c>
      <c r="BG286" s="145">
        <f t="shared" si="56"/>
        <v>0</v>
      </c>
      <c r="BH286" s="145">
        <f t="shared" si="57"/>
        <v>0</v>
      </c>
      <c r="BI286" s="145">
        <f t="shared" si="58"/>
        <v>0</v>
      </c>
      <c r="BJ286" s="13" t="s">
        <v>83</v>
      </c>
      <c r="BK286" s="145">
        <f t="shared" si="59"/>
        <v>0</v>
      </c>
      <c r="BL286" s="13" t="s">
        <v>258</v>
      </c>
      <c r="BM286" s="144" t="s">
        <v>2444</v>
      </c>
    </row>
    <row r="287" spans="2:65" s="11" customFormat="1" ht="25.9" customHeight="1">
      <c r="B287" s="120"/>
      <c r="D287" s="121" t="s">
        <v>75</v>
      </c>
      <c r="E287" s="122" t="s">
        <v>2445</v>
      </c>
      <c r="F287" s="122" t="s">
        <v>2446</v>
      </c>
      <c r="I287" s="123"/>
      <c r="J287" s="124">
        <f>BK287</f>
        <v>0</v>
      </c>
      <c r="L287" s="120"/>
      <c r="M287" s="125"/>
      <c r="P287" s="126">
        <f>P288</f>
        <v>0</v>
      </c>
      <c r="R287" s="126">
        <f>R288</f>
        <v>0</v>
      </c>
      <c r="T287" s="127">
        <f>T288</f>
        <v>0</v>
      </c>
      <c r="AR287" s="121" t="s">
        <v>83</v>
      </c>
      <c r="AT287" s="128" t="s">
        <v>75</v>
      </c>
      <c r="AU287" s="128" t="s">
        <v>76</v>
      </c>
      <c r="AY287" s="121" t="s">
        <v>251</v>
      </c>
      <c r="BK287" s="129">
        <f>BK288</f>
        <v>0</v>
      </c>
    </row>
    <row r="288" spans="2:65" s="1" customFormat="1" ht="16.5" customHeight="1">
      <c r="B288" s="132"/>
      <c r="C288" s="133" t="s">
        <v>888</v>
      </c>
      <c r="D288" s="133" t="s">
        <v>253</v>
      </c>
      <c r="E288" s="134" t="s">
        <v>2447</v>
      </c>
      <c r="F288" s="135" t="s">
        <v>2448</v>
      </c>
      <c r="G288" s="136" t="s">
        <v>1217</v>
      </c>
      <c r="H288" s="137">
        <v>1</v>
      </c>
      <c r="I288" s="138"/>
      <c r="J288" s="139">
        <f>ROUND(I288*H288,2)</f>
        <v>0</v>
      </c>
      <c r="K288" s="135" t="s">
        <v>257</v>
      </c>
      <c r="L288" s="28"/>
      <c r="M288" s="140" t="s">
        <v>1</v>
      </c>
      <c r="N288" s="141" t="s">
        <v>41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258</v>
      </c>
      <c r="AT288" s="144" t="s">
        <v>253</v>
      </c>
      <c r="AU288" s="144" t="s">
        <v>83</v>
      </c>
      <c r="AY288" s="13" t="s">
        <v>251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3" t="s">
        <v>83</v>
      </c>
      <c r="BK288" s="145">
        <f>ROUND(I288*H288,2)</f>
        <v>0</v>
      </c>
      <c r="BL288" s="13" t="s">
        <v>258</v>
      </c>
      <c r="BM288" s="144" t="s">
        <v>2449</v>
      </c>
    </row>
    <row r="289" spans="2:65" s="11" customFormat="1" ht="25.9" customHeight="1">
      <c r="B289" s="120"/>
      <c r="D289" s="121" t="s">
        <v>75</v>
      </c>
      <c r="E289" s="122" t="s">
        <v>2450</v>
      </c>
      <c r="F289" s="122" t="s">
        <v>2451</v>
      </c>
      <c r="I289" s="123"/>
      <c r="J289" s="124">
        <f>BK289</f>
        <v>0</v>
      </c>
      <c r="L289" s="120"/>
      <c r="M289" s="125"/>
      <c r="P289" s="126">
        <f>P290</f>
        <v>0</v>
      </c>
      <c r="R289" s="126">
        <f>R290</f>
        <v>0</v>
      </c>
      <c r="T289" s="127">
        <f>T290</f>
        <v>0</v>
      </c>
      <c r="AR289" s="121" t="s">
        <v>83</v>
      </c>
      <c r="AT289" s="128" t="s">
        <v>75</v>
      </c>
      <c r="AU289" s="128" t="s">
        <v>76</v>
      </c>
      <c r="AY289" s="121" t="s">
        <v>251</v>
      </c>
      <c r="BK289" s="129">
        <f>BK290</f>
        <v>0</v>
      </c>
    </row>
    <row r="290" spans="2:65" s="1" customFormat="1" ht="37.9" customHeight="1">
      <c r="B290" s="132"/>
      <c r="C290" s="133" t="s">
        <v>892</v>
      </c>
      <c r="D290" s="133" t="s">
        <v>253</v>
      </c>
      <c r="E290" s="134" t="s">
        <v>2452</v>
      </c>
      <c r="F290" s="135" t="s">
        <v>2453</v>
      </c>
      <c r="G290" s="136" t="s">
        <v>1217</v>
      </c>
      <c r="H290" s="137">
        <v>1</v>
      </c>
      <c r="I290" s="138"/>
      <c r="J290" s="139">
        <f>ROUND(I290*H290,2)</f>
        <v>0</v>
      </c>
      <c r="K290" s="135" t="s">
        <v>257</v>
      </c>
      <c r="L290" s="28"/>
      <c r="M290" s="140" t="s">
        <v>1</v>
      </c>
      <c r="N290" s="141" t="s">
        <v>41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258</v>
      </c>
      <c r="AT290" s="144" t="s">
        <v>253</v>
      </c>
      <c r="AU290" s="144" t="s">
        <v>83</v>
      </c>
      <c r="AY290" s="13" t="s">
        <v>251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3" t="s">
        <v>83</v>
      </c>
      <c r="BK290" s="145">
        <f>ROUND(I290*H290,2)</f>
        <v>0</v>
      </c>
      <c r="BL290" s="13" t="s">
        <v>258</v>
      </c>
      <c r="BM290" s="144" t="s">
        <v>2454</v>
      </c>
    </row>
    <row r="291" spans="2:65" s="11" customFormat="1" ht="25.9" customHeight="1">
      <c r="B291" s="120"/>
      <c r="D291" s="121" t="s">
        <v>75</v>
      </c>
      <c r="E291" s="122" t="s">
        <v>2455</v>
      </c>
      <c r="F291" s="122" t="s">
        <v>2456</v>
      </c>
      <c r="I291" s="123"/>
      <c r="J291" s="124">
        <f>BK291</f>
        <v>0</v>
      </c>
      <c r="L291" s="120"/>
      <c r="M291" s="125"/>
      <c r="P291" s="126">
        <f>SUM(P292:P448)</f>
        <v>0</v>
      </c>
      <c r="R291" s="126">
        <f>SUM(R292:R448)</f>
        <v>0</v>
      </c>
      <c r="T291" s="127">
        <f>SUM(T292:T448)</f>
        <v>0</v>
      </c>
      <c r="AR291" s="121" t="s">
        <v>83</v>
      </c>
      <c r="AT291" s="128" t="s">
        <v>75</v>
      </c>
      <c r="AU291" s="128" t="s">
        <v>76</v>
      </c>
      <c r="AY291" s="121" t="s">
        <v>251</v>
      </c>
      <c r="BK291" s="129">
        <f>SUM(BK292:BK448)</f>
        <v>0</v>
      </c>
    </row>
    <row r="292" spans="2:65" s="1" customFormat="1" ht="16.5" customHeight="1">
      <c r="B292" s="132"/>
      <c r="C292" s="146" t="s">
        <v>896</v>
      </c>
      <c r="D292" s="146" t="s">
        <v>423</v>
      </c>
      <c r="E292" s="147" t="s">
        <v>2457</v>
      </c>
      <c r="F292" s="148" t="s">
        <v>2458</v>
      </c>
      <c r="G292" s="149" t="s">
        <v>401</v>
      </c>
      <c r="H292" s="150">
        <v>1</v>
      </c>
      <c r="I292" s="151"/>
      <c r="J292" s="152">
        <f t="shared" ref="J292:J323" si="60">ROUND(I292*H292,2)</f>
        <v>0</v>
      </c>
      <c r="K292" s="148" t="s">
        <v>257</v>
      </c>
      <c r="L292" s="153"/>
      <c r="M292" s="154" t="s">
        <v>1</v>
      </c>
      <c r="N292" s="155" t="s">
        <v>41</v>
      </c>
      <c r="P292" s="142">
        <f t="shared" ref="P292:P323" si="61">O292*H292</f>
        <v>0</v>
      </c>
      <c r="Q292" s="142">
        <v>0</v>
      </c>
      <c r="R292" s="142">
        <f t="shared" ref="R292:R323" si="62">Q292*H292</f>
        <v>0</v>
      </c>
      <c r="S292" s="142">
        <v>0</v>
      </c>
      <c r="T292" s="143">
        <f t="shared" ref="T292:T323" si="63">S292*H292</f>
        <v>0</v>
      </c>
      <c r="AR292" s="144" t="s">
        <v>283</v>
      </c>
      <c r="AT292" s="144" t="s">
        <v>423</v>
      </c>
      <c r="AU292" s="144" t="s">
        <v>83</v>
      </c>
      <c r="AY292" s="13" t="s">
        <v>251</v>
      </c>
      <c r="BE292" s="145">
        <f t="shared" ref="BE292:BE323" si="64">IF(N292="základní",J292,0)</f>
        <v>0</v>
      </c>
      <c r="BF292" s="145">
        <f t="shared" ref="BF292:BF323" si="65">IF(N292="snížená",J292,0)</f>
        <v>0</v>
      </c>
      <c r="BG292" s="145">
        <f t="shared" ref="BG292:BG323" si="66">IF(N292="zákl. přenesená",J292,0)</f>
        <v>0</v>
      </c>
      <c r="BH292" s="145">
        <f t="shared" ref="BH292:BH323" si="67">IF(N292="sníž. přenesená",J292,0)</f>
        <v>0</v>
      </c>
      <c r="BI292" s="145">
        <f t="shared" ref="BI292:BI323" si="68">IF(N292="nulová",J292,0)</f>
        <v>0</v>
      </c>
      <c r="BJ292" s="13" t="s">
        <v>83</v>
      </c>
      <c r="BK292" s="145">
        <f t="shared" ref="BK292:BK323" si="69">ROUND(I292*H292,2)</f>
        <v>0</v>
      </c>
      <c r="BL292" s="13" t="s">
        <v>258</v>
      </c>
      <c r="BM292" s="144" t="s">
        <v>2459</v>
      </c>
    </row>
    <row r="293" spans="2:65" s="1" customFormat="1" ht="33" customHeight="1">
      <c r="B293" s="132"/>
      <c r="C293" s="146" t="s">
        <v>898</v>
      </c>
      <c r="D293" s="146" t="s">
        <v>423</v>
      </c>
      <c r="E293" s="147" t="s">
        <v>2460</v>
      </c>
      <c r="F293" s="148" t="s">
        <v>2461</v>
      </c>
      <c r="G293" s="149" t="s">
        <v>401</v>
      </c>
      <c r="H293" s="150">
        <v>1</v>
      </c>
      <c r="I293" s="151"/>
      <c r="J293" s="152">
        <f t="shared" si="60"/>
        <v>0</v>
      </c>
      <c r="K293" s="148" t="s">
        <v>257</v>
      </c>
      <c r="L293" s="153"/>
      <c r="M293" s="154" t="s">
        <v>1</v>
      </c>
      <c r="N293" s="155" t="s">
        <v>41</v>
      </c>
      <c r="P293" s="142">
        <f t="shared" si="61"/>
        <v>0</v>
      </c>
      <c r="Q293" s="142">
        <v>0</v>
      </c>
      <c r="R293" s="142">
        <f t="shared" si="62"/>
        <v>0</v>
      </c>
      <c r="S293" s="142">
        <v>0</v>
      </c>
      <c r="T293" s="143">
        <f t="shared" si="63"/>
        <v>0</v>
      </c>
      <c r="AR293" s="144" t="s">
        <v>283</v>
      </c>
      <c r="AT293" s="144" t="s">
        <v>423</v>
      </c>
      <c r="AU293" s="144" t="s">
        <v>83</v>
      </c>
      <c r="AY293" s="13" t="s">
        <v>251</v>
      </c>
      <c r="BE293" s="145">
        <f t="shared" si="64"/>
        <v>0</v>
      </c>
      <c r="BF293" s="145">
        <f t="shared" si="65"/>
        <v>0</v>
      </c>
      <c r="BG293" s="145">
        <f t="shared" si="66"/>
        <v>0</v>
      </c>
      <c r="BH293" s="145">
        <f t="shared" si="67"/>
        <v>0</v>
      </c>
      <c r="BI293" s="145">
        <f t="shared" si="68"/>
        <v>0</v>
      </c>
      <c r="BJ293" s="13" t="s">
        <v>83</v>
      </c>
      <c r="BK293" s="145">
        <f t="shared" si="69"/>
        <v>0</v>
      </c>
      <c r="BL293" s="13" t="s">
        <v>258</v>
      </c>
      <c r="BM293" s="144" t="s">
        <v>2462</v>
      </c>
    </row>
    <row r="294" spans="2:65" s="1" customFormat="1" ht="16.5" customHeight="1">
      <c r="B294" s="132"/>
      <c r="C294" s="146" t="s">
        <v>900</v>
      </c>
      <c r="D294" s="146" t="s">
        <v>423</v>
      </c>
      <c r="E294" s="147" t="s">
        <v>2463</v>
      </c>
      <c r="F294" s="148" t="s">
        <v>2464</v>
      </c>
      <c r="G294" s="149" t="s">
        <v>401</v>
      </c>
      <c r="H294" s="150">
        <v>1</v>
      </c>
      <c r="I294" s="151"/>
      <c r="J294" s="152">
        <f t="shared" si="60"/>
        <v>0</v>
      </c>
      <c r="K294" s="148" t="s">
        <v>257</v>
      </c>
      <c r="L294" s="153"/>
      <c r="M294" s="154" t="s">
        <v>1</v>
      </c>
      <c r="N294" s="155" t="s">
        <v>41</v>
      </c>
      <c r="P294" s="142">
        <f t="shared" si="61"/>
        <v>0</v>
      </c>
      <c r="Q294" s="142">
        <v>0</v>
      </c>
      <c r="R294" s="142">
        <f t="shared" si="62"/>
        <v>0</v>
      </c>
      <c r="S294" s="142">
        <v>0</v>
      </c>
      <c r="T294" s="143">
        <f t="shared" si="63"/>
        <v>0</v>
      </c>
      <c r="AR294" s="144" t="s">
        <v>283</v>
      </c>
      <c r="AT294" s="144" t="s">
        <v>423</v>
      </c>
      <c r="AU294" s="144" t="s">
        <v>83</v>
      </c>
      <c r="AY294" s="13" t="s">
        <v>251</v>
      </c>
      <c r="BE294" s="145">
        <f t="shared" si="64"/>
        <v>0</v>
      </c>
      <c r="BF294" s="145">
        <f t="shared" si="65"/>
        <v>0</v>
      </c>
      <c r="BG294" s="145">
        <f t="shared" si="66"/>
        <v>0</v>
      </c>
      <c r="BH294" s="145">
        <f t="shared" si="67"/>
        <v>0</v>
      </c>
      <c r="BI294" s="145">
        <f t="shared" si="68"/>
        <v>0</v>
      </c>
      <c r="BJ294" s="13" t="s">
        <v>83</v>
      </c>
      <c r="BK294" s="145">
        <f t="shared" si="69"/>
        <v>0</v>
      </c>
      <c r="BL294" s="13" t="s">
        <v>258</v>
      </c>
      <c r="BM294" s="144" t="s">
        <v>2465</v>
      </c>
    </row>
    <row r="295" spans="2:65" s="1" customFormat="1" ht="16.5" customHeight="1">
      <c r="B295" s="132"/>
      <c r="C295" s="146" t="s">
        <v>904</v>
      </c>
      <c r="D295" s="146" t="s">
        <v>423</v>
      </c>
      <c r="E295" s="147" t="s">
        <v>2466</v>
      </c>
      <c r="F295" s="148" t="s">
        <v>2467</v>
      </c>
      <c r="G295" s="149" t="s">
        <v>401</v>
      </c>
      <c r="H295" s="150">
        <v>61</v>
      </c>
      <c r="I295" s="151"/>
      <c r="J295" s="152">
        <f t="shared" si="60"/>
        <v>0</v>
      </c>
      <c r="K295" s="148" t="s">
        <v>257</v>
      </c>
      <c r="L295" s="153"/>
      <c r="M295" s="154" t="s">
        <v>1</v>
      </c>
      <c r="N295" s="155" t="s">
        <v>41</v>
      </c>
      <c r="P295" s="142">
        <f t="shared" si="61"/>
        <v>0</v>
      </c>
      <c r="Q295" s="142">
        <v>0</v>
      </c>
      <c r="R295" s="142">
        <f t="shared" si="62"/>
        <v>0</v>
      </c>
      <c r="S295" s="142">
        <v>0</v>
      </c>
      <c r="T295" s="143">
        <f t="shared" si="63"/>
        <v>0</v>
      </c>
      <c r="AR295" s="144" t="s">
        <v>283</v>
      </c>
      <c r="AT295" s="144" t="s">
        <v>423</v>
      </c>
      <c r="AU295" s="144" t="s">
        <v>83</v>
      </c>
      <c r="AY295" s="13" t="s">
        <v>251</v>
      </c>
      <c r="BE295" s="145">
        <f t="shared" si="64"/>
        <v>0</v>
      </c>
      <c r="BF295" s="145">
        <f t="shared" si="65"/>
        <v>0</v>
      </c>
      <c r="BG295" s="145">
        <f t="shared" si="66"/>
        <v>0</v>
      </c>
      <c r="BH295" s="145">
        <f t="shared" si="67"/>
        <v>0</v>
      </c>
      <c r="BI295" s="145">
        <f t="shared" si="68"/>
        <v>0</v>
      </c>
      <c r="BJ295" s="13" t="s">
        <v>83</v>
      </c>
      <c r="BK295" s="145">
        <f t="shared" si="69"/>
        <v>0</v>
      </c>
      <c r="BL295" s="13" t="s">
        <v>258</v>
      </c>
      <c r="BM295" s="144" t="s">
        <v>2468</v>
      </c>
    </row>
    <row r="296" spans="2:65" s="1" customFormat="1" ht="16.5" customHeight="1">
      <c r="B296" s="132"/>
      <c r="C296" s="146" t="s">
        <v>906</v>
      </c>
      <c r="D296" s="146" t="s">
        <v>423</v>
      </c>
      <c r="E296" s="147" t="s">
        <v>2469</v>
      </c>
      <c r="F296" s="148" t="s">
        <v>2470</v>
      </c>
      <c r="G296" s="149" t="s">
        <v>401</v>
      </c>
      <c r="H296" s="150">
        <v>1</v>
      </c>
      <c r="I296" s="151"/>
      <c r="J296" s="152">
        <f t="shared" si="60"/>
        <v>0</v>
      </c>
      <c r="K296" s="148" t="s">
        <v>257</v>
      </c>
      <c r="L296" s="153"/>
      <c r="M296" s="154" t="s">
        <v>1</v>
      </c>
      <c r="N296" s="155" t="s">
        <v>41</v>
      </c>
      <c r="P296" s="142">
        <f t="shared" si="61"/>
        <v>0</v>
      </c>
      <c r="Q296" s="142">
        <v>0</v>
      </c>
      <c r="R296" s="142">
        <f t="shared" si="62"/>
        <v>0</v>
      </c>
      <c r="S296" s="142">
        <v>0</v>
      </c>
      <c r="T296" s="143">
        <f t="shared" si="63"/>
        <v>0</v>
      </c>
      <c r="AR296" s="144" t="s">
        <v>283</v>
      </c>
      <c r="AT296" s="144" t="s">
        <v>423</v>
      </c>
      <c r="AU296" s="144" t="s">
        <v>83</v>
      </c>
      <c r="AY296" s="13" t="s">
        <v>251</v>
      </c>
      <c r="BE296" s="145">
        <f t="shared" si="64"/>
        <v>0</v>
      </c>
      <c r="BF296" s="145">
        <f t="shared" si="65"/>
        <v>0</v>
      </c>
      <c r="BG296" s="145">
        <f t="shared" si="66"/>
        <v>0</v>
      </c>
      <c r="BH296" s="145">
        <f t="shared" si="67"/>
        <v>0</v>
      </c>
      <c r="BI296" s="145">
        <f t="shared" si="68"/>
        <v>0</v>
      </c>
      <c r="BJ296" s="13" t="s">
        <v>83</v>
      </c>
      <c r="BK296" s="145">
        <f t="shared" si="69"/>
        <v>0</v>
      </c>
      <c r="BL296" s="13" t="s">
        <v>258</v>
      </c>
      <c r="BM296" s="144" t="s">
        <v>2471</v>
      </c>
    </row>
    <row r="297" spans="2:65" s="1" customFormat="1" ht="24.2" customHeight="1">
      <c r="B297" s="132"/>
      <c r="C297" s="146" t="s">
        <v>910</v>
      </c>
      <c r="D297" s="146" t="s">
        <v>423</v>
      </c>
      <c r="E297" s="147" t="s">
        <v>2472</v>
      </c>
      <c r="F297" s="148" t="s">
        <v>2473</v>
      </c>
      <c r="G297" s="149" t="s">
        <v>401</v>
      </c>
      <c r="H297" s="150">
        <v>1</v>
      </c>
      <c r="I297" s="151"/>
      <c r="J297" s="152">
        <f t="shared" si="60"/>
        <v>0</v>
      </c>
      <c r="K297" s="148" t="s">
        <v>257</v>
      </c>
      <c r="L297" s="153"/>
      <c r="M297" s="154" t="s">
        <v>1</v>
      </c>
      <c r="N297" s="155" t="s">
        <v>41</v>
      </c>
      <c r="P297" s="142">
        <f t="shared" si="61"/>
        <v>0</v>
      </c>
      <c r="Q297" s="142">
        <v>0</v>
      </c>
      <c r="R297" s="142">
        <f t="shared" si="62"/>
        <v>0</v>
      </c>
      <c r="S297" s="142">
        <v>0</v>
      </c>
      <c r="T297" s="143">
        <f t="shared" si="63"/>
        <v>0</v>
      </c>
      <c r="AR297" s="144" t="s">
        <v>283</v>
      </c>
      <c r="AT297" s="144" t="s">
        <v>423</v>
      </c>
      <c r="AU297" s="144" t="s">
        <v>83</v>
      </c>
      <c r="AY297" s="13" t="s">
        <v>251</v>
      </c>
      <c r="BE297" s="145">
        <f t="shared" si="64"/>
        <v>0</v>
      </c>
      <c r="BF297" s="145">
        <f t="shared" si="65"/>
        <v>0</v>
      </c>
      <c r="BG297" s="145">
        <f t="shared" si="66"/>
        <v>0</v>
      </c>
      <c r="BH297" s="145">
        <f t="shared" si="67"/>
        <v>0</v>
      </c>
      <c r="BI297" s="145">
        <f t="shared" si="68"/>
        <v>0</v>
      </c>
      <c r="BJ297" s="13" t="s">
        <v>83</v>
      </c>
      <c r="BK297" s="145">
        <f t="shared" si="69"/>
        <v>0</v>
      </c>
      <c r="BL297" s="13" t="s">
        <v>258</v>
      </c>
      <c r="BM297" s="144" t="s">
        <v>2474</v>
      </c>
    </row>
    <row r="298" spans="2:65" s="1" customFormat="1" ht="44.25" customHeight="1">
      <c r="B298" s="132"/>
      <c r="C298" s="146" t="s">
        <v>914</v>
      </c>
      <c r="D298" s="146" t="s">
        <v>423</v>
      </c>
      <c r="E298" s="147" t="s">
        <v>2475</v>
      </c>
      <c r="F298" s="148" t="s">
        <v>2476</v>
      </c>
      <c r="G298" s="149" t="s">
        <v>401</v>
      </c>
      <c r="H298" s="150">
        <v>1</v>
      </c>
      <c r="I298" s="151"/>
      <c r="J298" s="152">
        <f t="shared" si="60"/>
        <v>0</v>
      </c>
      <c r="K298" s="148" t="s">
        <v>257</v>
      </c>
      <c r="L298" s="153"/>
      <c r="M298" s="154" t="s">
        <v>1</v>
      </c>
      <c r="N298" s="155" t="s">
        <v>41</v>
      </c>
      <c r="P298" s="142">
        <f t="shared" si="61"/>
        <v>0</v>
      </c>
      <c r="Q298" s="142">
        <v>0</v>
      </c>
      <c r="R298" s="142">
        <f t="shared" si="62"/>
        <v>0</v>
      </c>
      <c r="S298" s="142">
        <v>0</v>
      </c>
      <c r="T298" s="143">
        <f t="shared" si="63"/>
        <v>0</v>
      </c>
      <c r="AR298" s="144" t="s">
        <v>283</v>
      </c>
      <c r="AT298" s="144" t="s">
        <v>423</v>
      </c>
      <c r="AU298" s="144" t="s">
        <v>83</v>
      </c>
      <c r="AY298" s="13" t="s">
        <v>251</v>
      </c>
      <c r="BE298" s="145">
        <f t="shared" si="64"/>
        <v>0</v>
      </c>
      <c r="BF298" s="145">
        <f t="shared" si="65"/>
        <v>0</v>
      </c>
      <c r="BG298" s="145">
        <f t="shared" si="66"/>
        <v>0</v>
      </c>
      <c r="BH298" s="145">
        <f t="shared" si="67"/>
        <v>0</v>
      </c>
      <c r="BI298" s="145">
        <f t="shared" si="68"/>
        <v>0</v>
      </c>
      <c r="BJ298" s="13" t="s">
        <v>83</v>
      </c>
      <c r="BK298" s="145">
        <f t="shared" si="69"/>
        <v>0</v>
      </c>
      <c r="BL298" s="13" t="s">
        <v>258</v>
      </c>
      <c r="BM298" s="144" t="s">
        <v>2477</v>
      </c>
    </row>
    <row r="299" spans="2:65" s="1" customFormat="1" ht="16.5" customHeight="1">
      <c r="B299" s="132"/>
      <c r="C299" s="146" t="s">
        <v>918</v>
      </c>
      <c r="D299" s="146" t="s">
        <v>423</v>
      </c>
      <c r="E299" s="147" t="s">
        <v>2478</v>
      </c>
      <c r="F299" s="148" t="s">
        <v>2479</v>
      </c>
      <c r="G299" s="149" t="s">
        <v>401</v>
      </c>
      <c r="H299" s="150">
        <v>1</v>
      </c>
      <c r="I299" s="151"/>
      <c r="J299" s="152">
        <f t="shared" si="60"/>
        <v>0</v>
      </c>
      <c r="K299" s="148" t="s">
        <v>257</v>
      </c>
      <c r="L299" s="153"/>
      <c r="M299" s="154" t="s">
        <v>1</v>
      </c>
      <c r="N299" s="155" t="s">
        <v>41</v>
      </c>
      <c r="P299" s="142">
        <f t="shared" si="61"/>
        <v>0</v>
      </c>
      <c r="Q299" s="142">
        <v>0</v>
      </c>
      <c r="R299" s="142">
        <f t="shared" si="62"/>
        <v>0</v>
      </c>
      <c r="S299" s="142">
        <v>0</v>
      </c>
      <c r="T299" s="143">
        <f t="shared" si="63"/>
        <v>0</v>
      </c>
      <c r="AR299" s="144" t="s">
        <v>283</v>
      </c>
      <c r="AT299" s="144" t="s">
        <v>423</v>
      </c>
      <c r="AU299" s="144" t="s">
        <v>83</v>
      </c>
      <c r="AY299" s="13" t="s">
        <v>251</v>
      </c>
      <c r="BE299" s="145">
        <f t="shared" si="64"/>
        <v>0</v>
      </c>
      <c r="BF299" s="145">
        <f t="shared" si="65"/>
        <v>0</v>
      </c>
      <c r="BG299" s="145">
        <f t="shared" si="66"/>
        <v>0</v>
      </c>
      <c r="BH299" s="145">
        <f t="shared" si="67"/>
        <v>0</v>
      </c>
      <c r="BI299" s="145">
        <f t="shared" si="68"/>
        <v>0</v>
      </c>
      <c r="BJ299" s="13" t="s">
        <v>83</v>
      </c>
      <c r="BK299" s="145">
        <f t="shared" si="69"/>
        <v>0</v>
      </c>
      <c r="BL299" s="13" t="s">
        <v>258</v>
      </c>
      <c r="BM299" s="144" t="s">
        <v>2480</v>
      </c>
    </row>
    <row r="300" spans="2:65" s="1" customFormat="1" ht="24.2" customHeight="1">
      <c r="B300" s="132"/>
      <c r="C300" s="146" t="s">
        <v>920</v>
      </c>
      <c r="D300" s="146" t="s">
        <v>423</v>
      </c>
      <c r="E300" s="147" t="s">
        <v>2481</v>
      </c>
      <c r="F300" s="148" t="s">
        <v>2482</v>
      </c>
      <c r="G300" s="149" t="s">
        <v>401</v>
      </c>
      <c r="H300" s="150">
        <v>1</v>
      </c>
      <c r="I300" s="151"/>
      <c r="J300" s="152">
        <f t="shared" si="60"/>
        <v>0</v>
      </c>
      <c r="K300" s="148" t="s">
        <v>257</v>
      </c>
      <c r="L300" s="153"/>
      <c r="M300" s="154" t="s">
        <v>1</v>
      </c>
      <c r="N300" s="155" t="s">
        <v>41</v>
      </c>
      <c r="P300" s="142">
        <f t="shared" si="61"/>
        <v>0</v>
      </c>
      <c r="Q300" s="142">
        <v>0</v>
      </c>
      <c r="R300" s="142">
        <f t="shared" si="62"/>
        <v>0</v>
      </c>
      <c r="S300" s="142">
        <v>0</v>
      </c>
      <c r="T300" s="143">
        <f t="shared" si="63"/>
        <v>0</v>
      </c>
      <c r="AR300" s="144" t="s">
        <v>283</v>
      </c>
      <c r="AT300" s="144" t="s">
        <v>423</v>
      </c>
      <c r="AU300" s="144" t="s">
        <v>83</v>
      </c>
      <c r="AY300" s="13" t="s">
        <v>251</v>
      </c>
      <c r="BE300" s="145">
        <f t="shared" si="64"/>
        <v>0</v>
      </c>
      <c r="BF300" s="145">
        <f t="shared" si="65"/>
        <v>0</v>
      </c>
      <c r="BG300" s="145">
        <f t="shared" si="66"/>
        <v>0</v>
      </c>
      <c r="BH300" s="145">
        <f t="shared" si="67"/>
        <v>0</v>
      </c>
      <c r="BI300" s="145">
        <f t="shared" si="68"/>
        <v>0</v>
      </c>
      <c r="BJ300" s="13" t="s">
        <v>83</v>
      </c>
      <c r="BK300" s="145">
        <f t="shared" si="69"/>
        <v>0</v>
      </c>
      <c r="BL300" s="13" t="s">
        <v>258</v>
      </c>
      <c r="BM300" s="144" t="s">
        <v>2483</v>
      </c>
    </row>
    <row r="301" spans="2:65" s="1" customFormat="1" ht="44.25" customHeight="1">
      <c r="B301" s="132"/>
      <c r="C301" s="146" t="s">
        <v>924</v>
      </c>
      <c r="D301" s="146" t="s">
        <v>423</v>
      </c>
      <c r="E301" s="147" t="s">
        <v>2484</v>
      </c>
      <c r="F301" s="148" t="s">
        <v>2006</v>
      </c>
      <c r="G301" s="149" t="s">
        <v>401</v>
      </c>
      <c r="H301" s="150">
        <v>4</v>
      </c>
      <c r="I301" s="151"/>
      <c r="J301" s="152">
        <f t="shared" si="60"/>
        <v>0</v>
      </c>
      <c r="K301" s="148" t="s">
        <v>257</v>
      </c>
      <c r="L301" s="153"/>
      <c r="M301" s="154" t="s">
        <v>1</v>
      </c>
      <c r="N301" s="155" t="s">
        <v>41</v>
      </c>
      <c r="P301" s="142">
        <f t="shared" si="61"/>
        <v>0</v>
      </c>
      <c r="Q301" s="142">
        <v>0</v>
      </c>
      <c r="R301" s="142">
        <f t="shared" si="62"/>
        <v>0</v>
      </c>
      <c r="S301" s="142">
        <v>0</v>
      </c>
      <c r="T301" s="143">
        <f t="shared" si="63"/>
        <v>0</v>
      </c>
      <c r="AR301" s="144" t="s">
        <v>283</v>
      </c>
      <c r="AT301" s="144" t="s">
        <v>423</v>
      </c>
      <c r="AU301" s="144" t="s">
        <v>83</v>
      </c>
      <c r="AY301" s="13" t="s">
        <v>251</v>
      </c>
      <c r="BE301" s="145">
        <f t="shared" si="64"/>
        <v>0</v>
      </c>
      <c r="BF301" s="145">
        <f t="shared" si="65"/>
        <v>0</v>
      </c>
      <c r="BG301" s="145">
        <f t="shared" si="66"/>
        <v>0</v>
      </c>
      <c r="BH301" s="145">
        <f t="shared" si="67"/>
        <v>0</v>
      </c>
      <c r="BI301" s="145">
        <f t="shared" si="68"/>
        <v>0</v>
      </c>
      <c r="BJ301" s="13" t="s">
        <v>83</v>
      </c>
      <c r="BK301" s="145">
        <f t="shared" si="69"/>
        <v>0</v>
      </c>
      <c r="BL301" s="13" t="s">
        <v>258</v>
      </c>
      <c r="BM301" s="144" t="s">
        <v>2485</v>
      </c>
    </row>
    <row r="302" spans="2:65" s="1" customFormat="1" ht="44.25" customHeight="1">
      <c r="B302" s="132"/>
      <c r="C302" s="146" t="s">
        <v>928</v>
      </c>
      <c r="D302" s="146" t="s">
        <v>423</v>
      </c>
      <c r="E302" s="147" t="s">
        <v>2486</v>
      </c>
      <c r="F302" s="148" t="s">
        <v>2487</v>
      </c>
      <c r="G302" s="149" t="s">
        <v>401</v>
      </c>
      <c r="H302" s="150">
        <v>52</v>
      </c>
      <c r="I302" s="151"/>
      <c r="J302" s="152">
        <f t="shared" si="60"/>
        <v>0</v>
      </c>
      <c r="K302" s="148" t="s">
        <v>257</v>
      </c>
      <c r="L302" s="153"/>
      <c r="M302" s="154" t="s">
        <v>1</v>
      </c>
      <c r="N302" s="155" t="s">
        <v>41</v>
      </c>
      <c r="P302" s="142">
        <f t="shared" si="61"/>
        <v>0</v>
      </c>
      <c r="Q302" s="142">
        <v>0</v>
      </c>
      <c r="R302" s="142">
        <f t="shared" si="62"/>
        <v>0</v>
      </c>
      <c r="S302" s="142">
        <v>0</v>
      </c>
      <c r="T302" s="143">
        <f t="shared" si="63"/>
        <v>0</v>
      </c>
      <c r="AR302" s="144" t="s">
        <v>283</v>
      </c>
      <c r="AT302" s="144" t="s">
        <v>423</v>
      </c>
      <c r="AU302" s="144" t="s">
        <v>83</v>
      </c>
      <c r="AY302" s="13" t="s">
        <v>251</v>
      </c>
      <c r="BE302" s="145">
        <f t="shared" si="64"/>
        <v>0</v>
      </c>
      <c r="BF302" s="145">
        <f t="shared" si="65"/>
        <v>0</v>
      </c>
      <c r="BG302" s="145">
        <f t="shared" si="66"/>
        <v>0</v>
      </c>
      <c r="BH302" s="145">
        <f t="shared" si="67"/>
        <v>0</v>
      </c>
      <c r="BI302" s="145">
        <f t="shared" si="68"/>
        <v>0</v>
      </c>
      <c r="BJ302" s="13" t="s">
        <v>83</v>
      </c>
      <c r="BK302" s="145">
        <f t="shared" si="69"/>
        <v>0</v>
      </c>
      <c r="BL302" s="13" t="s">
        <v>258</v>
      </c>
      <c r="BM302" s="144" t="s">
        <v>2488</v>
      </c>
    </row>
    <row r="303" spans="2:65" s="1" customFormat="1" ht="37.9" customHeight="1">
      <c r="B303" s="132"/>
      <c r="C303" s="146" t="s">
        <v>934</v>
      </c>
      <c r="D303" s="146" t="s">
        <v>423</v>
      </c>
      <c r="E303" s="147" t="s">
        <v>2489</v>
      </c>
      <c r="F303" s="148" t="s">
        <v>2015</v>
      </c>
      <c r="G303" s="149" t="s">
        <v>401</v>
      </c>
      <c r="H303" s="150">
        <v>3</v>
      </c>
      <c r="I303" s="151"/>
      <c r="J303" s="152">
        <f t="shared" si="60"/>
        <v>0</v>
      </c>
      <c r="K303" s="148" t="s">
        <v>257</v>
      </c>
      <c r="L303" s="153"/>
      <c r="M303" s="154" t="s">
        <v>1</v>
      </c>
      <c r="N303" s="155" t="s">
        <v>41</v>
      </c>
      <c r="P303" s="142">
        <f t="shared" si="61"/>
        <v>0</v>
      </c>
      <c r="Q303" s="142">
        <v>0</v>
      </c>
      <c r="R303" s="142">
        <f t="shared" si="62"/>
        <v>0</v>
      </c>
      <c r="S303" s="142">
        <v>0</v>
      </c>
      <c r="T303" s="143">
        <f t="shared" si="63"/>
        <v>0</v>
      </c>
      <c r="AR303" s="144" t="s">
        <v>283</v>
      </c>
      <c r="AT303" s="144" t="s">
        <v>423</v>
      </c>
      <c r="AU303" s="144" t="s">
        <v>83</v>
      </c>
      <c r="AY303" s="13" t="s">
        <v>251</v>
      </c>
      <c r="BE303" s="145">
        <f t="shared" si="64"/>
        <v>0</v>
      </c>
      <c r="BF303" s="145">
        <f t="shared" si="65"/>
        <v>0</v>
      </c>
      <c r="BG303" s="145">
        <f t="shared" si="66"/>
        <v>0</v>
      </c>
      <c r="BH303" s="145">
        <f t="shared" si="67"/>
        <v>0</v>
      </c>
      <c r="BI303" s="145">
        <f t="shared" si="68"/>
        <v>0</v>
      </c>
      <c r="BJ303" s="13" t="s">
        <v>83</v>
      </c>
      <c r="BK303" s="145">
        <f t="shared" si="69"/>
        <v>0</v>
      </c>
      <c r="BL303" s="13" t="s">
        <v>258</v>
      </c>
      <c r="BM303" s="144" t="s">
        <v>2490</v>
      </c>
    </row>
    <row r="304" spans="2:65" s="1" customFormat="1" ht="37.9" customHeight="1">
      <c r="B304" s="132"/>
      <c r="C304" s="146" t="s">
        <v>938</v>
      </c>
      <c r="D304" s="146" t="s">
        <v>423</v>
      </c>
      <c r="E304" s="147" t="s">
        <v>2491</v>
      </c>
      <c r="F304" s="148" t="s">
        <v>2018</v>
      </c>
      <c r="G304" s="149" t="s">
        <v>401</v>
      </c>
      <c r="H304" s="150">
        <v>3</v>
      </c>
      <c r="I304" s="151"/>
      <c r="J304" s="152">
        <f t="shared" si="60"/>
        <v>0</v>
      </c>
      <c r="K304" s="148" t="s">
        <v>257</v>
      </c>
      <c r="L304" s="153"/>
      <c r="M304" s="154" t="s">
        <v>1</v>
      </c>
      <c r="N304" s="155" t="s">
        <v>41</v>
      </c>
      <c r="P304" s="142">
        <f t="shared" si="61"/>
        <v>0</v>
      </c>
      <c r="Q304" s="142">
        <v>0</v>
      </c>
      <c r="R304" s="142">
        <f t="shared" si="62"/>
        <v>0</v>
      </c>
      <c r="S304" s="142">
        <v>0</v>
      </c>
      <c r="T304" s="143">
        <f t="shared" si="63"/>
        <v>0</v>
      </c>
      <c r="AR304" s="144" t="s">
        <v>283</v>
      </c>
      <c r="AT304" s="144" t="s">
        <v>423</v>
      </c>
      <c r="AU304" s="144" t="s">
        <v>83</v>
      </c>
      <c r="AY304" s="13" t="s">
        <v>251</v>
      </c>
      <c r="BE304" s="145">
        <f t="shared" si="64"/>
        <v>0</v>
      </c>
      <c r="BF304" s="145">
        <f t="shared" si="65"/>
        <v>0</v>
      </c>
      <c r="BG304" s="145">
        <f t="shared" si="66"/>
        <v>0</v>
      </c>
      <c r="BH304" s="145">
        <f t="shared" si="67"/>
        <v>0</v>
      </c>
      <c r="BI304" s="145">
        <f t="shared" si="68"/>
        <v>0</v>
      </c>
      <c r="BJ304" s="13" t="s">
        <v>83</v>
      </c>
      <c r="BK304" s="145">
        <f t="shared" si="69"/>
        <v>0</v>
      </c>
      <c r="BL304" s="13" t="s">
        <v>258</v>
      </c>
      <c r="BM304" s="144" t="s">
        <v>2492</v>
      </c>
    </row>
    <row r="305" spans="2:65" s="1" customFormat="1" ht="24.2" customHeight="1">
      <c r="B305" s="132"/>
      <c r="C305" s="146" t="s">
        <v>942</v>
      </c>
      <c r="D305" s="146" t="s">
        <v>423</v>
      </c>
      <c r="E305" s="147" t="s">
        <v>2493</v>
      </c>
      <c r="F305" s="148" t="s">
        <v>2009</v>
      </c>
      <c r="G305" s="149" t="s">
        <v>401</v>
      </c>
      <c r="H305" s="150">
        <v>18</v>
      </c>
      <c r="I305" s="151"/>
      <c r="J305" s="152">
        <f t="shared" si="60"/>
        <v>0</v>
      </c>
      <c r="K305" s="148" t="s">
        <v>257</v>
      </c>
      <c r="L305" s="153"/>
      <c r="M305" s="154" t="s">
        <v>1</v>
      </c>
      <c r="N305" s="155" t="s">
        <v>41</v>
      </c>
      <c r="P305" s="142">
        <f t="shared" si="61"/>
        <v>0</v>
      </c>
      <c r="Q305" s="142">
        <v>0</v>
      </c>
      <c r="R305" s="142">
        <f t="shared" si="62"/>
        <v>0</v>
      </c>
      <c r="S305" s="142">
        <v>0</v>
      </c>
      <c r="T305" s="143">
        <f t="shared" si="63"/>
        <v>0</v>
      </c>
      <c r="AR305" s="144" t="s">
        <v>283</v>
      </c>
      <c r="AT305" s="144" t="s">
        <v>423</v>
      </c>
      <c r="AU305" s="144" t="s">
        <v>83</v>
      </c>
      <c r="AY305" s="13" t="s">
        <v>251</v>
      </c>
      <c r="BE305" s="145">
        <f t="shared" si="64"/>
        <v>0</v>
      </c>
      <c r="BF305" s="145">
        <f t="shared" si="65"/>
        <v>0</v>
      </c>
      <c r="BG305" s="145">
        <f t="shared" si="66"/>
        <v>0</v>
      </c>
      <c r="BH305" s="145">
        <f t="shared" si="67"/>
        <v>0</v>
      </c>
      <c r="BI305" s="145">
        <f t="shared" si="68"/>
        <v>0</v>
      </c>
      <c r="BJ305" s="13" t="s">
        <v>83</v>
      </c>
      <c r="BK305" s="145">
        <f t="shared" si="69"/>
        <v>0</v>
      </c>
      <c r="BL305" s="13" t="s">
        <v>258</v>
      </c>
      <c r="BM305" s="144" t="s">
        <v>2494</v>
      </c>
    </row>
    <row r="306" spans="2:65" s="1" customFormat="1" ht="24.2" customHeight="1">
      <c r="B306" s="132"/>
      <c r="C306" s="146" t="s">
        <v>946</v>
      </c>
      <c r="D306" s="146" t="s">
        <v>423</v>
      </c>
      <c r="E306" s="147" t="s">
        <v>2495</v>
      </c>
      <c r="F306" s="148" t="s">
        <v>2023</v>
      </c>
      <c r="G306" s="149" t="s">
        <v>401</v>
      </c>
      <c r="H306" s="150">
        <v>14</v>
      </c>
      <c r="I306" s="151"/>
      <c r="J306" s="152">
        <f t="shared" si="60"/>
        <v>0</v>
      </c>
      <c r="K306" s="148" t="s">
        <v>257</v>
      </c>
      <c r="L306" s="153"/>
      <c r="M306" s="154" t="s">
        <v>1</v>
      </c>
      <c r="N306" s="155" t="s">
        <v>41</v>
      </c>
      <c r="P306" s="142">
        <f t="shared" si="61"/>
        <v>0</v>
      </c>
      <c r="Q306" s="142">
        <v>0</v>
      </c>
      <c r="R306" s="142">
        <f t="shared" si="62"/>
        <v>0</v>
      </c>
      <c r="S306" s="142">
        <v>0</v>
      </c>
      <c r="T306" s="143">
        <f t="shared" si="63"/>
        <v>0</v>
      </c>
      <c r="AR306" s="144" t="s">
        <v>283</v>
      </c>
      <c r="AT306" s="144" t="s">
        <v>423</v>
      </c>
      <c r="AU306" s="144" t="s">
        <v>83</v>
      </c>
      <c r="AY306" s="13" t="s">
        <v>251</v>
      </c>
      <c r="BE306" s="145">
        <f t="shared" si="64"/>
        <v>0</v>
      </c>
      <c r="BF306" s="145">
        <f t="shared" si="65"/>
        <v>0</v>
      </c>
      <c r="BG306" s="145">
        <f t="shared" si="66"/>
        <v>0</v>
      </c>
      <c r="BH306" s="145">
        <f t="shared" si="67"/>
        <v>0</v>
      </c>
      <c r="BI306" s="145">
        <f t="shared" si="68"/>
        <v>0</v>
      </c>
      <c r="BJ306" s="13" t="s">
        <v>83</v>
      </c>
      <c r="BK306" s="145">
        <f t="shared" si="69"/>
        <v>0</v>
      </c>
      <c r="BL306" s="13" t="s">
        <v>258</v>
      </c>
      <c r="BM306" s="144" t="s">
        <v>2496</v>
      </c>
    </row>
    <row r="307" spans="2:65" s="1" customFormat="1" ht="16.5" customHeight="1">
      <c r="B307" s="132"/>
      <c r="C307" s="146" t="s">
        <v>952</v>
      </c>
      <c r="D307" s="146" t="s">
        <v>423</v>
      </c>
      <c r="E307" s="147" t="s">
        <v>2497</v>
      </c>
      <c r="F307" s="148" t="s">
        <v>2498</v>
      </c>
      <c r="G307" s="149" t="s">
        <v>411</v>
      </c>
      <c r="H307" s="150">
        <v>325</v>
      </c>
      <c r="I307" s="151"/>
      <c r="J307" s="152">
        <f t="shared" si="60"/>
        <v>0</v>
      </c>
      <c r="K307" s="148" t="s">
        <v>257</v>
      </c>
      <c r="L307" s="153"/>
      <c r="M307" s="154" t="s">
        <v>1</v>
      </c>
      <c r="N307" s="155" t="s">
        <v>41</v>
      </c>
      <c r="P307" s="142">
        <f t="shared" si="61"/>
        <v>0</v>
      </c>
      <c r="Q307" s="142">
        <v>0</v>
      </c>
      <c r="R307" s="142">
        <f t="shared" si="62"/>
        <v>0</v>
      </c>
      <c r="S307" s="142">
        <v>0</v>
      </c>
      <c r="T307" s="143">
        <f t="shared" si="63"/>
        <v>0</v>
      </c>
      <c r="AR307" s="144" t="s">
        <v>283</v>
      </c>
      <c r="AT307" s="144" t="s">
        <v>423</v>
      </c>
      <c r="AU307" s="144" t="s">
        <v>83</v>
      </c>
      <c r="AY307" s="13" t="s">
        <v>251</v>
      </c>
      <c r="BE307" s="145">
        <f t="shared" si="64"/>
        <v>0</v>
      </c>
      <c r="BF307" s="145">
        <f t="shared" si="65"/>
        <v>0</v>
      </c>
      <c r="BG307" s="145">
        <f t="shared" si="66"/>
        <v>0</v>
      </c>
      <c r="BH307" s="145">
        <f t="shared" si="67"/>
        <v>0</v>
      </c>
      <c r="BI307" s="145">
        <f t="shared" si="68"/>
        <v>0</v>
      </c>
      <c r="BJ307" s="13" t="s">
        <v>83</v>
      </c>
      <c r="BK307" s="145">
        <f t="shared" si="69"/>
        <v>0</v>
      </c>
      <c r="BL307" s="13" t="s">
        <v>258</v>
      </c>
      <c r="BM307" s="144" t="s">
        <v>2499</v>
      </c>
    </row>
    <row r="308" spans="2:65" s="1" customFormat="1" ht="16.5" customHeight="1">
      <c r="B308" s="132"/>
      <c r="C308" s="146" t="s">
        <v>956</v>
      </c>
      <c r="D308" s="146" t="s">
        <v>423</v>
      </c>
      <c r="E308" s="147" t="s">
        <v>2500</v>
      </c>
      <c r="F308" s="148" t="s">
        <v>2501</v>
      </c>
      <c r="G308" s="149" t="s">
        <v>411</v>
      </c>
      <c r="H308" s="150">
        <v>451</v>
      </c>
      <c r="I308" s="151"/>
      <c r="J308" s="152">
        <f t="shared" si="60"/>
        <v>0</v>
      </c>
      <c r="K308" s="148" t="s">
        <v>257</v>
      </c>
      <c r="L308" s="153"/>
      <c r="M308" s="154" t="s">
        <v>1</v>
      </c>
      <c r="N308" s="155" t="s">
        <v>41</v>
      </c>
      <c r="P308" s="142">
        <f t="shared" si="61"/>
        <v>0</v>
      </c>
      <c r="Q308" s="142">
        <v>0</v>
      </c>
      <c r="R308" s="142">
        <f t="shared" si="62"/>
        <v>0</v>
      </c>
      <c r="S308" s="142">
        <v>0</v>
      </c>
      <c r="T308" s="143">
        <f t="shared" si="63"/>
        <v>0</v>
      </c>
      <c r="AR308" s="144" t="s">
        <v>283</v>
      </c>
      <c r="AT308" s="144" t="s">
        <v>423</v>
      </c>
      <c r="AU308" s="144" t="s">
        <v>83</v>
      </c>
      <c r="AY308" s="13" t="s">
        <v>251</v>
      </c>
      <c r="BE308" s="145">
        <f t="shared" si="64"/>
        <v>0</v>
      </c>
      <c r="BF308" s="145">
        <f t="shared" si="65"/>
        <v>0</v>
      </c>
      <c r="BG308" s="145">
        <f t="shared" si="66"/>
        <v>0</v>
      </c>
      <c r="BH308" s="145">
        <f t="shared" si="67"/>
        <v>0</v>
      </c>
      <c r="BI308" s="145">
        <f t="shared" si="68"/>
        <v>0</v>
      </c>
      <c r="BJ308" s="13" t="s">
        <v>83</v>
      </c>
      <c r="BK308" s="145">
        <f t="shared" si="69"/>
        <v>0</v>
      </c>
      <c r="BL308" s="13" t="s">
        <v>258</v>
      </c>
      <c r="BM308" s="144" t="s">
        <v>2502</v>
      </c>
    </row>
    <row r="309" spans="2:65" s="1" customFormat="1" ht="16.5" customHeight="1">
      <c r="B309" s="132"/>
      <c r="C309" s="146" t="s">
        <v>962</v>
      </c>
      <c r="D309" s="146" t="s">
        <v>423</v>
      </c>
      <c r="E309" s="147" t="s">
        <v>2503</v>
      </c>
      <c r="F309" s="148" t="s">
        <v>2504</v>
      </c>
      <c r="G309" s="149" t="s">
        <v>411</v>
      </c>
      <c r="H309" s="150">
        <v>50</v>
      </c>
      <c r="I309" s="151"/>
      <c r="J309" s="152">
        <f t="shared" si="60"/>
        <v>0</v>
      </c>
      <c r="K309" s="148" t="s">
        <v>257</v>
      </c>
      <c r="L309" s="153"/>
      <c r="M309" s="154" t="s">
        <v>1</v>
      </c>
      <c r="N309" s="155" t="s">
        <v>41</v>
      </c>
      <c r="P309" s="142">
        <f t="shared" si="61"/>
        <v>0</v>
      </c>
      <c r="Q309" s="142">
        <v>0</v>
      </c>
      <c r="R309" s="142">
        <f t="shared" si="62"/>
        <v>0</v>
      </c>
      <c r="S309" s="142">
        <v>0</v>
      </c>
      <c r="T309" s="143">
        <f t="shared" si="63"/>
        <v>0</v>
      </c>
      <c r="AR309" s="144" t="s">
        <v>283</v>
      </c>
      <c r="AT309" s="144" t="s">
        <v>423</v>
      </c>
      <c r="AU309" s="144" t="s">
        <v>83</v>
      </c>
      <c r="AY309" s="13" t="s">
        <v>251</v>
      </c>
      <c r="BE309" s="145">
        <f t="shared" si="64"/>
        <v>0</v>
      </c>
      <c r="BF309" s="145">
        <f t="shared" si="65"/>
        <v>0</v>
      </c>
      <c r="BG309" s="145">
        <f t="shared" si="66"/>
        <v>0</v>
      </c>
      <c r="BH309" s="145">
        <f t="shared" si="67"/>
        <v>0</v>
      </c>
      <c r="BI309" s="145">
        <f t="shared" si="68"/>
        <v>0</v>
      </c>
      <c r="BJ309" s="13" t="s">
        <v>83</v>
      </c>
      <c r="BK309" s="145">
        <f t="shared" si="69"/>
        <v>0</v>
      </c>
      <c r="BL309" s="13" t="s">
        <v>258</v>
      </c>
      <c r="BM309" s="144" t="s">
        <v>2505</v>
      </c>
    </row>
    <row r="310" spans="2:65" s="1" customFormat="1" ht="16.5" customHeight="1">
      <c r="B310" s="132"/>
      <c r="C310" s="146" t="s">
        <v>966</v>
      </c>
      <c r="D310" s="146" t="s">
        <v>423</v>
      </c>
      <c r="E310" s="147" t="s">
        <v>2506</v>
      </c>
      <c r="F310" s="148" t="s">
        <v>2507</v>
      </c>
      <c r="G310" s="149" t="s">
        <v>411</v>
      </c>
      <c r="H310" s="150">
        <v>1515</v>
      </c>
      <c r="I310" s="151"/>
      <c r="J310" s="152">
        <f t="shared" si="60"/>
        <v>0</v>
      </c>
      <c r="K310" s="148" t="s">
        <v>257</v>
      </c>
      <c r="L310" s="153"/>
      <c r="M310" s="154" t="s">
        <v>1</v>
      </c>
      <c r="N310" s="155" t="s">
        <v>41</v>
      </c>
      <c r="P310" s="142">
        <f t="shared" si="61"/>
        <v>0</v>
      </c>
      <c r="Q310" s="142">
        <v>0</v>
      </c>
      <c r="R310" s="142">
        <f t="shared" si="62"/>
        <v>0</v>
      </c>
      <c r="S310" s="142">
        <v>0</v>
      </c>
      <c r="T310" s="143">
        <f t="shared" si="63"/>
        <v>0</v>
      </c>
      <c r="AR310" s="144" t="s">
        <v>283</v>
      </c>
      <c r="AT310" s="144" t="s">
        <v>423</v>
      </c>
      <c r="AU310" s="144" t="s">
        <v>83</v>
      </c>
      <c r="AY310" s="13" t="s">
        <v>251</v>
      </c>
      <c r="BE310" s="145">
        <f t="shared" si="64"/>
        <v>0</v>
      </c>
      <c r="BF310" s="145">
        <f t="shared" si="65"/>
        <v>0</v>
      </c>
      <c r="BG310" s="145">
        <f t="shared" si="66"/>
        <v>0</v>
      </c>
      <c r="BH310" s="145">
        <f t="shared" si="67"/>
        <v>0</v>
      </c>
      <c r="BI310" s="145">
        <f t="shared" si="68"/>
        <v>0</v>
      </c>
      <c r="BJ310" s="13" t="s">
        <v>83</v>
      </c>
      <c r="BK310" s="145">
        <f t="shared" si="69"/>
        <v>0</v>
      </c>
      <c r="BL310" s="13" t="s">
        <v>258</v>
      </c>
      <c r="BM310" s="144" t="s">
        <v>2508</v>
      </c>
    </row>
    <row r="311" spans="2:65" s="1" customFormat="1" ht="16.5" customHeight="1">
      <c r="B311" s="132"/>
      <c r="C311" s="146" t="s">
        <v>970</v>
      </c>
      <c r="D311" s="146" t="s">
        <v>423</v>
      </c>
      <c r="E311" s="147" t="s">
        <v>2509</v>
      </c>
      <c r="F311" s="148" t="s">
        <v>2510</v>
      </c>
      <c r="G311" s="149" t="s">
        <v>411</v>
      </c>
      <c r="H311" s="150">
        <v>879</v>
      </c>
      <c r="I311" s="151"/>
      <c r="J311" s="152">
        <f t="shared" si="60"/>
        <v>0</v>
      </c>
      <c r="K311" s="148" t="s">
        <v>257</v>
      </c>
      <c r="L311" s="153"/>
      <c r="M311" s="154" t="s">
        <v>1</v>
      </c>
      <c r="N311" s="155" t="s">
        <v>41</v>
      </c>
      <c r="P311" s="142">
        <f t="shared" si="61"/>
        <v>0</v>
      </c>
      <c r="Q311" s="142">
        <v>0</v>
      </c>
      <c r="R311" s="142">
        <f t="shared" si="62"/>
        <v>0</v>
      </c>
      <c r="S311" s="142">
        <v>0</v>
      </c>
      <c r="T311" s="143">
        <f t="shared" si="63"/>
        <v>0</v>
      </c>
      <c r="AR311" s="144" t="s">
        <v>283</v>
      </c>
      <c r="AT311" s="144" t="s">
        <v>423</v>
      </c>
      <c r="AU311" s="144" t="s">
        <v>83</v>
      </c>
      <c r="AY311" s="13" t="s">
        <v>251</v>
      </c>
      <c r="BE311" s="145">
        <f t="shared" si="64"/>
        <v>0</v>
      </c>
      <c r="BF311" s="145">
        <f t="shared" si="65"/>
        <v>0</v>
      </c>
      <c r="BG311" s="145">
        <f t="shared" si="66"/>
        <v>0</v>
      </c>
      <c r="BH311" s="145">
        <f t="shared" si="67"/>
        <v>0</v>
      </c>
      <c r="BI311" s="145">
        <f t="shared" si="68"/>
        <v>0</v>
      </c>
      <c r="BJ311" s="13" t="s">
        <v>83</v>
      </c>
      <c r="BK311" s="145">
        <f t="shared" si="69"/>
        <v>0</v>
      </c>
      <c r="BL311" s="13" t="s">
        <v>258</v>
      </c>
      <c r="BM311" s="144" t="s">
        <v>2511</v>
      </c>
    </row>
    <row r="312" spans="2:65" s="1" customFormat="1" ht="16.5" customHeight="1">
      <c r="B312" s="132"/>
      <c r="C312" s="146" t="s">
        <v>976</v>
      </c>
      <c r="D312" s="146" t="s">
        <v>423</v>
      </c>
      <c r="E312" s="147" t="s">
        <v>2512</v>
      </c>
      <c r="F312" s="148" t="s">
        <v>2513</v>
      </c>
      <c r="G312" s="149" t="s">
        <v>411</v>
      </c>
      <c r="H312" s="150">
        <v>20</v>
      </c>
      <c r="I312" s="151"/>
      <c r="J312" s="152">
        <f t="shared" si="60"/>
        <v>0</v>
      </c>
      <c r="K312" s="148" t="s">
        <v>257</v>
      </c>
      <c r="L312" s="153"/>
      <c r="M312" s="154" t="s">
        <v>1</v>
      </c>
      <c r="N312" s="155" t="s">
        <v>41</v>
      </c>
      <c r="P312" s="142">
        <f t="shared" si="61"/>
        <v>0</v>
      </c>
      <c r="Q312" s="142">
        <v>0</v>
      </c>
      <c r="R312" s="142">
        <f t="shared" si="62"/>
        <v>0</v>
      </c>
      <c r="S312" s="142">
        <v>0</v>
      </c>
      <c r="T312" s="143">
        <f t="shared" si="63"/>
        <v>0</v>
      </c>
      <c r="AR312" s="144" t="s">
        <v>283</v>
      </c>
      <c r="AT312" s="144" t="s">
        <v>423</v>
      </c>
      <c r="AU312" s="144" t="s">
        <v>83</v>
      </c>
      <c r="AY312" s="13" t="s">
        <v>251</v>
      </c>
      <c r="BE312" s="145">
        <f t="shared" si="64"/>
        <v>0</v>
      </c>
      <c r="BF312" s="145">
        <f t="shared" si="65"/>
        <v>0</v>
      </c>
      <c r="BG312" s="145">
        <f t="shared" si="66"/>
        <v>0</v>
      </c>
      <c r="BH312" s="145">
        <f t="shared" si="67"/>
        <v>0</v>
      </c>
      <c r="BI312" s="145">
        <f t="shared" si="68"/>
        <v>0</v>
      </c>
      <c r="BJ312" s="13" t="s">
        <v>83</v>
      </c>
      <c r="BK312" s="145">
        <f t="shared" si="69"/>
        <v>0</v>
      </c>
      <c r="BL312" s="13" t="s">
        <v>258</v>
      </c>
      <c r="BM312" s="144" t="s">
        <v>2514</v>
      </c>
    </row>
    <row r="313" spans="2:65" s="1" customFormat="1" ht="16.5" customHeight="1">
      <c r="B313" s="132"/>
      <c r="C313" s="146" t="s">
        <v>980</v>
      </c>
      <c r="D313" s="146" t="s">
        <v>423</v>
      </c>
      <c r="E313" s="147" t="s">
        <v>2515</v>
      </c>
      <c r="F313" s="148" t="s">
        <v>2516</v>
      </c>
      <c r="G313" s="149" t="s">
        <v>411</v>
      </c>
      <c r="H313" s="150">
        <v>80</v>
      </c>
      <c r="I313" s="151"/>
      <c r="J313" s="152">
        <f t="shared" si="60"/>
        <v>0</v>
      </c>
      <c r="K313" s="148" t="s">
        <v>257</v>
      </c>
      <c r="L313" s="153"/>
      <c r="M313" s="154" t="s">
        <v>1</v>
      </c>
      <c r="N313" s="155" t="s">
        <v>41</v>
      </c>
      <c r="P313" s="142">
        <f t="shared" si="61"/>
        <v>0</v>
      </c>
      <c r="Q313" s="142">
        <v>0</v>
      </c>
      <c r="R313" s="142">
        <f t="shared" si="62"/>
        <v>0</v>
      </c>
      <c r="S313" s="142">
        <v>0</v>
      </c>
      <c r="T313" s="143">
        <f t="shared" si="63"/>
        <v>0</v>
      </c>
      <c r="AR313" s="144" t="s">
        <v>283</v>
      </c>
      <c r="AT313" s="144" t="s">
        <v>423</v>
      </c>
      <c r="AU313" s="144" t="s">
        <v>83</v>
      </c>
      <c r="AY313" s="13" t="s">
        <v>251</v>
      </c>
      <c r="BE313" s="145">
        <f t="shared" si="64"/>
        <v>0</v>
      </c>
      <c r="BF313" s="145">
        <f t="shared" si="65"/>
        <v>0</v>
      </c>
      <c r="BG313" s="145">
        <f t="shared" si="66"/>
        <v>0</v>
      </c>
      <c r="BH313" s="145">
        <f t="shared" si="67"/>
        <v>0</v>
      </c>
      <c r="BI313" s="145">
        <f t="shared" si="68"/>
        <v>0</v>
      </c>
      <c r="BJ313" s="13" t="s">
        <v>83</v>
      </c>
      <c r="BK313" s="145">
        <f t="shared" si="69"/>
        <v>0</v>
      </c>
      <c r="BL313" s="13" t="s">
        <v>258</v>
      </c>
      <c r="BM313" s="144" t="s">
        <v>2517</v>
      </c>
    </row>
    <row r="314" spans="2:65" s="1" customFormat="1" ht="24.2" customHeight="1">
      <c r="B314" s="132"/>
      <c r="C314" s="146" t="s">
        <v>984</v>
      </c>
      <c r="D314" s="146" t="s">
        <v>423</v>
      </c>
      <c r="E314" s="147" t="s">
        <v>2518</v>
      </c>
      <c r="F314" s="148" t="s">
        <v>2519</v>
      </c>
      <c r="G314" s="149" t="s">
        <v>401</v>
      </c>
      <c r="H314" s="150">
        <v>1</v>
      </c>
      <c r="I314" s="151"/>
      <c r="J314" s="152">
        <f t="shared" si="60"/>
        <v>0</v>
      </c>
      <c r="K314" s="148" t="s">
        <v>257</v>
      </c>
      <c r="L314" s="153"/>
      <c r="M314" s="154" t="s">
        <v>1</v>
      </c>
      <c r="N314" s="155" t="s">
        <v>41</v>
      </c>
      <c r="P314" s="142">
        <f t="shared" si="61"/>
        <v>0</v>
      </c>
      <c r="Q314" s="142">
        <v>0</v>
      </c>
      <c r="R314" s="142">
        <f t="shared" si="62"/>
        <v>0</v>
      </c>
      <c r="S314" s="142">
        <v>0</v>
      </c>
      <c r="T314" s="143">
        <f t="shared" si="63"/>
        <v>0</v>
      </c>
      <c r="AR314" s="144" t="s">
        <v>283</v>
      </c>
      <c r="AT314" s="144" t="s">
        <v>423</v>
      </c>
      <c r="AU314" s="144" t="s">
        <v>83</v>
      </c>
      <c r="AY314" s="13" t="s">
        <v>251</v>
      </c>
      <c r="BE314" s="145">
        <f t="shared" si="64"/>
        <v>0</v>
      </c>
      <c r="BF314" s="145">
        <f t="shared" si="65"/>
        <v>0</v>
      </c>
      <c r="BG314" s="145">
        <f t="shared" si="66"/>
        <v>0</v>
      </c>
      <c r="BH314" s="145">
        <f t="shared" si="67"/>
        <v>0</v>
      </c>
      <c r="BI314" s="145">
        <f t="shared" si="68"/>
        <v>0</v>
      </c>
      <c r="BJ314" s="13" t="s">
        <v>83</v>
      </c>
      <c r="BK314" s="145">
        <f t="shared" si="69"/>
        <v>0</v>
      </c>
      <c r="BL314" s="13" t="s">
        <v>258</v>
      </c>
      <c r="BM314" s="144" t="s">
        <v>2520</v>
      </c>
    </row>
    <row r="315" spans="2:65" s="1" customFormat="1" ht="24.2" customHeight="1">
      <c r="B315" s="132"/>
      <c r="C315" s="146" t="s">
        <v>988</v>
      </c>
      <c r="D315" s="146" t="s">
        <v>423</v>
      </c>
      <c r="E315" s="147" t="s">
        <v>2521</v>
      </c>
      <c r="F315" s="148" t="s">
        <v>2522</v>
      </c>
      <c r="G315" s="149" t="s">
        <v>401</v>
      </c>
      <c r="H315" s="150">
        <v>6</v>
      </c>
      <c r="I315" s="151"/>
      <c r="J315" s="152">
        <f t="shared" si="60"/>
        <v>0</v>
      </c>
      <c r="K315" s="148" t="s">
        <v>257</v>
      </c>
      <c r="L315" s="153"/>
      <c r="M315" s="154" t="s">
        <v>1</v>
      </c>
      <c r="N315" s="155" t="s">
        <v>41</v>
      </c>
      <c r="P315" s="142">
        <f t="shared" si="61"/>
        <v>0</v>
      </c>
      <c r="Q315" s="142">
        <v>0</v>
      </c>
      <c r="R315" s="142">
        <f t="shared" si="62"/>
        <v>0</v>
      </c>
      <c r="S315" s="142">
        <v>0</v>
      </c>
      <c r="T315" s="143">
        <f t="shared" si="63"/>
        <v>0</v>
      </c>
      <c r="AR315" s="144" t="s">
        <v>283</v>
      </c>
      <c r="AT315" s="144" t="s">
        <v>423</v>
      </c>
      <c r="AU315" s="144" t="s">
        <v>83</v>
      </c>
      <c r="AY315" s="13" t="s">
        <v>251</v>
      </c>
      <c r="BE315" s="145">
        <f t="shared" si="64"/>
        <v>0</v>
      </c>
      <c r="BF315" s="145">
        <f t="shared" si="65"/>
        <v>0</v>
      </c>
      <c r="BG315" s="145">
        <f t="shared" si="66"/>
        <v>0</v>
      </c>
      <c r="BH315" s="145">
        <f t="shared" si="67"/>
        <v>0</v>
      </c>
      <c r="BI315" s="145">
        <f t="shared" si="68"/>
        <v>0</v>
      </c>
      <c r="BJ315" s="13" t="s">
        <v>83</v>
      </c>
      <c r="BK315" s="145">
        <f t="shared" si="69"/>
        <v>0</v>
      </c>
      <c r="BL315" s="13" t="s">
        <v>258</v>
      </c>
      <c r="BM315" s="144" t="s">
        <v>2523</v>
      </c>
    </row>
    <row r="316" spans="2:65" s="1" customFormat="1" ht="16.5" customHeight="1">
      <c r="B316" s="132"/>
      <c r="C316" s="146" t="s">
        <v>994</v>
      </c>
      <c r="D316" s="146" t="s">
        <v>423</v>
      </c>
      <c r="E316" s="147" t="s">
        <v>2524</v>
      </c>
      <c r="F316" s="148" t="s">
        <v>2525</v>
      </c>
      <c r="G316" s="149" t="s">
        <v>1188</v>
      </c>
      <c r="H316" s="150">
        <v>23.5</v>
      </c>
      <c r="I316" s="151"/>
      <c r="J316" s="152">
        <f t="shared" si="60"/>
        <v>0</v>
      </c>
      <c r="K316" s="148" t="s">
        <v>257</v>
      </c>
      <c r="L316" s="153"/>
      <c r="M316" s="154" t="s">
        <v>1</v>
      </c>
      <c r="N316" s="155" t="s">
        <v>41</v>
      </c>
      <c r="P316" s="142">
        <f t="shared" si="61"/>
        <v>0</v>
      </c>
      <c r="Q316" s="142">
        <v>0</v>
      </c>
      <c r="R316" s="142">
        <f t="shared" si="62"/>
        <v>0</v>
      </c>
      <c r="S316" s="142">
        <v>0</v>
      </c>
      <c r="T316" s="143">
        <f t="shared" si="63"/>
        <v>0</v>
      </c>
      <c r="AR316" s="144" t="s">
        <v>283</v>
      </c>
      <c r="AT316" s="144" t="s">
        <v>423</v>
      </c>
      <c r="AU316" s="144" t="s">
        <v>83</v>
      </c>
      <c r="AY316" s="13" t="s">
        <v>251</v>
      </c>
      <c r="BE316" s="145">
        <f t="shared" si="64"/>
        <v>0</v>
      </c>
      <c r="BF316" s="145">
        <f t="shared" si="65"/>
        <v>0</v>
      </c>
      <c r="BG316" s="145">
        <f t="shared" si="66"/>
        <v>0</v>
      </c>
      <c r="BH316" s="145">
        <f t="shared" si="67"/>
        <v>0</v>
      </c>
      <c r="BI316" s="145">
        <f t="shared" si="68"/>
        <v>0</v>
      </c>
      <c r="BJ316" s="13" t="s">
        <v>83</v>
      </c>
      <c r="BK316" s="145">
        <f t="shared" si="69"/>
        <v>0</v>
      </c>
      <c r="BL316" s="13" t="s">
        <v>258</v>
      </c>
      <c r="BM316" s="144" t="s">
        <v>2526</v>
      </c>
    </row>
    <row r="317" spans="2:65" s="1" customFormat="1" ht="16.5" customHeight="1">
      <c r="B317" s="132"/>
      <c r="C317" s="146" t="s">
        <v>998</v>
      </c>
      <c r="D317" s="146" t="s">
        <v>423</v>
      </c>
      <c r="E317" s="147" t="s">
        <v>2527</v>
      </c>
      <c r="F317" s="148" t="s">
        <v>2528</v>
      </c>
      <c r="G317" s="149" t="s">
        <v>1188</v>
      </c>
      <c r="H317" s="150">
        <v>5</v>
      </c>
      <c r="I317" s="151"/>
      <c r="J317" s="152">
        <f t="shared" si="60"/>
        <v>0</v>
      </c>
      <c r="K317" s="148" t="s">
        <v>257</v>
      </c>
      <c r="L317" s="153"/>
      <c r="M317" s="154" t="s">
        <v>1</v>
      </c>
      <c r="N317" s="155" t="s">
        <v>41</v>
      </c>
      <c r="P317" s="142">
        <f t="shared" si="61"/>
        <v>0</v>
      </c>
      <c r="Q317" s="142">
        <v>0</v>
      </c>
      <c r="R317" s="142">
        <f t="shared" si="62"/>
        <v>0</v>
      </c>
      <c r="S317" s="142">
        <v>0</v>
      </c>
      <c r="T317" s="143">
        <f t="shared" si="63"/>
        <v>0</v>
      </c>
      <c r="AR317" s="144" t="s">
        <v>283</v>
      </c>
      <c r="AT317" s="144" t="s">
        <v>423</v>
      </c>
      <c r="AU317" s="144" t="s">
        <v>83</v>
      </c>
      <c r="AY317" s="13" t="s">
        <v>251</v>
      </c>
      <c r="BE317" s="145">
        <f t="shared" si="64"/>
        <v>0</v>
      </c>
      <c r="BF317" s="145">
        <f t="shared" si="65"/>
        <v>0</v>
      </c>
      <c r="BG317" s="145">
        <f t="shared" si="66"/>
        <v>0</v>
      </c>
      <c r="BH317" s="145">
        <f t="shared" si="67"/>
        <v>0</v>
      </c>
      <c r="BI317" s="145">
        <f t="shared" si="68"/>
        <v>0</v>
      </c>
      <c r="BJ317" s="13" t="s">
        <v>83</v>
      </c>
      <c r="BK317" s="145">
        <f t="shared" si="69"/>
        <v>0</v>
      </c>
      <c r="BL317" s="13" t="s">
        <v>258</v>
      </c>
      <c r="BM317" s="144" t="s">
        <v>2529</v>
      </c>
    </row>
    <row r="318" spans="2:65" s="1" customFormat="1" ht="16.5" customHeight="1">
      <c r="B318" s="132"/>
      <c r="C318" s="146" t="s">
        <v>1002</v>
      </c>
      <c r="D318" s="146" t="s">
        <v>423</v>
      </c>
      <c r="E318" s="147" t="s">
        <v>2530</v>
      </c>
      <c r="F318" s="148" t="s">
        <v>2531</v>
      </c>
      <c r="G318" s="149" t="s">
        <v>1188</v>
      </c>
      <c r="H318" s="150">
        <v>25</v>
      </c>
      <c r="I318" s="151"/>
      <c r="J318" s="152">
        <f t="shared" si="60"/>
        <v>0</v>
      </c>
      <c r="K318" s="148" t="s">
        <v>257</v>
      </c>
      <c r="L318" s="153"/>
      <c r="M318" s="154" t="s">
        <v>1</v>
      </c>
      <c r="N318" s="155" t="s">
        <v>41</v>
      </c>
      <c r="P318" s="142">
        <f t="shared" si="61"/>
        <v>0</v>
      </c>
      <c r="Q318" s="142">
        <v>0</v>
      </c>
      <c r="R318" s="142">
        <f t="shared" si="62"/>
        <v>0</v>
      </c>
      <c r="S318" s="142">
        <v>0</v>
      </c>
      <c r="T318" s="143">
        <f t="shared" si="63"/>
        <v>0</v>
      </c>
      <c r="AR318" s="144" t="s">
        <v>283</v>
      </c>
      <c r="AT318" s="144" t="s">
        <v>423</v>
      </c>
      <c r="AU318" s="144" t="s">
        <v>83</v>
      </c>
      <c r="AY318" s="13" t="s">
        <v>251</v>
      </c>
      <c r="BE318" s="145">
        <f t="shared" si="64"/>
        <v>0</v>
      </c>
      <c r="BF318" s="145">
        <f t="shared" si="65"/>
        <v>0</v>
      </c>
      <c r="BG318" s="145">
        <f t="shared" si="66"/>
        <v>0</v>
      </c>
      <c r="BH318" s="145">
        <f t="shared" si="67"/>
        <v>0</v>
      </c>
      <c r="BI318" s="145">
        <f t="shared" si="68"/>
        <v>0</v>
      </c>
      <c r="BJ318" s="13" t="s">
        <v>83</v>
      </c>
      <c r="BK318" s="145">
        <f t="shared" si="69"/>
        <v>0</v>
      </c>
      <c r="BL318" s="13" t="s">
        <v>258</v>
      </c>
      <c r="BM318" s="144" t="s">
        <v>2532</v>
      </c>
    </row>
    <row r="319" spans="2:65" s="1" customFormat="1" ht="24.2" customHeight="1">
      <c r="B319" s="132"/>
      <c r="C319" s="146" t="s">
        <v>1006</v>
      </c>
      <c r="D319" s="146" t="s">
        <v>423</v>
      </c>
      <c r="E319" s="147" t="s">
        <v>2533</v>
      </c>
      <c r="F319" s="148" t="s">
        <v>2534</v>
      </c>
      <c r="G319" s="149" t="s">
        <v>401</v>
      </c>
      <c r="H319" s="150">
        <v>5</v>
      </c>
      <c r="I319" s="151"/>
      <c r="J319" s="152">
        <f t="shared" si="60"/>
        <v>0</v>
      </c>
      <c r="K319" s="148" t="s">
        <v>257</v>
      </c>
      <c r="L319" s="153"/>
      <c r="M319" s="154" t="s">
        <v>1</v>
      </c>
      <c r="N319" s="155" t="s">
        <v>41</v>
      </c>
      <c r="P319" s="142">
        <f t="shared" si="61"/>
        <v>0</v>
      </c>
      <c r="Q319" s="142">
        <v>0</v>
      </c>
      <c r="R319" s="142">
        <f t="shared" si="62"/>
        <v>0</v>
      </c>
      <c r="S319" s="142">
        <v>0</v>
      </c>
      <c r="T319" s="143">
        <f t="shared" si="63"/>
        <v>0</v>
      </c>
      <c r="AR319" s="144" t="s">
        <v>283</v>
      </c>
      <c r="AT319" s="144" t="s">
        <v>423</v>
      </c>
      <c r="AU319" s="144" t="s">
        <v>83</v>
      </c>
      <c r="AY319" s="13" t="s">
        <v>251</v>
      </c>
      <c r="BE319" s="145">
        <f t="shared" si="64"/>
        <v>0</v>
      </c>
      <c r="BF319" s="145">
        <f t="shared" si="65"/>
        <v>0</v>
      </c>
      <c r="BG319" s="145">
        <f t="shared" si="66"/>
        <v>0</v>
      </c>
      <c r="BH319" s="145">
        <f t="shared" si="67"/>
        <v>0</v>
      </c>
      <c r="BI319" s="145">
        <f t="shared" si="68"/>
        <v>0</v>
      </c>
      <c r="BJ319" s="13" t="s">
        <v>83</v>
      </c>
      <c r="BK319" s="145">
        <f t="shared" si="69"/>
        <v>0</v>
      </c>
      <c r="BL319" s="13" t="s">
        <v>258</v>
      </c>
      <c r="BM319" s="144" t="s">
        <v>2535</v>
      </c>
    </row>
    <row r="320" spans="2:65" s="1" customFormat="1" ht="16.5" customHeight="1">
      <c r="B320" s="132"/>
      <c r="C320" s="146" t="s">
        <v>1010</v>
      </c>
      <c r="D320" s="146" t="s">
        <v>423</v>
      </c>
      <c r="E320" s="147" t="s">
        <v>2536</v>
      </c>
      <c r="F320" s="148" t="s">
        <v>2537</v>
      </c>
      <c r="G320" s="149" t="s">
        <v>411</v>
      </c>
      <c r="H320" s="150">
        <v>12</v>
      </c>
      <c r="I320" s="151"/>
      <c r="J320" s="152">
        <f t="shared" si="60"/>
        <v>0</v>
      </c>
      <c r="K320" s="148" t="s">
        <v>257</v>
      </c>
      <c r="L320" s="153"/>
      <c r="M320" s="154" t="s">
        <v>1</v>
      </c>
      <c r="N320" s="155" t="s">
        <v>41</v>
      </c>
      <c r="P320" s="142">
        <f t="shared" si="61"/>
        <v>0</v>
      </c>
      <c r="Q320" s="142">
        <v>0</v>
      </c>
      <c r="R320" s="142">
        <f t="shared" si="62"/>
        <v>0</v>
      </c>
      <c r="S320" s="142">
        <v>0</v>
      </c>
      <c r="T320" s="143">
        <f t="shared" si="63"/>
        <v>0</v>
      </c>
      <c r="AR320" s="144" t="s">
        <v>283</v>
      </c>
      <c r="AT320" s="144" t="s">
        <v>423</v>
      </c>
      <c r="AU320" s="144" t="s">
        <v>83</v>
      </c>
      <c r="AY320" s="13" t="s">
        <v>251</v>
      </c>
      <c r="BE320" s="145">
        <f t="shared" si="64"/>
        <v>0</v>
      </c>
      <c r="BF320" s="145">
        <f t="shared" si="65"/>
        <v>0</v>
      </c>
      <c r="BG320" s="145">
        <f t="shared" si="66"/>
        <v>0</v>
      </c>
      <c r="BH320" s="145">
        <f t="shared" si="67"/>
        <v>0</v>
      </c>
      <c r="BI320" s="145">
        <f t="shared" si="68"/>
        <v>0</v>
      </c>
      <c r="BJ320" s="13" t="s">
        <v>83</v>
      </c>
      <c r="BK320" s="145">
        <f t="shared" si="69"/>
        <v>0</v>
      </c>
      <c r="BL320" s="13" t="s">
        <v>258</v>
      </c>
      <c r="BM320" s="144" t="s">
        <v>2538</v>
      </c>
    </row>
    <row r="321" spans="2:65" s="1" customFormat="1" ht="66.75" customHeight="1">
      <c r="B321" s="132"/>
      <c r="C321" s="146" t="s">
        <v>1014</v>
      </c>
      <c r="D321" s="146" t="s">
        <v>423</v>
      </c>
      <c r="E321" s="147" t="s">
        <v>2539</v>
      </c>
      <c r="F321" s="148" t="s">
        <v>2540</v>
      </c>
      <c r="G321" s="149" t="s">
        <v>401</v>
      </c>
      <c r="H321" s="150">
        <v>5</v>
      </c>
      <c r="I321" s="151"/>
      <c r="J321" s="152">
        <f t="shared" si="60"/>
        <v>0</v>
      </c>
      <c r="K321" s="148" t="s">
        <v>257</v>
      </c>
      <c r="L321" s="153"/>
      <c r="M321" s="154" t="s">
        <v>1</v>
      </c>
      <c r="N321" s="155" t="s">
        <v>41</v>
      </c>
      <c r="P321" s="142">
        <f t="shared" si="61"/>
        <v>0</v>
      </c>
      <c r="Q321" s="142">
        <v>0</v>
      </c>
      <c r="R321" s="142">
        <f t="shared" si="62"/>
        <v>0</v>
      </c>
      <c r="S321" s="142">
        <v>0</v>
      </c>
      <c r="T321" s="143">
        <f t="shared" si="63"/>
        <v>0</v>
      </c>
      <c r="AR321" s="144" t="s">
        <v>283</v>
      </c>
      <c r="AT321" s="144" t="s">
        <v>423</v>
      </c>
      <c r="AU321" s="144" t="s">
        <v>83</v>
      </c>
      <c r="AY321" s="13" t="s">
        <v>251</v>
      </c>
      <c r="BE321" s="145">
        <f t="shared" si="64"/>
        <v>0</v>
      </c>
      <c r="BF321" s="145">
        <f t="shared" si="65"/>
        <v>0</v>
      </c>
      <c r="BG321" s="145">
        <f t="shared" si="66"/>
        <v>0</v>
      </c>
      <c r="BH321" s="145">
        <f t="shared" si="67"/>
        <v>0</v>
      </c>
      <c r="BI321" s="145">
        <f t="shared" si="68"/>
        <v>0</v>
      </c>
      <c r="BJ321" s="13" t="s">
        <v>83</v>
      </c>
      <c r="BK321" s="145">
        <f t="shared" si="69"/>
        <v>0</v>
      </c>
      <c r="BL321" s="13" t="s">
        <v>258</v>
      </c>
      <c r="BM321" s="144" t="s">
        <v>2541</v>
      </c>
    </row>
    <row r="322" spans="2:65" s="1" customFormat="1" ht="37.9" customHeight="1">
      <c r="B322" s="132"/>
      <c r="C322" s="146" t="s">
        <v>1018</v>
      </c>
      <c r="D322" s="146" t="s">
        <v>423</v>
      </c>
      <c r="E322" s="147" t="s">
        <v>2542</v>
      </c>
      <c r="F322" s="148" t="s">
        <v>2288</v>
      </c>
      <c r="G322" s="149" t="s">
        <v>401</v>
      </c>
      <c r="H322" s="150">
        <v>2</v>
      </c>
      <c r="I322" s="151"/>
      <c r="J322" s="152">
        <f t="shared" si="60"/>
        <v>0</v>
      </c>
      <c r="K322" s="148" t="s">
        <v>257</v>
      </c>
      <c r="L322" s="153"/>
      <c r="M322" s="154" t="s">
        <v>1</v>
      </c>
      <c r="N322" s="155" t="s">
        <v>41</v>
      </c>
      <c r="P322" s="142">
        <f t="shared" si="61"/>
        <v>0</v>
      </c>
      <c r="Q322" s="142">
        <v>0</v>
      </c>
      <c r="R322" s="142">
        <f t="shared" si="62"/>
        <v>0</v>
      </c>
      <c r="S322" s="142">
        <v>0</v>
      </c>
      <c r="T322" s="143">
        <f t="shared" si="63"/>
        <v>0</v>
      </c>
      <c r="AR322" s="144" t="s">
        <v>283</v>
      </c>
      <c r="AT322" s="144" t="s">
        <v>423</v>
      </c>
      <c r="AU322" s="144" t="s">
        <v>83</v>
      </c>
      <c r="AY322" s="13" t="s">
        <v>251</v>
      </c>
      <c r="BE322" s="145">
        <f t="shared" si="64"/>
        <v>0</v>
      </c>
      <c r="BF322" s="145">
        <f t="shared" si="65"/>
        <v>0</v>
      </c>
      <c r="BG322" s="145">
        <f t="shared" si="66"/>
        <v>0</v>
      </c>
      <c r="BH322" s="145">
        <f t="shared" si="67"/>
        <v>0</v>
      </c>
      <c r="BI322" s="145">
        <f t="shared" si="68"/>
        <v>0</v>
      </c>
      <c r="BJ322" s="13" t="s">
        <v>83</v>
      </c>
      <c r="BK322" s="145">
        <f t="shared" si="69"/>
        <v>0</v>
      </c>
      <c r="BL322" s="13" t="s">
        <v>258</v>
      </c>
      <c r="BM322" s="144" t="s">
        <v>2543</v>
      </c>
    </row>
    <row r="323" spans="2:65" s="1" customFormat="1" ht="16.5" customHeight="1">
      <c r="B323" s="132"/>
      <c r="C323" s="146" t="s">
        <v>1022</v>
      </c>
      <c r="D323" s="146" t="s">
        <v>423</v>
      </c>
      <c r="E323" s="147" t="s">
        <v>2544</v>
      </c>
      <c r="F323" s="148" t="s">
        <v>2545</v>
      </c>
      <c r="G323" s="149" t="s">
        <v>401</v>
      </c>
      <c r="H323" s="150">
        <v>1</v>
      </c>
      <c r="I323" s="151"/>
      <c r="J323" s="152">
        <f t="shared" si="60"/>
        <v>0</v>
      </c>
      <c r="K323" s="148" t="s">
        <v>257</v>
      </c>
      <c r="L323" s="153"/>
      <c r="M323" s="154" t="s">
        <v>1</v>
      </c>
      <c r="N323" s="155" t="s">
        <v>41</v>
      </c>
      <c r="P323" s="142">
        <f t="shared" si="61"/>
        <v>0</v>
      </c>
      <c r="Q323" s="142">
        <v>0</v>
      </c>
      <c r="R323" s="142">
        <f t="shared" si="62"/>
        <v>0</v>
      </c>
      <c r="S323" s="142">
        <v>0</v>
      </c>
      <c r="T323" s="143">
        <f t="shared" si="63"/>
        <v>0</v>
      </c>
      <c r="AR323" s="144" t="s">
        <v>283</v>
      </c>
      <c r="AT323" s="144" t="s">
        <v>423</v>
      </c>
      <c r="AU323" s="144" t="s">
        <v>83</v>
      </c>
      <c r="AY323" s="13" t="s">
        <v>251</v>
      </c>
      <c r="BE323" s="145">
        <f t="shared" si="64"/>
        <v>0</v>
      </c>
      <c r="BF323" s="145">
        <f t="shared" si="65"/>
        <v>0</v>
      </c>
      <c r="BG323" s="145">
        <f t="shared" si="66"/>
        <v>0</v>
      </c>
      <c r="BH323" s="145">
        <f t="shared" si="67"/>
        <v>0</v>
      </c>
      <c r="BI323" s="145">
        <f t="shared" si="68"/>
        <v>0</v>
      </c>
      <c r="BJ323" s="13" t="s">
        <v>83</v>
      </c>
      <c r="BK323" s="145">
        <f t="shared" si="69"/>
        <v>0</v>
      </c>
      <c r="BL323" s="13" t="s">
        <v>258</v>
      </c>
      <c r="BM323" s="144" t="s">
        <v>2546</v>
      </c>
    </row>
    <row r="324" spans="2:65" s="1" customFormat="1" ht="48.75">
      <c r="B324" s="28"/>
      <c r="D324" s="156" t="s">
        <v>679</v>
      </c>
      <c r="F324" s="157" t="s">
        <v>2547</v>
      </c>
      <c r="I324" s="158"/>
      <c r="L324" s="28"/>
      <c r="M324" s="159"/>
      <c r="T324" s="52"/>
      <c r="AT324" s="13" t="s">
        <v>679</v>
      </c>
      <c r="AU324" s="13" t="s">
        <v>83</v>
      </c>
    </row>
    <row r="325" spans="2:65" s="1" customFormat="1" ht="33" customHeight="1">
      <c r="B325" s="132"/>
      <c r="C325" s="146" t="s">
        <v>1026</v>
      </c>
      <c r="D325" s="146" t="s">
        <v>423</v>
      </c>
      <c r="E325" s="147" t="s">
        <v>2548</v>
      </c>
      <c r="F325" s="148" t="s">
        <v>2089</v>
      </c>
      <c r="G325" s="149" t="s">
        <v>401</v>
      </c>
      <c r="H325" s="150">
        <v>16</v>
      </c>
      <c r="I325" s="151"/>
      <c r="J325" s="152">
        <f t="shared" ref="J325:J330" si="70">ROUND(I325*H325,2)</f>
        <v>0</v>
      </c>
      <c r="K325" s="148" t="s">
        <v>257</v>
      </c>
      <c r="L325" s="153"/>
      <c r="M325" s="154" t="s">
        <v>1</v>
      </c>
      <c r="N325" s="155" t="s">
        <v>41</v>
      </c>
      <c r="P325" s="142">
        <f t="shared" ref="P325:P330" si="71">O325*H325</f>
        <v>0</v>
      </c>
      <c r="Q325" s="142">
        <v>0</v>
      </c>
      <c r="R325" s="142">
        <f t="shared" ref="R325:R330" si="72">Q325*H325</f>
        <v>0</v>
      </c>
      <c r="S325" s="142">
        <v>0</v>
      </c>
      <c r="T325" s="143">
        <f t="shared" ref="T325:T330" si="73">S325*H325</f>
        <v>0</v>
      </c>
      <c r="AR325" s="144" t="s">
        <v>283</v>
      </c>
      <c r="AT325" s="144" t="s">
        <v>423</v>
      </c>
      <c r="AU325" s="144" t="s">
        <v>83</v>
      </c>
      <c r="AY325" s="13" t="s">
        <v>251</v>
      </c>
      <c r="BE325" s="145">
        <f t="shared" ref="BE325:BE330" si="74">IF(N325="základní",J325,0)</f>
        <v>0</v>
      </c>
      <c r="BF325" s="145">
        <f t="shared" ref="BF325:BF330" si="75">IF(N325="snížená",J325,0)</f>
        <v>0</v>
      </c>
      <c r="BG325" s="145">
        <f t="shared" ref="BG325:BG330" si="76">IF(N325="zákl. přenesená",J325,0)</f>
        <v>0</v>
      </c>
      <c r="BH325" s="145">
        <f t="shared" ref="BH325:BH330" si="77">IF(N325="sníž. přenesená",J325,0)</f>
        <v>0</v>
      </c>
      <c r="BI325" s="145">
        <f t="shared" ref="BI325:BI330" si="78">IF(N325="nulová",J325,0)</f>
        <v>0</v>
      </c>
      <c r="BJ325" s="13" t="s">
        <v>83</v>
      </c>
      <c r="BK325" s="145">
        <f t="shared" ref="BK325:BK330" si="79">ROUND(I325*H325,2)</f>
        <v>0</v>
      </c>
      <c r="BL325" s="13" t="s">
        <v>258</v>
      </c>
      <c r="BM325" s="144" t="s">
        <v>2549</v>
      </c>
    </row>
    <row r="326" spans="2:65" s="1" customFormat="1" ht="33" customHeight="1">
      <c r="B326" s="132"/>
      <c r="C326" s="146" t="s">
        <v>1031</v>
      </c>
      <c r="D326" s="146" t="s">
        <v>423</v>
      </c>
      <c r="E326" s="147" t="s">
        <v>2550</v>
      </c>
      <c r="F326" s="148" t="s">
        <v>2092</v>
      </c>
      <c r="G326" s="149" t="s">
        <v>401</v>
      </c>
      <c r="H326" s="150">
        <v>5</v>
      </c>
      <c r="I326" s="151"/>
      <c r="J326" s="152">
        <f t="shared" si="70"/>
        <v>0</v>
      </c>
      <c r="K326" s="148" t="s">
        <v>257</v>
      </c>
      <c r="L326" s="153"/>
      <c r="M326" s="154" t="s">
        <v>1</v>
      </c>
      <c r="N326" s="155" t="s">
        <v>41</v>
      </c>
      <c r="P326" s="142">
        <f t="shared" si="71"/>
        <v>0</v>
      </c>
      <c r="Q326" s="142">
        <v>0</v>
      </c>
      <c r="R326" s="142">
        <f t="shared" si="72"/>
        <v>0</v>
      </c>
      <c r="S326" s="142">
        <v>0</v>
      </c>
      <c r="T326" s="143">
        <f t="shared" si="73"/>
        <v>0</v>
      </c>
      <c r="AR326" s="144" t="s">
        <v>283</v>
      </c>
      <c r="AT326" s="144" t="s">
        <v>423</v>
      </c>
      <c r="AU326" s="144" t="s">
        <v>83</v>
      </c>
      <c r="AY326" s="13" t="s">
        <v>251</v>
      </c>
      <c r="BE326" s="145">
        <f t="shared" si="74"/>
        <v>0</v>
      </c>
      <c r="BF326" s="145">
        <f t="shared" si="75"/>
        <v>0</v>
      </c>
      <c r="BG326" s="145">
        <f t="shared" si="76"/>
        <v>0</v>
      </c>
      <c r="BH326" s="145">
        <f t="shared" si="77"/>
        <v>0</v>
      </c>
      <c r="BI326" s="145">
        <f t="shared" si="78"/>
        <v>0</v>
      </c>
      <c r="BJ326" s="13" t="s">
        <v>83</v>
      </c>
      <c r="BK326" s="145">
        <f t="shared" si="79"/>
        <v>0</v>
      </c>
      <c r="BL326" s="13" t="s">
        <v>258</v>
      </c>
      <c r="BM326" s="144" t="s">
        <v>2551</v>
      </c>
    </row>
    <row r="327" spans="2:65" s="1" customFormat="1" ht="16.5" customHeight="1">
      <c r="B327" s="132"/>
      <c r="C327" s="146" t="s">
        <v>1035</v>
      </c>
      <c r="D327" s="146" t="s">
        <v>423</v>
      </c>
      <c r="E327" s="147" t="s">
        <v>2552</v>
      </c>
      <c r="F327" s="148" t="s">
        <v>2553</v>
      </c>
      <c r="G327" s="149" t="s">
        <v>401</v>
      </c>
      <c r="H327" s="150">
        <v>1</v>
      </c>
      <c r="I327" s="151"/>
      <c r="J327" s="152">
        <f t="shared" si="70"/>
        <v>0</v>
      </c>
      <c r="K327" s="148" t="s">
        <v>257</v>
      </c>
      <c r="L327" s="153"/>
      <c r="M327" s="154" t="s">
        <v>1</v>
      </c>
      <c r="N327" s="155" t="s">
        <v>41</v>
      </c>
      <c r="P327" s="142">
        <f t="shared" si="71"/>
        <v>0</v>
      </c>
      <c r="Q327" s="142">
        <v>0</v>
      </c>
      <c r="R327" s="142">
        <f t="shared" si="72"/>
        <v>0</v>
      </c>
      <c r="S327" s="142">
        <v>0</v>
      </c>
      <c r="T327" s="143">
        <f t="shared" si="73"/>
        <v>0</v>
      </c>
      <c r="AR327" s="144" t="s">
        <v>283</v>
      </c>
      <c r="AT327" s="144" t="s">
        <v>423</v>
      </c>
      <c r="AU327" s="144" t="s">
        <v>83</v>
      </c>
      <c r="AY327" s="13" t="s">
        <v>251</v>
      </c>
      <c r="BE327" s="145">
        <f t="shared" si="74"/>
        <v>0</v>
      </c>
      <c r="BF327" s="145">
        <f t="shared" si="75"/>
        <v>0</v>
      </c>
      <c r="BG327" s="145">
        <f t="shared" si="76"/>
        <v>0</v>
      </c>
      <c r="BH327" s="145">
        <f t="shared" si="77"/>
        <v>0</v>
      </c>
      <c r="BI327" s="145">
        <f t="shared" si="78"/>
        <v>0</v>
      </c>
      <c r="BJ327" s="13" t="s">
        <v>83</v>
      </c>
      <c r="BK327" s="145">
        <f t="shared" si="79"/>
        <v>0</v>
      </c>
      <c r="BL327" s="13" t="s">
        <v>258</v>
      </c>
      <c r="BM327" s="144" t="s">
        <v>2554</v>
      </c>
    </row>
    <row r="328" spans="2:65" s="1" customFormat="1" ht="21.75" customHeight="1">
      <c r="B328" s="132"/>
      <c r="C328" s="146" t="s">
        <v>1039</v>
      </c>
      <c r="D328" s="146" t="s">
        <v>423</v>
      </c>
      <c r="E328" s="147" t="s">
        <v>2555</v>
      </c>
      <c r="F328" s="148" t="s">
        <v>2556</v>
      </c>
      <c r="G328" s="149" t="s">
        <v>401</v>
      </c>
      <c r="H328" s="150">
        <v>63</v>
      </c>
      <c r="I328" s="151"/>
      <c r="J328" s="152">
        <f t="shared" si="70"/>
        <v>0</v>
      </c>
      <c r="K328" s="148" t="s">
        <v>257</v>
      </c>
      <c r="L328" s="153"/>
      <c r="M328" s="154" t="s">
        <v>1</v>
      </c>
      <c r="N328" s="155" t="s">
        <v>41</v>
      </c>
      <c r="P328" s="142">
        <f t="shared" si="71"/>
        <v>0</v>
      </c>
      <c r="Q328" s="142">
        <v>0</v>
      </c>
      <c r="R328" s="142">
        <f t="shared" si="72"/>
        <v>0</v>
      </c>
      <c r="S328" s="142">
        <v>0</v>
      </c>
      <c r="T328" s="143">
        <f t="shared" si="73"/>
        <v>0</v>
      </c>
      <c r="AR328" s="144" t="s">
        <v>283</v>
      </c>
      <c r="AT328" s="144" t="s">
        <v>423</v>
      </c>
      <c r="AU328" s="144" t="s">
        <v>83</v>
      </c>
      <c r="AY328" s="13" t="s">
        <v>251</v>
      </c>
      <c r="BE328" s="145">
        <f t="shared" si="74"/>
        <v>0</v>
      </c>
      <c r="BF328" s="145">
        <f t="shared" si="75"/>
        <v>0</v>
      </c>
      <c r="BG328" s="145">
        <f t="shared" si="76"/>
        <v>0</v>
      </c>
      <c r="BH328" s="145">
        <f t="shared" si="77"/>
        <v>0</v>
      </c>
      <c r="BI328" s="145">
        <f t="shared" si="78"/>
        <v>0</v>
      </c>
      <c r="BJ328" s="13" t="s">
        <v>83</v>
      </c>
      <c r="BK328" s="145">
        <f t="shared" si="79"/>
        <v>0</v>
      </c>
      <c r="BL328" s="13" t="s">
        <v>258</v>
      </c>
      <c r="BM328" s="144" t="s">
        <v>2557</v>
      </c>
    </row>
    <row r="329" spans="2:65" s="1" customFormat="1" ht="16.5" customHeight="1">
      <c r="B329" s="132"/>
      <c r="C329" s="146" t="s">
        <v>1043</v>
      </c>
      <c r="D329" s="146" t="s">
        <v>423</v>
      </c>
      <c r="E329" s="147" t="s">
        <v>2558</v>
      </c>
      <c r="F329" s="148" t="s">
        <v>2559</v>
      </c>
      <c r="G329" s="149" t="s">
        <v>401</v>
      </c>
      <c r="H329" s="150">
        <v>2</v>
      </c>
      <c r="I329" s="151"/>
      <c r="J329" s="152">
        <f t="shared" si="70"/>
        <v>0</v>
      </c>
      <c r="K329" s="148" t="s">
        <v>257</v>
      </c>
      <c r="L329" s="153"/>
      <c r="M329" s="154" t="s">
        <v>1</v>
      </c>
      <c r="N329" s="155" t="s">
        <v>41</v>
      </c>
      <c r="P329" s="142">
        <f t="shared" si="71"/>
        <v>0</v>
      </c>
      <c r="Q329" s="142">
        <v>0</v>
      </c>
      <c r="R329" s="142">
        <f t="shared" si="72"/>
        <v>0</v>
      </c>
      <c r="S329" s="142">
        <v>0</v>
      </c>
      <c r="T329" s="143">
        <f t="shared" si="73"/>
        <v>0</v>
      </c>
      <c r="AR329" s="144" t="s">
        <v>283</v>
      </c>
      <c r="AT329" s="144" t="s">
        <v>423</v>
      </c>
      <c r="AU329" s="144" t="s">
        <v>83</v>
      </c>
      <c r="AY329" s="13" t="s">
        <v>251</v>
      </c>
      <c r="BE329" s="145">
        <f t="shared" si="74"/>
        <v>0</v>
      </c>
      <c r="BF329" s="145">
        <f t="shared" si="75"/>
        <v>0</v>
      </c>
      <c r="BG329" s="145">
        <f t="shared" si="76"/>
        <v>0</v>
      </c>
      <c r="BH329" s="145">
        <f t="shared" si="77"/>
        <v>0</v>
      </c>
      <c r="BI329" s="145">
        <f t="shared" si="78"/>
        <v>0</v>
      </c>
      <c r="BJ329" s="13" t="s">
        <v>83</v>
      </c>
      <c r="BK329" s="145">
        <f t="shared" si="79"/>
        <v>0</v>
      </c>
      <c r="BL329" s="13" t="s">
        <v>258</v>
      </c>
      <c r="BM329" s="144" t="s">
        <v>2560</v>
      </c>
    </row>
    <row r="330" spans="2:65" s="1" customFormat="1" ht="44.25" customHeight="1">
      <c r="B330" s="132"/>
      <c r="C330" s="146" t="s">
        <v>1047</v>
      </c>
      <c r="D330" s="146" t="s">
        <v>423</v>
      </c>
      <c r="E330" s="147" t="s">
        <v>2561</v>
      </c>
      <c r="F330" s="148" t="s">
        <v>2562</v>
      </c>
      <c r="G330" s="149" t="s">
        <v>401</v>
      </c>
      <c r="H330" s="150">
        <v>1</v>
      </c>
      <c r="I330" s="151"/>
      <c r="J330" s="152">
        <f t="shared" si="70"/>
        <v>0</v>
      </c>
      <c r="K330" s="148" t="s">
        <v>257</v>
      </c>
      <c r="L330" s="153"/>
      <c r="M330" s="154" t="s">
        <v>1</v>
      </c>
      <c r="N330" s="155" t="s">
        <v>41</v>
      </c>
      <c r="P330" s="142">
        <f t="shared" si="71"/>
        <v>0</v>
      </c>
      <c r="Q330" s="142">
        <v>0</v>
      </c>
      <c r="R330" s="142">
        <f t="shared" si="72"/>
        <v>0</v>
      </c>
      <c r="S330" s="142">
        <v>0</v>
      </c>
      <c r="T330" s="143">
        <f t="shared" si="73"/>
        <v>0</v>
      </c>
      <c r="AR330" s="144" t="s">
        <v>283</v>
      </c>
      <c r="AT330" s="144" t="s">
        <v>423</v>
      </c>
      <c r="AU330" s="144" t="s">
        <v>83</v>
      </c>
      <c r="AY330" s="13" t="s">
        <v>251</v>
      </c>
      <c r="BE330" s="145">
        <f t="shared" si="74"/>
        <v>0</v>
      </c>
      <c r="BF330" s="145">
        <f t="shared" si="75"/>
        <v>0</v>
      </c>
      <c r="BG330" s="145">
        <f t="shared" si="76"/>
        <v>0</v>
      </c>
      <c r="BH330" s="145">
        <f t="shared" si="77"/>
        <v>0</v>
      </c>
      <c r="BI330" s="145">
        <f t="shared" si="78"/>
        <v>0</v>
      </c>
      <c r="BJ330" s="13" t="s">
        <v>83</v>
      </c>
      <c r="BK330" s="145">
        <f t="shared" si="79"/>
        <v>0</v>
      </c>
      <c r="BL330" s="13" t="s">
        <v>258</v>
      </c>
      <c r="BM330" s="144" t="s">
        <v>2563</v>
      </c>
    </row>
    <row r="331" spans="2:65" s="1" customFormat="1" ht="78">
      <c r="B331" s="28"/>
      <c r="D331" s="156" t="s">
        <v>679</v>
      </c>
      <c r="F331" s="157" t="s">
        <v>2564</v>
      </c>
      <c r="I331" s="158"/>
      <c r="L331" s="28"/>
      <c r="M331" s="159"/>
      <c r="T331" s="52"/>
      <c r="AT331" s="13" t="s">
        <v>679</v>
      </c>
      <c r="AU331" s="13" t="s">
        <v>83</v>
      </c>
    </row>
    <row r="332" spans="2:65" s="1" customFormat="1" ht="16.5" customHeight="1">
      <c r="B332" s="132"/>
      <c r="C332" s="146" t="s">
        <v>1051</v>
      </c>
      <c r="D332" s="146" t="s">
        <v>423</v>
      </c>
      <c r="E332" s="147" t="s">
        <v>2565</v>
      </c>
      <c r="F332" s="148" t="s">
        <v>2566</v>
      </c>
      <c r="G332" s="149" t="s">
        <v>401</v>
      </c>
      <c r="H332" s="150">
        <v>9</v>
      </c>
      <c r="I332" s="151"/>
      <c r="J332" s="152">
        <f t="shared" ref="J332:J363" si="80">ROUND(I332*H332,2)</f>
        <v>0</v>
      </c>
      <c r="K332" s="148" t="s">
        <v>257</v>
      </c>
      <c r="L332" s="153"/>
      <c r="M332" s="154" t="s">
        <v>1</v>
      </c>
      <c r="N332" s="155" t="s">
        <v>41</v>
      </c>
      <c r="P332" s="142">
        <f t="shared" ref="P332:P363" si="81">O332*H332</f>
        <v>0</v>
      </c>
      <c r="Q332" s="142">
        <v>0</v>
      </c>
      <c r="R332" s="142">
        <f t="shared" ref="R332:R363" si="82">Q332*H332</f>
        <v>0</v>
      </c>
      <c r="S332" s="142">
        <v>0</v>
      </c>
      <c r="T332" s="143">
        <f t="shared" ref="T332:T363" si="83">S332*H332</f>
        <v>0</v>
      </c>
      <c r="AR332" s="144" t="s">
        <v>283</v>
      </c>
      <c r="AT332" s="144" t="s">
        <v>423</v>
      </c>
      <c r="AU332" s="144" t="s">
        <v>83</v>
      </c>
      <c r="AY332" s="13" t="s">
        <v>251</v>
      </c>
      <c r="BE332" s="145">
        <f t="shared" ref="BE332:BE363" si="84">IF(N332="základní",J332,0)</f>
        <v>0</v>
      </c>
      <c r="BF332" s="145">
        <f t="shared" ref="BF332:BF363" si="85">IF(N332="snížená",J332,0)</f>
        <v>0</v>
      </c>
      <c r="BG332" s="145">
        <f t="shared" ref="BG332:BG363" si="86">IF(N332="zákl. přenesená",J332,0)</f>
        <v>0</v>
      </c>
      <c r="BH332" s="145">
        <f t="shared" ref="BH332:BH363" si="87">IF(N332="sníž. přenesená",J332,0)</f>
        <v>0</v>
      </c>
      <c r="BI332" s="145">
        <f t="shared" ref="BI332:BI363" si="88">IF(N332="nulová",J332,0)</f>
        <v>0</v>
      </c>
      <c r="BJ332" s="13" t="s">
        <v>83</v>
      </c>
      <c r="BK332" s="145">
        <f t="shared" ref="BK332:BK363" si="89">ROUND(I332*H332,2)</f>
        <v>0</v>
      </c>
      <c r="BL332" s="13" t="s">
        <v>258</v>
      </c>
      <c r="BM332" s="144" t="s">
        <v>2567</v>
      </c>
    </row>
    <row r="333" spans="2:65" s="1" customFormat="1" ht="16.5" customHeight="1">
      <c r="B333" s="132"/>
      <c r="C333" s="146" t="s">
        <v>1055</v>
      </c>
      <c r="D333" s="146" t="s">
        <v>423</v>
      </c>
      <c r="E333" s="147" t="s">
        <v>2568</v>
      </c>
      <c r="F333" s="148" t="s">
        <v>2569</v>
      </c>
      <c r="G333" s="149" t="s">
        <v>411</v>
      </c>
      <c r="H333" s="150">
        <v>72</v>
      </c>
      <c r="I333" s="151"/>
      <c r="J333" s="152">
        <f t="shared" si="80"/>
        <v>0</v>
      </c>
      <c r="K333" s="148" t="s">
        <v>257</v>
      </c>
      <c r="L333" s="153"/>
      <c r="M333" s="154" t="s">
        <v>1</v>
      </c>
      <c r="N333" s="155" t="s">
        <v>41</v>
      </c>
      <c r="P333" s="142">
        <f t="shared" si="81"/>
        <v>0</v>
      </c>
      <c r="Q333" s="142">
        <v>0</v>
      </c>
      <c r="R333" s="142">
        <f t="shared" si="82"/>
        <v>0</v>
      </c>
      <c r="S333" s="142">
        <v>0</v>
      </c>
      <c r="T333" s="143">
        <f t="shared" si="83"/>
        <v>0</v>
      </c>
      <c r="AR333" s="144" t="s">
        <v>283</v>
      </c>
      <c r="AT333" s="144" t="s">
        <v>423</v>
      </c>
      <c r="AU333" s="144" t="s">
        <v>83</v>
      </c>
      <c r="AY333" s="13" t="s">
        <v>251</v>
      </c>
      <c r="BE333" s="145">
        <f t="shared" si="84"/>
        <v>0</v>
      </c>
      <c r="BF333" s="145">
        <f t="shared" si="85"/>
        <v>0</v>
      </c>
      <c r="BG333" s="145">
        <f t="shared" si="86"/>
        <v>0</v>
      </c>
      <c r="BH333" s="145">
        <f t="shared" si="87"/>
        <v>0</v>
      </c>
      <c r="BI333" s="145">
        <f t="shared" si="88"/>
        <v>0</v>
      </c>
      <c r="BJ333" s="13" t="s">
        <v>83</v>
      </c>
      <c r="BK333" s="145">
        <f t="shared" si="89"/>
        <v>0</v>
      </c>
      <c r="BL333" s="13" t="s">
        <v>258</v>
      </c>
      <c r="BM333" s="144" t="s">
        <v>2570</v>
      </c>
    </row>
    <row r="334" spans="2:65" s="1" customFormat="1" ht="16.5" customHeight="1">
      <c r="B334" s="132"/>
      <c r="C334" s="146" t="s">
        <v>1059</v>
      </c>
      <c r="D334" s="146" t="s">
        <v>423</v>
      </c>
      <c r="E334" s="147" t="s">
        <v>2571</v>
      </c>
      <c r="F334" s="148" t="s">
        <v>2572</v>
      </c>
      <c r="G334" s="149" t="s">
        <v>411</v>
      </c>
      <c r="H334" s="150">
        <v>10</v>
      </c>
      <c r="I334" s="151"/>
      <c r="J334" s="152">
        <f t="shared" si="80"/>
        <v>0</v>
      </c>
      <c r="K334" s="148" t="s">
        <v>257</v>
      </c>
      <c r="L334" s="153"/>
      <c r="M334" s="154" t="s">
        <v>1</v>
      </c>
      <c r="N334" s="155" t="s">
        <v>41</v>
      </c>
      <c r="P334" s="142">
        <f t="shared" si="81"/>
        <v>0</v>
      </c>
      <c r="Q334" s="142">
        <v>0</v>
      </c>
      <c r="R334" s="142">
        <f t="shared" si="82"/>
        <v>0</v>
      </c>
      <c r="S334" s="142">
        <v>0</v>
      </c>
      <c r="T334" s="143">
        <f t="shared" si="83"/>
        <v>0</v>
      </c>
      <c r="AR334" s="144" t="s">
        <v>283</v>
      </c>
      <c r="AT334" s="144" t="s">
        <v>423</v>
      </c>
      <c r="AU334" s="144" t="s">
        <v>83</v>
      </c>
      <c r="AY334" s="13" t="s">
        <v>251</v>
      </c>
      <c r="BE334" s="145">
        <f t="shared" si="84"/>
        <v>0</v>
      </c>
      <c r="BF334" s="145">
        <f t="shared" si="85"/>
        <v>0</v>
      </c>
      <c r="BG334" s="145">
        <f t="shared" si="86"/>
        <v>0</v>
      </c>
      <c r="BH334" s="145">
        <f t="shared" si="87"/>
        <v>0</v>
      </c>
      <c r="BI334" s="145">
        <f t="shared" si="88"/>
        <v>0</v>
      </c>
      <c r="BJ334" s="13" t="s">
        <v>83</v>
      </c>
      <c r="BK334" s="145">
        <f t="shared" si="89"/>
        <v>0</v>
      </c>
      <c r="BL334" s="13" t="s">
        <v>258</v>
      </c>
      <c r="BM334" s="144" t="s">
        <v>2573</v>
      </c>
    </row>
    <row r="335" spans="2:65" s="1" customFormat="1" ht="16.5" customHeight="1">
      <c r="B335" s="132"/>
      <c r="C335" s="146" t="s">
        <v>1063</v>
      </c>
      <c r="D335" s="146" t="s">
        <v>423</v>
      </c>
      <c r="E335" s="147" t="s">
        <v>2574</v>
      </c>
      <c r="F335" s="148" t="s">
        <v>2575</v>
      </c>
      <c r="G335" s="149" t="s">
        <v>411</v>
      </c>
      <c r="H335" s="150">
        <v>100</v>
      </c>
      <c r="I335" s="151"/>
      <c r="J335" s="152">
        <f t="shared" si="80"/>
        <v>0</v>
      </c>
      <c r="K335" s="148" t="s">
        <v>257</v>
      </c>
      <c r="L335" s="153"/>
      <c r="M335" s="154" t="s">
        <v>1</v>
      </c>
      <c r="N335" s="155" t="s">
        <v>41</v>
      </c>
      <c r="P335" s="142">
        <f t="shared" si="81"/>
        <v>0</v>
      </c>
      <c r="Q335" s="142">
        <v>0</v>
      </c>
      <c r="R335" s="142">
        <f t="shared" si="82"/>
        <v>0</v>
      </c>
      <c r="S335" s="142">
        <v>0</v>
      </c>
      <c r="T335" s="143">
        <f t="shared" si="83"/>
        <v>0</v>
      </c>
      <c r="AR335" s="144" t="s">
        <v>283</v>
      </c>
      <c r="AT335" s="144" t="s">
        <v>423</v>
      </c>
      <c r="AU335" s="144" t="s">
        <v>83</v>
      </c>
      <c r="AY335" s="13" t="s">
        <v>251</v>
      </c>
      <c r="BE335" s="145">
        <f t="shared" si="84"/>
        <v>0</v>
      </c>
      <c r="BF335" s="145">
        <f t="shared" si="85"/>
        <v>0</v>
      </c>
      <c r="BG335" s="145">
        <f t="shared" si="86"/>
        <v>0</v>
      </c>
      <c r="BH335" s="145">
        <f t="shared" si="87"/>
        <v>0</v>
      </c>
      <c r="BI335" s="145">
        <f t="shared" si="88"/>
        <v>0</v>
      </c>
      <c r="BJ335" s="13" t="s">
        <v>83</v>
      </c>
      <c r="BK335" s="145">
        <f t="shared" si="89"/>
        <v>0</v>
      </c>
      <c r="BL335" s="13" t="s">
        <v>258</v>
      </c>
      <c r="BM335" s="144" t="s">
        <v>2576</v>
      </c>
    </row>
    <row r="336" spans="2:65" s="1" customFormat="1" ht="16.5" customHeight="1">
      <c r="B336" s="132"/>
      <c r="C336" s="146" t="s">
        <v>1067</v>
      </c>
      <c r="D336" s="146" t="s">
        <v>423</v>
      </c>
      <c r="E336" s="147" t="s">
        <v>2577</v>
      </c>
      <c r="F336" s="148" t="s">
        <v>2578</v>
      </c>
      <c r="G336" s="149" t="s">
        <v>411</v>
      </c>
      <c r="H336" s="150">
        <v>110</v>
      </c>
      <c r="I336" s="151"/>
      <c r="J336" s="152">
        <f t="shared" si="80"/>
        <v>0</v>
      </c>
      <c r="K336" s="148" t="s">
        <v>257</v>
      </c>
      <c r="L336" s="153"/>
      <c r="M336" s="154" t="s">
        <v>1</v>
      </c>
      <c r="N336" s="155" t="s">
        <v>41</v>
      </c>
      <c r="P336" s="142">
        <f t="shared" si="81"/>
        <v>0</v>
      </c>
      <c r="Q336" s="142">
        <v>0</v>
      </c>
      <c r="R336" s="142">
        <f t="shared" si="82"/>
        <v>0</v>
      </c>
      <c r="S336" s="142">
        <v>0</v>
      </c>
      <c r="T336" s="143">
        <f t="shared" si="83"/>
        <v>0</v>
      </c>
      <c r="AR336" s="144" t="s">
        <v>283</v>
      </c>
      <c r="AT336" s="144" t="s">
        <v>423</v>
      </c>
      <c r="AU336" s="144" t="s">
        <v>83</v>
      </c>
      <c r="AY336" s="13" t="s">
        <v>251</v>
      </c>
      <c r="BE336" s="145">
        <f t="shared" si="84"/>
        <v>0</v>
      </c>
      <c r="BF336" s="145">
        <f t="shared" si="85"/>
        <v>0</v>
      </c>
      <c r="BG336" s="145">
        <f t="shared" si="86"/>
        <v>0</v>
      </c>
      <c r="BH336" s="145">
        <f t="shared" si="87"/>
        <v>0</v>
      </c>
      <c r="BI336" s="145">
        <f t="shared" si="88"/>
        <v>0</v>
      </c>
      <c r="BJ336" s="13" t="s">
        <v>83</v>
      </c>
      <c r="BK336" s="145">
        <f t="shared" si="89"/>
        <v>0</v>
      </c>
      <c r="BL336" s="13" t="s">
        <v>258</v>
      </c>
      <c r="BM336" s="144" t="s">
        <v>2579</v>
      </c>
    </row>
    <row r="337" spans="2:65" s="1" customFormat="1" ht="16.5" customHeight="1">
      <c r="B337" s="132"/>
      <c r="C337" s="146" t="s">
        <v>1071</v>
      </c>
      <c r="D337" s="146" t="s">
        <v>423</v>
      </c>
      <c r="E337" s="147" t="s">
        <v>2580</v>
      </c>
      <c r="F337" s="148" t="s">
        <v>2581</v>
      </c>
      <c r="G337" s="149" t="s">
        <v>411</v>
      </c>
      <c r="H337" s="150">
        <v>178</v>
      </c>
      <c r="I337" s="151"/>
      <c r="J337" s="152">
        <f t="shared" si="80"/>
        <v>0</v>
      </c>
      <c r="K337" s="148" t="s">
        <v>257</v>
      </c>
      <c r="L337" s="153"/>
      <c r="M337" s="154" t="s">
        <v>1</v>
      </c>
      <c r="N337" s="155" t="s">
        <v>41</v>
      </c>
      <c r="P337" s="142">
        <f t="shared" si="81"/>
        <v>0</v>
      </c>
      <c r="Q337" s="142">
        <v>0</v>
      </c>
      <c r="R337" s="142">
        <f t="shared" si="82"/>
        <v>0</v>
      </c>
      <c r="S337" s="142">
        <v>0</v>
      </c>
      <c r="T337" s="143">
        <f t="shared" si="83"/>
        <v>0</v>
      </c>
      <c r="AR337" s="144" t="s">
        <v>283</v>
      </c>
      <c r="AT337" s="144" t="s">
        <v>423</v>
      </c>
      <c r="AU337" s="144" t="s">
        <v>83</v>
      </c>
      <c r="AY337" s="13" t="s">
        <v>251</v>
      </c>
      <c r="BE337" s="145">
        <f t="shared" si="84"/>
        <v>0</v>
      </c>
      <c r="BF337" s="145">
        <f t="shared" si="85"/>
        <v>0</v>
      </c>
      <c r="BG337" s="145">
        <f t="shared" si="86"/>
        <v>0</v>
      </c>
      <c r="BH337" s="145">
        <f t="shared" si="87"/>
        <v>0</v>
      </c>
      <c r="BI337" s="145">
        <f t="shared" si="88"/>
        <v>0</v>
      </c>
      <c r="BJ337" s="13" t="s">
        <v>83</v>
      </c>
      <c r="BK337" s="145">
        <f t="shared" si="89"/>
        <v>0</v>
      </c>
      <c r="BL337" s="13" t="s">
        <v>258</v>
      </c>
      <c r="BM337" s="144" t="s">
        <v>2582</v>
      </c>
    </row>
    <row r="338" spans="2:65" s="1" customFormat="1" ht="16.5" customHeight="1">
      <c r="B338" s="132"/>
      <c r="C338" s="146" t="s">
        <v>1076</v>
      </c>
      <c r="D338" s="146" t="s">
        <v>423</v>
      </c>
      <c r="E338" s="147" t="s">
        <v>2583</v>
      </c>
      <c r="F338" s="148" t="s">
        <v>2584</v>
      </c>
      <c r="G338" s="149" t="s">
        <v>411</v>
      </c>
      <c r="H338" s="150">
        <v>364</v>
      </c>
      <c r="I338" s="151"/>
      <c r="J338" s="152">
        <f t="shared" si="80"/>
        <v>0</v>
      </c>
      <c r="K338" s="148" t="s">
        <v>257</v>
      </c>
      <c r="L338" s="153"/>
      <c r="M338" s="154" t="s">
        <v>1</v>
      </c>
      <c r="N338" s="155" t="s">
        <v>41</v>
      </c>
      <c r="P338" s="142">
        <f t="shared" si="81"/>
        <v>0</v>
      </c>
      <c r="Q338" s="142">
        <v>0</v>
      </c>
      <c r="R338" s="142">
        <f t="shared" si="82"/>
        <v>0</v>
      </c>
      <c r="S338" s="142">
        <v>0</v>
      </c>
      <c r="T338" s="143">
        <f t="shared" si="83"/>
        <v>0</v>
      </c>
      <c r="AR338" s="144" t="s">
        <v>283</v>
      </c>
      <c r="AT338" s="144" t="s">
        <v>423</v>
      </c>
      <c r="AU338" s="144" t="s">
        <v>83</v>
      </c>
      <c r="AY338" s="13" t="s">
        <v>251</v>
      </c>
      <c r="BE338" s="145">
        <f t="shared" si="84"/>
        <v>0</v>
      </c>
      <c r="BF338" s="145">
        <f t="shared" si="85"/>
        <v>0</v>
      </c>
      <c r="BG338" s="145">
        <f t="shared" si="86"/>
        <v>0</v>
      </c>
      <c r="BH338" s="145">
        <f t="shared" si="87"/>
        <v>0</v>
      </c>
      <c r="BI338" s="145">
        <f t="shared" si="88"/>
        <v>0</v>
      </c>
      <c r="BJ338" s="13" t="s">
        <v>83</v>
      </c>
      <c r="BK338" s="145">
        <f t="shared" si="89"/>
        <v>0</v>
      </c>
      <c r="BL338" s="13" t="s">
        <v>258</v>
      </c>
      <c r="BM338" s="144" t="s">
        <v>2585</v>
      </c>
    </row>
    <row r="339" spans="2:65" s="1" customFormat="1" ht="16.5" customHeight="1">
      <c r="B339" s="132"/>
      <c r="C339" s="146" t="s">
        <v>1080</v>
      </c>
      <c r="D339" s="146" t="s">
        <v>423</v>
      </c>
      <c r="E339" s="147" t="s">
        <v>2586</v>
      </c>
      <c r="F339" s="148" t="s">
        <v>2587</v>
      </c>
      <c r="G339" s="149" t="s">
        <v>411</v>
      </c>
      <c r="H339" s="150">
        <v>46</v>
      </c>
      <c r="I339" s="151"/>
      <c r="J339" s="152">
        <f t="shared" si="80"/>
        <v>0</v>
      </c>
      <c r="K339" s="148" t="s">
        <v>257</v>
      </c>
      <c r="L339" s="153"/>
      <c r="M339" s="154" t="s">
        <v>1</v>
      </c>
      <c r="N339" s="155" t="s">
        <v>41</v>
      </c>
      <c r="P339" s="142">
        <f t="shared" si="81"/>
        <v>0</v>
      </c>
      <c r="Q339" s="142">
        <v>0</v>
      </c>
      <c r="R339" s="142">
        <f t="shared" si="82"/>
        <v>0</v>
      </c>
      <c r="S339" s="142">
        <v>0</v>
      </c>
      <c r="T339" s="143">
        <f t="shared" si="83"/>
        <v>0</v>
      </c>
      <c r="AR339" s="144" t="s">
        <v>283</v>
      </c>
      <c r="AT339" s="144" t="s">
        <v>423</v>
      </c>
      <c r="AU339" s="144" t="s">
        <v>83</v>
      </c>
      <c r="AY339" s="13" t="s">
        <v>251</v>
      </c>
      <c r="BE339" s="145">
        <f t="shared" si="84"/>
        <v>0</v>
      </c>
      <c r="BF339" s="145">
        <f t="shared" si="85"/>
        <v>0</v>
      </c>
      <c r="BG339" s="145">
        <f t="shared" si="86"/>
        <v>0</v>
      </c>
      <c r="BH339" s="145">
        <f t="shared" si="87"/>
        <v>0</v>
      </c>
      <c r="BI339" s="145">
        <f t="shared" si="88"/>
        <v>0</v>
      </c>
      <c r="BJ339" s="13" t="s">
        <v>83</v>
      </c>
      <c r="BK339" s="145">
        <f t="shared" si="89"/>
        <v>0</v>
      </c>
      <c r="BL339" s="13" t="s">
        <v>258</v>
      </c>
      <c r="BM339" s="144" t="s">
        <v>2588</v>
      </c>
    </row>
    <row r="340" spans="2:65" s="1" customFormat="1" ht="16.5" customHeight="1">
      <c r="B340" s="132"/>
      <c r="C340" s="146" t="s">
        <v>1084</v>
      </c>
      <c r="D340" s="146" t="s">
        <v>423</v>
      </c>
      <c r="E340" s="147" t="s">
        <v>2589</v>
      </c>
      <c r="F340" s="148" t="s">
        <v>2590</v>
      </c>
      <c r="G340" s="149" t="s">
        <v>411</v>
      </c>
      <c r="H340" s="150">
        <v>3</v>
      </c>
      <c r="I340" s="151"/>
      <c r="J340" s="152">
        <f t="shared" si="80"/>
        <v>0</v>
      </c>
      <c r="K340" s="148" t="s">
        <v>257</v>
      </c>
      <c r="L340" s="153"/>
      <c r="M340" s="154" t="s">
        <v>1</v>
      </c>
      <c r="N340" s="155" t="s">
        <v>41</v>
      </c>
      <c r="P340" s="142">
        <f t="shared" si="81"/>
        <v>0</v>
      </c>
      <c r="Q340" s="142">
        <v>0</v>
      </c>
      <c r="R340" s="142">
        <f t="shared" si="82"/>
        <v>0</v>
      </c>
      <c r="S340" s="142">
        <v>0</v>
      </c>
      <c r="T340" s="143">
        <f t="shared" si="83"/>
        <v>0</v>
      </c>
      <c r="AR340" s="144" t="s">
        <v>283</v>
      </c>
      <c r="AT340" s="144" t="s">
        <v>423</v>
      </c>
      <c r="AU340" s="144" t="s">
        <v>83</v>
      </c>
      <c r="AY340" s="13" t="s">
        <v>251</v>
      </c>
      <c r="BE340" s="145">
        <f t="shared" si="84"/>
        <v>0</v>
      </c>
      <c r="BF340" s="145">
        <f t="shared" si="85"/>
        <v>0</v>
      </c>
      <c r="BG340" s="145">
        <f t="shared" si="86"/>
        <v>0</v>
      </c>
      <c r="BH340" s="145">
        <f t="shared" si="87"/>
        <v>0</v>
      </c>
      <c r="BI340" s="145">
        <f t="shared" si="88"/>
        <v>0</v>
      </c>
      <c r="BJ340" s="13" t="s">
        <v>83</v>
      </c>
      <c r="BK340" s="145">
        <f t="shared" si="89"/>
        <v>0</v>
      </c>
      <c r="BL340" s="13" t="s">
        <v>258</v>
      </c>
      <c r="BM340" s="144" t="s">
        <v>2591</v>
      </c>
    </row>
    <row r="341" spans="2:65" s="1" customFormat="1" ht="16.5" customHeight="1">
      <c r="B341" s="132"/>
      <c r="C341" s="146" t="s">
        <v>1089</v>
      </c>
      <c r="D341" s="146" t="s">
        <v>423</v>
      </c>
      <c r="E341" s="147" t="s">
        <v>2592</v>
      </c>
      <c r="F341" s="148" t="s">
        <v>2593</v>
      </c>
      <c r="G341" s="149" t="s">
        <v>411</v>
      </c>
      <c r="H341" s="150">
        <v>39</v>
      </c>
      <c r="I341" s="151"/>
      <c r="J341" s="152">
        <f t="shared" si="80"/>
        <v>0</v>
      </c>
      <c r="K341" s="148" t="s">
        <v>257</v>
      </c>
      <c r="L341" s="153"/>
      <c r="M341" s="154" t="s">
        <v>1</v>
      </c>
      <c r="N341" s="155" t="s">
        <v>41</v>
      </c>
      <c r="P341" s="142">
        <f t="shared" si="81"/>
        <v>0</v>
      </c>
      <c r="Q341" s="142">
        <v>0</v>
      </c>
      <c r="R341" s="142">
        <f t="shared" si="82"/>
        <v>0</v>
      </c>
      <c r="S341" s="142">
        <v>0</v>
      </c>
      <c r="T341" s="143">
        <f t="shared" si="83"/>
        <v>0</v>
      </c>
      <c r="AR341" s="144" t="s">
        <v>283</v>
      </c>
      <c r="AT341" s="144" t="s">
        <v>423</v>
      </c>
      <c r="AU341" s="144" t="s">
        <v>83</v>
      </c>
      <c r="AY341" s="13" t="s">
        <v>251</v>
      </c>
      <c r="BE341" s="145">
        <f t="shared" si="84"/>
        <v>0</v>
      </c>
      <c r="BF341" s="145">
        <f t="shared" si="85"/>
        <v>0</v>
      </c>
      <c r="BG341" s="145">
        <f t="shared" si="86"/>
        <v>0</v>
      </c>
      <c r="BH341" s="145">
        <f t="shared" si="87"/>
        <v>0</v>
      </c>
      <c r="BI341" s="145">
        <f t="shared" si="88"/>
        <v>0</v>
      </c>
      <c r="BJ341" s="13" t="s">
        <v>83</v>
      </c>
      <c r="BK341" s="145">
        <f t="shared" si="89"/>
        <v>0</v>
      </c>
      <c r="BL341" s="13" t="s">
        <v>258</v>
      </c>
      <c r="BM341" s="144" t="s">
        <v>2594</v>
      </c>
    </row>
    <row r="342" spans="2:65" s="1" customFormat="1" ht="16.5" customHeight="1">
      <c r="B342" s="132"/>
      <c r="C342" s="146" t="s">
        <v>1093</v>
      </c>
      <c r="D342" s="146" t="s">
        <v>423</v>
      </c>
      <c r="E342" s="147" t="s">
        <v>2595</v>
      </c>
      <c r="F342" s="148" t="s">
        <v>2596</v>
      </c>
      <c r="G342" s="149" t="s">
        <v>401</v>
      </c>
      <c r="H342" s="150">
        <v>2</v>
      </c>
      <c r="I342" s="151"/>
      <c r="J342" s="152">
        <f t="shared" si="80"/>
        <v>0</v>
      </c>
      <c r="K342" s="148" t="s">
        <v>257</v>
      </c>
      <c r="L342" s="153"/>
      <c r="M342" s="154" t="s">
        <v>1</v>
      </c>
      <c r="N342" s="155" t="s">
        <v>41</v>
      </c>
      <c r="P342" s="142">
        <f t="shared" si="81"/>
        <v>0</v>
      </c>
      <c r="Q342" s="142">
        <v>0</v>
      </c>
      <c r="R342" s="142">
        <f t="shared" si="82"/>
        <v>0</v>
      </c>
      <c r="S342" s="142">
        <v>0</v>
      </c>
      <c r="T342" s="143">
        <f t="shared" si="83"/>
        <v>0</v>
      </c>
      <c r="AR342" s="144" t="s">
        <v>283</v>
      </c>
      <c r="AT342" s="144" t="s">
        <v>423</v>
      </c>
      <c r="AU342" s="144" t="s">
        <v>83</v>
      </c>
      <c r="AY342" s="13" t="s">
        <v>251</v>
      </c>
      <c r="BE342" s="145">
        <f t="shared" si="84"/>
        <v>0</v>
      </c>
      <c r="BF342" s="145">
        <f t="shared" si="85"/>
        <v>0</v>
      </c>
      <c r="BG342" s="145">
        <f t="shared" si="86"/>
        <v>0</v>
      </c>
      <c r="BH342" s="145">
        <f t="shared" si="87"/>
        <v>0</v>
      </c>
      <c r="BI342" s="145">
        <f t="shared" si="88"/>
        <v>0</v>
      </c>
      <c r="BJ342" s="13" t="s">
        <v>83</v>
      </c>
      <c r="BK342" s="145">
        <f t="shared" si="89"/>
        <v>0</v>
      </c>
      <c r="BL342" s="13" t="s">
        <v>258</v>
      </c>
      <c r="BM342" s="144" t="s">
        <v>2597</v>
      </c>
    </row>
    <row r="343" spans="2:65" s="1" customFormat="1" ht="16.5" customHeight="1">
      <c r="B343" s="132"/>
      <c r="C343" s="146" t="s">
        <v>1097</v>
      </c>
      <c r="D343" s="146" t="s">
        <v>423</v>
      </c>
      <c r="E343" s="147" t="s">
        <v>2598</v>
      </c>
      <c r="F343" s="148" t="s">
        <v>2599</v>
      </c>
      <c r="G343" s="149" t="s">
        <v>401</v>
      </c>
      <c r="H343" s="150">
        <v>2</v>
      </c>
      <c r="I343" s="151"/>
      <c r="J343" s="152">
        <f t="shared" si="80"/>
        <v>0</v>
      </c>
      <c r="K343" s="148" t="s">
        <v>257</v>
      </c>
      <c r="L343" s="153"/>
      <c r="M343" s="154" t="s">
        <v>1</v>
      </c>
      <c r="N343" s="155" t="s">
        <v>41</v>
      </c>
      <c r="P343" s="142">
        <f t="shared" si="81"/>
        <v>0</v>
      </c>
      <c r="Q343" s="142">
        <v>0</v>
      </c>
      <c r="R343" s="142">
        <f t="shared" si="82"/>
        <v>0</v>
      </c>
      <c r="S343" s="142">
        <v>0</v>
      </c>
      <c r="T343" s="143">
        <f t="shared" si="83"/>
        <v>0</v>
      </c>
      <c r="AR343" s="144" t="s">
        <v>283</v>
      </c>
      <c r="AT343" s="144" t="s">
        <v>423</v>
      </c>
      <c r="AU343" s="144" t="s">
        <v>83</v>
      </c>
      <c r="AY343" s="13" t="s">
        <v>251</v>
      </c>
      <c r="BE343" s="145">
        <f t="shared" si="84"/>
        <v>0</v>
      </c>
      <c r="BF343" s="145">
        <f t="shared" si="85"/>
        <v>0</v>
      </c>
      <c r="BG343" s="145">
        <f t="shared" si="86"/>
        <v>0</v>
      </c>
      <c r="BH343" s="145">
        <f t="shared" si="87"/>
        <v>0</v>
      </c>
      <c r="BI343" s="145">
        <f t="shared" si="88"/>
        <v>0</v>
      </c>
      <c r="BJ343" s="13" t="s">
        <v>83</v>
      </c>
      <c r="BK343" s="145">
        <f t="shared" si="89"/>
        <v>0</v>
      </c>
      <c r="BL343" s="13" t="s">
        <v>258</v>
      </c>
      <c r="BM343" s="144" t="s">
        <v>2600</v>
      </c>
    </row>
    <row r="344" spans="2:65" s="1" customFormat="1" ht="24.2" customHeight="1">
      <c r="B344" s="132"/>
      <c r="C344" s="146" t="s">
        <v>1101</v>
      </c>
      <c r="D344" s="146" t="s">
        <v>423</v>
      </c>
      <c r="E344" s="147" t="s">
        <v>2601</v>
      </c>
      <c r="F344" s="148" t="s">
        <v>2602</v>
      </c>
      <c r="G344" s="149" t="s">
        <v>411</v>
      </c>
      <c r="H344" s="150">
        <v>50</v>
      </c>
      <c r="I344" s="151"/>
      <c r="J344" s="152">
        <f t="shared" si="80"/>
        <v>0</v>
      </c>
      <c r="K344" s="148" t="s">
        <v>257</v>
      </c>
      <c r="L344" s="153"/>
      <c r="M344" s="154" t="s">
        <v>1</v>
      </c>
      <c r="N344" s="155" t="s">
        <v>41</v>
      </c>
      <c r="P344" s="142">
        <f t="shared" si="81"/>
        <v>0</v>
      </c>
      <c r="Q344" s="142">
        <v>0</v>
      </c>
      <c r="R344" s="142">
        <f t="shared" si="82"/>
        <v>0</v>
      </c>
      <c r="S344" s="142">
        <v>0</v>
      </c>
      <c r="T344" s="143">
        <f t="shared" si="83"/>
        <v>0</v>
      </c>
      <c r="AR344" s="144" t="s">
        <v>283</v>
      </c>
      <c r="AT344" s="144" t="s">
        <v>423</v>
      </c>
      <c r="AU344" s="144" t="s">
        <v>83</v>
      </c>
      <c r="AY344" s="13" t="s">
        <v>251</v>
      </c>
      <c r="BE344" s="145">
        <f t="shared" si="84"/>
        <v>0</v>
      </c>
      <c r="BF344" s="145">
        <f t="shared" si="85"/>
        <v>0</v>
      </c>
      <c r="BG344" s="145">
        <f t="shared" si="86"/>
        <v>0</v>
      </c>
      <c r="BH344" s="145">
        <f t="shared" si="87"/>
        <v>0</v>
      </c>
      <c r="BI344" s="145">
        <f t="shared" si="88"/>
        <v>0</v>
      </c>
      <c r="BJ344" s="13" t="s">
        <v>83</v>
      </c>
      <c r="BK344" s="145">
        <f t="shared" si="89"/>
        <v>0</v>
      </c>
      <c r="BL344" s="13" t="s">
        <v>258</v>
      </c>
      <c r="BM344" s="144" t="s">
        <v>2603</v>
      </c>
    </row>
    <row r="345" spans="2:65" s="1" customFormat="1" ht="16.5" customHeight="1">
      <c r="B345" s="132"/>
      <c r="C345" s="146" t="s">
        <v>1105</v>
      </c>
      <c r="D345" s="146" t="s">
        <v>423</v>
      </c>
      <c r="E345" s="147" t="s">
        <v>2604</v>
      </c>
      <c r="F345" s="148" t="s">
        <v>2605</v>
      </c>
      <c r="G345" s="149" t="s">
        <v>411</v>
      </c>
      <c r="H345" s="150">
        <v>1052</v>
      </c>
      <c r="I345" s="151"/>
      <c r="J345" s="152">
        <f t="shared" si="80"/>
        <v>0</v>
      </c>
      <c r="K345" s="148" t="s">
        <v>257</v>
      </c>
      <c r="L345" s="153"/>
      <c r="M345" s="154" t="s">
        <v>1</v>
      </c>
      <c r="N345" s="155" t="s">
        <v>41</v>
      </c>
      <c r="P345" s="142">
        <f t="shared" si="81"/>
        <v>0</v>
      </c>
      <c r="Q345" s="142">
        <v>0</v>
      </c>
      <c r="R345" s="142">
        <f t="shared" si="82"/>
        <v>0</v>
      </c>
      <c r="S345" s="142">
        <v>0</v>
      </c>
      <c r="T345" s="143">
        <f t="shared" si="83"/>
        <v>0</v>
      </c>
      <c r="AR345" s="144" t="s">
        <v>283</v>
      </c>
      <c r="AT345" s="144" t="s">
        <v>423</v>
      </c>
      <c r="AU345" s="144" t="s">
        <v>83</v>
      </c>
      <c r="AY345" s="13" t="s">
        <v>251</v>
      </c>
      <c r="BE345" s="145">
        <f t="shared" si="84"/>
        <v>0</v>
      </c>
      <c r="BF345" s="145">
        <f t="shared" si="85"/>
        <v>0</v>
      </c>
      <c r="BG345" s="145">
        <f t="shared" si="86"/>
        <v>0</v>
      </c>
      <c r="BH345" s="145">
        <f t="shared" si="87"/>
        <v>0</v>
      </c>
      <c r="BI345" s="145">
        <f t="shared" si="88"/>
        <v>0</v>
      </c>
      <c r="BJ345" s="13" t="s">
        <v>83</v>
      </c>
      <c r="BK345" s="145">
        <f t="shared" si="89"/>
        <v>0</v>
      </c>
      <c r="BL345" s="13" t="s">
        <v>258</v>
      </c>
      <c r="BM345" s="144" t="s">
        <v>2606</v>
      </c>
    </row>
    <row r="346" spans="2:65" s="1" customFormat="1" ht="16.5" customHeight="1">
      <c r="B346" s="132"/>
      <c r="C346" s="146" t="s">
        <v>1109</v>
      </c>
      <c r="D346" s="146" t="s">
        <v>423</v>
      </c>
      <c r="E346" s="147" t="s">
        <v>2607</v>
      </c>
      <c r="F346" s="148" t="s">
        <v>2608</v>
      </c>
      <c r="G346" s="149" t="s">
        <v>401</v>
      </c>
      <c r="H346" s="150">
        <v>4</v>
      </c>
      <c r="I346" s="151"/>
      <c r="J346" s="152">
        <f t="shared" si="80"/>
        <v>0</v>
      </c>
      <c r="K346" s="148" t="s">
        <v>257</v>
      </c>
      <c r="L346" s="153"/>
      <c r="M346" s="154" t="s">
        <v>1</v>
      </c>
      <c r="N346" s="155" t="s">
        <v>41</v>
      </c>
      <c r="P346" s="142">
        <f t="shared" si="81"/>
        <v>0</v>
      </c>
      <c r="Q346" s="142">
        <v>0</v>
      </c>
      <c r="R346" s="142">
        <f t="shared" si="82"/>
        <v>0</v>
      </c>
      <c r="S346" s="142">
        <v>0</v>
      </c>
      <c r="T346" s="143">
        <f t="shared" si="83"/>
        <v>0</v>
      </c>
      <c r="AR346" s="144" t="s">
        <v>283</v>
      </c>
      <c r="AT346" s="144" t="s">
        <v>423</v>
      </c>
      <c r="AU346" s="144" t="s">
        <v>83</v>
      </c>
      <c r="AY346" s="13" t="s">
        <v>251</v>
      </c>
      <c r="BE346" s="145">
        <f t="shared" si="84"/>
        <v>0</v>
      </c>
      <c r="BF346" s="145">
        <f t="shared" si="85"/>
        <v>0</v>
      </c>
      <c r="BG346" s="145">
        <f t="shared" si="86"/>
        <v>0</v>
      </c>
      <c r="BH346" s="145">
        <f t="shared" si="87"/>
        <v>0</v>
      </c>
      <c r="BI346" s="145">
        <f t="shared" si="88"/>
        <v>0</v>
      </c>
      <c r="BJ346" s="13" t="s">
        <v>83</v>
      </c>
      <c r="BK346" s="145">
        <f t="shared" si="89"/>
        <v>0</v>
      </c>
      <c r="BL346" s="13" t="s">
        <v>258</v>
      </c>
      <c r="BM346" s="144" t="s">
        <v>2609</v>
      </c>
    </row>
    <row r="347" spans="2:65" s="1" customFormat="1" ht="24.2" customHeight="1">
      <c r="B347" s="132"/>
      <c r="C347" s="146" t="s">
        <v>1113</v>
      </c>
      <c r="D347" s="146" t="s">
        <v>423</v>
      </c>
      <c r="E347" s="147" t="s">
        <v>2610</v>
      </c>
      <c r="F347" s="148" t="s">
        <v>2611</v>
      </c>
      <c r="G347" s="149" t="s">
        <v>401</v>
      </c>
      <c r="H347" s="150">
        <v>7</v>
      </c>
      <c r="I347" s="151"/>
      <c r="J347" s="152">
        <f t="shared" si="80"/>
        <v>0</v>
      </c>
      <c r="K347" s="148" t="s">
        <v>257</v>
      </c>
      <c r="L347" s="153"/>
      <c r="M347" s="154" t="s">
        <v>1</v>
      </c>
      <c r="N347" s="155" t="s">
        <v>41</v>
      </c>
      <c r="P347" s="142">
        <f t="shared" si="81"/>
        <v>0</v>
      </c>
      <c r="Q347" s="142">
        <v>0</v>
      </c>
      <c r="R347" s="142">
        <f t="shared" si="82"/>
        <v>0</v>
      </c>
      <c r="S347" s="142">
        <v>0</v>
      </c>
      <c r="T347" s="143">
        <f t="shared" si="83"/>
        <v>0</v>
      </c>
      <c r="AR347" s="144" t="s">
        <v>283</v>
      </c>
      <c r="AT347" s="144" t="s">
        <v>423</v>
      </c>
      <c r="AU347" s="144" t="s">
        <v>83</v>
      </c>
      <c r="AY347" s="13" t="s">
        <v>251</v>
      </c>
      <c r="BE347" s="145">
        <f t="shared" si="84"/>
        <v>0</v>
      </c>
      <c r="BF347" s="145">
        <f t="shared" si="85"/>
        <v>0</v>
      </c>
      <c r="BG347" s="145">
        <f t="shared" si="86"/>
        <v>0</v>
      </c>
      <c r="BH347" s="145">
        <f t="shared" si="87"/>
        <v>0</v>
      </c>
      <c r="BI347" s="145">
        <f t="shared" si="88"/>
        <v>0</v>
      </c>
      <c r="BJ347" s="13" t="s">
        <v>83</v>
      </c>
      <c r="BK347" s="145">
        <f t="shared" si="89"/>
        <v>0</v>
      </c>
      <c r="BL347" s="13" t="s">
        <v>258</v>
      </c>
      <c r="BM347" s="144" t="s">
        <v>2612</v>
      </c>
    </row>
    <row r="348" spans="2:65" s="1" customFormat="1" ht="16.5" customHeight="1">
      <c r="B348" s="132"/>
      <c r="C348" s="146" t="s">
        <v>1117</v>
      </c>
      <c r="D348" s="146" t="s">
        <v>423</v>
      </c>
      <c r="E348" s="147" t="s">
        <v>2613</v>
      </c>
      <c r="F348" s="148" t="s">
        <v>2614</v>
      </c>
      <c r="G348" s="149" t="s">
        <v>401</v>
      </c>
      <c r="H348" s="150">
        <v>200</v>
      </c>
      <c r="I348" s="151"/>
      <c r="J348" s="152">
        <f t="shared" si="80"/>
        <v>0</v>
      </c>
      <c r="K348" s="148" t="s">
        <v>257</v>
      </c>
      <c r="L348" s="153"/>
      <c r="M348" s="154" t="s">
        <v>1</v>
      </c>
      <c r="N348" s="155" t="s">
        <v>41</v>
      </c>
      <c r="P348" s="142">
        <f t="shared" si="81"/>
        <v>0</v>
      </c>
      <c r="Q348" s="142">
        <v>0</v>
      </c>
      <c r="R348" s="142">
        <f t="shared" si="82"/>
        <v>0</v>
      </c>
      <c r="S348" s="142">
        <v>0</v>
      </c>
      <c r="T348" s="143">
        <f t="shared" si="83"/>
        <v>0</v>
      </c>
      <c r="AR348" s="144" t="s">
        <v>283</v>
      </c>
      <c r="AT348" s="144" t="s">
        <v>423</v>
      </c>
      <c r="AU348" s="144" t="s">
        <v>83</v>
      </c>
      <c r="AY348" s="13" t="s">
        <v>251</v>
      </c>
      <c r="BE348" s="145">
        <f t="shared" si="84"/>
        <v>0</v>
      </c>
      <c r="BF348" s="145">
        <f t="shared" si="85"/>
        <v>0</v>
      </c>
      <c r="BG348" s="145">
        <f t="shared" si="86"/>
        <v>0</v>
      </c>
      <c r="BH348" s="145">
        <f t="shared" si="87"/>
        <v>0</v>
      </c>
      <c r="BI348" s="145">
        <f t="shared" si="88"/>
        <v>0</v>
      </c>
      <c r="BJ348" s="13" t="s">
        <v>83</v>
      </c>
      <c r="BK348" s="145">
        <f t="shared" si="89"/>
        <v>0</v>
      </c>
      <c r="BL348" s="13" t="s">
        <v>258</v>
      </c>
      <c r="BM348" s="144" t="s">
        <v>2615</v>
      </c>
    </row>
    <row r="349" spans="2:65" s="1" customFormat="1" ht="16.5" customHeight="1">
      <c r="B349" s="132"/>
      <c r="C349" s="146" t="s">
        <v>1121</v>
      </c>
      <c r="D349" s="146" t="s">
        <v>423</v>
      </c>
      <c r="E349" s="147" t="s">
        <v>2616</v>
      </c>
      <c r="F349" s="148" t="s">
        <v>2617</v>
      </c>
      <c r="G349" s="149" t="s">
        <v>401</v>
      </c>
      <c r="H349" s="150">
        <v>12</v>
      </c>
      <c r="I349" s="151"/>
      <c r="J349" s="152">
        <f t="shared" si="80"/>
        <v>0</v>
      </c>
      <c r="K349" s="148" t="s">
        <v>257</v>
      </c>
      <c r="L349" s="153"/>
      <c r="M349" s="154" t="s">
        <v>1</v>
      </c>
      <c r="N349" s="155" t="s">
        <v>41</v>
      </c>
      <c r="P349" s="142">
        <f t="shared" si="81"/>
        <v>0</v>
      </c>
      <c r="Q349" s="142">
        <v>0</v>
      </c>
      <c r="R349" s="142">
        <f t="shared" si="82"/>
        <v>0</v>
      </c>
      <c r="S349" s="142">
        <v>0</v>
      </c>
      <c r="T349" s="143">
        <f t="shared" si="83"/>
        <v>0</v>
      </c>
      <c r="AR349" s="144" t="s">
        <v>283</v>
      </c>
      <c r="AT349" s="144" t="s">
        <v>423</v>
      </c>
      <c r="AU349" s="144" t="s">
        <v>83</v>
      </c>
      <c r="AY349" s="13" t="s">
        <v>251</v>
      </c>
      <c r="BE349" s="145">
        <f t="shared" si="84"/>
        <v>0</v>
      </c>
      <c r="BF349" s="145">
        <f t="shared" si="85"/>
        <v>0</v>
      </c>
      <c r="BG349" s="145">
        <f t="shared" si="86"/>
        <v>0</v>
      </c>
      <c r="BH349" s="145">
        <f t="shared" si="87"/>
        <v>0</v>
      </c>
      <c r="BI349" s="145">
        <f t="shared" si="88"/>
        <v>0</v>
      </c>
      <c r="BJ349" s="13" t="s">
        <v>83</v>
      </c>
      <c r="BK349" s="145">
        <f t="shared" si="89"/>
        <v>0</v>
      </c>
      <c r="BL349" s="13" t="s">
        <v>258</v>
      </c>
      <c r="BM349" s="144" t="s">
        <v>2618</v>
      </c>
    </row>
    <row r="350" spans="2:65" s="1" customFormat="1" ht="21.75" customHeight="1">
      <c r="B350" s="132"/>
      <c r="C350" s="146" t="s">
        <v>1125</v>
      </c>
      <c r="D350" s="146" t="s">
        <v>423</v>
      </c>
      <c r="E350" s="147" t="s">
        <v>2619</v>
      </c>
      <c r="F350" s="148" t="s">
        <v>2620</v>
      </c>
      <c r="G350" s="149" t="s">
        <v>401</v>
      </c>
      <c r="H350" s="150">
        <v>2</v>
      </c>
      <c r="I350" s="151"/>
      <c r="J350" s="152">
        <f t="shared" si="80"/>
        <v>0</v>
      </c>
      <c r="K350" s="148" t="s">
        <v>257</v>
      </c>
      <c r="L350" s="153"/>
      <c r="M350" s="154" t="s">
        <v>1</v>
      </c>
      <c r="N350" s="155" t="s">
        <v>41</v>
      </c>
      <c r="P350" s="142">
        <f t="shared" si="81"/>
        <v>0</v>
      </c>
      <c r="Q350" s="142">
        <v>0</v>
      </c>
      <c r="R350" s="142">
        <f t="shared" si="82"/>
        <v>0</v>
      </c>
      <c r="S350" s="142">
        <v>0</v>
      </c>
      <c r="T350" s="143">
        <f t="shared" si="83"/>
        <v>0</v>
      </c>
      <c r="AR350" s="144" t="s">
        <v>283</v>
      </c>
      <c r="AT350" s="144" t="s">
        <v>423</v>
      </c>
      <c r="AU350" s="144" t="s">
        <v>83</v>
      </c>
      <c r="AY350" s="13" t="s">
        <v>251</v>
      </c>
      <c r="BE350" s="145">
        <f t="shared" si="84"/>
        <v>0</v>
      </c>
      <c r="BF350" s="145">
        <f t="shared" si="85"/>
        <v>0</v>
      </c>
      <c r="BG350" s="145">
        <f t="shared" si="86"/>
        <v>0</v>
      </c>
      <c r="BH350" s="145">
        <f t="shared" si="87"/>
        <v>0</v>
      </c>
      <c r="BI350" s="145">
        <f t="shared" si="88"/>
        <v>0</v>
      </c>
      <c r="BJ350" s="13" t="s">
        <v>83</v>
      </c>
      <c r="BK350" s="145">
        <f t="shared" si="89"/>
        <v>0</v>
      </c>
      <c r="BL350" s="13" t="s">
        <v>258</v>
      </c>
      <c r="BM350" s="144" t="s">
        <v>2621</v>
      </c>
    </row>
    <row r="351" spans="2:65" s="1" customFormat="1" ht="16.5" customHeight="1">
      <c r="B351" s="132"/>
      <c r="C351" s="146" t="s">
        <v>1129</v>
      </c>
      <c r="D351" s="146" t="s">
        <v>423</v>
      </c>
      <c r="E351" s="147" t="s">
        <v>2622</v>
      </c>
      <c r="F351" s="148" t="s">
        <v>2623</v>
      </c>
      <c r="G351" s="149" t="s">
        <v>401</v>
      </c>
      <c r="H351" s="150">
        <v>120</v>
      </c>
      <c r="I351" s="151"/>
      <c r="J351" s="152">
        <f t="shared" si="80"/>
        <v>0</v>
      </c>
      <c r="K351" s="148" t="s">
        <v>257</v>
      </c>
      <c r="L351" s="153"/>
      <c r="M351" s="154" t="s">
        <v>1</v>
      </c>
      <c r="N351" s="155" t="s">
        <v>41</v>
      </c>
      <c r="P351" s="142">
        <f t="shared" si="81"/>
        <v>0</v>
      </c>
      <c r="Q351" s="142">
        <v>0</v>
      </c>
      <c r="R351" s="142">
        <f t="shared" si="82"/>
        <v>0</v>
      </c>
      <c r="S351" s="142">
        <v>0</v>
      </c>
      <c r="T351" s="143">
        <f t="shared" si="83"/>
        <v>0</v>
      </c>
      <c r="AR351" s="144" t="s">
        <v>283</v>
      </c>
      <c r="AT351" s="144" t="s">
        <v>423</v>
      </c>
      <c r="AU351" s="144" t="s">
        <v>83</v>
      </c>
      <c r="AY351" s="13" t="s">
        <v>251</v>
      </c>
      <c r="BE351" s="145">
        <f t="shared" si="84"/>
        <v>0</v>
      </c>
      <c r="BF351" s="145">
        <f t="shared" si="85"/>
        <v>0</v>
      </c>
      <c r="BG351" s="145">
        <f t="shared" si="86"/>
        <v>0</v>
      </c>
      <c r="BH351" s="145">
        <f t="shared" si="87"/>
        <v>0</v>
      </c>
      <c r="BI351" s="145">
        <f t="shared" si="88"/>
        <v>0</v>
      </c>
      <c r="BJ351" s="13" t="s">
        <v>83</v>
      </c>
      <c r="BK351" s="145">
        <f t="shared" si="89"/>
        <v>0</v>
      </c>
      <c r="BL351" s="13" t="s">
        <v>258</v>
      </c>
      <c r="BM351" s="144" t="s">
        <v>2624</v>
      </c>
    </row>
    <row r="352" spans="2:65" s="1" customFormat="1" ht="16.5" customHeight="1">
      <c r="B352" s="132"/>
      <c r="C352" s="146" t="s">
        <v>1135</v>
      </c>
      <c r="D352" s="146" t="s">
        <v>423</v>
      </c>
      <c r="E352" s="147" t="s">
        <v>2625</v>
      </c>
      <c r="F352" s="148" t="s">
        <v>2626</v>
      </c>
      <c r="G352" s="149" t="s">
        <v>401</v>
      </c>
      <c r="H352" s="150">
        <v>3</v>
      </c>
      <c r="I352" s="151"/>
      <c r="J352" s="152">
        <f t="shared" si="80"/>
        <v>0</v>
      </c>
      <c r="K352" s="148" t="s">
        <v>257</v>
      </c>
      <c r="L352" s="153"/>
      <c r="M352" s="154" t="s">
        <v>1</v>
      </c>
      <c r="N352" s="155" t="s">
        <v>41</v>
      </c>
      <c r="P352" s="142">
        <f t="shared" si="81"/>
        <v>0</v>
      </c>
      <c r="Q352" s="142">
        <v>0</v>
      </c>
      <c r="R352" s="142">
        <f t="shared" si="82"/>
        <v>0</v>
      </c>
      <c r="S352" s="142">
        <v>0</v>
      </c>
      <c r="T352" s="143">
        <f t="shared" si="83"/>
        <v>0</v>
      </c>
      <c r="AR352" s="144" t="s">
        <v>283</v>
      </c>
      <c r="AT352" s="144" t="s">
        <v>423</v>
      </c>
      <c r="AU352" s="144" t="s">
        <v>83</v>
      </c>
      <c r="AY352" s="13" t="s">
        <v>251</v>
      </c>
      <c r="BE352" s="145">
        <f t="shared" si="84"/>
        <v>0</v>
      </c>
      <c r="BF352" s="145">
        <f t="shared" si="85"/>
        <v>0</v>
      </c>
      <c r="BG352" s="145">
        <f t="shared" si="86"/>
        <v>0</v>
      </c>
      <c r="BH352" s="145">
        <f t="shared" si="87"/>
        <v>0</v>
      </c>
      <c r="BI352" s="145">
        <f t="shared" si="88"/>
        <v>0</v>
      </c>
      <c r="BJ352" s="13" t="s">
        <v>83</v>
      </c>
      <c r="BK352" s="145">
        <f t="shared" si="89"/>
        <v>0</v>
      </c>
      <c r="BL352" s="13" t="s">
        <v>258</v>
      </c>
      <c r="BM352" s="144" t="s">
        <v>2627</v>
      </c>
    </row>
    <row r="353" spans="2:65" s="1" customFormat="1" ht="21.75" customHeight="1">
      <c r="B353" s="132"/>
      <c r="C353" s="146" t="s">
        <v>1140</v>
      </c>
      <c r="D353" s="146" t="s">
        <v>423</v>
      </c>
      <c r="E353" s="147" t="s">
        <v>2628</v>
      </c>
      <c r="F353" s="148" t="s">
        <v>2629</v>
      </c>
      <c r="G353" s="149" t="s">
        <v>401</v>
      </c>
      <c r="H353" s="150">
        <v>15</v>
      </c>
      <c r="I353" s="151"/>
      <c r="J353" s="152">
        <f t="shared" si="80"/>
        <v>0</v>
      </c>
      <c r="K353" s="148" t="s">
        <v>257</v>
      </c>
      <c r="L353" s="153"/>
      <c r="M353" s="154" t="s">
        <v>1</v>
      </c>
      <c r="N353" s="155" t="s">
        <v>41</v>
      </c>
      <c r="P353" s="142">
        <f t="shared" si="81"/>
        <v>0</v>
      </c>
      <c r="Q353" s="142">
        <v>0</v>
      </c>
      <c r="R353" s="142">
        <f t="shared" si="82"/>
        <v>0</v>
      </c>
      <c r="S353" s="142">
        <v>0</v>
      </c>
      <c r="T353" s="143">
        <f t="shared" si="83"/>
        <v>0</v>
      </c>
      <c r="AR353" s="144" t="s">
        <v>283</v>
      </c>
      <c r="AT353" s="144" t="s">
        <v>423</v>
      </c>
      <c r="AU353" s="144" t="s">
        <v>83</v>
      </c>
      <c r="AY353" s="13" t="s">
        <v>251</v>
      </c>
      <c r="BE353" s="145">
        <f t="shared" si="84"/>
        <v>0</v>
      </c>
      <c r="BF353" s="145">
        <f t="shared" si="85"/>
        <v>0</v>
      </c>
      <c r="BG353" s="145">
        <f t="shared" si="86"/>
        <v>0</v>
      </c>
      <c r="BH353" s="145">
        <f t="shared" si="87"/>
        <v>0</v>
      </c>
      <c r="BI353" s="145">
        <f t="shared" si="88"/>
        <v>0</v>
      </c>
      <c r="BJ353" s="13" t="s">
        <v>83</v>
      </c>
      <c r="BK353" s="145">
        <f t="shared" si="89"/>
        <v>0</v>
      </c>
      <c r="BL353" s="13" t="s">
        <v>258</v>
      </c>
      <c r="BM353" s="144" t="s">
        <v>2630</v>
      </c>
    </row>
    <row r="354" spans="2:65" s="1" customFormat="1" ht="24.2" customHeight="1">
      <c r="B354" s="132"/>
      <c r="C354" s="146" t="s">
        <v>1144</v>
      </c>
      <c r="D354" s="146" t="s">
        <v>423</v>
      </c>
      <c r="E354" s="147" t="s">
        <v>2631</v>
      </c>
      <c r="F354" s="148" t="s">
        <v>2632</v>
      </c>
      <c r="G354" s="149" t="s">
        <v>401</v>
      </c>
      <c r="H354" s="150">
        <v>76</v>
      </c>
      <c r="I354" s="151"/>
      <c r="J354" s="152">
        <f t="shared" si="80"/>
        <v>0</v>
      </c>
      <c r="K354" s="148" t="s">
        <v>257</v>
      </c>
      <c r="L354" s="153"/>
      <c r="M354" s="154" t="s">
        <v>1</v>
      </c>
      <c r="N354" s="155" t="s">
        <v>41</v>
      </c>
      <c r="P354" s="142">
        <f t="shared" si="81"/>
        <v>0</v>
      </c>
      <c r="Q354" s="142">
        <v>0</v>
      </c>
      <c r="R354" s="142">
        <f t="shared" si="82"/>
        <v>0</v>
      </c>
      <c r="S354" s="142">
        <v>0</v>
      </c>
      <c r="T354" s="143">
        <f t="shared" si="83"/>
        <v>0</v>
      </c>
      <c r="AR354" s="144" t="s">
        <v>283</v>
      </c>
      <c r="AT354" s="144" t="s">
        <v>423</v>
      </c>
      <c r="AU354" s="144" t="s">
        <v>83</v>
      </c>
      <c r="AY354" s="13" t="s">
        <v>251</v>
      </c>
      <c r="BE354" s="145">
        <f t="shared" si="84"/>
        <v>0</v>
      </c>
      <c r="BF354" s="145">
        <f t="shared" si="85"/>
        <v>0</v>
      </c>
      <c r="BG354" s="145">
        <f t="shared" si="86"/>
        <v>0</v>
      </c>
      <c r="BH354" s="145">
        <f t="shared" si="87"/>
        <v>0</v>
      </c>
      <c r="BI354" s="145">
        <f t="shared" si="88"/>
        <v>0</v>
      </c>
      <c r="BJ354" s="13" t="s">
        <v>83</v>
      </c>
      <c r="BK354" s="145">
        <f t="shared" si="89"/>
        <v>0</v>
      </c>
      <c r="BL354" s="13" t="s">
        <v>258</v>
      </c>
      <c r="BM354" s="144" t="s">
        <v>2633</v>
      </c>
    </row>
    <row r="355" spans="2:65" s="1" customFormat="1" ht="24.2" customHeight="1">
      <c r="B355" s="132"/>
      <c r="C355" s="146" t="s">
        <v>1148</v>
      </c>
      <c r="D355" s="146" t="s">
        <v>423</v>
      </c>
      <c r="E355" s="147" t="s">
        <v>2634</v>
      </c>
      <c r="F355" s="148" t="s">
        <v>2635</v>
      </c>
      <c r="G355" s="149" t="s">
        <v>401</v>
      </c>
      <c r="H355" s="150">
        <v>16</v>
      </c>
      <c r="I355" s="151"/>
      <c r="J355" s="152">
        <f t="shared" si="80"/>
        <v>0</v>
      </c>
      <c r="K355" s="148" t="s">
        <v>257</v>
      </c>
      <c r="L355" s="153"/>
      <c r="M355" s="154" t="s">
        <v>1</v>
      </c>
      <c r="N355" s="155" t="s">
        <v>41</v>
      </c>
      <c r="P355" s="142">
        <f t="shared" si="81"/>
        <v>0</v>
      </c>
      <c r="Q355" s="142">
        <v>0</v>
      </c>
      <c r="R355" s="142">
        <f t="shared" si="82"/>
        <v>0</v>
      </c>
      <c r="S355" s="142">
        <v>0</v>
      </c>
      <c r="T355" s="143">
        <f t="shared" si="83"/>
        <v>0</v>
      </c>
      <c r="AR355" s="144" t="s">
        <v>283</v>
      </c>
      <c r="AT355" s="144" t="s">
        <v>423</v>
      </c>
      <c r="AU355" s="144" t="s">
        <v>83</v>
      </c>
      <c r="AY355" s="13" t="s">
        <v>251</v>
      </c>
      <c r="BE355" s="145">
        <f t="shared" si="84"/>
        <v>0</v>
      </c>
      <c r="BF355" s="145">
        <f t="shared" si="85"/>
        <v>0</v>
      </c>
      <c r="BG355" s="145">
        <f t="shared" si="86"/>
        <v>0</v>
      </c>
      <c r="BH355" s="145">
        <f t="shared" si="87"/>
        <v>0</v>
      </c>
      <c r="BI355" s="145">
        <f t="shared" si="88"/>
        <v>0</v>
      </c>
      <c r="BJ355" s="13" t="s">
        <v>83</v>
      </c>
      <c r="BK355" s="145">
        <f t="shared" si="89"/>
        <v>0</v>
      </c>
      <c r="BL355" s="13" t="s">
        <v>258</v>
      </c>
      <c r="BM355" s="144" t="s">
        <v>2636</v>
      </c>
    </row>
    <row r="356" spans="2:65" s="1" customFormat="1" ht="16.5" customHeight="1">
      <c r="B356" s="132"/>
      <c r="C356" s="146" t="s">
        <v>1152</v>
      </c>
      <c r="D356" s="146" t="s">
        <v>423</v>
      </c>
      <c r="E356" s="147" t="s">
        <v>2637</v>
      </c>
      <c r="F356" s="148" t="s">
        <v>2638</v>
      </c>
      <c r="G356" s="149" t="s">
        <v>401</v>
      </c>
      <c r="H356" s="150">
        <v>23</v>
      </c>
      <c r="I356" s="151"/>
      <c r="J356" s="152">
        <f t="shared" si="80"/>
        <v>0</v>
      </c>
      <c r="K356" s="148" t="s">
        <v>257</v>
      </c>
      <c r="L356" s="153"/>
      <c r="M356" s="154" t="s">
        <v>1</v>
      </c>
      <c r="N356" s="155" t="s">
        <v>41</v>
      </c>
      <c r="P356" s="142">
        <f t="shared" si="81"/>
        <v>0</v>
      </c>
      <c r="Q356" s="142">
        <v>0</v>
      </c>
      <c r="R356" s="142">
        <f t="shared" si="82"/>
        <v>0</v>
      </c>
      <c r="S356" s="142">
        <v>0</v>
      </c>
      <c r="T356" s="143">
        <f t="shared" si="83"/>
        <v>0</v>
      </c>
      <c r="AR356" s="144" t="s">
        <v>283</v>
      </c>
      <c r="AT356" s="144" t="s">
        <v>423</v>
      </c>
      <c r="AU356" s="144" t="s">
        <v>83</v>
      </c>
      <c r="AY356" s="13" t="s">
        <v>251</v>
      </c>
      <c r="BE356" s="145">
        <f t="shared" si="84"/>
        <v>0</v>
      </c>
      <c r="BF356" s="145">
        <f t="shared" si="85"/>
        <v>0</v>
      </c>
      <c r="BG356" s="145">
        <f t="shared" si="86"/>
        <v>0</v>
      </c>
      <c r="BH356" s="145">
        <f t="shared" si="87"/>
        <v>0</v>
      </c>
      <c r="BI356" s="145">
        <f t="shared" si="88"/>
        <v>0</v>
      </c>
      <c r="BJ356" s="13" t="s">
        <v>83</v>
      </c>
      <c r="BK356" s="145">
        <f t="shared" si="89"/>
        <v>0</v>
      </c>
      <c r="BL356" s="13" t="s">
        <v>258</v>
      </c>
      <c r="BM356" s="144" t="s">
        <v>2639</v>
      </c>
    </row>
    <row r="357" spans="2:65" s="1" customFormat="1" ht="24.2" customHeight="1">
      <c r="B357" s="132"/>
      <c r="C357" s="146" t="s">
        <v>1156</v>
      </c>
      <c r="D357" s="146" t="s">
        <v>423</v>
      </c>
      <c r="E357" s="147" t="s">
        <v>2640</v>
      </c>
      <c r="F357" s="148" t="s">
        <v>2641</v>
      </c>
      <c r="G357" s="149" t="s">
        <v>401</v>
      </c>
      <c r="H357" s="150">
        <v>3</v>
      </c>
      <c r="I357" s="151"/>
      <c r="J357" s="152">
        <f t="shared" si="80"/>
        <v>0</v>
      </c>
      <c r="K357" s="148" t="s">
        <v>257</v>
      </c>
      <c r="L357" s="153"/>
      <c r="M357" s="154" t="s">
        <v>1</v>
      </c>
      <c r="N357" s="155" t="s">
        <v>41</v>
      </c>
      <c r="P357" s="142">
        <f t="shared" si="81"/>
        <v>0</v>
      </c>
      <c r="Q357" s="142">
        <v>0</v>
      </c>
      <c r="R357" s="142">
        <f t="shared" si="82"/>
        <v>0</v>
      </c>
      <c r="S357" s="142">
        <v>0</v>
      </c>
      <c r="T357" s="143">
        <f t="shared" si="83"/>
        <v>0</v>
      </c>
      <c r="AR357" s="144" t="s">
        <v>283</v>
      </c>
      <c r="AT357" s="144" t="s">
        <v>423</v>
      </c>
      <c r="AU357" s="144" t="s">
        <v>83</v>
      </c>
      <c r="AY357" s="13" t="s">
        <v>251</v>
      </c>
      <c r="BE357" s="145">
        <f t="shared" si="84"/>
        <v>0</v>
      </c>
      <c r="BF357" s="145">
        <f t="shared" si="85"/>
        <v>0</v>
      </c>
      <c r="BG357" s="145">
        <f t="shared" si="86"/>
        <v>0</v>
      </c>
      <c r="BH357" s="145">
        <f t="shared" si="87"/>
        <v>0</v>
      </c>
      <c r="BI357" s="145">
        <f t="shared" si="88"/>
        <v>0</v>
      </c>
      <c r="BJ357" s="13" t="s">
        <v>83</v>
      </c>
      <c r="BK357" s="145">
        <f t="shared" si="89"/>
        <v>0</v>
      </c>
      <c r="BL357" s="13" t="s">
        <v>258</v>
      </c>
      <c r="BM357" s="144" t="s">
        <v>2642</v>
      </c>
    </row>
    <row r="358" spans="2:65" s="1" customFormat="1" ht="16.5" customHeight="1">
      <c r="B358" s="132"/>
      <c r="C358" s="146" t="s">
        <v>1160</v>
      </c>
      <c r="D358" s="146" t="s">
        <v>423</v>
      </c>
      <c r="E358" s="147" t="s">
        <v>2643</v>
      </c>
      <c r="F358" s="148" t="s">
        <v>2644</v>
      </c>
      <c r="G358" s="149" t="s">
        <v>401</v>
      </c>
      <c r="H358" s="150">
        <v>3</v>
      </c>
      <c r="I358" s="151"/>
      <c r="J358" s="152">
        <f t="shared" si="80"/>
        <v>0</v>
      </c>
      <c r="K358" s="148" t="s">
        <v>257</v>
      </c>
      <c r="L358" s="153"/>
      <c r="M358" s="154" t="s">
        <v>1</v>
      </c>
      <c r="N358" s="155" t="s">
        <v>41</v>
      </c>
      <c r="P358" s="142">
        <f t="shared" si="81"/>
        <v>0</v>
      </c>
      <c r="Q358" s="142">
        <v>0</v>
      </c>
      <c r="R358" s="142">
        <f t="shared" si="82"/>
        <v>0</v>
      </c>
      <c r="S358" s="142">
        <v>0</v>
      </c>
      <c r="T358" s="143">
        <f t="shared" si="83"/>
        <v>0</v>
      </c>
      <c r="AR358" s="144" t="s">
        <v>283</v>
      </c>
      <c r="AT358" s="144" t="s">
        <v>423</v>
      </c>
      <c r="AU358" s="144" t="s">
        <v>83</v>
      </c>
      <c r="AY358" s="13" t="s">
        <v>251</v>
      </c>
      <c r="BE358" s="145">
        <f t="shared" si="84"/>
        <v>0</v>
      </c>
      <c r="BF358" s="145">
        <f t="shared" si="85"/>
        <v>0</v>
      </c>
      <c r="BG358" s="145">
        <f t="shared" si="86"/>
        <v>0</v>
      </c>
      <c r="BH358" s="145">
        <f t="shared" si="87"/>
        <v>0</v>
      </c>
      <c r="BI358" s="145">
        <f t="shared" si="88"/>
        <v>0</v>
      </c>
      <c r="BJ358" s="13" t="s">
        <v>83</v>
      </c>
      <c r="BK358" s="145">
        <f t="shared" si="89"/>
        <v>0</v>
      </c>
      <c r="BL358" s="13" t="s">
        <v>258</v>
      </c>
      <c r="BM358" s="144" t="s">
        <v>2645</v>
      </c>
    </row>
    <row r="359" spans="2:65" s="1" customFormat="1" ht="16.5" customHeight="1">
      <c r="B359" s="132"/>
      <c r="C359" s="146" t="s">
        <v>1165</v>
      </c>
      <c r="D359" s="146" t="s">
        <v>423</v>
      </c>
      <c r="E359" s="147" t="s">
        <v>2646</v>
      </c>
      <c r="F359" s="148" t="s">
        <v>2647</v>
      </c>
      <c r="G359" s="149" t="s">
        <v>401</v>
      </c>
      <c r="H359" s="150">
        <v>1</v>
      </c>
      <c r="I359" s="151"/>
      <c r="J359" s="152">
        <f t="shared" si="80"/>
        <v>0</v>
      </c>
      <c r="K359" s="148" t="s">
        <v>257</v>
      </c>
      <c r="L359" s="153"/>
      <c r="M359" s="154" t="s">
        <v>1</v>
      </c>
      <c r="N359" s="155" t="s">
        <v>41</v>
      </c>
      <c r="P359" s="142">
        <f t="shared" si="81"/>
        <v>0</v>
      </c>
      <c r="Q359" s="142">
        <v>0</v>
      </c>
      <c r="R359" s="142">
        <f t="shared" si="82"/>
        <v>0</v>
      </c>
      <c r="S359" s="142">
        <v>0</v>
      </c>
      <c r="T359" s="143">
        <f t="shared" si="83"/>
        <v>0</v>
      </c>
      <c r="AR359" s="144" t="s">
        <v>283</v>
      </c>
      <c r="AT359" s="144" t="s">
        <v>423</v>
      </c>
      <c r="AU359" s="144" t="s">
        <v>83</v>
      </c>
      <c r="AY359" s="13" t="s">
        <v>251</v>
      </c>
      <c r="BE359" s="145">
        <f t="shared" si="84"/>
        <v>0</v>
      </c>
      <c r="BF359" s="145">
        <f t="shared" si="85"/>
        <v>0</v>
      </c>
      <c r="BG359" s="145">
        <f t="shared" si="86"/>
        <v>0</v>
      </c>
      <c r="BH359" s="145">
        <f t="shared" si="87"/>
        <v>0</v>
      </c>
      <c r="BI359" s="145">
        <f t="shared" si="88"/>
        <v>0</v>
      </c>
      <c r="BJ359" s="13" t="s">
        <v>83</v>
      </c>
      <c r="BK359" s="145">
        <f t="shared" si="89"/>
        <v>0</v>
      </c>
      <c r="BL359" s="13" t="s">
        <v>258</v>
      </c>
      <c r="BM359" s="144" t="s">
        <v>2648</v>
      </c>
    </row>
    <row r="360" spans="2:65" s="1" customFormat="1" ht="16.5" customHeight="1">
      <c r="B360" s="132"/>
      <c r="C360" s="146" t="s">
        <v>1169</v>
      </c>
      <c r="D360" s="146" t="s">
        <v>423</v>
      </c>
      <c r="E360" s="147" t="s">
        <v>2649</v>
      </c>
      <c r="F360" s="148" t="s">
        <v>2650</v>
      </c>
      <c r="G360" s="149" t="s">
        <v>401</v>
      </c>
      <c r="H360" s="150">
        <v>1</v>
      </c>
      <c r="I360" s="151"/>
      <c r="J360" s="152">
        <f t="shared" si="80"/>
        <v>0</v>
      </c>
      <c r="K360" s="148" t="s">
        <v>257</v>
      </c>
      <c r="L360" s="153"/>
      <c r="M360" s="154" t="s">
        <v>1</v>
      </c>
      <c r="N360" s="155" t="s">
        <v>41</v>
      </c>
      <c r="P360" s="142">
        <f t="shared" si="81"/>
        <v>0</v>
      </c>
      <c r="Q360" s="142">
        <v>0</v>
      </c>
      <c r="R360" s="142">
        <f t="shared" si="82"/>
        <v>0</v>
      </c>
      <c r="S360" s="142">
        <v>0</v>
      </c>
      <c r="T360" s="143">
        <f t="shared" si="83"/>
        <v>0</v>
      </c>
      <c r="AR360" s="144" t="s">
        <v>283</v>
      </c>
      <c r="AT360" s="144" t="s">
        <v>423</v>
      </c>
      <c r="AU360" s="144" t="s">
        <v>83</v>
      </c>
      <c r="AY360" s="13" t="s">
        <v>251</v>
      </c>
      <c r="BE360" s="145">
        <f t="shared" si="84"/>
        <v>0</v>
      </c>
      <c r="BF360" s="145">
        <f t="shared" si="85"/>
        <v>0</v>
      </c>
      <c r="BG360" s="145">
        <f t="shared" si="86"/>
        <v>0</v>
      </c>
      <c r="BH360" s="145">
        <f t="shared" si="87"/>
        <v>0</v>
      </c>
      <c r="BI360" s="145">
        <f t="shared" si="88"/>
        <v>0</v>
      </c>
      <c r="BJ360" s="13" t="s">
        <v>83</v>
      </c>
      <c r="BK360" s="145">
        <f t="shared" si="89"/>
        <v>0</v>
      </c>
      <c r="BL360" s="13" t="s">
        <v>258</v>
      </c>
      <c r="BM360" s="144" t="s">
        <v>2651</v>
      </c>
    </row>
    <row r="361" spans="2:65" s="1" customFormat="1" ht="33" customHeight="1">
      <c r="B361" s="132"/>
      <c r="C361" s="146" t="s">
        <v>1173</v>
      </c>
      <c r="D361" s="146" t="s">
        <v>423</v>
      </c>
      <c r="E361" s="147" t="s">
        <v>2652</v>
      </c>
      <c r="F361" s="148" t="s">
        <v>2140</v>
      </c>
      <c r="G361" s="149" t="s">
        <v>401</v>
      </c>
      <c r="H361" s="150">
        <v>32</v>
      </c>
      <c r="I361" s="151"/>
      <c r="J361" s="152">
        <f t="shared" si="80"/>
        <v>0</v>
      </c>
      <c r="K361" s="148" t="s">
        <v>257</v>
      </c>
      <c r="L361" s="153"/>
      <c r="M361" s="154" t="s">
        <v>1</v>
      </c>
      <c r="N361" s="155" t="s">
        <v>41</v>
      </c>
      <c r="P361" s="142">
        <f t="shared" si="81"/>
        <v>0</v>
      </c>
      <c r="Q361" s="142">
        <v>0</v>
      </c>
      <c r="R361" s="142">
        <f t="shared" si="82"/>
        <v>0</v>
      </c>
      <c r="S361" s="142">
        <v>0</v>
      </c>
      <c r="T361" s="143">
        <f t="shared" si="83"/>
        <v>0</v>
      </c>
      <c r="AR361" s="144" t="s">
        <v>283</v>
      </c>
      <c r="AT361" s="144" t="s">
        <v>423</v>
      </c>
      <c r="AU361" s="144" t="s">
        <v>83</v>
      </c>
      <c r="AY361" s="13" t="s">
        <v>251</v>
      </c>
      <c r="BE361" s="145">
        <f t="shared" si="84"/>
        <v>0</v>
      </c>
      <c r="BF361" s="145">
        <f t="shared" si="85"/>
        <v>0</v>
      </c>
      <c r="BG361" s="145">
        <f t="shared" si="86"/>
        <v>0</v>
      </c>
      <c r="BH361" s="145">
        <f t="shared" si="87"/>
        <v>0</v>
      </c>
      <c r="BI361" s="145">
        <f t="shared" si="88"/>
        <v>0</v>
      </c>
      <c r="BJ361" s="13" t="s">
        <v>83</v>
      </c>
      <c r="BK361" s="145">
        <f t="shared" si="89"/>
        <v>0</v>
      </c>
      <c r="BL361" s="13" t="s">
        <v>258</v>
      </c>
      <c r="BM361" s="144" t="s">
        <v>2653</v>
      </c>
    </row>
    <row r="362" spans="2:65" s="1" customFormat="1" ht="16.5" customHeight="1">
      <c r="B362" s="132"/>
      <c r="C362" s="146" t="s">
        <v>1177</v>
      </c>
      <c r="D362" s="146" t="s">
        <v>423</v>
      </c>
      <c r="E362" s="147" t="s">
        <v>2654</v>
      </c>
      <c r="F362" s="148" t="s">
        <v>2655</v>
      </c>
      <c r="G362" s="149" t="s">
        <v>401</v>
      </c>
      <c r="H362" s="150">
        <v>84</v>
      </c>
      <c r="I362" s="151"/>
      <c r="J362" s="152">
        <f t="shared" si="80"/>
        <v>0</v>
      </c>
      <c r="K362" s="148" t="s">
        <v>257</v>
      </c>
      <c r="L362" s="153"/>
      <c r="M362" s="154" t="s">
        <v>1</v>
      </c>
      <c r="N362" s="155" t="s">
        <v>41</v>
      </c>
      <c r="P362" s="142">
        <f t="shared" si="81"/>
        <v>0</v>
      </c>
      <c r="Q362" s="142">
        <v>0</v>
      </c>
      <c r="R362" s="142">
        <f t="shared" si="82"/>
        <v>0</v>
      </c>
      <c r="S362" s="142">
        <v>0</v>
      </c>
      <c r="T362" s="143">
        <f t="shared" si="83"/>
        <v>0</v>
      </c>
      <c r="AR362" s="144" t="s">
        <v>283</v>
      </c>
      <c r="AT362" s="144" t="s">
        <v>423</v>
      </c>
      <c r="AU362" s="144" t="s">
        <v>83</v>
      </c>
      <c r="AY362" s="13" t="s">
        <v>251</v>
      </c>
      <c r="BE362" s="145">
        <f t="shared" si="84"/>
        <v>0</v>
      </c>
      <c r="BF362" s="145">
        <f t="shared" si="85"/>
        <v>0</v>
      </c>
      <c r="BG362" s="145">
        <f t="shared" si="86"/>
        <v>0</v>
      </c>
      <c r="BH362" s="145">
        <f t="shared" si="87"/>
        <v>0</v>
      </c>
      <c r="BI362" s="145">
        <f t="shared" si="88"/>
        <v>0</v>
      </c>
      <c r="BJ362" s="13" t="s">
        <v>83</v>
      </c>
      <c r="BK362" s="145">
        <f t="shared" si="89"/>
        <v>0</v>
      </c>
      <c r="BL362" s="13" t="s">
        <v>258</v>
      </c>
      <c r="BM362" s="144" t="s">
        <v>2656</v>
      </c>
    </row>
    <row r="363" spans="2:65" s="1" customFormat="1" ht="16.5" customHeight="1">
      <c r="B363" s="132"/>
      <c r="C363" s="146" t="s">
        <v>1181</v>
      </c>
      <c r="D363" s="146" t="s">
        <v>423</v>
      </c>
      <c r="E363" s="147" t="s">
        <v>2657</v>
      </c>
      <c r="F363" s="148" t="s">
        <v>2658</v>
      </c>
      <c r="G363" s="149" t="s">
        <v>401</v>
      </c>
      <c r="H363" s="150">
        <v>171</v>
      </c>
      <c r="I363" s="151"/>
      <c r="J363" s="152">
        <f t="shared" si="80"/>
        <v>0</v>
      </c>
      <c r="K363" s="148" t="s">
        <v>257</v>
      </c>
      <c r="L363" s="153"/>
      <c r="M363" s="154" t="s">
        <v>1</v>
      </c>
      <c r="N363" s="155" t="s">
        <v>41</v>
      </c>
      <c r="P363" s="142">
        <f t="shared" si="81"/>
        <v>0</v>
      </c>
      <c r="Q363" s="142">
        <v>0</v>
      </c>
      <c r="R363" s="142">
        <f t="shared" si="82"/>
        <v>0</v>
      </c>
      <c r="S363" s="142">
        <v>0</v>
      </c>
      <c r="T363" s="143">
        <f t="shared" si="83"/>
        <v>0</v>
      </c>
      <c r="AR363" s="144" t="s">
        <v>283</v>
      </c>
      <c r="AT363" s="144" t="s">
        <v>423</v>
      </c>
      <c r="AU363" s="144" t="s">
        <v>83</v>
      </c>
      <c r="AY363" s="13" t="s">
        <v>251</v>
      </c>
      <c r="BE363" s="145">
        <f t="shared" si="84"/>
        <v>0</v>
      </c>
      <c r="BF363" s="145">
        <f t="shared" si="85"/>
        <v>0</v>
      </c>
      <c r="BG363" s="145">
        <f t="shared" si="86"/>
        <v>0</v>
      </c>
      <c r="BH363" s="145">
        <f t="shared" si="87"/>
        <v>0</v>
      </c>
      <c r="BI363" s="145">
        <f t="shared" si="88"/>
        <v>0</v>
      </c>
      <c r="BJ363" s="13" t="s">
        <v>83</v>
      </c>
      <c r="BK363" s="145">
        <f t="shared" si="89"/>
        <v>0</v>
      </c>
      <c r="BL363" s="13" t="s">
        <v>258</v>
      </c>
      <c r="BM363" s="144" t="s">
        <v>2659</v>
      </c>
    </row>
    <row r="364" spans="2:65" s="1" customFormat="1" ht="24.2" customHeight="1">
      <c r="B364" s="132"/>
      <c r="C364" s="146" t="s">
        <v>1185</v>
      </c>
      <c r="D364" s="146" t="s">
        <v>423</v>
      </c>
      <c r="E364" s="147" t="s">
        <v>2660</v>
      </c>
      <c r="F364" s="148" t="s">
        <v>2661</v>
      </c>
      <c r="G364" s="149" t="s">
        <v>401</v>
      </c>
      <c r="H364" s="150">
        <v>1</v>
      </c>
      <c r="I364" s="151"/>
      <c r="J364" s="152">
        <f t="shared" ref="J364:J395" si="90">ROUND(I364*H364,2)</f>
        <v>0</v>
      </c>
      <c r="K364" s="148" t="s">
        <v>257</v>
      </c>
      <c r="L364" s="153"/>
      <c r="M364" s="154" t="s">
        <v>1</v>
      </c>
      <c r="N364" s="155" t="s">
        <v>41</v>
      </c>
      <c r="P364" s="142">
        <f t="shared" ref="P364:P395" si="91">O364*H364</f>
        <v>0</v>
      </c>
      <c r="Q364" s="142">
        <v>0</v>
      </c>
      <c r="R364" s="142">
        <f t="shared" ref="R364:R395" si="92">Q364*H364</f>
        <v>0</v>
      </c>
      <c r="S364" s="142">
        <v>0</v>
      </c>
      <c r="T364" s="143">
        <f t="shared" ref="T364:T395" si="93">S364*H364</f>
        <v>0</v>
      </c>
      <c r="AR364" s="144" t="s">
        <v>283</v>
      </c>
      <c r="AT364" s="144" t="s">
        <v>423</v>
      </c>
      <c r="AU364" s="144" t="s">
        <v>83</v>
      </c>
      <c r="AY364" s="13" t="s">
        <v>251</v>
      </c>
      <c r="BE364" s="145">
        <f t="shared" ref="BE364:BE395" si="94">IF(N364="základní",J364,0)</f>
        <v>0</v>
      </c>
      <c r="BF364" s="145">
        <f t="shared" ref="BF364:BF395" si="95">IF(N364="snížená",J364,0)</f>
        <v>0</v>
      </c>
      <c r="BG364" s="145">
        <f t="shared" ref="BG364:BG395" si="96">IF(N364="zákl. přenesená",J364,0)</f>
        <v>0</v>
      </c>
      <c r="BH364" s="145">
        <f t="shared" ref="BH364:BH395" si="97">IF(N364="sníž. přenesená",J364,0)</f>
        <v>0</v>
      </c>
      <c r="BI364" s="145">
        <f t="shared" ref="BI364:BI395" si="98">IF(N364="nulová",J364,0)</f>
        <v>0</v>
      </c>
      <c r="BJ364" s="13" t="s">
        <v>83</v>
      </c>
      <c r="BK364" s="145">
        <f t="shared" ref="BK364:BK395" si="99">ROUND(I364*H364,2)</f>
        <v>0</v>
      </c>
      <c r="BL364" s="13" t="s">
        <v>258</v>
      </c>
      <c r="BM364" s="144" t="s">
        <v>2662</v>
      </c>
    </row>
    <row r="365" spans="2:65" s="1" customFormat="1" ht="21.75" customHeight="1">
      <c r="B365" s="132"/>
      <c r="C365" s="146" t="s">
        <v>1190</v>
      </c>
      <c r="D365" s="146" t="s">
        <v>423</v>
      </c>
      <c r="E365" s="147" t="s">
        <v>2663</v>
      </c>
      <c r="F365" s="148" t="s">
        <v>2664</v>
      </c>
      <c r="G365" s="149" t="s">
        <v>401</v>
      </c>
      <c r="H365" s="150">
        <v>17</v>
      </c>
      <c r="I365" s="151"/>
      <c r="J365" s="152">
        <f t="shared" si="90"/>
        <v>0</v>
      </c>
      <c r="K365" s="148" t="s">
        <v>257</v>
      </c>
      <c r="L365" s="153"/>
      <c r="M365" s="154" t="s">
        <v>1</v>
      </c>
      <c r="N365" s="155" t="s">
        <v>41</v>
      </c>
      <c r="P365" s="142">
        <f t="shared" si="91"/>
        <v>0</v>
      </c>
      <c r="Q365" s="142">
        <v>0</v>
      </c>
      <c r="R365" s="142">
        <f t="shared" si="92"/>
        <v>0</v>
      </c>
      <c r="S365" s="142">
        <v>0</v>
      </c>
      <c r="T365" s="143">
        <f t="shared" si="93"/>
        <v>0</v>
      </c>
      <c r="AR365" s="144" t="s">
        <v>283</v>
      </c>
      <c r="AT365" s="144" t="s">
        <v>423</v>
      </c>
      <c r="AU365" s="144" t="s">
        <v>83</v>
      </c>
      <c r="AY365" s="13" t="s">
        <v>251</v>
      </c>
      <c r="BE365" s="145">
        <f t="shared" si="94"/>
        <v>0</v>
      </c>
      <c r="BF365" s="145">
        <f t="shared" si="95"/>
        <v>0</v>
      </c>
      <c r="BG365" s="145">
        <f t="shared" si="96"/>
        <v>0</v>
      </c>
      <c r="BH365" s="145">
        <f t="shared" si="97"/>
        <v>0</v>
      </c>
      <c r="BI365" s="145">
        <f t="shared" si="98"/>
        <v>0</v>
      </c>
      <c r="BJ365" s="13" t="s">
        <v>83</v>
      </c>
      <c r="BK365" s="145">
        <f t="shared" si="99"/>
        <v>0</v>
      </c>
      <c r="BL365" s="13" t="s">
        <v>258</v>
      </c>
      <c r="BM365" s="144" t="s">
        <v>2665</v>
      </c>
    </row>
    <row r="366" spans="2:65" s="1" customFormat="1" ht="16.5" customHeight="1">
      <c r="B366" s="132"/>
      <c r="C366" s="146" t="s">
        <v>1194</v>
      </c>
      <c r="D366" s="146" t="s">
        <v>423</v>
      </c>
      <c r="E366" s="147" t="s">
        <v>2666</v>
      </c>
      <c r="F366" s="148" t="s">
        <v>2667</v>
      </c>
      <c r="G366" s="149" t="s">
        <v>401</v>
      </c>
      <c r="H366" s="150">
        <v>5</v>
      </c>
      <c r="I366" s="151"/>
      <c r="J366" s="152">
        <f t="shared" si="90"/>
        <v>0</v>
      </c>
      <c r="K366" s="148" t="s">
        <v>257</v>
      </c>
      <c r="L366" s="153"/>
      <c r="M366" s="154" t="s">
        <v>1</v>
      </c>
      <c r="N366" s="155" t="s">
        <v>41</v>
      </c>
      <c r="P366" s="142">
        <f t="shared" si="91"/>
        <v>0</v>
      </c>
      <c r="Q366" s="142">
        <v>0</v>
      </c>
      <c r="R366" s="142">
        <f t="shared" si="92"/>
        <v>0</v>
      </c>
      <c r="S366" s="142">
        <v>0</v>
      </c>
      <c r="T366" s="143">
        <f t="shared" si="93"/>
        <v>0</v>
      </c>
      <c r="AR366" s="144" t="s">
        <v>283</v>
      </c>
      <c r="AT366" s="144" t="s">
        <v>423</v>
      </c>
      <c r="AU366" s="144" t="s">
        <v>83</v>
      </c>
      <c r="AY366" s="13" t="s">
        <v>251</v>
      </c>
      <c r="BE366" s="145">
        <f t="shared" si="94"/>
        <v>0</v>
      </c>
      <c r="BF366" s="145">
        <f t="shared" si="95"/>
        <v>0</v>
      </c>
      <c r="BG366" s="145">
        <f t="shared" si="96"/>
        <v>0</v>
      </c>
      <c r="BH366" s="145">
        <f t="shared" si="97"/>
        <v>0</v>
      </c>
      <c r="BI366" s="145">
        <f t="shared" si="98"/>
        <v>0</v>
      </c>
      <c r="BJ366" s="13" t="s">
        <v>83</v>
      </c>
      <c r="BK366" s="145">
        <f t="shared" si="99"/>
        <v>0</v>
      </c>
      <c r="BL366" s="13" t="s">
        <v>258</v>
      </c>
      <c r="BM366" s="144" t="s">
        <v>2668</v>
      </c>
    </row>
    <row r="367" spans="2:65" s="1" customFormat="1" ht="16.5" customHeight="1">
      <c r="B367" s="132"/>
      <c r="C367" s="146" t="s">
        <v>1198</v>
      </c>
      <c r="D367" s="146" t="s">
        <v>423</v>
      </c>
      <c r="E367" s="147" t="s">
        <v>2669</v>
      </c>
      <c r="F367" s="148" t="s">
        <v>2670</v>
      </c>
      <c r="G367" s="149" t="s">
        <v>1188</v>
      </c>
      <c r="H367" s="150">
        <v>143</v>
      </c>
      <c r="I367" s="151"/>
      <c r="J367" s="152">
        <f t="shared" si="90"/>
        <v>0</v>
      </c>
      <c r="K367" s="148" t="s">
        <v>257</v>
      </c>
      <c r="L367" s="153"/>
      <c r="M367" s="154" t="s">
        <v>1</v>
      </c>
      <c r="N367" s="155" t="s">
        <v>41</v>
      </c>
      <c r="P367" s="142">
        <f t="shared" si="91"/>
        <v>0</v>
      </c>
      <c r="Q367" s="142">
        <v>0</v>
      </c>
      <c r="R367" s="142">
        <f t="shared" si="92"/>
        <v>0</v>
      </c>
      <c r="S367" s="142">
        <v>0</v>
      </c>
      <c r="T367" s="143">
        <f t="shared" si="93"/>
        <v>0</v>
      </c>
      <c r="AR367" s="144" t="s">
        <v>283</v>
      </c>
      <c r="AT367" s="144" t="s">
        <v>423</v>
      </c>
      <c r="AU367" s="144" t="s">
        <v>83</v>
      </c>
      <c r="AY367" s="13" t="s">
        <v>251</v>
      </c>
      <c r="BE367" s="145">
        <f t="shared" si="94"/>
        <v>0</v>
      </c>
      <c r="BF367" s="145">
        <f t="shared" si="95"/>
        <v>0</v>
      </c>
      <c r="BG367" s="145">
        <f t="shared" si="96"/>
        <v>0</v>
      </c>
      <c r="BH367" s="145">
        <f t="shared" si="97"/>
        <v>0</v>
      </c>
      <c r="BI367" s="145">
        <f t="shared" si="98"/>
        <v>0</v>
      </c>
      <c r="BJ367" s="13" t="s">
        <v>83</v>
      </c>
      <c r="BK367" s="145">
        <f t="shared" si="99"/>
        <v>0</v>
      </c>
      <c r="BL367" s="13" t="s">
        <v>258</v>
      </c>
      <c r="BM367" s="144" t="s">
        <v>2671</v>
      </c>
    </row>
    <row r="368" spans="2:65" s="1" customFormat="1" ht="21.75" customHeight="1">
      <c r="B368" s="132"/>
      <c r="C368" s="146" t="s">
        <v>1202</v>
      </c>
      <c r="D368" s="146" t="s">
        <v>423</v>
      </c>
      <c r="E368" s="147" t="s">
        <v>2672</v>
      </c>
      <c r="F368" s="148" t="s">
        <v>2673</v>
      </c>
      <c r="G368" s="149" t="s">
        <v>401</v>
      </c>
      <c r="H368" s="150">
        <v>5</v>
      </c>
      <c r="I368" s="151"/>
      <c r="J368" s="152">
        <f t="shared" si="90"/>
        <v>0</v>
      </c>
      <c r="K368" s="148" t="s">
        <v>257</v>
      </c>
      <c r="L368" s="153"/>
      <c r="M368" s="154" t="s">
        <v>1</v>
      </c>
      <c r="N368" s="155" t="s">
        <v>41</v>
      </c>
      <c r="P368" s="142">
        <f t="shared" si="91"/>
        <v>0</v>
      </c>
      <c r="Q368" s="142">
        <v>0</v>
      </c>
      <c r="R368" s="142">
        <f t="shared" si="92"/>
        <v>0</v>
      </c>
      <c r="S368" s="142">
        <v>0</v>
      </c>
      <c r="T368" s="143">
        <f t="shared" si="93"/>
        <v>0</v>
      </c>
      <c r="AR368" s="144" t="s">
        <v>283</v>
      </c>
      <c r="AT368" s="144" t="s">
        <v>423</v>
      </c>
      <c r="AU368" s="144" t="s">
        <v>83</v>
      </c>
      <c r="AY368" s="13" t="s">
        <v>251</v>
      </c>
      <c r="BE368" s="145">
        <f t="shared" si="94"/>
        <v>0</v>
      </c>
      <c r="BF368" s="145">
        <f t="shared" si="95"/>
        <v>0</v>
      </c>
      <c r="BG368" s="145">
        <f t="shared" si="96"/>
        <v>0</v>
      </c>
      <c r="BH368" s="145">
        <f t="shared" si="97"/>
        <v>0</v>
      </c>
      <c r="BI368" s="145">
        <f t="shared" si="98"/>
        <v>0</v>
      </c>
      <c r="BJ368" s="13" t="s">
        <v>83</v>
      </c>
      <c r="BK368" s="145">
        <f t="shared" si="99"/>
        <v>0</v>
      </c>
      <c r="BL368" s="13" t="s">
        <v>258</v>
      </c>
      <c r="BM368" s="144" t="s">
        <v>2674</v>
      </c>
    </row>
    <row r="369" spans="2:65" s="1" customFormat="1" ht="21.75" customHeight="1">
      <c r="B369" s="132"/>
      <c r="C369" s="146" t="s">
        <v>1206</v>
      </c>
      <c r="D369" s="146" t="s">
        <v>423</v>
      </c>
      <c r="E369" s="147" t="s">
        <v>2675</v>
      </c>
      <c r="F369" s="148" t="s">
        <v>2676</v>
      </c>
      <c r="G369" s="149" t="s">
        <v>401</v>
      </c>
      <c r="H369" s="150">
        <v>9</v>
      </c>
      <c r="I369" s="151"/>
      <c r="J369" s="152">
        <f t="shared" si="90"/>
        <v>0</v>
      </c>
      <c r="K369" s="148" t="s">
        <v>257</v>
      </c>
      <c r="L369" s="153"/>
      <c r="M369" s="154" t="s">
        <v>1</v>
      </c>
      <c r="N369" s="155" t="s">
        <v>41</v>
      </c>
      <c r="P369" s="142">
        <f t="shared" si="91"/>
        <v>0</v>
      </c>
      <c r="Q369" s="142">
        <v>0</v>
      </c>
      <c r="R369" s="142">
        <f t="shared" si="92"/>
        <v>0</v>
      </c>
      <c r="S369" s="142">
        <v>0</v>
      </c>
      <c r="T369" s="143">
        <f t="shared" si="93"/>
        <v>0</v>
      </c>
      <c r="AR369" s="144" t="s">
        <v>283</v>
      </c>
      <c r="AT369" s="144" t="s">
        <v>423</v>
      </c>
      <c r="AU369" s="144" t="s">
        <v>83</v>
      </c>
      <c r="AY369" s="13" t="s">
        <v>251</v>
      </c>
      <c r="BE369" s="145">
        <f t="shared" si="94"/>
        <v>0</v>
      </c>
      <c r="BF369" s="145">
        <f t="shared" si="95"/>
        <v>0</v>
      </c>
      <c r="BG369" s="145">
        <f t="shared" si="96"/>
        <v>0</v>
      </c>
      <c r="BH369" s="145">
        <f t="shared" si="97"/>
        <v>0</v>
      </c>
      <c r="BI369" s="145">
        <f t="shared" si="98"/>
        <v>0</v>
      </c>
      <c r="BJ369" s="13" t="s">
        <v>83</v>
      </c>
      <c r="BK369" s="145">
        <f t="shared" si="99"/>
        <v>0</v>
      </c>
      <c r="BL369" s="13" t="s">
        <v>258</v>
      </c>
      <c r="BM369" s="144" t="s">
        <v>2677</v>
      </c>
    </row>
    <row r="370" spans="2:65" s="1" customFormat="1" ht="16.5" customHeight="1">
      <c r="B370" s="132"/>
      <c r="C370" s="146" t="s">
        <v>1210</v>
      </c>
      <c r="D370" s="146" t="s">
        <v>423</v>
      </c>
      <c r="E370" s="147" t="s">
        <v>2678</v>
      </c>
      <c r="F370" s="148" t="s">
        <v>2679</v>
      </c>
      <c r="G370" s="149" t="s">
        <v>401</v>
      </c>
      <c r="H370" s="150">
        <v>9</v>
      </c>
      <c r="I370" s="151"/>
      <c r="J370" s="152">
        <f t="shared" si="90"/>
        <v>0</v>
      </c>
      <c r="K370" s="148" t="s">
        <v>257</v>
      </c>
      <c r="L370" s="153"/>
      <c r="M370" s="154" t="s">
        <v>1</v>
      </c>
      <c r="N370" s="155" t="s">
        <v>41</v>
      </c>
      <c r="P370" s="142">
        <f t="shared" si="91"/>
        <v>0</v>
      </c>
      <c r="Q370" s="142">
        <v>0</v>
      </c>
      <c r="R370" s="142">
        <f t="shared" si="92"/>
        <v>0</v>
      </c>
      <c r="S370" s="142">
        <v>0</v>
      </c>
      <c r="T370" s="143">
        <f t="shared" si="93"/>
        <v>0</v>
      </c>
      <c r="AR370" s="144" t="s">
        <v>283</v>
      </c>
      <c r="AT370" s="144" t="s">
        <v>423</v>
      </c>
      <c r="AU370" s="144" t="s">
        <v>83</v>
      </c>
      <c r="AY370" s="13" t="s">
        <v>251</v>
      </c>
      <c r="BE370" s="145">
        <f t="shared" si="94"/>
        <v>0</v>
      </c>
      <c r="BF370" s="145">
        <f t="shared" si="95"/>
        <v>0</v>
      </c>
      <c r="BG370" s="145">
        <f t="shared" si="96"/>
        <v>0</v>
      </c>
      <c r="BH370" s="145">
        <f t="shared" si="97"/>
        <v>0</v>
      </c>
      <c r="BI370" s="145">
        <f t="shared" si="98"/>
        <v>0</v>
      </c>
      <c r="BJ370" s="13" t="s">
        <v>83</v>
      </c>
      <c r="BK370" s="145">
        <f t="shared" si="99"/>
        <v>0</v>
      </c>
      <c r="BL370" s="13" t="s">
        <v>258</v>
      </c>
      <c r="BM370" s="144" t="s">
        <v>2680</v>
      </c>
    </row>
    <row r="371" spans="2:65" s="1" customFormat="1" ht="16.5" customHeight="1">
      <c r="B371" s="132"/>
      <c r="C371" s="146" t="s">
        <v>1214</v>
      </c>
      <c r="D371" s="146" t="s">
        <v>423</v>
      </c>
      <c r="E371" s="147" t="s">
        <v>2681</v>
      </c>
      <c r="F371" s="148" t="s">
        <v>2682</v>
      </c>
      <c r="G371" s="149" t="s">
        <v>401</v>
      </c>
      <c r="H371" s="150">
        <v>50</v>
      </c>
      <c r="I371" s="151"/>
      <c r="J371" s="152">
        <f t="shared" si="90"/>
        <v>0</v>
      </c>
      <c r="K371" s="148" t="s">
        <v>257</v>
      </c>
      <c r="L371" s="153"/>
      <c r="M371" s="154" t="s">
        <v>1</v>
      </c>
      <c r="N371" s="155" t="s">
        <v>41</v>
      </c>
      <c r="P371" s="142">
        <f t="shared" si="91"/>
        <v>0</v>
      </c>
      <c r="Q371" s="142">
        <v>0</v>
      </c>
      <c r="R371" s="142">
        <f t="shared" si="92"/>
        <v>0</v>
      </c>
      <c r="S371" s="142">
        <v>0</v>
      </c>
      <c r="T371" s="143">
        <f t="shared" si="93"/>
        <v>0</v>
      </c>
      <c r="AR371" s="144" t="s">
        <v>283</v>
      </c>
      <c r="AT371" s="144" t="s">
        <v>423</v>
      </c>
      <c r="AU371" s="144" t="s">
        <v>83</v>
      </c>
      <c r="AY371" s="13" t="s">
        <v>251</v>
      </c>
      <c r="BE371" s="145">
        <f t="shared" si="94"/>
        <v>0</v>
      </c>
      <c r="BF371" s="145">
        <f t="shared" si="95"/>
        <v>0</v>
      </c>
      <c r="BG371" s="145">
        <f t="shared" si="96"/>
        <v>0</v>
      </c>
      <c r="BH371" s="145">
        <f t="shared" si="97"/>
        <v>0</v>
      </c>
      <c r="BI371" s="145">
        <f t="shared" si="98"/>
        <v>0</v>
      </c>
      <c r="BJ371" s="13" t="s">
        <v>83</v>
      </c>
      <c r="BK371" s="145">
        <f t="shared" si="99"/>
        <v>0</v>
      </c>
      <c r="BL371" s="13" t="s">
        <v>258</v>
      </c>
      <c r="BM371" s="144" t="s">
        <v>2683</v>
      </c>
    </row>
    <row r="372" spans="2:65" s="1" customFormat="1" ht="24.2" customHeight="1">
      <c r="B372" s="132"/>
      <c r="C372" s="146" t="s">
        <v>1219</v>
      </c>
      <c r="D372" s="146" t="s">
        <v>423</v>
      </c>
      <c r="E372" s="147" t="s">
        <v>2684</v>
      </c>
      <c r="F372" s="148" t="s">
        <v>2685</v>
      </c>
      <c r="G372" s="149" t="s">
        <v>401</v>
      </c>
      <c r="H372" s="150">
        <v>102</v>
      </c>
      <c r="I372" s="151"/>
      <c r="J372" s="152">
        <f t="shared" si="90"/>
        <v>0</v>
      </c>
      <c r="K372" s="148" t="s">
        <v>257</v>
      </c>
      <c r="L372" s="153"/>
      <c r="M372" s="154" t="s">
        <v>1</v>
      </c>
      <c r="N372" s="155" t="s">
        <v>41</v>
      </c>
      <c r="P372" s="142">
        <f t="shared" si="91"/>
        <v>0</v>
      </c>
      <c r="Q372" s="142">
        <v>0</v>
      </c>
      <c r="R372" s="142">
        <f t="shared" si="92"/>
        <v>0</v>
      </c>
      <c r="S372" s="142">
        <v>0</v>
      </c>
      <c r="T372" s="143">
        <f t="shared" si="93"/>
        <v>0</v>
      </c>
      <c r="AR372" s="144" t="s">
        <v>283</v>
      </c>
      <c r="AT372" s="144" t="s">
        <v>423</v>
      </c>
      <c r="AU372" s="144" t="s">
        <v>83</v>
      </c>
      <c r="AY372" s="13" t="s">
        <v>251</v>
      </c>
      <c r="BE372" s="145">
        <f t="shared" si="94"/>
        <v>0</v>
      </c>
      <c r="BF372" s="145">
        <f t="shared" si="95"/>
        <v>0</v>
      </c>
      <c r="BG372" s="145">
        <f t="shared" si="96"/>
        <v>0</v>
      </c>
      <c r="BH372" s="145">
        <f t="shared" si="97"/>
        <v>0</v>
      </c>
      <c r="BI372" s="145">
        <f t="shared" si="98"/>
        <v>0</v>
      </c>
      <c r="BJ372" s="13" t="s">
        <v>83</v>
      </c>
      <c r="BK372" s="145">
        <f t="shared" si="99"/>
        <v>0</v>
      </c>
      <c r="BL372" s="13" t="s">
        <v>258</v>
      </c>
      <c r="BM372" s="144" t="s">
        <v>2686</v>
      </c>
    </row>
    <row r="373" spans="2:65" s="1" customFormat="1" ht="16.5" customHeight="1">
      <c r="B373" s="132"/>
      <c r="C373" s="146" t="s">
        <v>1224</v>
      </c>
      <c r="D373" s="146" t="s">
        <v>423</v>
      </c>
      <c r="E373" s="147" t="s">
        <v>2687</v>
      </c>
      <c r="F373" s="148" t="s">
        <v>2688</v>
      </c>
      <c r="G373" s="149" t="s">
        <v>401</v>
      </c>
      <c r="H373" s="150">
        <v>1</v>
      </c>
      <c r="I373" s="151"/>
      <c r="J373" s="152">
        <f t="shared" si="90"/>
        <v>0</v>
      </c>
      <c r="K373" s="148" t="s">
        <v>257</v>
      </c>
      <c r="L373" s="153"/>
      <c r="M373" s="154" t="s">
        <v>1</v>
      </c>
      <c r="N373" s="155" t="s">
        <v>41</v>
      </c>
      <c r="P373" s="142">
        <f t="shared" si="91"/>
        <v>0</v>
      </c>
      <c r="Q373" s="142">
        <v>0</v>
      </c>
      <c r="R373" s="142">
        <f t="shared" si="92"/>
        <v>0</v>
      </c>
      <c r="S373" s="142">
        <v>0</v>
      </c>
      <c r="T373" s="143">
        <f t="shared" si="93"/>
        <v>0</v>
      </c>
      <c r="AR373" s="144" t="s">
        <v>283</v>
      </c>
      <c r="AT373" s="144" t="s">
        <v>423</v>
      </c>
      <c r="AU373" s="144" t="s">
        <v>83</v>
      </c>
      <c r="AY373" s="13" t="s">
        <v>251</v>
      </c>
      <c r="BE373" s="145">
        <f t="shared" si="94"/>
        <v>0</v>
      </c>
      <c r="BF373" s="145">
        <f t="shared" si="95"/>
        <v>0</v>
      </c>
      <c r="BG373" s="145">
        <f t="shared" si="96"/>
        <v>0</v>
      </c>
      <c r="BH373" s="145">
        <f t="shared" si="97"/>
        <v>0</v>
      </c>
      <c r="BI373" s="145">
        <f t="shared" si="98"/>
        <v>0</v>
      </c>
      <c r="BJ373" s="13" t="s">
        <v>83</v>
      </c>
      <c r="BK373" s="145">
        <f t="shared" si="99"/>
        <v>0</v>
      </c>
      <c r="BL373" s="13" t="s">
        <v>258</v>
      </c>
      <c r="BM373" s="144" t="s">
        <v>2689</v>
      </c>
    </row>
    <row r="374" spans="2:65" s="1" customFormat="1" ht="16.5" customHeight="1">
      <c r="B374" s="132"/>
      <c r="C374" s="146" t="s">
        <v>1228</v>
      </c>
      <c r="D374" s="146" t="s">
        <v>423</v>
      </c>
      <c r="E374" s="147" t="s">
        <v>2690</v>
      </c>
      <c r="F374" s="148" t="s">
        <v>2691</v>
      </c>
      <c r="G374" s="149" t="s">
        <v>401</v>
      </c>
      <c r="H374" s="150">
        <v>94</v>
      </c>
      <c r="I374" s="151"/>
      <c r="J374" s="152">
        <f t="shared" si="90"/>
        <v>0</v>
      </c>
      <c r="K374" s="148" t="s">
        <v>257</v>
      </c>
      <c r="L374" s="153"/>
      <c r="M374" s="154" t="s">
        <v>1</v>
      </c>
      <c r="N374" s="155" t="s">
        <v>41</v>
      </c>
      <c r="P374" s="142">
        <f t="shared" si="91"/>
        <v>0</v>
      </c>
      <c r="Q374" s="142">
        <v>0</v>
      </c>
      <c r="R374" s="142">
        <f t="shared" si="92"/>
        <v>0</v>
      </c>
      <c r="S374" s="142">
        <v>0</v>
      </c>
      <c r="T374" s="143">
        <f t="shared" si="93"/>
        <v>0</v>
      </c>
      <c r="AR374" s="144" t="s">
        <v>283</v>
      </c>
      <c r="AT374" s="144" t="s">
        <v>423</v>
      </c>
      <c r="AU374" s="144" t="s">
        <v>83</v>
      </c>
      <c r="AY374" s="13" t="s">
        <v>251</v>
      </c>
      <c r="BE374" s="145">
        <f t="shared" si="94"/>
        <v>0</v>
      </c>
      <c r="BF374" s="145">
        <f t="shared" si="95"/>
        <v>0</v>
      </c>
      <c r="BG374" s="145">
        <f t="shared" si="96"/>
        <v>0</v>
      </c>
      <c r="BH374" s="145">
        <f t="shared" si="97"/>
        <v>0</v>
      </c>
      <c r="BI374" s="145">
        <f t="shared" si="98"/>
        <v>0</v>
      </c>
      <c r="BJ374" s="13" t="s">
        <v>83</v>
      </c>
      <c r="BK374" s="145">
        <f t="shared" si="99"/>
        <v>0</v>
      </c>
      <c r="BL374" s="13" t="s">
        <v>258</v>
      </c>
      <c r="BM374" s="144" t="s">
        <v>2692</v>
      </c>
    </row>
    <row r="375" spans="2:65" s="1" customFormat="1" ht="16.5" customHeight="1">
      <c r="B375" s="132"/>
      <c r="C375" s="146" t="s">
        <v>1234</v>
      </c>
      <c r="D375" s="146" t="s">
        <v>423</v>
      </c>
      <c r="E375" s="147" t="s">
        <v>2693</v>
      </c>
      <c r="F375" s="148" t="s">
        <v>2158</v>
      </c>
      <c r="G375" s="149" t="s">
        <v>1217</v>
      </c>
      <c r="H375" s="150">
        <v>1</v>
      </c>
      <c r="I375" s="151"/>
      <c r="J375" s="152">
        <f t="shared" si="90"/>
        <v>0</v>
      </c>
      <c r="K375" s="148" t="s">
        <v>257</v>
      </c>
      <c r="L375" s="153"/>
      <c r="M375" s="154" t="s">
        <v>1</v>
      </c>
      <c r="N375" s="155" t="s">
        <v>41</v>
      </c>
      <c r="P375" s="142">
        <f t="shared" si="91"/>
        <v>0</v>
      </c>
      <c r="Q375" s="142">
        <v>0</v>
      </c>
      <c r="R375" s="142">
        <f t="shared" si="92"/>
        <v>0</v>
      </c>
      <c r="S375" s="142">
        <v>0</v>
      </c>
      <c r="T375" s="143">
        <f t="shared" si="93"/>
        <v>0</v>
      </c>
      <c r="AR375" s="144" t="s">
        <v>283</v>
      </c>
      <c r="AT375" s="144" t="s">
        <v>423</v>
      </c>
      <c r="AU375" s="144" t="s">
        <v>83</v>
      </c>
      <c r="AY375" s="13" t="s">
        <v>251</v>
      </c>
      <c r="BE375" s="145">
        <f t="shared" si="94"/>
        <v>0</v>
      </c>
      <c r="BF375" s="145">
        <f t="shared" si="95"/>
        <v>0</v>
      </c>
      <c r="BG375" s="145">
        <f t="shared" si="96"/>
        <v>0</v>
      </c>
      <c r="BH375" s="145">
        <f t="shared" si="97"/>
        <v>0</v>
      </c>
      <c r="BI375" s="145">
        <f t="shared" si="98"/>
        <v>0</v>
      </c>
      <c r="BJ375" s="13" t="s">
        <v>83</v>
      </c>
      <c r="BK375" s="145">
        <f t="shared" si="99"/>
        <v>0</v>
      </c>
      <c r="BL375" s="13" t="s">
        <v>258</v>
      </c>
      <c r="BM375" s="144" t="s">
        <v>2694</v>
      </c>
    </row>
    <row r="376" spans="2:65" s="1" customFormat="1" ht="16.5" customHeight="1">
      <c r="B376" s="132"/>
      <c r="C376" s="146" t="s">
        <v>1238</v>
      </c>
      <c r="D376" s="146" t="s">
        <v>423</v>
      </c>
      <c r="E376" s="147" t="s">
        <v>2695</v>
      </c>
      <c r="F376" s="148" t="s">
        <v>2696</v>
      </c>
      <c r="G376" s="149" t="s">
        <v>401</v>
      </c>
      <c r="H376" s="150">
        <v>335</v>
      </c>
      <c r="I376" s="151"/>
      <c r="J376" s="152">
        <f t="shared" si="90"/>
        <v>0</v>
      </c>
      <c r="K376" s="148" t="s">
        <v>257</v>
      </c>
      <c r="L376" s="153"/>
      <c r="M376" s="154" t="s">
        <v>1</v>
      </c>
      <c r="N376" s="155" t="s">
        <v>41</v>
      </c>
      <c r="P376" s="142">
        <f t="shared" si="91"/>
        <v>0</v>
      </c>
      <c r="Q376" s="142">
        <v>0</v>
      </c>
      <c r="R376" s="142">
        <f t="shared" si="92"/>
        <v>0</v>
      </c>
      <c r="S376" s="142">
        <v>0</v>
      </c>
      <c r="T376" s="143">
        <f t="shared" si="93"/>
        <v>0</v>
      </c>
      <c r="AR376" s="144" t="s">
        <v>283</v>
      </c>
      <c r="AT376" s="144" t="s">
        <v>423</v>
      </c>
      <c r="AU376" s="144" t="s">
        <v>83</v>
      </c>
      <c r="AY376" s="13" t="s">
        <v>251</v>
      </c>
      <c r="BE376" s="145">
        <f t="shared" si="94"/>
        <v>0</v>
      </c>
      <c r="BF376" s="145">
        <f t="shared" si="95"/>
        <v>0</v>
      </c>
      <c r="BG376" s="145">
        <f t="shared" si="96"/>
        <v>0</v>
      </c>
      <c r="BH376" s="145">
        <f t="shared" si="97"/>
        <v>0</v>
      </c>
      <c r="BI376" s="145">
        <f t="shared" si="98"/>
        <v>0</v>
      </c>
      <c r="BJ376" s="13" t="s">
        <v>83</v>
      </c>
      <c r="BK376" s="145">
        <f t="shared" si="99"/>
        <v>0</v>
      </c>
      <c r="BL376" s="13" t="s">
        <v>258</v>
      </c>
      <c r="BM376" s="144" t="s">
        <v>2697</v>
      </c>
    </row>
    <row r="377" spans="2:65" s="1" customFormat="1" ht="16.5" customHeight="1">
      <c r="B377" s="132"/>
      <c r="C377" s="146" t="s">
        <v>1242</v>
      </c>
      <c r="D377" s="146" t="s">
        <v>423</v>
      </c>
      <c r="E377" s="147" t="s">
        <v>2698</v>
      </c>
      <c r="F377" s="148" t="s">
        <v>2699</v>
      </c>
      <c r="G377" s="149" t="s">
        <v>401</v>
      </c>
      <c r="H377" s="150">
        <v>204</v>
      </c>
      <c r="I377" s="151"/>
      <c r="J377" s="152">
        <f t="shared" si="90"/>
        <v>0</v>
      </c>
      <c r="K377" s="148" t="s">
        <v>257</v>
      </c>
      <c r="L377" s="153"/>
      <c r="M377" s="154" t="s">
        <v>1</v>
      </c>
      <c r="N377" s="155" t="s">
        <v>41</v>
      </c>
      <c r="P377" s="142">
        <f t="shared" si="91"/>
        <v>0</v>
      </c>
      <c r="Q377" s="142">
        <v>0</v>
      </c>
      <c r="R377" s="142">
        <f t="shared" si="92"/>
        <v>0</v>
      </c>
      <c r="S377" s="142">
        <v>0</v>
      </c>
      <c r="T377" s="143">
        <f t="shared" si="93"/>
        <v>0</v>
      </c>
      <c r="AR377" s="144" t="s">
        <v>283</v>
      </c>
      <c r="AT377" s="144" t="s">
        <v>423</v>
      </c>
      <c r="AU377" s="144" t="s">
        <v>83</v>
      </c>
      <c r="AY377" s="13" t="s">
        <v>251</v>
      </c>
      <c r="BE377" s="145">
        <f t="shared" si="94"/>
        <v>0</v>
      </c>
      <c r="BF377" s="145">
        <f t="shared" si="95"/>
        <v>0</v>
      </c>
      <c r="BG377" s="145">
        <f t="shared" si="96"/>
        <v>0</v>
      </c>
      <c r="BH377" s="145">
        <f t="shared" si="97"/>
        <v>0</v>
      </c>
      <c r="BI377" s="145">
        <f t="shared" si="98"/>
        <v>0</v>
      </c>
      <c r="BJ377" s="13" t="s">
        <v>83</v>
      </c>
      <c r="BK377" s="145">
        <f t="shared" si="99"/>
        <v>0</v>
      </c>
      <c r="BL377" s="13" t="s">
        <v>258</v>
      </c>
      <c r="BM377" s="144" t="s">
        <v>2700</v>
      </c>
    </row>
    <row r="378" spans="2:65" s="1" customFormat="1" ht="16.5" customHeight="1">
      <c r="B378" s="132"/>
      <c r="C378" s="146" t="s">
        <v>1246</v>
      </c>
      <c r="D378" s="146" t="s">
        <v>423</v>
      </c>
      <c r="E378" s="147" t="s">
        <v>2701</v>
      </c>
      <c r="F378" s="148" t="s">
        <v>2702</v>
      </c>
      <c r="G378" s="149" t="s">
        <v>401</v>
      </c>
      <c r="H378" s="150">
        <v>11</v>
      </c>
      <c r="I378" s="151"/>
      <c r="J378" s="152">
        <f t="shared" si="90"/>
        <v>0</v>
      </c>
      <c r="K378" s="148" t="s">
        <v>257</v>
      </c>
      <c r="L378" s="153"/>
      <c r="M378" s="154" t="s">
        <v>1</v>
      </c>
      <c r="N378" s="155" t="s">
        <v>41</v>
      </c>
      <c r="P378" s="142">
        <f t="shared" si="91"/>
        <v>0</v>
      </c>
      <c r="Q378" s="142">
        <v>0</v>
      </c>
      <c r="R378" s="142">
        <f t="shared" si="92"/>
        <v>0</v>
      </c>
      <c r="S378" s="142">
        <v>0</v>
      </c>
      <c r="T378" s="143">
        <f t="shared" si="93"/>
        <v>0</v>
      </c>
      <c r="AR378" s="144" t="s">
        <v>283</v>
      </c>
      <c r="AT378" s="144" t="s">
        <v>423</v>
      </c>
      <c r="AU378" s="144" t="s">
        <v>83</v>
      </c>
      <c r="AY378" s="13" t="s">
        <v>251</v>
      </c>
      <c r="BE378" s="145">
        <f t="shared" si="94"/>
        <v>0</v>
      </c>
      <c r="BF378" s="145">
        <f t="shared" si="95"/>
        <v>0</v>
      </c>
      <c r="BG378" s="145">
        <f t="shared" si="96"/>
        <v>0</v>
      </c>
      <c r="BH378" s="145">
        <f t="shared" si="97"/>
        <v>0</v>
      </c>
      <c r="BI378" s="145">
        <f t="shared" si="98"/>
        <v>0</v>
      </c>
      <c r="BJ378" s="13" t="s">
        <v>83</v>
      </c>
      <c r="BK378" s="145">
        <f t="shared" si="99"/>
        <v>0</v>
      </c>
      <c r="BL378" s="13" t="s">
        <v>258</v>
      </c>
      <c r="BM378" s="144" t="s">
        <v>2703</v>
      </c>
    </row>
    <row r="379" spans="2:65" s="1" customFormat="1" ht="16.5" customHeight="1">
      <c r="B379" s="132"/>
      <c r="C379" s="146" t="s">
        <v>1250</v>
      </c>
      <c r="D379" s="146" t="s">
        <v>423</v>
      </c>
      <c r="E379" s="147" t="s">
        <v>2704</v>
      </c>
      <c r="F379" s="148" t="s">
        <v>2705</v>
      </c>
      <c r="G379" s="149" t="s">
        <v>401</v>
      </c>
      <c r="H379" s="150">
        <v>12</v>
      </c>
      <c r="I379" s="151"/>
      <c r="J379" s="152">
        <f t="shared" si="90"/>
        <v>0</v>
      </c>
      <c r="K379" s="148" t="s">
        <v>257</v>
      </c>
      <c r="L379" s="153"/>
      <c r="M379" s="154" t="s">
        <v>1</v>
      </c>
      <c r="N379" s="155" t="s">
        <v>41</v>
      </c>
      <c r="P379" s="142">
        <f t="shared" si="91"/>
        <v>0</v>
      </c>
      <c r="Q379" s="142">
        <v>0</v>
      </c>
      <c r="R379" s="142">
        <f t="shared" si="92"/>
        <v>0</v>
      </c>
      <c r="S379" s="142">
        <v>0</v>
      </c>
      <c r="T379" s="143">
        <f t="shared" si="93"/>
        <v>0</v>
      </c>
      <c r="AR379" s="144" t="s">
        <v>283</v>
      </c>
      <c r="AT379" s="144" t="s">
        <v>423</v>
      </c>
      <c r="AU379" s="144" t="s">
        <v>83</v>
      </c>
      <c r="AY379" s="13" t="s">
        <v>251</v>
      </c>
      <c r="BE379" s="145">
        <f t="shared" si="94"/>
        <v>0</v>
      </c>
      <c r="BF379" s="145">
        <f t="shared" si="95"/>
        <v>0</v>
      </c>
      <c r="BG379" s="145">
        <f t="shared" si="96"/>
        <v>0</v>
      </c>
      <c r="BH379" s="145">
        <f t="shared" si="97"/>
        <v>0</v>
      </c>
      <c r="BI379" s="145">
        <f t="shared" si="98"/>
        <v>0</v>
      </c>
      <c r="BJ379" s="13" t="s">
        <v>83</v>
      </c>
      <c r="BK379" s="145">
        <f t="shared" si="99"/>
        <v>0</v>
      </c>
      <c r="BL379" s="13" t="s">
        <v>258</v>
      </c>
      <c r="BM379" s="144" t="s">
        <v>2706</v>
      </c>
    </row>
    <row r="380" spans="2:65" s="1" customFormat="1" ht="66.75" customHeight="1">
      <c r="B380" s="132"/>
      <c r="C380" s="146" t="s">
        <v>1254</v>
      </c>
      <c r="D380" s="146" t="s">
        <v>423</v>
      </c>
      <c r="E380" s="147" t="s">
        <v>2707</v>
      </c>
      <c r="F380" s="148" t="s">
        <v>2708</v>
      </c>
      <c r="G380" s="149" t="s">
        <v>401</v>
      </c>
      <c r="H380" s="150">
        <v>2</v>
      </c>
      <c r="I380" s="151"/>
      <c r="J380" s="152">
        <f t="shared" si="90"/>
        <v>0</v>
      </c>
      <c r="K380" s="148" t="s">
        <v>257</v>
      </c>
      <c r="L380" s="153"/>
      <c r="M380" s="154" t="s">
        <v>1</v>
      </c>
      <c r="N380" s="155" t="s">
        <v>41</v>
      </c>
      <c r="P380" s="142">
        <f t="shared" si="91"/>
        <v>0</v>
      </c>
      <c r="Q380" s="142">
        <v>0</v>
      </c>
      <c r="R380" s="142">
        <f t="shared" si="92"/>
        <v>0</v>
      </c>
      <c r="S380" s="142">
        <v>0</v>
      </c>
      <c r="T380" s="143">
        <f t="shared" si="93"/>
        <v>0</v>
      </c>
      <c r="AR380" s="144" t="s">
        <v>283</v>
      </c>
      <c r="AT380" s="144" t="s">
        <v>423</v>
      </c>
      <c r="AU380" s="144" t="s">
        <v>83</v>
      </c>
      <c r="AY380" s="13" t="s">
        <v>251</v>
      </c>
      <c r="BE380" s="145">
        <f t="shared" si="94"/>
        <v>0</v>
      </c>
      <c r="BF380" s="145">
        <f t="shared" si="95"/>
        <v>0</v>
      </c>
      <c r="BG380" s="145">
        <f t="shared" si="96"/>
        <v>0</v>
      </c>
      <c r="BH380" s="145">
        <f t="shared" si="97"/>
        <v>0</v>
      </c>
      <c r="BI380" s="145">
        <f t="shared" si="98"/>
        <v>0</v>
      </c>
      <c r="BJ380" s="13" t="s">
        <v>83</v>
      </c>
      <c r="BK380" s="145">
        <f t="shared" si="99"/>
        <v>0</v>
      </c>
      <c r="BL380" s="13" t="s">
        <v>258</v>
      </c>
      <c r="BM380" s="144" t="s">
        <v>2709</v>
      </c>
    </row>
    <row r="381" spans="2:65" s="1" customFormat="1" ht="16.5" customHeight="1">
      <c r="B381" s="132"/>
      <c r="C381" s="146" t="s">
        <v>1258</v>
      </c>
      <c r="D381" s="146" t="s">
        <v>423</v>
      </c>
      <c r="E381" s="147" t="s">
        <v>2710</v>
      </c>
      <c r="F381" s="148" t="s">
        <v>2711</v>
      </c>
      <c r="G381" s="149" t="s">
        <v>401</v>
      </c>
      <c r="H381" s="150">
        <v>9</v>
      </c>
      <c r="I381" s="151"/>
      <c r="J381" s="152">
        <f t="shared" si="90"/>
        <v>0</v>
      </c>
      <c r="K381" s="148" t="s">
        <v>257</v>
      </c>
      <c r="L381" s="153"/>
      <c r="M381" s="154" t="s">
        <v>1</v>
      </c>
      <c r="N381" s="155" t="s">
        <v>41</v>
      </c>
      <c r="P381" s="142">
        <f t="shared" si="91"/>
        <v>0</v>
      </c>
      <c r="Q381" s="142">
        <v>0</v>
      </c>
      <c r="R381" s="142">
        <f t="shared" si="92"/>
        <v>0</v>
      </c>
      <c r="S381" s="142">
        <v>0</v>
      </c>
      <c r="T381" s="143">
        <f t="shared" si="93"/>
        <v>0</v>
      </c>
      <c r="AR381" s="144" t="s">
        <v>283</v>
      </c>
      <c r="AT381" s="144" t="s">
        <v>423</v>
      </c>
      <c r="AU381" s="144" t="s">
        <v>83</v>
      </c>
      <c r="AY381" s="13" t="s">
        <v>251</v>
      </c>
      <c r="BE381" s="145">
        <f t="shared" si="94"/>
        <v>0</v>
      </c>
      <c r="BF381" s="145">
        <f t="shared" si="95"/>
        <v>0</v>
      </c>
      <c r="BG381" s="145">
        <f t="shared" si="96"/>
        <v>0</v>
      </c>
      <c r="BH381" s="145">
        <f t="shared" si="97"/>
        <v>0</v>
      </c>
      <c r="BI381" s="145">
        <f t="shared" si="98"/>
        <v>0</v>
      </c>
      <c r="BJ381" s="13" t="s">
        <v>83</v>
      </c>
      <c r="BK381" s="145">
        <f t="shared" si="99"/>
        <v>0</v>
      </c>
      <c r="BL381" s="13" t="s">
        <v>258</v>
      </c>
      <c r="BM381" s="144" t="s">
        <v>2712</v>
      </c>
    </row>
    <row r="382" spans="2:65" s="1" customFormat="1" ht="16.5" customHeight="1">
      <c r="B382" s="132"/>
      <c r="C382" s="146" t="s">
        <v>1262</v>
      </c>
      <c r="D382" s="146" t="s">
        <v>423</v>
      </c>
      <c r="E382" s="147" t="s">
        <v>2713</v>
      </c>
      <c r="F382" s="148" t="s">
        <v>2714</v>
      </c>
      <c r="G382" s="149" t="s">
        <v>401</v>
      </c>
      <c r="H382" s="150">
        <v>88</v>
      </c>
      <c r="I382" s="151"/>
      <c r="J382" s="152">
        <f t="shared" si="90"/>
        <v>0</v>
      </c>
      <c r="K382" s="148" t="s">
        <v>257</v>
      </c>
      <c r="L382" s="153"/>
      <c r="M382" s="154" t="s">
        <v>1</v>
      </c>
      <c r="N382" s="155" t="s">
        <v>41</v>
      </c>
      <c r="P382" s="142">
        <f t="shared" si="91"/>
        <v>0</v>
      </c>
      <c r="Q382" s="142">
        <v>0</v>
      </c>
      <c r="R382" s="142">
        <f t="shared" si="92"/>
        <v>0</v>
      </c>
      <c r="S382" s="142">
        <v>0</v>
      </c>
      <c r="T382" s="143">
        <f t="shared" si="93"/>
        <v>0</v>
      </c>
      <c r="AR382" s="144" t="s">
        <v>283</v>
      </c>
      <c r="AT382" s="144" t="s">
        <v>423</v>
      </c>
      <c r="AU382" s="144" t="s">
        <v>83</v>
      </c>
      <c r="AY382" s="13" t="s">
        <v>251</v>
      </c>
      <c r="BE382" s="145">
        <f t="shared" si="94"/>
        <v>0</v>
      </c>
      <c r="BF382" s="145">
        <f t="shared" si="95"/>
        <v>0</v>
      </c>
      <c r="BG382" s="145">
        <f t="shared" si="96"/>
        <v>0</v>
      </c>
      <c r="BH382" s="145">
        <f t="shared" si="97"/>
        <v>0</v>
      </c>
      <c r="BI382" s="145">
        <f t="shared" si="98"/>
        <v>0</v>
      </c>
      <c r="BJ382" s="13" t="s">
        <v>83</v>
      </c>
      <c r="BK382" s="145">
        <f t="shared" si="99"/>
        <v>0</v>
      </c>
      <c r="BL382" s="13" t="s">
        <v>258</v>
      </c>
      <c r="BM382" s="144" t="s">
        <v>2715</v>
      </c>
    </row>
    <row r="383" spans="2:65" s="1" customFormat="1" ht="21.75" customHeight="1">
      <c r="B383" s="132"/>
      <c r="C383" s="146" t="s">
        <v>1266</v>
      </c>
      <c r="D383" s="146" t="s">
        <v>423</v>
      </c>
      <c r="E383" s="147" t="s">
        <v>2716</v>
      </c>
      <c r="F383" s="148" t="s">
        <v>2717</v>
      </c>
      <c r="G383" s="149" t="s">
        <v>401</v>
      </c>
      <c r="H383" s="150">
        <v>4</v>
      </c>
      <c r="I383" s="151"/>
      <c r="J383" s="152">
        <f t="shared" si="90"/>
        <v>0</v>
      </c>
      <c r="K383" s="148" t="s">
        <v>257</v>
      </c>
      <c r="L383" s="153"/>
      <c r="M383" s="154" t="s">
        <v>1</v>
      </c>
      <c r="N383" s="155" t="s">
        <v>41</v>
      </c>
      <c r="P383" s="142">
        <f t="shared" si="91"/>
        <v>0</v>
      </c>
      <c r="Q383" s="142">
        <v>0</v>
      </c>
      <c r="R383" s="142">
        <f t="shared" si="92"/>
        <v>0</v>
      </c>
      <c r="S383" s="142">
        <v>0</v>
      </c>
      <c r="T383" s="143">
        <f t="shared" si="93"/>
        <v>0</v>
      </c>
      <c r="AR383" s="144" t="s">
        <v>283</v>
      </c>
      <c r="AT383" s="144" t="s">
        <v>423</v>
      </c>
      <c r="AU383" s="144" t="s">
        <v>83</v>
      </c>
      <c r="AY383" s="13" t="s">
        <v>251</v>
      </c>
      <c r="BE383" s="145">
        <f t="shared" si="94"/>
        <v>0</v>
      </c>
      <c r="BF383" s="145">
        <f t="shared" si="95"/>
        <v>0</v>
      </c>
      <c r="BG383" s="145">
        <f t="shared" si="96"/>
        <v>0</v>
      </c>
      <c r="BH383" s="145">
        <f t="shared" si="97"/>
        <v>0</v>
      </c>
      <c r="BI383" s="145">
        <f t="shared" si="98"/>
        <v>0</v>
      </c>
      <c r="BJ383" s="13" t="s">
        <v>83</v>
      </c>
      <c r="BK383" s="145">
        <f t="shared" si="99"/>
        <v>0</v>
      </c>
      <c r="BL383" s="13" t="s">
        <v>258</v>
      </c>
      <c r="BM383" s="144" t="s">
        <v>2718</v>
      </c>
    </row>
    <row r="384" spans="2:65" s="1" customFormat="1" ht="37.9" customHeight="1">
      <c r="B384" s="132"/>
      <c r="C384" s="146" t="s">
        <v>1268</v>
      </c>
      <c r="D384" s="146" t="s">
        <v>423</v>
      </c>
      <c r="E384" s="147" t="s">
        <v>2719</v>
      </c>
      <c r="F384" s="148" t="s">
        <v>2720</v>
      </c>
      <c r="G384" s="149" t="s">
        <v>401</v>
      </c>
      <c r="H384" s="150">
        <v>1</v>
      </c>
      <c r="I384" s="151"/>
      <c r="J384" s="152">
        <f t="shared" si="90"/>
        <v>0</v>
      </c>
      <c r="K384" s="148" t="s">
        <v>257</v>
      </c>
      <c r="L384" s="153"/>
      <c r="M384" s="154" t="s">
        <v>1</v>
      </c>
      <c r="N384" s="155" t="s">
        <v>41</v>
      </c>
      <c r="P384" s="142">
        <f t="shared" si="91"/>
        <v>0</v>
      </c>
      <c r="Q384" s="142">
        <v>0</v>
      </c>
      <c r="R384" s="142">
        <f t="shared" si="92"/>
        <v>0</v>
      </c>
      <c r="S384" s="142">
        <v>0</v>
      </c>
      <c r="T384" s="143">
        <f t="shared" si="93"/>
        <v>0</v>
      </c>
      <c r="AR384" s="144" t="s">
        <v>283</v>
      </c>
      <c r="AT384" s="144" t="s">
        <v>423</v>
      </c>
      <c r="AU384" s="144" t="s">
        <v>83</v>
      </c>
      <c r="AY384" s="13" t="s">
        <v>251</v>
      </c>
      <c r="BE384" s="145">
        <f t="shared" si="94"/>
        <v>0</v>
      </c>
      <c r="BF384" s="145">
        <f t="shared" si="95"/>
        <v>0</v>
      </c>
      <c r="BG384" s="145">
        <f t="shared" si="96"/>
        <v>0</v>
      </c>
      <c r="BH384" s="145">
        <f t="shared" si="97"/>
        <v>0</v>
      </c>
      <c r="BI384" s="145">
        <f t="shared" si="98"/>
        <v>0</v>
      </c>
      <c r="BJ384" s="13" t="s">
        <v>83</v>
      </c>
      <c r="BK384" s="145">
        <f t="shared" si="99"/>
        <v>0</v>
      </c>
      <c r="BL384" s="13" t="s">
        <v>258</v>
      </c>
      <c r="BM384" s="144" t="s">
        <v>2721</v>
      </c>
    </row>
    <row r="385" spans="2:65" s="1" customFormat="1" ht="16.5" customHeight="1">
      <c r="B385" s="132"/>
      <c r="C385" s="146" t="s">
        <v>1272</v>
      </c>
      <c r="D385" s="146" t="s">
        <v>423</v>
      </c>
      <c r="E385" s="147" t="s">
        <v>2722</v>
      </c>
      <c r="F385" s="148" t="s">
        <v>2723</v>
      </c>
      <c r="G385" s="149" t="s">
        <v>401</v>
      </c>
      <c r="H385" s="150">
        <v>1</v>
      </c>
      <c r="I385" s="151"/>
      <c r="J385" s="152">
        <f t="shared" si="90"/>
        <v>0</v>
      </c>
      <c r="K385" s="148" t="s">
        <v>257</v>
      </c>
      <c r="L385" s="153"/>
      <c r="M385" s="154" t="s">
        <v>1</v>
      </c>
      <c r="N385" s="155" t="s">
        <v>41</v>
      </c>
      <c r="P385" s="142">
        <f t="shared" si="91"/>
        <v>0</v>
      </c>
      <c r="Q385" s="142">
        <v>0</v>
      </c>
      <c r="R385" s="142">
        <f t="shared" si="92"/>
        <v>0</v>
      </c>
      <c r="S385" s="142">
        <v>0</v>
      </c>
      <c r="T385" s="143">
        <f t="shared" si="93"/>
        <v>0</v>
      </c>
      <c r="AR385" s="144" t="s">
        <v>283</v>
      </c>
      <c r="AT385" s="144" t="s">
        <v>423</v>
      </c>
      <c r="AU385" s="144" t="s">
        <v>83</v>
      </c>
      <c r="AY385" s="13" t="s">
        <v>251</v>
      </c>
      <c r="BE385" s="145">
        <f t="shared" si="94"/>
        <v>0</v>
      </c>
      <c r="BF385" s="145">
        <f t="shared" si="95"/>
        <v>0</v>
      </c>
      <c r="BG385" s="145">
        <f t="shared" si="96"/>
        <v>0</v>
      </c>
      <c r="BH385" s="145">
        <f t="shared" si="97"/>
        <v>0</v>
      </c>
      <c r="BI385" s="145">
        <f t="shared" si="98"/>
        <v>0</v>
      </c>
      <c r="BJ385" s="13" t="s">
        <v>83</v>
      </c>
      <c r="BK385" s="145">
        <f t="shared" si="99"/>
        <v>0</v>
      </c>
      <c r="BL385" s="13" t="s">
        <v>258</v>
      </c>
      <c r="BM385" s="144" t="s">
        <v>2724</v>
      </c>
    </row>
    <row r="386" spans="2:65" s="1" customFormat="1" ht="24.2" customHeight="1">
      <c r="B386" s="132"/>
      <c r="C386" s="146" t="s">
        <v>1276</v>
      </c>
      <c r="D386" s="146" t="s">
        <v>423</v>
      </c>
      <c r="E386" s="147" t="s">
        <v>2725</v>
      </c>
      <c r="F386" s="148" t="s">
        <v>2726</v>
      </c>
      <c r="G386" s="149" t="s">
        <v>401</v>
      </c>
      <c r="H386" s="150">
        <v>42</v>
      </c>
      <c r="I386" s="151"/>
      <c r="J386" s="152">
        <f t="shared" si="90"/>
        <v>0</v>
      </c>
      <c r="K386" s="148" t="s">
        <v>257</v>
      </c>
      <c r="L386" s="153"/>
      <c r="M386" s="154" t="s">
        <v>1</v>
      </c>
      <c r="N386" s="155" t="s">
        <v>41</v>
      </c>
      <c r="P386" s="142">
        <f t="shared" si="91"/>
        <v>0</v>
      </c>
      <c r="Q386" s="142">
        <v>0</v>
      </c>
      <c r="R386" s="142">
        <f t="shared" si="92"/>
        <v>0</v>
      </c>
      <c r="S386" s="142">
        <v>0</v>
      </c>
      <c r="T386" s="143">
        <f t="shared" si="93"/>
        <v>0</v>
      </c>
      <c r="AR386" s="144" t="s">
        <v>283</v>
      </c>
      <c r="AT386" s="144" t="s">
        <v>423</v>
      </c>
      <c r="AU386" s="144" t="s">
        <v>83</v>
      </c>
      <c r="AY386" s="13" t="s">
        <v>251</v>
      </c>
      <c r="BE386" s="145">
        <f t="shared" si="94"/>
        <v>0</v>
      </c>
      <c r="BF386" s="145">
        <f t="shared" si="95"/>
        <v>0</v>
      </c>
      <c r="BG386" s="145">
        <f t="shared" si="96"/>
        <v>0</v>
      </c>
      <c r="BH386" s="145">
        <f t="shared" si="97"/>
        <v>0</v>
      </c>
      <c r="BI386" s="145">
        <f t="shared" si="98"/>
        <v>0</v>
      </c>
      <c r="BJ386" s="13" t="s">
        <v>83</v>
      </c>
      <c r="BK386" s="145">
        <f t="shared" si="99"/>
        <v>0</v>
      </c>
      <c r="BL386" s="13" t="s">
        <v>258</v>
      </c>
      <c r="BM386" s="144" t="s">
        <v>2727</v>
      </c>
    </row>
    <row r="387" spans="2:65" s="1" customFormat="1" ht="16.5" customHeight="1">
      <c r="B387" s="132"/>
      <c r="C387" s="146" t="s">
        <v>1280</v>
      </c>
      <c r="D387" s="146" t="s">
        <v>423</v>
      </c>
      <c r="E387" s="147" t="s">
        <v>2728</v>
      </c>
      <c r="F387" s="148" t="s">
        <v>2729</v>
      </c>
      <c r="G387" s="149" t="s">
        <v>401</v>
      </c>
      <c r="H387" s="150">
        <v>13</v>
      </c>
      <c r="I387" s="151"/>
      <c r="J387" s="152">
        <f t="shared" si="90"/>
        <v>0</v>
      </c>
      <c r="K387" s="148" t="s">
        <v>257</v>
      </c>
      <c r="L387" s="153"/>
      <c r="M387" s="154" t="s">
        <v>1</v>
      </c>
      <c r="N387" s="155" t="s">
        <v>41</v>
      </c>
      <c r="P387" s="142">
        <f t="shared" si="91"/>
        <v>0</v>
      </c>
      <c r="Q387" s="142">
        <v>0</v>
      </c>
      <c r="R387" s="142">
        <f t="shared" si="92"/>
        <v>0</v>
      </c>
      <c r="S387" s="142">
        <v>0</v>
      </c>
      <c r="T387" s="143">
        <f t="shared" si="93"/>
        <v>0</v>
      </c>
      <c r="AR387" s="144" t="s">
        <v>283</v>
      </c>
      <c r="AT387" s="144" t="s">
        <v>423</v>
      </c>
      <c r="AU387" s="144" t="s">
        <v>83</v>
      </c>
      <c r="AY387" s="13" t="s">
        <v>251</v>
      </c>
      <c r="BE387" s="145">
        <f t="shared" si="94"/>
        <v>0</v>
      </c>
      <c r="BF387" s="145">
        <f t="shared" si="95"/>
        <v>0</v>
      </c>
      <c r="BG387" s="145">
        <f t="shared" si="96"/>
        <v>0</v>
      </c>
      <c r="BH387" s="145">
        <f t="shared" si="97"/>
        <v>0</v>
      </c>
      <c r="BI387" s="145">
        <f t="shared" si="98"/>
        <v>0</v>
      </c>
      <c r="BJ387" s="13" t="s">
        <v>83</v>
      </c>
      <c r="BK387" s="145">
        <f t="shared" si="99"/>
        <v>0</v>
      </c>
      <c r="BL387" s="13" t="s">
        <v>258</v>
      </c>
      <c r="BM387" s="144" t="s">
        <v>2730</v>
      </c>
    </row>
    <row r="388" spans="2:65" s="1" customFormat="1" ht="33" customHeight="1">
      <c r="B388" s="132"/>
      <c r="C388" s="146" t="s">
        <v>1284</v>
      </c>
      <c r="D388" s="146" t="s">
        <v>423</v>
      </c>
      <c r="E388" s="147" t="s">
        <v>2731</v>
      </c>
      <c r="F388" s="148" t="s">
        <v>2357</v>
      </c>
      <c r="G388" s="149" t="s">
        <v>401</v>
      </c>
      <c r="H388" s="150">
        <v>9</v>
      </c>
      <c r="I388" s="151"/>
      <c r="J388" s="152">
        <f t="shared" si="90"/>
        <v>0</v>
      </c>
      <c r="K388" s="148" t="s">
        <v>257</v>
      </c>
      <c r="L388" s="153"/>
      <c r="M388" s="154" t="s">
        <v>1</v>
      </c>
      <c r="N388" s="155" t="s">
        <v>41</v>
      </c>
      <c r="P388" s="142">
        <f t="shared" si="91"/>
        <v>0</v>
      </c>
      <c r="Q388" s="142">
        <v>0</v>
      </c>
      <c r="R388" s="142">
        <f t="shared" si="92"/>
        <v>0</v>
      </c>
      <c r="S388" s="142">
        <v>0</v>
      </c>
      <c r="T388" s="143">
        <f t="shared" si="93"/>
        <v>0</v>
      </c>
      <c r="AR388" s="144" t="s">
        <v>283</v>
      </c>
      <c r="AT388" s="144" t="s">
        <v>423</v>
      </c>
      <c r="AU388" s="144" t="s">
        <v>83</v>
      </c>
      <c r="AY388" s="13" t="s">
        <v>251</v>
      </c>
      <c r="BE388" s="145">
        <f t="shared" si="94"/>
        <v>0</v>
      </c>
      <c r="BF388" s="145">
        <f t="shared" si="95"/>
        <v>0</v>
      </c>
      <c r="BG388" s="145">
        <f t="shared" si="96"/>
        <v>0</v>
      </c>
      <c r="BH388" s="145">
        <f t="shared" si="97"/>
        <v>0</v>
      </c>
      <c r="BI388" s="145">
        <f t="shared" si="98"/>
        <v>0</v>
      </c>
      <c r="BJ388" s="13" t="s">
        <v>83</v>
      </c>
      <c r="BK388" s="145">
        <f t="shared" si="99"/>
        <v>0</v>
      </c>
      <c r="BL388" s="13" t="s">
        <v>258</v>
      </c>
      <c r="BM388" s="144" t="s">
        <v>2732</v>
      </c>
    </row>
    <row r="389" spans="2:65" s="1" customFormat="1" ht="24.2" customHeight="1">
      <c r="B389" s="132"/>
      <c r="C389" s="146" t="s">
        <v>1290</v>
      </c>
      <c r="D389" s="146" t="s">
        <v>423</v>
      </c>
      <c r="E389" s="147" t="s">
        <v>2733</v>
      </c>
      <c r="F389" s="148" t="s">
        <v>2734</v>
      </c>
      <c r="G389" s="149" t="s">
        <v>401</v>
      </c>
      <c r="H389" s="150">
        <v>8</v>
      </c>
      <c r="I389" s="151"/>
      <c r="J389" s="152">
        <f t="shared" si="90"/>
        <v>0</v>
      </c>
      <c r="K389" s="148" t="s">
        <v>257</v>
      </c>
      <c r="L389" s="153"/>
      <c r="M389" s="154" t="s">
        <v>1</v>
      </c>
      <c r="N389" s="155" t="s">
        <v>41</v>
      </c>
      <c r="P389" s="142">
        <f t="shared" si="91"/>
        <v>0</v>
      </c>
      <c r="Q389" s="142">
        <v>0</v>
      </c>
      <c r="R389" s="142">
        <f t="shared" si="92"/>
        <v>0</v>
      </c>
      <c r="S389" s="142">
        <v>0</v>
      </c>
      <c r="T389" s="143">
        <f t="shared" si="93"/>
        <v>0</v>
      </c>
      <c r="AR389" s="144" t="s">
        <v>283</v>
      </c>
      <c r="AT389" s="144" t="s">
        <v>423</v>
      </c>
      <c r="AU389" s="144" t="s">
        <v>83</v>
      </c>
      <c r="AY389" s="13" t="s">
        <v>251</v>
      </c>
      <c r="BE389" s="145">
        <f t="shared" si="94"/>
        <v>0</v>
      </c>
      <c r="BF389" s="145">
        <f t="shared" si="95"/>
        <v>0</v>
      </c>
      <c r="BG389" s="145">
        <f t="shared" si="96"/>
        <v>0</v>
      </c>
      <c r="BH389" s="145">
        <f t="shared" si="97"/>
        <v>0</v>
      </c>
      <c r="BI389" s="145">
        <f t="shared" si="98"/>
        <v>0</v>
      </c>
      <c r="BJ389" s="13" t="s">
        <v>83</v>
      </c>
      <c r="BK389" s="145">
        <f t="shared" si="99"/>
        <v>0</v>
      </c>
      <c r="BL389" s="13" t="s">
        <v>258</v>
      </c>
      <c r="BM389" s="144" t="s">
        <v>2735</v>
      </c>
    </row>
    <row r="390" spans="2:65" s="1" customFormat="1" ht="16.5" customHeight="1">
      <c r="B390" s="132"/>
      <c r="C390" s="146" t="s">
        <v>1294</v>
      </c>
      <c r="D390" s="146" t="s">
        <v>423</v>
      </c>
      <c r="E390" s="147" t="s">
        <v>2736</v>
      </c>
      <c r="F390" s="148" t="s">
        <v>2737</v>
      </c>
      <c r="G390" s="149" t="s">
        <v>401</v>
      </c>
      <c r="H390" s="150">
        <v>51</v>
      </c>
      <c r="I390" s="151"/>
      <c r="J390" s="152">
        <f t="shared" si="90"/>
        <v>0</v>
      </c>
      <c r="K390" s="148" t="s">
        <v>257</v>
      </c>
      <c r="L390" s="153"/>
      <c r="M390" s="154" t="s">
        <v>1</v>
      </c>
      <c r="N390" s="155" t="s">
        <v>41</v>
      </c>
      <c r="P390" s="142">
        <f t="shared" si="91"/>
        <v>0</v>
      </c>
      <c r="Q390" s="142">
        <v>0</v>
      </c>
      <c r="R390" s="142">
        <f t="shared" si="92"/>
        <v>0</v>
      </c>
      <c r="S390" s="142">
        <v>0</v>
      </c>
      <c r="T390" s="143">
        <f t="shared" si="93"/>
        <v>0</v>
      </c>
      <c r="AR390" s="144" t="s">
        <v>283</v>
      </c>
      <c r="AT390" s="144" t="s">
        <v>423</v>
      </c>
      <c r="AU390" s="144" t="s">
        <v>83</v>
      </c>
      <c r="AY390" s="13" t="s">
        <v>251</v>
      </c>
      <c r="BE390" s="145">
        <f t="shared" si="94"/>
        <v>0</v>
      </c>
      <c r="BF390" s="145">
        <f t="shared" si="95"/>
        <v>0</v>
      </c>
      <c r="BG390" s="145">
        <f t="shared" si="96"/>
        <v>0</v>
      </c>
      <c r="BH390" s="145">
        <f t="shared" si="97"/>
        <v>0</v>
      </c>
      <c r="BI390" s="145">
        <f t="shared" si="98"/>
        <v>0</v>
      </c>
      <c r="BJ390" s="13" t="s">
        <v>83</v>
      </c>
      <c r="BK390" s="145">
        <f t="shared" si="99"/>
        <v>0</v>
      </c>
      <c r="BL390" s="13" t="s">
        <v>258</v>
      </c>
      <c r="BM390" s="144" t="s">
        <v>2738</v>
      </c>
    </row>
    <row r="391" spans="2:65" s="1" customFormat="1" ht="16.5" customHeight="1">
      <c r="B391" s="132"/>
      <c r="C391" s="146" t="s">
        <v>1298</v>
      </c>
      <c r="D391" s="146" t="s">
        <v>423</v>
      </c>
      <c r="E391" s="147" t="s">
        <v>2739</v>
      </c>
      <c r="F391" s="148" t="s">
        <v>2740</v>
      </c>
      <c r="G391" s="149" t="s">
        <v>401</v>
      </c>
      <c r="H391" s="150">
        <v>342</v>
      </c>
      <c r="I391" s="151"/>
      <c r="J391" s="152">
        <f t="shared" si="90"/>
        <v>0</v>
      </c>
      <c r="K391" s="148" t="s">
        <v>257</v>
      </c>
      <c r="L391" s="153"/>
      <c r="M391" s="154" t="s">
        <v>1</v>
      </c>
      <c r="N391" s="155" t="s">
        <v>41</v>
      </c>
      <c r="P391" s="142">
        <f t="shared" si="91"/>
        <v>0</v>
      </c>
      <c r="Q391" s="142">
        <v>0</v>
      </c>
      <c r="R391" s="142">
        <f t="shared" si="92"/>
        <v>0</v>
      </c>
      <c r="S391" s="142">
        <v>0</v>
      </c>
      <c r="T391" s="143">
        <f t="shared" si="93"/>
        <v>0</v>
      </c>
      <c r="AR391" s="144" t="s">
        <v>283</v>
      </c>
      <c r="AT391" s="144" t="s">
        <v>423</v>
      </c>
      <c r="AU391" s="144" t="s">
        <v>83</v>
      </c>
      <c r="AY391" s="13" t="s">
        <v>251</v>
      </c>
      <c r="BE391" s="145">
        <f t="shared" si="94"/>
        <v>0</v>
      </c>
      <c r="BF391" s="145">
        <f t="shared" si="95"/>
        <v>0</v>
      </c>
      <c r="BG391" s="145">
        <f t="shared" si="96"/>
        <v>0</v>
      </c>
      <c r="BH391" s="145">
        <f t="shared" si="97"/>
        <v>0</v>
      </c>
      <c r="BI391" s="145">
        <f t="shared" si="98"/>
        <v>0</v>
      </c>
      <c r="BJ391" s="13" t="s">
        <v>83</v>
      </c>
      <c r="BK391" s="145">
        <f t="shared" si="99"/>
        <v>0</v>
      </c>
      <c r="BL391" s="13" t="s">
        <v>258</v>
      </c>
      <c r="BM391" s="144" t="s">
        <v>2741</v>
      </c>
    </row>
    <row r="392" spans="2:65" s="1" customFormat="1" ht="24.2" customHeight="1">
      <c r="B392" s="132"/>
      <c r="C392" s="146" t="s">
        <v>1302</v>
      </c>
      <c r="D392" s="146" t="s">
        <v>423</v>
      </c>
      <c r="E392" s="147" t="s">
        <v>2742</v>
      </c>
      <c r="F392" s="148" t="s">
        <v>2743</v>
      </c>
      <c r="G392" s="149" t="s">
        <v>401</v>
      </c>
      <c r="H392" s="150">
        <v>5</v>
      </c>
      <c r="I392" s="151"/>
      <c r="J392" s="152">
        <f t="shared" si="90"/>
        <v>0</v>
      </c>
      <c r="K392" s="148" t="s">
        <v>257</v>
      </c>
      <c r="L392" s="153"/>
      <c r="M392" s="154" t="s">
        <v>1</v>
      </c>
      <c r="N392" s="155" t="s">
        <v>41</v>
      </c>
      <c r="P392" s="142">
        <f t="shared" si="91"/>
        <v>0</v>
      </c>
      <c r="Q392" s="142">
        <v>0</v>
      </c>
      <c r="R392" s="142">
        <f t="shared" si="92"/>
        <v>0</v>
      </c>
      <c r="S392" s="142">
        <v>0</v>
      </c>
      <c r="T392" s="143">
        <f t="shared" si="93"/>
        <v>0</v>
      </c>
      <c r="AR392" s="144" t="s">
        <v>283</v>
      </c>
      <c r="AT392" s="144" t="s">
        <v>423</v>
      </c>
      <c r="AU392" s="144" t="s">
        <v>83</v>
      </c>
      <c r="AY392" s="13" t="s">
        <v>251</v>
      </c>
      <c r="BE392" s="145">
        <f t="shared" si="94"/>
        <v>0</v>
      </c>
      <c r="BF392" s="145">
        <f t="shared" si="95"/>
        <v>0</v>
      </c>
      <c r="BG392" s="145">
        <f t="shared" si="96"/>
        <v>0</v>
      </c>
      <c r="BH392" s="145">
        <f t="shared" si="97"/>
        <v>0</v>
      </c>
      <c r="BI392" s="145">
        <f t="shared" si="98"/>
        <v>0</v>
      </c>
      <c r="BJ392" s="13" t="s">
        <v>83</v>
      </c>
      <c r="BK392" s="145">
        <f t="shared" si="99"/>
        <v>0</v>
      </c>
      <c r="BL392" s="13" t="s">
        <v>258</v>
      </c>
      <c r="BM392" s="144" t="s">
        <v>2744</v>
      </c>
    </row>
    <row r="393" spans="2:65" s="1" customFormat="1" ht="21.75" customHeight="1">
      <c r="B393" s="132"/>
      <c r="C393" s="146" t="s">
        <v>1306</v>
      </c>
      <c r="D393" s="146" t="s">
        <v>423</v>
      </c>
      <c r="E393" s="147" t="s">
        <v>2745</v>
      </c>
      <c r="F393" s="148" t="s">
        <v>2746</v>
      </c>
      <c r="G393" s="149" t="s">
        <v>401</v>
      </c>
      <c r="H393" s="150">
        <v>2</v>
      </c>
      <c r="I393" s="151"/>
      <c r="J393" s="152">
        <f t="shared" si="90"/>
        <v>0</v>
      </c>
      <c r="K393" s="148" t="s">
        <v>257</v>
      </c>
      <c r="L393" s="153"/>
      <c r="M393" s="154" t="s">
        <v>1</v>
      </c>
      <c r="N393" s="155" t="s">
        <v>41</v>
      </c>
      <c r="P393" s="142">
        <f t="shared" si="91"/>
        <v>0</v>
      </c>
      <c r="Q393" s="142">
        <v>0</v>
      </c>
      <c r="R393" s="142">
        <f t="shared" si="92"/>
        <v>0</v>
      </c>
      <c r="S393" s="142">
        <v>0</v>
      </c>
      <c r="T393" s="143">
        <f t="shared" si="93"/>
        <v>0</v>
      </c>
      <c r="AR393" s="144" t="s">
        <v>283</v>
      </c>
      <c r="AT393" s="144" t="s">
        <v>423</v>
      </c>
      <c r="AU393" s="144" t="s">
        <v>83</v>
      </c>
      <c r="AY393" s="13" t="s">
        <v>251</v>
      </c>
      <c r="BE393" s="145">
        <f t="shared" si="94"/>
        <v>0</v>
      </c>
      <c r="BF393" s="145">
        <f t="shared" si="95"/>
        <v>0</v>
      </c>
      <c r="BG393" s="145">
        <f t="shared" si="96"/>
        <v>0</v>
      </c>
      <c r="BH393" s="145">
        <f t="shared" si="97"/>
        <v>0</v>
      </c>
      <c r="BI393" s="145">
        <f t="shared" si="98"/>
        <v>0</v>
      </c>
      <c r="BJ393" s="13" t="s">
        <v>83</v>
      </c>
      <c r="BK393" s="145">
        <f t="shared" si="99"/>
        <v>0</v>
      </c>
      <c r="BL393" s="13" t="s">
        <v>258</v>
      </c>
      <c r="BM393" s="144" t="s">
        <v>2747</v>
      </c>
    </row>
    <row r="394" spans="2:65" s="1" customFormat="1" ht="21.75" customHeight="1">
      <c r="B394" s="132"/>
      <c r="C394" s="146" t="s">
        <v>1312</v>
      </c>
      <c r="D394" s="146" t="s">
        <v>423</v>
      </c>
      <c r="E394" s="147" t="s">
        <v>2748</v>
      </c>
      <c r="F394" s="148" t="s">
        <v>2749</v>
      </c>
      <c r="G394" s="149" t="s">
        <v>401</v>
      </c>
      <c r="H394" s="150">
        <v>1</v>
      </c>
      <c r="I394" s="151"/>
      <c r="J394" s="152">
        <f t="shared" si="90"/>
        <v>0</v>
      </c>
      <c r="K394" s="148" t="s">
        <v>257</v>
      </c>
      <c r="L394" s="153"/>
      <c r="M394" s="154" t="s">
        <v>1</v>
      </c>
      <c r="N394" s="155" t="s">
        <v>41</v>
      </c>
      <c r="P394" s="142">
        <f t="shared" si="91"/>
        <v>0</v>
      </c>
      <c r="Q394" s="142">
        <v>0</v>
      </c>
      <c r="R394" s="142">
        <f t="shared" si="92"/>
        <v>0</v>
      </c>
      <c r="S394" s="142">
        <v>0</v>
      </c>
      <c r="T394" s="143">
        <f t="shared" si="93"/>
        <v>0</v>
      </c>
      <c r="AR394" s="144" t="s">
        <v>283</v>
      </c>
      <c r="AT394" s="144" t="s">
        <v>423</v>
      </c>
      <c r="AU394" s="144" t="s">
        <v>83</v>
      </c>
      <c r="AY394" s="13" t="s">
        <v>251</v>
      </c>
      <c r="BE394" s="145">
        <f t="shared" si="94"/>
        <v>0</v>
      </c>
      <c r="BF394" s="145">
        <f t="shared" si="95"/>
        <v>0</v>
      </c>
      <c r="BG394" s="145">
        <f t="shared" si="96"/>
        <v>0</v>
      </c>
      <c r="BH394" s="145">
        <f t="shared" si="97"/>
        <v>0</v>
      </c>
      <c r="BI394" s="145">
        <f t="shared" si="98"/>
        <v>0</v>
      </c>
      <c r="BJ394" s="13" t="s">
        <v>83</v>
      </c>
      <c r="BK394" s="145">
        <f t="shared" si="99"/>
        <v>0</v>
      </c>
      <c r="BL394" s="13" t="s">
        <v>258</v>
      </c>
      <c r="BM394" s="144" t="s">
        <v>2750</v>
      </c>
    </row>
    <row r="395" spans="2:65" s="1" customFormat="1" ht="16.5" customHeight="1">
      <c r="B395" s="132"/>
      <c r="C395" s="146" t="s">
        <v>1316</v>
      </c>
      <c r="D395" s="146" t="s">
        <v>423</v>
      </c>
      <c r="E395" s="147" t="s">
        <v>2751</v>
      </c>
      <c r="F395" s="148" t="s">
        <v>2752</v>
      </c>
      <c r="G395" s="149" t="s">
        <v>401</v>
      </c>
      <c r="H395" s="150">
        <v>100</v>
      </c>
      <c r="I395" s="151"/>
      <c r="J395" s="152">
        <f t="shared" si="90"/>
        <v>0</v>
      </c>
      <c r="K395" s="148" t="s">
        <v>257</v>
      </c>
      <c r="L395" s="153"/>
      <c r="M395" s="154" t="s">
        <v>1</v>
      </c>
      <c r="N395" s="155" t="s">
        <v>41</v>
      </c>
      <c r="P395" s="142">
        <f t="shared" si="91"/>
        <v>0</v>
      </c>
      <c r="Q395" s="142">
        <v>0</v>
      </c>
      <c r="R395" s="142">
        <f t="shared" si="92"/>
        <v>0</v>
      </c>
      <c r="S395" s="142">
        <v>0</v>
      </c>
      <c r="T395" s="143">
        <f t="shared" si="93"/>
        <v>0</v>
      </c>
      <c r="AR395" s="144" t="s">
        <v>283</v>
      </c>
      <c r="AT395" s="144" t="s">
        <v>423</v>
      </c>
      <c r="AU395" s="144" t="s">
        <v>83</v>
      </c>
      <c r="AY395" s="13" t="s">
        <v>251</v>
      </c>
      <c r="BE395" s="145">
        <f t="shared" si="94"/>
        <v>0</v>
      </c>
      <c r="BF395" s="145">
        <f t="shared" si="95"/>
        <v>0</v>
      </c>
      <c r="BG395" s="145">
        <f t="shared" si="96"/>
        <v>0</v>
      </c>
      <c r="BH395" s="145">
        <f t="shared" si="97"/>
        <v>0</v>
      </c>
      <c r="BI395" s="145">
        <f t="shared" si="98"/>
        <v>0</v>
      </c>
      <c r="BJ395" s="13" t="s">
        <v>83</v>
      </c>
      <c r="BK395" s="145">
        <f t="shared" si="99"/>
        <v>0</v>
      </c>
      <c r="BL395" s="13" t="s">
        <v>258</v>
      </c>
      <c r="BM395" s="144" t="s">
        <v>2753</v>
      </c>
    </row>
    <row r="396" spans="2:65" s="1" customFormat="1" ht="16.5" customHeight="1">
      <c r="B396" s="132"/>
      <c r="C396" s="146" t="s">
        <v>1321</v>
      </c>
      <c r="D396" s="146" t="s">
        <v>423</v>
      </c>
      <c r="E396" s="147" t="s">
        <v>2754</v>
      </c>
      <c r="F396" s="148" t="s">
        <v>2755</v>
      </c>
      <c r="G396" s="149" t="s">
        <v>401</v>
      </c>
      <c r="H396" s="150">
        <v>200</v>
      </c>
      <c r="I396" s="151"/>
      <c r="J396" s="152">
        <f t="shared" ref="J396:J427" si="100">ROUND(I396*H396,2)</f>
        <v>0</v>
      </c>
      <c r="K396" s="148" t="s">
        <v>257</v>
      </c>
      <c r="L396" s="153"/>
      <c r="M396" s="154" t="s">
        <v>1</v>
      </c>
      <c r="N396" s="155" t="s">
        <v>41</v>
      </c>
      <c r="P396" s="142">
        <f t="shared" ref="P396:P427" si="101">O396*H396</f>
        <v>0</v>
      </c>
      <c r="Q396" s="142">
        <v>0</v>
      </c>
      <c r="R396" s="142">
        <f t="shared" ref="R396:R427" si="102">Q396*H396</f>
        <v>0</v>
      </c>
      <c r="S396" s="142">
        <v>0</v>
      </c>
      <c r="T396" s="143">
        <f t="shared" ref="T396:T427" si="103">S396*H396</f>
        <v>0</v>
      </c>
      <c r="AR396" s="144" t="s">
        <v>283</v>
      </c>
      <c r="AT396" s="144" t="s">
        <v>423</v>
      </c>
      <c r="AU396" s="144" t="s">
        <v>83</v>
      </c>
      <c r="AY396" s="13" t="s">
        <v>251</v>
      </c>
      <c r="BE396" s="145">
        <f t="shared" ref="BE396:BE423" si="104">IF(N396="základní",J396,0)</f>
        <v>0</v>
      </c>
      <c r="BF396" s="145">
        <f t="shared" ref="BF396:BF423" si="105">IF(N396="snížená",J396,0)</f>
        <v>0</v>
      </c>
      <c r="BG396" s="145">
        <f t="shared" ref="BG396:BG423" si="106">IF(N396="zákl. přenesená",J396,0)</f>
        <v>0</v>
      </c>
      <c r="BH396" s="145">
        <f t="shared" ref="BH396:BH423" si="107">IF(N396="sníž. přenesená",J396,0)</f>
        <v>0</v>
      </c>
      <c r="BI396" s="145">
        <f t="shared" ref="BI396:BI423" si="108">IF(N396="nulová",J396,0)</f>
        <v>0</v>
      </c>
      <c r="BJ396" s="13" t="s">
        <v>83</v>
      </c>
      <c r="BK396" s="145">
        <f t="shared" ref="BK396:BK423" si="109">ROUND(I396*H396,2)</f>
        <v>0</v>
      </c>
      <c r="BL396" s="13" t="s">
        <v>258</v>
      </c>
      <c r="BM396" s="144" t="s">
        <v>2756</v>
      </c>
    </row>
    <row r="397" spans="2:65" s="1" customFormat="1" ht="16.5" customHeight="1">
      <c r="B397" s="132"/>
      <c r="C397" s="146" t="s">
        <v>1327</v>
      </c>
      <c r="D397" s="146" t="s">
        <v>423</v>
      </c>
      <c r="E397" s="147" t="s">
        <v>2757</v>
      </c>
      <c r="F397" s="148" t="s">
        <v>2758</v>
      </c>
      <c r="G397" s="149" t="s">
        <v>401</v>
      </c>
      <c r="H397" s="150">
        <v>100</v>
      </c>
      <c r="I397" s="151"/>
      <c r="J397" s="152">
        <f t="shared" si="100"/>
        <v>0</v>
      </c>
      <c r="K397" s="148" t="s">
        <v>257</v>
      </c>
      <c r="L397" s="153"/>
      <c r="M397" s="154" t="s">
        <v>1</v>
      </c>
      <c r="N397" s="155" t="s">
        <v>41</v>
      </c>
      <c r="P397" s="142">
        <f t="shared" si="101"/>
        <v>0</v>
      </c>
      <c r="Q397" s="142">
        <v>0</v>
      </c>
      <c r="R397" s="142">
        <f t="shared" si="102"/>
        <v>0</v>
      </c>
      <c r="S397" s="142">
        <v>0</v>
      </c>
      <c r="T397" s="143">
        <f t="shared" si="103"/>
        <v>0</v>
      </c>
      <c r="AR397" s="144" t="s">
        <v>283</v>
      </c>
      <c r="AT397" s="144" t="s">
        <v>423</v>
      </c>
      <c r="AU397" s="144" t="s">
        <v>83</v>
      </c>
      <c r="AY397" s="13" t="s">
        <v>251</v>
      </c>
      <c r="BE397" s="145">
        <f t="shared" si="104"/>
        <v>0</v>
      </c>
      <c r="BF397" s="145">
        <f t="shared" si="105"/>
        <v>0</v>
      </c>
      <c r="BG397" s="145">
        <f t="shared" si="106"/>
        <v>0</v>
      </c>
      <c r="BH397" s="145">
        <f t="shared" si="107"/>
        <v>0</v>
      </c>
      <c r="BI397" s="145">
        <f t="shared" si="108"/>
        <v>0</v>
      </c>
      <c r="BJ397" s="13" t="s">
        <v>83</v>
      </c>
      <c r="BK397" s="145">
        <f t="shared" si="109"/>
        <v>0</v>
      </c>
      <c r="BL397" s="13" t="s">
        <v>258</v>
      </c>
      <c r="BM397" s="144" t="s">
        <v>2759</v>
      </c>
    </row>
    <row r="398" spans="2:65" s="1" customFormat="1" ht="16.5" customHeight="1">
      <c r="B398" s="132"/>
      <c r="C398" s="146" t="s">
        <v>1331</v>
      </c>
      <c r="D398" s="146" t="s">
        <v>423</v>
      </c>
      <c r="E398" s="147" t="s">
        <v>2760</v>
      </c>
      <c r="F398" s="148" t="s">
        <v>2761</v>
      </c>
      <c r="G398" s="149" t="s">
        <v>401</v>
      </c>
      <c r="H398" s="150">
        <v>160</v>
      </c>
      <c r="I398" s="151"/>
      <c r="J398" s="152">
        <f t="shared" si="100"/>
        <v>0</v>
      </c>
      <c r="K398" s="148" t="s">
        <v>257</v>
      </c>
      <c r="L398" s="153"/>
      <c r="M398" s="154" t="s">
        <v>1</v>
      </c>
      <c r="N398" s="155" t="s">
        <v>41</v>
      </c>
      <c r="P398" s="142">
        <f t="shared" si="101"/>
        <v>0</v>
      </c>
      <c r="Q398" s="142">
        <v>0</v>
      </c>
      <c r="R398" s="142">
        <f t="shared" si="102"/>
        <v>0</v>
      </c>
      <c r="S398" s="142">
        <v>0</v>
      </c>
      <c r="T398" s="143">
        <f t="shared" si="103"/>
        <v>0</v>
      </c>
      <c r="AR398" s="144" t="s">
        <v>283</v>
      </c>
      <c r="AT398" s="144" t="s">
        <v>423</v>
      </c>
      <c r="AU398" s="144" t="s">
        <v>83</v>
      </c>
      <c r="AY398" s="13" t="s">
        <v>251</v>
      </c>
      <c r="BE398" s="145">
        <f t="shared" si="104"/>
        <v>0</v>
      </c>
      <c r="BF398" s="145">
        <f t="shared" si="105"/>
        <v>0</v>
      </c>
      <c r="BG398" s="145">
        <f t="shared" si="106"/>
        <v>0</v>
      </c>
      <c r="BH398" s="145">
        <f t="shared" si="107"/>
        <v>0</v>
      </c>
      <c r="BI398" s="145">
        <f t="shared" si="108"/>
        <v>0</v>
      </c>
      <c r="BJ398" s="13" t="s">
        <v>83</v>
      </c>
      <c r="BK398" s="145">
        <f t="shared" si="109"/>
        <v>0</v>
      </c>
      <c r="BL398" s="13" t="s">
        <v>258</v>
      </c>
      <c r="BM398" s="144" t="s">
        <v>2762</v>
      </c>
    </row>
    <row r="399" spans="2:65" s="1" customFormat="1" ht="16.5" customHeight="1">
      <c r="B399" s="132"/>
      <c r="C399" s="146" t="s">
        <v>1335</v>
      </c>
      <c r="D399" s="146" t="s">
        <v>423</v>
      </c>
      <c r="E399" s="147" t="s">
        <v>2763</v>
      </c>
      <c r="F399" s="148" t="s">
        <v>2764</v>
      </c>
      <c r="G399" s="149" t="s">
        <v>401</v>
      </c>
      <c r="H399" s="150">
        <v>43</v>
      </c>
      <c r="I399" s="151"/>
      <c r="J399" s="152">
        <f t="shared" si="100"/>
        <v>0</v>
      </c>
      <c r="K399" s="148" t="s">
        <v>257</v>
      </c>
      <c r="L399" s="153"/>
      <c r="M399" s="154" t="s">
        <v>1</v>
      </c>
      <c r="N399" s="155" t="s">
        <v>41</v>
      </c>
      <c r="P399" s="142">
        <f t="shared" si="101"/>
        <v>0</v>
      </c>
      <c r="Q399" s="142">
        <v>0</v>
      </c>
      <c r="R399" s="142">
        <f t="shared" si="102"/>
        <v>0</v>
      </c>
      <c r="S399" s="142">
        <v>0</v>
      </c>
      <c r="T399" s="143">
        <f t="shared" si="103"/>
        <v>0</v>
      </c>
      <c r="AR399" s="144" t="s">
        <v>283</v>
      </c>
      <c r="AT399" s="144" t="s">
        <v>423</v>
      </c>
      <c r="AU399" s="144" t="s">
        <v>83</v>
      </c>
      <c r="AY399" s="13" t="s">
        <v>251</v>
      </c>
      <c r="BE399" s="145">
        <f t="shared" si="104"/>
        <v>0</v>
      </c>
      <c r="BF399" s="145">
        <f t="shared" si="105"/>
        <v>0</v>
      </c>
      <c r="BG399" s="145">
        <f t="shared" si="106"/>
        <v>0</v>
      </c>
      <c r="BH399" s="145">
        <f t="shared" si="107"/>
        <v>0</v>
      </c>
      <c r="BI399" s="145">
        <f t="shared" si="108"/>
        <v>0</v>
      </c>
      <c r="BJ399" s="13" t="s">
        <v>83</v>
      </c>
      <c r="BK399" s="145">
        <f t="shared" si="109"/>
        <v>0</v>
      </c>
      <c r="BL399" s="13" t="s">
        <v>258</v>
      </c>
      <c r="BM399" s="144" t="s">
        <v>2765</v>
      </c>
    </row>
    <row r="400" spans="2:65" s="1" customFormat="1" ht="16.5" customHeight="1">
      <c r="B400" s="132"/>
      <c r="C400" s="146" t="s">
        <v>1339</v>
      </c>
      <c r="D400" s="146" t="s">
        <v>423</v>
      </c>
      <c r="E400" s="147" t="s">
        <v>2766</v>
      </c>
      <c r="F400" s="148" t="s">
        <v>2767</v>
      </c>
      <c r="G400" s="149" t="s">
        <v>401</v>
      </c>
      <c r="H400" s="150">
        <v>24</v>
      </c>
      <c r="I400" s="151"/>
      <c r="J400" s="152">
        <f t="shared" si="100"/>
        <v>0</v>
      </c>
      <c r="K400" s="148" t="s">
        <v>257</v>
      </c>
      <c r="L400" s="153"/>
      <c r="M400" s="154" t="s">
        <v>1</v>
      </c>
      <c r="N400" s="155" t="s">
        <v>41</v>
      </c>
      <c r="P400" s="142">
        <f t="shared" si="101"/>
        <v>0</v>
      </c>
      <c r="Q400" s="142">
        <v>0</v>
      </c>
      <c r="R400" s="142">
        <f t="shared" si="102"/>
        <v>0</v>
      </c>
      <c r="S400" s="142">
        <v>0</v>
      </c>
      <c r="T400" s="143">
        <f t="shared" si="103"/>
        <v>0</v>
      </c>
      <c r="AR400" s="144" t="s">
        <v>283</v>
      </c>
      <c r="AT400" s="144" t="s">
        <v>423</v>
      </c>
      <c r="AU400" s="144" t="s">
        <v>83</v>
      </c>
      <c r="AY400" s="13" t="s">
        <v>251</v>
      </c>
      <c r="BE400" s="145">
        <f t="shared" si="104"/>
        <v>0</v>
      </c>
      <c r="BF400" s="145">
        <f t="shared" si="105"/>
        <v>0</v>
      </c>
      <c r="BG400" s="145">
        <f t="shared" si="106"/>
        <v>0</v>
      </c>
      <c r="BH400" s="145">
        <f t="shared" si="107"/>
        <v>0</v>
      </c>
      <c r="BI400" s="145">
        <f t="shared" si="108"/>
        <v>0</v>
      </c>
      <c r="BJ400" s="13" t="s">
        <v>83</v>
      </c>
      <c r="BK400" s="145">
        <f t="shared" si="109"/>
        <v>0</v>
      </c>
      <c r="BL400" s="13" t="s">
        <v>258</v>
      </c>
      <c r="BM400" s="144" t="s">
        <v>2768</v>
      </c>
    </row>
    <row r="401" spans="2:65" s="1" customFormat="1" ht="16.5" customHeight="1">
      <c r="B401" s="132"/>
      <c r="C401" s="146" t="s">
        <v>1343</v>
      </c>
      <c r="D401" s="146" t="s">
        <v>423</v>
      </c>
      <c r="E401" s="147" t="s">
        <v>2769</v>
      </c>
      <c r="F401" s="148" t="s">
        <v>2770</v>
      </c>
      <c r="G401" s="149" t="s">
        <v>401</v>
      </c>
      <c r="H401" s="150">
        <v>7</v>
      </c>
      <c r="I401" s="151"/>
      <c r="J401" s="152">
        <f t="shared" si="100"/>
        <v>0</v>
      </c>
      <c r="K401" s="148" t="s">
        <v>257</v>
      </c>
      <c r="L401" s="153"/>
      <c r="M401" s="154" t="s">
        <v>1</v>
      </c>
      <c r="N401" s="155" t="s">
        <v>41</v>
      </c>
      <c r="P401" s="142">
        <f t="shared" si="101"/>
        <v>0</v>
      </c>
      <c r="Q401" s="142">
        <v>0</v>
      </c>
      <c r="R401" s="142">
        <f t="shared" si="102"/>
        <v>0</v>
      </c>
      <c r="S401" s="142">
        <v>0</v>
      </c>
      <c r="T401" s="143">
        <f t="shared" si="103"/>
        <v>0</v>
      </c>
      <c r="AR401" s="144" t="s">
        <v>283</v>
      </c>
      <c r="AT401" s="144" t="s">
        <v>423</v>
      </c>
      <c r="AU401" s="144" t="s">
        <v>83</v>
      </c>
      <c r="AY401" s="13" t="s">
        <v>251</v>
      </c>
      <c r="BE401" s="145">
        <f t="shared" si="104"/>
        <v>0</v>
      </c>
      <c r="BF401" s="145">
        <f t="shared" si="105"/>
        <v>0</v>
      </c>
      <c r="BG401" s="145">
        <f t="shared" si="106"/>
        <v>0</v>
      </c>
      <c r="BH401" s="145">
        <f t="shared" si="107"/>
        <v>0</v>
      </c>
      <c r="BI401" s="145">
        <f t="shared" si="108"/>
        <v>0</v>
      </c>
      <c r="BJ401" s="13" t="s">
        <v>83</v>
      </c>
      <c r="BK401" s="145">
        <f t="shared" si="109"/>
        <v>0</v>
      </c>
      <c r="BL401" s="13" t="s">
        <v>258</v>
      </c>
      <c r="BM401" s="144" t="s">
        <v>2771</v>
      </c>
    </row>
    <row r="402" spans="2:65" s="1" customFormat="1" ht="24.2" customHeight="1">
      <c r="B402" s="132"/>
      <c r="C402" s="146" t="s">
        <v>1347</v>
      </c>
      <c r="D402" s="146" t="s">
        <v>423</v>
      </c>
      <c r="E402" s="147" t="s">
        <v>2772</v>
      </c>
      <c r="F402" s="148" t="s">
        <v>2773</v>
      </c>
      <c r="G402" s="149" t="s">
        <v>401</v>
      </c>
      <c r="H402" s="150">
        <v>16</v>
      </c>
      <c r="I402" s="151"/>
      <c r="J402" s="152">
        <f t="shared" si="100"/>
        <v>0</v>
      </c>
      <c r="K402" s="148" t="s">
        <v>257</v>
      </c>
      <c r="L402" s="153"/>
      <c r="M402" s="154" t="s">
        <v>1</v>
      </c>
      <c r="N402" s="155" t="s">
        <v>41</v>
      </c>
      <c r="P402" s="142">
        <f t="shared" si="101"/>
        <v>0</v>
      </c>
      <c r="Q402" s="142">
        <v>0</v>
      </c>
      <c r="R402" s="142">
        <f t="shared" si="102"/>
        <v>0</v>
      </c>
      <c r="S402" s="142">
        <v>0</v>
      </c>
      <c r="T402" s="143">
        <f t="shared" si="103"/>
        <v>0</v>
      </c>
      <c r="AR402" s="144" t="s">
        <v>283</v>
      </c>
      <c r="AT402" s="144" t="s">
        <v>423</v>
      </c>
      <c r="AU402" s="144" t="s">
        <v>83</v>
      </c>
      <c r="AY402" s="13" t="s">
        <v>251</v>
      </c>
      <c r="BE402" s="145">
        <f t="shared" si="104"/>
        <v>0</v>
      </c>
      <c r="BF402" s="145">
        <f t="shared" si="105"/>
        <v>0</v>
      </c>
      <c r="BG402" s="145">
        <f t="shared" si="106"/>
        <v>0</v>
      </c>
      <c r="BH402" s="145">
        <f t="shared" si="107"/>
        <v>0</v>
      </c>
      <c r="BI402" s="145">
        <f t="shared" si="108"/>
        <v>0</v>
      </c>
      <c r="BJ402" s="13" t="s">
        <v>83</v>
      </c>
      <c r="BK402" s="145">
        <f t="shared" si="109"/>
        <v>0</v>
      </c>
      <c r="BL402" s="13" t="s">
        <v>258</v>
      </c>
      <c r="BM402" s="144" t="s">
        <v>2774</v>
      </c>
    </row>
    <row r="403" spans="2:65" s="1" customFormat="1" ht="16.5" customHeight="1">
      <c r="B403" s="132"/>
      <c r="C403" s="146" t="s">
        <v>1351</v>
      </c>
      <c r="D403" s="146" t="s">
        <v>423</v>
      </c>
      <c r="E403" s="147" t="s">
        <v>2775</v>
      </c>
      <c r="F403" s="148" t="s">
        <v>2776</v>
      </c>
      <c r="G403" s="149" t="s">
        <v>401</v>
      </c>
      <c r="H403" s="150">
        <v>44</v>
      </c>
      <c r="I403" s="151"/>
      <c r="J403" s="152">
        <f t="shared" si="100"/>
        <v>0</v>
      </c>
      <c r="K403" s="148" t="s">
        <v>257</v>
      </c>
      <c r="L403" s="153"/>
      <c r="M403" s="154" t="s">
        <v>1</v>
      </c>
      <c r="N403" s="155" t="s">
        <v>41</v>
      </c>
      <c r="P403" s="142">
        <f t="shared" si="101"/>
        <v>0</v>
      </c>
      <c r="Q403" s="142">
        <v>0</v>
      </c>
      <c r="R403" s="142">
        <f t="shared" si="102"/>
        <v>0</v>
      </c>
      <c r="S403" s="142">
        <v>0</v>
      </c>
      <c r="T403" s="143">
        <f t="shared" si="103"/>
        <v>0</v>
      </c>
      <c r="AR403" s="144" t="s">
        <v>283</v>
      </c>
      <c r="AT403" s="144" t="s">
        <v>423</v>
      </c>
      <c r="AU403" s="144" t="s">
        <v>83</v>
      </c>
      <c r="AY403" s="13" t="s">
        <v>251</v>
      </c>
      <c r="BE403" s="145">
        <f t="shared" si="104"/>
        <v>0</v>
      </c>
      <c r="BF403" s="145">
        <f t="shared" si="105"/>
        <v>0</v>
      </c>
      <c r="BG403" s="145">
        <f t="shared" si="106"/>
        <v>0</v>
      </c>
      <c r="BH403" s="145">
        <f t="shared" si="107"/>
        <v>0</v>
      </c>
      <c r="BI403" s="145">
        <f t="shared" si="108"/>
        <v>0</v>
      </c>
      <c r="BJ403" s="13" t="s">
        <v>83</v>
      </c>
      <c r="BK403" s="145">
        <f t="shared" si="109"/>
        <v>0</v>
      </c>
      <c r="BL403" s="13" t="s">
        <v>258</v>
      </c>
      <c r="BM403" s="144" t="s">
        <v>2777</v>
      </c>
    </row>
    <row r="404" spans="2:65" s="1" customFormat="1" ht="16.5" customHeight="1">
      <c r="B404" s="132"/>
      <c r="C404" s="146" t="s">
        <v>1357</v>
      </c>
      <c r="D404" s="146" t="s">
        <v>423</v>
      </c>
      <c r="E404" s="147" t="s">
        <v>2778</v>
      </c>
      <c r="F404" s="148" t="s">
        <v>2779</v>
      </c>
      <c r="G404" s="149" t="s">
        <v>401</v>
      </c>
      <c r="H404" s="150">
        <v>5</v>
      </c>
      <c r="I404" s="151"/>
      <c r="J404" s="152">
        <f t="shared" si="100"/>
        <v>0</v>
      </c>
      <c r="K404" s="148" t="s">
        <v>257</v>
      </c>
      <c r="L404" s="153"/>
      <c r="M404" s="154" t="s">
        <v>1</v>
      </c>
      <c r="N404" s="155" t="s">
        <v>41</v>
      </c>
      <c r="P404" s="142">
        <f t="shared" si="101"/>
        <v>0</v>
      </c>
      <c r="Q404" s="142">
        <v>0</v>
      </c>
      <c r="R404" s="142">
        <f t="shared" si="102"/>
        <v>0</v>
      </c>
      <c r="S404" s="142">
        <v>0</v>
      </c>
      <c r="T404" s="143">
        <f t="shared" si="103"/>
        <v>0</v>
      </c>
      <c r="AR404" s="144" t="s">
        <v>283</v>
      </c>
      <c r="AT404" s="144" t="s">
        <v>423</v>
      </c>
      <c r="AU404" s="144" t="s">
        <v>83</v>
      </c>
      <c r="AY404" s="13" t="s">
        <v>251</v>
      </c>
      <c r="BE404" s="145">
        <f t="shared" si="104"/>
        <v>0</v>
      </c>
      <c r="BF404" s="145">
        <f t="shared" si="105"/>
        <v>0</v>
      </c>
      <c r="BG404" s="145">
        <f t="shared" si="106"/>
        <v>0</v>
      </c>
      <c r="BH404" s="145">
        <f t="shared" si="107"/>
        <v>0</v>
      </c>
      <c r="BI404" s="145">
        <f t="shared" si="108"/>
        <v>0</v>
      </c>
      <c r="BJ404" s="13" t="s">
        <v>83</v>
      </c>
      <c r="BK404" s="145">
        <f t="shared" si="109"/>
        <v>0</v>
      </c>
      <c r="BL404" s="13" t="s">
        <v>258</v>
      </c>
      <c r="BM404" s="144" t="s">
        <v>2780</v>
      </c>
    </row>
    <row r="405" spans="2:65" s="1" customFormat="1" ht="16.5" customHeight="1">
      <c r="B405" s="132"/>
      <c r="C405" s="146" t="s">
        <v>1361</v>
      </c>
      <c r="D405" s="146" t="s">
        <v>423</v>
      </c>
      <c r="E405" s="147" t="s">
        <v>2781</v>
      </c>
      <c r="F405" s="148" t="s">
        <v>2782</v>
      </c>
      <c r="G405" s="149" t="s">
        <v>401</v>
      </c>
      <c r="H405" s="150">
        <v>5</v>
      </c>
      <c r="I405" s="151"/>
      <c r="J405" s="152">
        <f t="shared" si="100"/>
        <v>0</v>
      </c>
      <c r="K405" s="148" t="s">
        <v>257</v>
      </c>
      <c r="L405" s="153"/>
      <c r="M405" s="154" t="s">
        <v>1</v>
      </c>
      <c r="N405" s="155" t="s">
        <v>41</v>
      </c>
      <c r="P405" s="142">
        <f t="shared" si="101"/>
        <v>0</v>
      </c>
      <c r="Q405" s="142">
        <v>0</v>
      </c>
      <c r="R405" s="142">
        <f t="shared" si="102"/>
        <v>0</v>
      </c>
      <c r="S405" s="142">
        <v>0</v>
      </c>
      <c r="T405" s="143">
        <f t="shared" si="103"/>
        <v>0</v>
      </c>
      <c r="AR405" s="144" t="s">
        <v>283</v>
      </c>
      <c r="AT405" s="144" t="s">
        <v>423</v>
      </c>
      <c r="AU405" s="144" t="s">
        <v>83</v>
      </c>
      <c r="AY405" s="13" t="s">
        <v>251</v>
      </c>
      <c r="BE405" s="145">
        <f t="shared" si="104"/>
        <v>0</v>
      </c>
      <c r="BF405" s="145">
        <f t="shared" si="105"/>
        <v>0</v>
      </c>
      <c r="BG405" s="145">
        <f t="shared" si="106"/>
        <v>0</v>
      </c>
      <c r="BH405" s="145">
        <f t="shared" si="107"/>
        <v>0</v>
      </c>
      <c r="BI405" s="145">
        <f t="shared" si="108"/>
        <v>0</v>
      </c>
      <c r="BJ405" s="13" t="s">
        <v>83</v>
      </c>
      <c r="BK405" s="145">
        <f t="shared" si="109"/>
        <v>0</v>
      </c>
      <c r="BL405" s="13" t="s">
        <v>258</v>
      </c>
      <c r="BM405" s="144" t="s">
        <v>2783</v>
      </c>
    </row>
    <row r="406" spans="2:65" s="1" customFormat="1" ht="16.5" customHeight="1">
      <c r="B406" s="132"/>
      <c r="C406" s="146" t="s">
        <v>1365</v>
      </c>
      <c r="D406" s="146" t="s">
        <v>423</v>
      </c>
      <c r="E406" s="147" t="s">
        <v>2784</v>
      </c>
      <c r="F406" s="148" t="s">
        <v>2785</v>
      </c>
      <c r="G406" s="149" t="s">
        <v>401</v>
      </c>
      <c r="H406" s="150">
        <v>5</v>
      </c>
      <c r="I406" s="151"/>
      <c r="J406" s="152">
        <f t="shared" si="100"/>
        <v>0</v>
      </c>
      <c r="K406" s="148" t="s">
        <v>257</v>
      </c>
      <c r="L406" s="153"/>
      <c r="M406" s="154" t="s">
        <v>1</v>
      </c>
      <c r="N406" s="155" t="s">
        <v>41</v>
      </c>
      <c r="P406" s="142">
        <f t="shared" si="101"/>
        <v>0</v>
      </c>
      <c r="Q406" s="142">
        <v>0</v>
      </c>
      <c r="R406" s="142">
        <f t="shared" si="102"/>
        <v>0</v>
      </c>
      <c r="S406" s="142">
        <v>0</v>
      </c>
      <c r="T406" s="143">
        <f t="shared" si="103"/>
        <v>0</v>
      </c>
      <c r="AR406" s="144" t="s">
        <v>283</v>
      </c>
      <c r="AT406" s="144" t="s">
        <v>423</v>
      </c>
      <c r="AU406" s="144" t="s">
        <v>83</v>
      </c>
      <c r="AY406" s="13" t="s">
        <v>251</v>
      </c>
      <c r="BE406" s="145">
        <f t="shared" si="104"/>
        <v>0</v>
      </c>
      <c r="BF406" s="145">
        <f t="shared" si="105"/>
        <v>0</v>
      </c>
      <c r="BG406" s="145">
        <f t="shared" si="106"/>
        <v>0</v>
      </c>
      <c r="BH406" s="145">
        <f t="shared" si="107"/>
        <v>0</v>
      </c>
      <c r="BI406" s="145">
        <f t="shared" si="108"/>
        <v>0</v>
      </c>
      <c r="BJ406" s="13" t="s">
        <v>83</v>
      </c>
      <c r="BK406" s="145">
        <f t="shared" si="109"/>
        <v>0</v>
      </c>
      <c r="BL406" s="13" t="s">
        <v>258</v>
      </c>
      <c r="BM406" s="144" t="s">
        <v>2786</v>
      </c>
    </row>
    <row r="407" spans="2:65" s="1" customFormat="1" ht="16.5" customHeight="1">
      <c r="B407" s="132"/>
      <c r="C407" s="146" t="s">
        <v>1371</v>
      </c>
      <c r="D407" s="146" t="s">
        <v>423</v>
      </c>
      <c r="E407" s="147" t="s">
        <v>2787</v>
      </c>
      <c r="F407" s="148" t="s">
        <v>2788</v>
      </c>
      <c r="G407" s="149" t="s">
        <v>411</v>
      </c>
      <c r="H407" s="150">
        <v>406</v>
      </c>
      <c r="I407" s="151"/>
      <c r="J407" s="152">
        <f t="shared" si="100"/>
        <v>0</v>
      </c>
      <c r="K407" s="148" t="s">
        <v>257</v>
      </c>
      <c r="L407" s="153"/>
      <c r="M407" s="154" t="s">
        <v>1</v>
      </c>
      <c r="N407" s="155" t="s">
        <v>41</v>
      </c>
      <c r="P407" s="142">
        <f t="shared" si="101"/>
        <v>0</v>
      </c>
      <c r="Q407" s="142">
        <v>0</v>
      </c>
      <c r="R407" s="142">
        <f t="shared" si="102"/>
        <v>0</v>
      </c>
      <c r="S407" s="142">
        <v>0</v>
      </c>
      <c r="T407" s="143">
        <f t="shared" si="103"/>
        <v>0</v>
      </c>
      <c r="AR407" s="144" t="s">
        <v>283</v>
      </c>
      <c r="AT407" s="144" t="s">
        <v>423</v>
      </c>
      <c r="AU407" s="144" t="s">
        <v>83</v>
      </c>
      <c r="AY407" s="13" t="s">
        <v>251</v>
      </c>
      <c r="BE407" s="145">
        <f t="shared" si="104"/>
        <v>0</v>
      </c>
      <c r="BF407" s="145">
        <f t="shared" si="105"/>
        <v>0</v>
      </c>
      <c r="BG407" s="145">
        <f t="shared" si="106"/>
        <v>0</v>
      </c>
      <c r="BH407" s="145">
        <f t="shared" si="107"/>
        <v>0</v>
      </c>
      <c r="BI407" s="145">
        <f t="shared" si="108"/>
        <v>0</v>
      </c>
      <c r="BJ407" s="13" t="s">
        <v>83</v>
      </c>
      <c r="BK407" s="145">
        <f t="shared" si="109"/>
        <v>0</v>
      </c>
      <c r="BL407" s="13" t="s">
        <v>258</v>
      </c>
      <c r="BM407" s="144" t="s">
        <v>2789</v>
      </c>
    </row>
    <row r="408" spans="2:65" s="1" customFormat="1" ht="16.5" customHeight="1">
      <c r="B408" s="132"/>
      <c r="C408" s="146" t="s">
        <v>1375</v>
      </c>
      <c r="D408" s="146" t="s">
        <v>423</v>
      </c>
      <c r="E408" s="147" t="s">
        <v>2790</v>
      </c>
      <c r="F408" s="148" t="s">
        <v>2791</v>
      </c>
      <c r="G408" s="149" t="s">
        <v>411</v>
      </c>
      <c r="H408" s="150">
        <v>30</v>
      </c>
      <c r="I408" s="151"/>
      <c r="J408" s="152">
        <f t="shared" si="100"/>
        <v>0</v>
      </c>
      <c r="K408" s="148" t="s">
        <v>257</v>
      </c>
      <c r="L408" s="153"/>
      <c r="M408" s="154" t="s">
        <v>1</v>
      </c>
      <c r="N408" s="155" t="s">
        <v>41</v>
      </c>
      <c r="P408" s="142">
        <f t="shared" si="101"/>
        <v>0</v>
      </c>
      <c r="Q408" s="142">
        <v>0</v>
      </c>
      <c r="R408" s="142">
        <f t="shared" si="102"/>
        <v>0</v>
      </c>
      <c r="S408" s="142">
        <v>0</v>
      </c>
      <c r="T408" s="143">
        <f t="shared" si="103"/>
        <v>0</v>
      </c>
      <c r="AR408" s="144" t="s">
        <v>283</v>
      </c>
      <c r="AT408" s="144" t="s">
        <v>423</v>
      </c>
      <c r="AU408" s="144" t="s">
        <v>83</v>
      </c>
      <c r="AY408" s="13" t="s">
        <v>251</v>
      </c>
      <c r="BE408" s="145">
        <f t="shared" si="104"/>
        <v>0</v>
      </c>
      <c r="BF408" s="145">
        <f t="shared" si="105"/>
        <v>0</v>
      </c>
      <c r="BG408" s="145">
        <f t="shared" si="106"/>
        <v>0</v>
      </c>
      <c r="BH408" s="145">
        <f t="shared" si="107"/>
        <v>0</v>
      </c>
      <c r="BI408" s="145">
        <f t="shared" si="108"/>
        <v>0</v>
      </c>
      <c r="BJ408" s="13" t="s">
        <v>83</v>
      </c>
      <c r="BK408" s="145">
        <f t="shared" si="109"/>
        <v>0</v>
      </c>
      <c r="BL408" s="13" t="s">
        <v>258</v>
      </c>
      <c r="BM408" s="144" t="s">
        <v>2792</v>
      </c>
    </row>
    <row r="409" spans="2:65" s="1" customFormat="1" ht="16.5" customHeight="1">
      <c r="B409" s="132"/>
      <c r="C409" s="146" t="s">
        <v>1379</v>
      </c>
      <c r="D409" s="146" t="s">
        <v>423</v>
      </c>
      <c r="E409" s="147" t="s">
        <v>2793</v>
      </c>
      <c r="F409" s="148" t="s">
        <v>2794</v>
      </c>
      <c r="G409" s="149" t="s">
        <v>401</v>
      </c>
      <c r="H409" s="150">
        <v>5</v>
      </c>
      <c r="I409" s="151"/>
      <c r="J409" s="152">
        <f t="shared" si="100"/>
        <v>0</v>
      </c>
      <c r="K409" s="148" t="s">
        <v>257</v>
      </c>
      <c r="L409" s="153"/>
      <c r="M409" s="154" t="s">
        <v>1</v>
      </c>
      <c r="N409" s="155" t="s">
        <v>41</v>
      </c>
      <c r="P409" s="142">
        <f t="shared" si="101"/>
        <v>0</v>
      </c>
      <c r="Q409" s="142">
        <v>0</v>
      </c>
      <c r="R409" s="142">
        <f t="shared" si="102"/>
        <v>0</v>
      </c>
      <c r="S409" s="142">
        <v>0</v>
      </c>
      <c r="T409" s="143">
        <f t="shared" si="103"/>
        <v>0</v>
      </c>
      <c r="AR409" s="144" t="s">
        <v>283</v>
      </c>
      <c r="AT409" s="144" t="s">
        <v>423</v>
      </c>
      <c r="AU409" s="144" t="s">
        <v>83</v>
      </c>
      <c r="AY409" s="13" t="s">
        <v>251</v>
      </c>
      <c r="BE409" s="145">
        <f t="shared" si="104"/>
        <v>0</v>
      </c>
      <c r="BF409" s="145">
        <f t="shared" si="105"/>
        <v>0</v>
      </c>
      <c r="BG409" s="145">
        <f t="shared" si="106"/>
        <v>0</v>
      </c>
      <c r="BH409" s="145">
        <f t="shared" si="107"/>
        <v>0</v>
      </c>
      <c r="BI409" s="145">
        <f t="shared" si="108"/>
        <v>0</v>
      </c>
      <c r="BJ409" s="13" t="s">
        <v>83</v>
      </c>
      <c r="BK409" s="145">
        <f t="shared" si="109"/>
        <v>0</v>
      </c>
      <c r="BL409" s="13" t="s">
        <v>258</v>
      </c>
      <c r="BM409" s="144" t="s">
        <v>2795</v>
      </c>
    </row>
    <row r="410" spans="2:65" s="1" customFormat="1" ht="16.5" customHeight="1">
      <c r="B410" s="132"/>
      <c r="C410" s="146" t="s">
        <v>1383</v>
      </c>
      <c r="D410" s="146" t="s">
        <v>423</v>
      </c>
      <c r="E410" s="147" t="s">
        <v>2796</v>
      </c>
      <c r="F410" s="148" t="s">
        <v>2797</v>
      </c>
      <c r="G410" s="149" t="s">
        <v>401</v>
      </c>
      <c r="H410" s="150">
        <v>7</v>
      </c>
      <c r="I410" s="151"/>
      <c r="J410" s="152">
        <f t="shared" si="100"/>
        <v>0</v>
      </c>
      <c r="K410" s="148" t="s">
        <v>257</v>
      </c>
      <c r="L410" s="153"/>
      <c r="M410" s="154" t="s">
        <v>1</v>
      </c>
      <c r="N410" s="155" t="s">
        <v>41</v>
      </c>
      <c r="P410" s="142">
        <f t="shared" si="101"/>
        <v>0</v>
      </c>
      <c r="Q410" s="142">
        <v>0</v>
      </c>
      <c r="R410" s="142">
        <f t="shared" si="102"/>
        <v>0</v>
      </c>
      <c r="S410" s="142">
        <v>0</v>
      </c>
      <c r="T410" s="143">
        <f t="shared" si="103"/>
        <v>0</v>
      </c>
      <c r="AR410" s="144" t="s">
        <v>283</v>
      </c>
      <c r="AT410" s="144" t="s">
        <v>423</v>
      </c>
      <c r="AU410" s="144" t="s">
        <v>83</v>
      </c>
      <c r="AY410" s="13" t="s">
        <v>251</v>
      </c>
      <c r="BE410" s="145">
        <f t="shared" si="104"/>
        <v>0</v>
      </c>
      <c r="BF410" s="145">
        <f t="shared" si="105"/>
        <v>0</v>
      </c>
      <c r="BG410" s="145">
        <f t="shared" si="106"/>
        <v>0</v>
      </c>
      <c r="BH410" s="145">
        <f t="shared" si="107"/>
        <v>0</v>
      </c>
      <c r="BI410" s="145">
        <f t="shared" si="108"/>
        <v>0</v>
      </c>
      <c r="BJ410" s="13" t="s">
        <v>83</v>
      </c>
      <c r="BK410" s="145">
        <f t="shared" si="109"/>
        <v>0</v>
      </c>
      <c r="BL410" s="13" t="s">
        <v>258</v>
      </c>
      <c r="BM410" s="144" t="s">
        <v>2798</v>
      </c>
    </row>
    <row r="411" spans="2:65" s="1" customFormat="1" ht="16.5" customHeight="1">
      <c r="B411" s="132"/>
      <c r="C411" s="146" t="s">
        <v>1387</v>
      </c>
      <c r="D411" s="146" t="s">
        <v>423</v>
      </c>
      <c r="E411" s="147" t="s">
        <v>2799</v>
      </c>
      <c r="F411" s="148" t="s">
        <v>2800</v>
      </c>
      <c r="G411" s="149" t="s">
        <v>401</v>
      </c>
      <c r="H411" s="150">
        <v>7</v>
      </c>
      <c r="I411" s="151"/>
      <c r="J411" s="152">
        <f t="shared" si="100"/>
        <v>0</v>
      </c>
      <c r="K411" s="148" t="s">
        <v>257</v>
      </c>
      <c r="L411" s="153"/>
      <c r="M411" s="154" t="s">
        <v>1</v>
      </c>
      <c r="N411" s="155" t="s">
        <v>41</v>
      </c>
      <c r="P411" s="142">
        <f t="shared" si="101"/>
        <v>0</v>
      </c>
      <c r="Q411" s="142">
        <v>0</v>
      </c>
      <c r="R411" s="142">
        <f t="shared" si="102"/>
        <v>0</v>
      </c>
      <c r="S411" s="142">
        <v>0</v>
      </c>
      <c r="T411" s="143">
        <f t="shared" si="103"/>
        <v>0</v>
      </c>
      <c r="AR411" s="144" t="s">
        <v>283</v>
      </c>
      <c r="AT411" s="144" t="s">
        <v>423</v>
      </c>
      <c r="AU411" s="144" t="s">
        <v>83</v>
      </c>
      <c r="AY411" s="13" t="s">
        <v>251</v>
      </c>
      <c r="BE411" s="145">
        <f t="shared" si="104"/>
        <v>0</v>
      </c>
      <c r="BF411" s="145">
        <f t="shared" si="105"/>
        <v>0</v>
      </c>
      <c r="BG411" s="145">
        <f t="shared" si="106"/>
        <v>0</v>
      </c>
      <c r="BH411" s="145">
        <f t="shared" si="107"/>
        <v>0</v>
      </c>
      <c r="BI411" s="145">
        <f t="shared" si="108"/>
        <v>0</v>
      </c>
      <c r="BJ411" s="13" t="s">
        <v>83</v>
      </c>
      <c r="BK411" s="145">
        <f t="shared" si="109"/>
        <v>0</v>
      </c>
      <c r="BL411" s="13" t="s">
        <v>258</v>
      </c>
      <c r="BM411" s="144" t="s">
        <v>2801</v>
      </c>
    </row>
    <row r="412" spans="2:65" s="1" customFormat="1" ht="24.2" customHeight="1">
      <c r="B412" s="132"/>
      <c r="C412" s="146" t="s">
        <v>1391</v>
      </c>
      <c r="D412" s="146" t="s">
        <v>423</v>
      </c>
      <c r="E412" s="147" t="s">
        <v>2802</v>
      </c>
      <c r="F412" s="148" t="s">
        <v>2803</v>
      </c>
      <c r="G412" s="149" t="s">
        <v>401</v>
      </c>
      <c r="H412" s="150">
        <v>8</v>
      </c>
      <c r="I412" s="151"/>
      <c r="J412" s="152">
        <f t="shared" si="100"/>
        <v>0</v>
      </c>
      <c r="K412" s="148" t="s">
        <v>257</v>
      </c>
      <c r="L412" s="153"/>
      <c r="M412" s="154" t="s">
        <v>1</v>
      </c>
      <c r="N412" s="155" t="s">
        <v>41</v>
      </c>
      <c r="P412" s="142">
        <f t="shared" si="101"/>
        <v>0</v>
      </c>
      <c r="Q412" s="142">
        <v>0</v>
      </c>
      <c r="R412" s="142">
        <f t="shared" si="102"/>
        <v>0</v>
      </c>
      <c r="S412" s="142">
        <v>0</v>
      </c>
      <c r="T412" s="143">
        <f t="shared" si="103"/>
        <v>0</v>
      </c>
      <c r="AR412" s="144" t="s">
        <v>283</v>
      </c>
      <c r="AT412" s="144" t="s">
        <v>423</v>
      </c>
      <c r="AU412" s="144" t="s">
        <v>83</v>
      </c>
      <c r="AY412" s="13" t="s">
        <v>251</v>
      </c>
      <c r="BE412" s="145">
        <f t="shared" si="104"/>
        <v>0</v>
      </c>
      <c r="BF412" s="145">
        <f t="shared" si="105"/>
        <v>0</v>
      </c>
      <c r="BG412" s="145">
        <f t="shared" si="106"/>
        <v>0</v>
      </c>
      <c r="BH412" s="145">
        <f t="shared" si="107"/>
        <v>0</v>
      </c>
      <c r="BI412" s="145">
        <f t="shared" si="108"/>
        <v>0</v>
      </c>
      <c r="BJ412" s="13" t="s">
        <v>83</v>
      </c>
      <c r="BK412" s="145">
        <f t="shared" si="109"/>
        <v>0</v>
      </c>
      <c r="BL412" s="13" t="s">
        <v>258</v>
      </c>
      <c r="BM412" s="144" t="s">
        <v>2804</v>
      </c>
    </row>
    <row r="413" spans="2:65" s="1" customFormat="1" ht="24.2" customHeight="1">
      <c r="B413" s="132"/>
      <c r="C413" s="146" t="s">
        <v>587</v>
      </c>
      <c r="D413" s="146" t="s">
        <v>423</v>
      </c>
      <c r="E413" s="147" t="s">
        <v>2805</v>
      </c>
      <c r="F413" s="148" t="s">
        <v>2806</v>
      </c>
      <c r="G413" s="149" t="s">
        <v>401</v>
      </c>
      <c r="H413" s="150">
        <v>5</v>
      </c>
      <c r="I413" s="151"/>
      <c r="J413" s="152">
        <f t="shared" si="100"/>
        <v>0</v>
      </c>
      <c r="K413" s="148" t="s">
        <v>257</v>
      </c>
      <c r="L413" s="153"/>
      <c r="M413" s="154" t="s">
        <v>1</v>
      </c>
      <c r="N413" s="155" t="s">
        <v>41</v>
      </c>
      <c r="P413" s="142">
        <f t="shared" si="101"/>
        <v>0</v>
      </c>
      <c r="Q413" s="142">
        <v>0</v>
      </c>
      <c r="R413" s="142">
        <f t="shared" si="102"/>
        <v>0</v>
      </c>
      <c r="S413" s="142">
        <v>0</v>
      </c>
      <c r="T413" s="143">
        <f t="shared" si="103"/>
        <v>0</v>
      </c>
      <c r="AR413" s="144" t="s">
        <v>283</v>
      </c>
      <c r="AT413" s="144" t="s">
        <v>423</v>
      </c>
      <c r="AU413" s="144" t="s">
        <v>83</v>
      </c>
      <c r="AY413" s="13" t="s">
        <v>251</v>
      </c>
      <c r="BE413" s="145">
        <f t="shared" si="104"/>
        <v>0</v>
      </c>
      <c r="BF413" s="145">
        <f t="shared" si="105"/>
        <v>0</v>
      </c>
      <c r="BG413" s="145">
        <f t="shared" si="106"/>
        <v>0</v>
      </c>
      <c r="BH413" s="145">
        <f t="shared" si="107"/>
        <v>0</v>
      </c>
      <c r="BI413" s="145">
        <f t="shared" si="108"/>
        <v>0</v>
      </c>
      <c r="BJ413" s="13" t="s">
        <v>83</v>
      </c>
      <c r="BK413" s="145">
        <f t="shared" si="109"/>
        <v>0</v>
      </c>
      <c r="BL413" s="13" t="s">
        <v>258</v>
      </c>
      <c r="BM413" s="144" t="s">
        <v>2807</v>
      </c>
    </row>
    <row r="414" spans="2:65" s="1" customFormat="1" ht="16.5" customHeight="1">
      <c r="B414" s="132"/>
      <c r="C414" s="146" t="s">
        <v>591</v>
      </c>
      <c r="D414" s="146" t="s">
        <v>423</v>
      </c>
      <c r="E414" s="147" t="s">
        <v>2808</v>
      </c>
      <c r="F414" s="148" t="s">
        <v>2809</v>
      </c>
      <c r="G414" s="149" t="s">
        <v>401</v>
      </c>
      <c r="H414" s="150">
        <v>40</v>
      </c>
      <c r="I414" s="151"/>
      <c r="J414" s="152">
        <f t="shared" si="100"/>
        <v>0</v>
      </c>
      <c r="K414" s="148" t="s">
        <v>257</v>
      </c>
      <c r="L414" s="153"/>
      <c r="M414" s="154" t="s">
        <v>1</v>
      </c>
      <c r="N414" s="155" t="s">
        <v>41</v>
      </c>
      <c r="P414" s="142">
        <f t="shared" si="101"/>
        <v>0</v>
      </c>
      <c r="Q414" s="142">
        <v>0</v>
      </c>
      <c r="R414" s="142">
        <f t="shared" si="102"/>
        <v>0</v>
      </c>
      <c r="S414" s="142">
        <v>0</v>
      </c>
      <c r="T414" s="143">
        <f t="shared" si="103"/>
        <v>0</v>
      </c>
      <c r="AR414" s="144" t="s">
        <v>283</v>
      </c>
      <c r="AT414" s="144" t="s">
        <v>423</v>
      </c>
      <c r="AU414" s="144" t="s">
        <v>83</v>
      </c>
      <c r="AY414" s="13" t="s">
        <v>251</v>
      </c>
      <c r="BE414" s="145">
        <f t="shared" si="104"/>
        <v>0</v>
      </c>
      <c r="BF414" s="145">
        <f t="shared" si="105"/>
        <v>0</v>
      </c>
      <c r="BG414" s="145">
        <f t="shared" si="106"/>
        <v>0</v>
      </c>
      <c r="BH414" s="145">
        <f t="shared" si="107"/>
        <v>0</v>
      </c>
      <c r="BI414" s="145">
        <f t="shared" si="108"/>
        <v>0</v>
      </c>
      <c r="BJ414" s="13" t="s">
        <v>83</v>
      </c>
      <c r="BK414" s="145">
        <f t="shared" si="109"/>
        <v>0</v>
      </c>
      <c r="BL414" s="13" t="s">
        <v>258</v>
      </c>
      <c r="BM414" s="144" t="s">
        <v>2810</v>
      </c>
    </row>
    <row r="415" spans="2:65" s="1" customFormat="1" ht="24.2" customHeight="1">
      <c r="B415" s="132"/>
      <c r="C415" s="146" t="s">
        <v>749</v>
      </c>
      <c r="D415" s="146" t="s">
        <v>423</v>
      </c>
      <c r="E415" s="147" t="s">
        <v>2811</v>
      </c>
      <c r="F415" s="148" t="s">
        <v>2812</v>
      </c>
      <c r="G415" s="149" t="s">
        <v>411</v>
      </c>
      <c r="H415" s="150">
        <v>270</v>
      </c>
      <c r="I415" s="151"/>
      <c r="J415" s="152">
        <f t="shared" si="100"/>
        <v>0</v>
      </c>
      <c r="K415" s="148" t="s">
        <v>257</v>
      </c>
      <c r="L415" s="153"/>
      <c r="M415" s="154" t="s">
        <v>1</v>
      </c>
      <c r="N415" s="155" t="s">
        <v>41</v>
      </c>
      <c r="P415" s="142">
        <f t="shared" si="101"/>
        <v>0</v>
      </c>
      <c r="Q415" s="142">
        <v>0</v>
      </c>
      <c r="R415" s="142">
        <f t="shared" si="102"/>
        <v>0</v>
      </c>
      <c r="S415" s="142">
        <v>0</v>
      </c>
      <c r="T415" s="143">
        <f t="shared" si="103"/>
        <v>0</v>
      </c>
      <c r="AR415" s="144" t="s">
        <v>283</v>
      </c>
      <c r="AT415" s="144" t="s">
        <v>423</v>
      </c>
      <c r="AU415" s="144" t="s">
        <v>83</v>
      </c>
      <c r="AY415" s="13" t="s">
        <v>251</v>
      </c>
      <c r="BE415" s="145">
        <f t="shared" si="104"/>
        <v>0</v>
      </c>
      <c r="BF415" s="145">
        <f t="shared" si="105"/>
        <v>0</v>
      </c>
      <c r="BG415" s="145">
        <f t="shared" si="106"/>
        <v>0</v>
      </c>
      <c r="BH415" s="145">
        <f t="shared" si="107"/>
        <v>0</v>
      </c>
      <c r="BI415" s="145">
        <f t="shared" si="108"/>
        <v>0</v>
      </c>
      <c r="BJ415" s="13" t="s">
        <v>83</v>
      </c>
      <c r="BK415" s="145">
        <f t="shared" si="109"/>
        <v>0</v>
      </c>
      <c r="BL415" s="13" t="s">
        <v>258</v>
      </c>
      <c r="BM415" s="144" t="s">
        <v>2813</v>
      </c>
    </row>
    <row r="416" spans="2:65" s="1" customFormat="1" ht="24.2" customHeight="1">
      <c r="B416" s="132"/>
      <c r="C416" s="146" t="s">
        <v>753</v>
      </c>
      <c r="D416" s="146" t="s">
        <v>423</v>
      </c>
      <c r="E416" s="147" t="s">
        <v>2814</v>
      </c>
      <c r="F416" s="148" t="s">
        <v>2815</v>
      </c>
      <c r="G416" s="149" t="s">
        <v>411</v>
      </c>
      <c r="H416" s="150">
        <v>140</v>
      </c>
      <c r="I416" s="151"/>
      <c r="J416" s="152">
        <f t="shared" si="100"/>
        <v>0</v>
      </c>
      <c r="K416" s="148" t="s">
        <v>257</v>
      </c>
      <c r="L416" s="153"/>
      <c r="M416" s="154" t="s">
        <v>1</v>
      </c>
      <c r="N416" s="155" t="s">
        <v>41</v>
      </c>
      <c r="P416" s="142">
        <f t="shared" si="101"/>
        <v>0</v>
      </c>
      <c r="Q416" s="142">
        <v>0</v>
      </c>
      <c r="R416" s="142">
        <f t="shared" si="102"/>
        <v>0</v>
      </c>
      <c r="S416" s="142">
        <v>0</v>
      </c>
      <c r="T416" s="143">
        <f t="shared" si="103"/>
        <v>0</v>
      </c>
      <c r="AR416" s="144" t="s">
        <v>283</v>
      </c>
      <c r="AT416" s="144" t="s">
        <v>423</v>
      </c>
      <c r="AU416" s="144" t="s">
        <v>83</v>
      </c>
      <c r="AY416" s="13" t="s">
        <v>251</v>
      </c>
      <c r="BE416" s="145">
        <f t="shared" si="104"/>
        <v>0</v>
      </c>
      <c r="BF416" s="145">
        <f t="shared" si="105"/>
        <v>0</v>
      </c>
      <c r="BG416" s="145">
        <f t="shared" si="106"/>
        <v>0</v>
      </c>
      <c r="BH416" s="145">
        <f t="shared" si="107"/>
        <v>0</v>
      </c>
      <c r="BI416" s="145">
        <f t="shared" si="108"/>
        <v>0</v>
      </c>
      <c r="BJ416" s="13" t="s">
        <v>83</v>
      </c>
      <c r="BK416" s="145">
        <f t="shared" si="109"/>
        <v>0</v>
      </c>
      <c r="BL416" s="13" t="s">
        <v>258</v>
      </c>
      <c r="BM416" s="144" t="s">
        <v>2816</v>
      </c>
    </row>
    <row r="417" spans="2:65" s="1" customFormat="1" ht="16.5" customHeight="1">
      <c r="B417" s="132"/>
      <c r="C417" s="146" t="s">
        <v>565</v>
      </c>
      <c r="D417" s="146" t="s">
        <v>423</v>
      </c>
      <c r="E417" s="147" t="s">
        <v>2817</v>
      </c>
      <c r="F417" s="148" t="s">
        <v>2818</v>
      </c>
      <c r="G417" s="149" t="s">
        <v>411</v>
      </c>
      <c r="H417" s="150">
        <v>262</v>
      </c>
      <c r="I417" s="151"/>
      <c r="J417" s="152">
        <f t="shared" si="100"/>
        <v>0</v>
      </c>
      <c r="K417" s="148" t="s">
        <v>257</v>
      </c>
      <c r="L417" s="153"/>
      <c r="M417" s="154" t="s">
        <v>1</v>
      </c>
      <c r="N417" s="155" t="s">
        <v>41</v>
      </c>
      <c r="P417" s="142">
        <f t="shared" si="101"/>
        <v>0</v>
      </c>
      <c r="Q417" s="142">
        <v>0</v>
      </c>
      <c r="R417" s="142">
        <f t="shared" si="102"/>
        <v>0</v>
      </c>
      <c r="S417" s="142">
        <v>0</v>
      </c>
      <c r="T417" s="143">
        <f t="shared" si="103"/>
        <v>0</v>
      </c>
      <c r="AR417" s="144" t="s">
        <v>283</v>
      </c>
      <c r="AT417" s="144" t="s">
        <v>423</v>
      </c>
      <c r="AU417" s="144" t="s">
        <v>83</v>
      </c>
      <c r="AY417" s="13" t="s">
        <v>251</v>
      </c>
      <c r="BE417" s="145">
        <f t="shared" si="104"/>
        <v>0</v>
      </c>
      <c r="BF417" s="145">
        <f t="shared" si="105"/>
        <v>0</v>
      </c>
      <c r="BG417" s="145">
        <f t="shared" si="106"/>
        <v>0</v>
      </c>
      <c r="BH417" s="145">
        <f t="shared" si="107"/>
        <v>0</v>
      </c>
      <c r="BI417" s="145">
        <f t="shared" si="108"/>
        <v>0</v>
      </c>
      <c r="BJ417" s="13" t="s">
        <v>83</v>
      </c>
      <c r="BK417" s="145">
        <f t="shared" si="109"/>
        <v>0</v>
      </c>
      <c r="BL417" s="13" t="s">
        <v>258</v>
      </c>
      <c r="BM417" s="144" t="s">
        <v>2819</v>
      </c>
    </row>
    <row r="418" spans="2:65" s="1" customFormat="1" ht="16.5" customHeight="1">
      <c r="B418" s="132"/>
      <c r="C418" s="146" t="s">
        <v>560</v>
      </c>
      <c r="D418" s="146" t="s">
        <v>423</v>
      </c>
      <c r="E418" s="147" t="s">
        <v>2820</v>
      </c>
      <c r="F418" s="148" t="s">
        <v>2821</v>
      </c>
      <c r="G418" s="149" t="s">
        <v>411</v>
      </c>
      <c r="H418" s="150">
        <v>298</v>
      </c>
      <c r="I418" s="151"/>
      <c r="J418" s="152">
        <f t="shared" si="100"/>
        <v>0</v>
      </c>
      <c r="K418" s="148" t="s">
        <v>257</v>
      </c>
      <c r="L418" s="153"/>
      <c r="M418" s="154" t="s">
        <v>1</v>
      </c>
      <c r="N418" s="155" t="s">
        <v>41</v>
      </c>
      <c r="P418" s="142">
        <f t="shared" si="101"/>
        <v>0</v>
      </c>
      <c r="Q418" s="142">
        <v>0</v>
      </c>
      <c r="R418" s="142">
        <f t="shared" si="102"/>
        <v>0</v>
      </c>
      <c r="S418" s="142">
        <v>0</v>
      </c>
      <c r="T418" s="143">
        <f t="shared" si="103"/>
        <v>0</v>
      </c>
      <c r="AR418" s="144" t="s">
        <v>283</v>
      </c>
      <c r="AT418" s="144" t="s">
        <v>423</v>
      </c>
      <c r="AU418" s="144" t="s">
        <v>83</v>
      </c>
      <c r="AY418" s="13" t="s">
        <v>251</v>
      </c>
      <c r="BE418" s="145">
        <f t="shared" si="104"/>
        <v>0</v>
      </c>
      <c r="BF418" s="145">
        <f t="shared" si="105"/>
        <v>0</v>
      </c>
      <c r="BG418" s="145">
        <f t="shared" si="106"/>
        <v>0</v>
      </c>
      <c r="BH418" s="145">
        <f t="shared" si="107"/>
        <v>0</v>
      </c>
      <c r="BI418" s="145">
        <f t="shared" si="108"/>
        <v>0</v>
      </c>
      <c r="BJ418" s="13" t="s">
        <v>83</v>
      </c>
      <c r="BK418" s="145">
        <f t="shared" si="109"/>
        <v>0</v>
      </c>
      <c r="BL418" s="13" t="s">
        <v>258</v>
      </c>
      <c r="BM418" s="144" t="s">
        <v>2822</v>
      </c>
    </row>
    <row r="419" spans="2:65" s="1" customFormat="1" ht="16.5" customHeight="1">
      <c r="B419" s="132"/>
      <c r="C419" s="146" t="s">
        <v>2823</v>
      </c>
      <c r="D419" s="146" t="s">
        <v>423</v>
      </c>
      <c r="E419" s="147" t="s">
        <v>2824</v>
      </c>
      <c r="F419" s="148" t="s">
        <v>2825</v>
      </c>
      <c r="G419" s="149" t="s">
        <v>411</v>
      </c>
      <c r="H419" s="150">
        <v>30</v>
      </c>
      <c r="I419" s="151"/>
      <c r="J419" s="152">
        <f t="shared" si="100"/>
        <v>0</v>
      </c>
      <c r="K419" s="148" t="s">
        <v>257</v>
      </c>
      <c r="L419" s="153"/>
      <c r="M419" s="154" t="s">
        <v>1</v>
      </c>
      <c r="N419" s="155" t="s">
        <v>41</v>
      </c>
      <c r="P419" s="142">
        <f t="shared" si="101"/>
        <v>0</v>
      </c>
      <c r="Q419" s="142">
        <v>0</v>
      </c>
      <c r="R419" s="142">
        <f t="shared" si="102"/>
        <v>0</v>
      </c>
      <c r="S419" s="142">
        <v>0</v>
      </c>
      <c r="T419" s="143">
        <f t="shared" si="103"/>
        <v>0</v>
      </c>
      <c r="AR419" s="144" t="s">
        <v>283</v>
      </c>
      <c r="AT419" s="144" t="s">
        <v>423</v>
      </c>
      <c r="AU419" s="144" t="s">
        <v>83</v>
      </c>
      <c r="AY419" s="13" t="s">
        <v>251</v>
      </c>
      <c r="BE419" s="145">
        <f t="shared" si="104"/>
        <v>0</v>
      </c>
      <c r="BF419" s="145">
        <f t="shared" si="105"/>
        <v>0</v>
      </c>
      <c r="BG419" s="145">
        <f t="shared" si="106"/>
        <v>0</v>
      </c>
      <c r="BH419" s="145">
        <f t="shared" si="107"/>
        <v>0</v>
      </c>
      <c r="BI419" s="145">
        <f t="shared" si="108"/>
        <v>0</v>
      </c>
      <c r="BJ419" s="13" t="s">
        <v>83</v>
      </c>
      <c r="BK419" s="145">
        <f t="shared" si="109"/>
        <v>0</v>
      </c>
      <c r="BL419" s="13" t="s">
        <v>258</v>
      </c>
      <c r="BM419" s="144" t="s">
        <v>2826</v>
      </c>
    </row>
    <row r="420" spans="2:65" s="1" customFormat="1" ht="21.75" customHeight="1">
      <c r="B420" s="132"/>
      <c r="C420" s="146" t="s">
        <v>2827</v>
      </c>
      <c r="D420" s="146" t="s">
        <v>423</v>
      </c>
      <c r="E420" s="147" t="s">
        <v>2828</v>
      </c>
      <c r="F420" s="148" t="s">
        <v>2829</v>
      </c>
      <c r="G420" s="149" t="s">
        <v>411</v>
      </c>
      <c r="H420" s="150">
        <v>102</v>
      </c>
      <c r="I420" s="151"/>
      <c r="J420" s="152">
        <f t="shared" si="100"/>
        <v>0</v>
      </c>
      <c r="K420" s="148" t="s">
        <v>257</v>
      </c>
      <c r="L420" s="153"/>
      <c r="M420" s="154" t="s">
        <v>1</v>
      </c>
      <c r="N420" s="155" t="s">
        <v>41</v>
      </c>
      <c r="P420" s="142">
        <f t="shared" si="101"/>
        <v>0</v>
      </c>
      <c r="Q420" s="142">
        <v>0</v>
      </c>
      <c r="R420" s="142">
        <f t="shared" si="102"/>
        <v>0</v>
      </c>
      <c r="S420" s="142">
        <v>0</v>
      </c>
      <c r="T420" s="143">
        <f t="shared" si="103"/>
        <v>0</v>
      </c>
      <c r="AR420" s="144" t="s">
        <v>283</v>
      </c>
      <c r="AT420" s="144" t="s">
        <v>423</v>
      </c>
      <c r="AU420" s="144" t="s">
        <v>83</v>
      </c>
      <c r="AY420" s="13" t="s">
        <v>251</v>
      </c>
      <c r="BE420" s="145">
        <f t="shared" si="104"/>
        <v>0</v>
      </c>
      <c r="BF420" s="145">
        <f t="shared" si="105"/>
        <v>0</v>
      </c>
      <c r="BG420" s="145">
        <f t="shared" si="106"/>
        <v>0</v>
      </c>
      <c r="BH420" s="145">
        <f t="shared" si="107"/>
        <v>0</v>
      </c>
      <c r="BI420" s="145">
        <f t="shared" si="108"/>
        <v>0</v>
      </c>
      <c r="BJ420" s="13" t="s">
        <v>83</v>
      </c>
      <c r="BK420" s="145">
        <f t="shared" si="109"/>
        <v>0</v>
      </c>
      <c r="BL420" s="13" t="s">
        <v>258</v>
      </c>
      <c r="BM420" s="144" t="s">
        <v>2830</v>
      </c>
    </row>
    <row r="421" spans="2:65" s="1" customFormat="1" ht="16.5" customHeight="1">
      <c r="B421" s="132"/>
      <c r="C421" s="146" t="s">
        <v>2831</v>
      </c>
      <c r="D421" s="146" t="s">
        <v>423</v>
      </c>
      <c r="E421" s="147" t="s">
        <v>2832</v>
      </c>
      <c r="F421" s="148" t="s">
        <v>2833</v>
      </c>
      <c r="G421" s="149" t="s">
        <v>411</v>
      </c>
      <c r="H421" s="150">
        <v>335</v>
      </c>
      <c r="I421" s="151"/>
      <c r="J421" s="152">
        <f t="shared" si="100"/>
        <v>0</v>
      </c>
      <c r="K421" s="148" t="s">
        <v>257</v>
      </c>
      <c r="L421" s="153"/>
      <c r="M421" s="154" t="s">
        <v>1</v>
      </c>
      <c r="N421" s="155" t="s">
        <v>41</v>
      </c>
      <c r="P421" s="142">
        <f t="shared" si="101"/>
        <v>0</v>
      </c>
      <c r="Q421" s="142">
        <v>0</v>
      </c>
      <c r="R421" s="142">
        <f t="shared" si="102"/>
        <v>0</v>
      </c>
      <c r="S421" s="142">
        <v>0</v>
      </c>
      <c r="T421" s="143">
        <f t="shared" si="103"/>
        <v>0</v>
      </c>
      <c r="AR421" s="144" t="s">
        <v>283</v>
      </c>
      <c r="AT421" s="144" t="s">
        <v>423</v>
      </c>
      <c r="AU421" s="144" t="s">
        <v>83</v>
      </c>
      <c r="AY421" s="13" t="s">
        <v>251</v>
      </c>
      <c r="BE421" s="145">
        <f t="shared" si="104"/>
        <v>0</v>
      </c>
      <c r="BF421" s="145">
        <f t="shared" si="105"/>
        <v>0</v>
      </c>
      <c r="BG421" s="145">
        <f t="shared" si="106"/>
        <v>0</v>
      </c>
      <c r="BH421" s="145">
        <f t="shared" si="107"/>
        <v>0</v>
      </c>
      <c r="BI421" s="145">
        <f t="shared" si="108"/>
        <v>0</v>
      </c>
      <c r="BJ421" s="13" t="s">
        <v>83</v>
      </c>
      <c r="BK421" s="145">
        <f t="shared" si="109"/>
        <v>0</v>
      </c>
      <c r="BL421" s="13" t="s">
        <v>258</v>
      </c>
      <c r="BM421" s="144" t="s">
        <v>2834</v>
      </c>
    </row>
    <row r="422" spans="2:65" s="1" customFormat="1" ht="16.5" customHeight="1">
      <c r="B422" s="132"/>
      <c r="C422" s="146" t="s">
        <v>2835</v>
      </c>
      <c r="D422" s="146" t="s">
        <v>423</v>
      </c>
      <c r="E422" s="147" t="s">
        <v>2836</v>
      </c>
      <c r="F422" s="148" t="s">
        <v>2837</v>
      </c>
      <c r="G422" s="149" t="s">
        <v>401</v>
      </c>
      <c r="H422" s="150">
        <v>1</v>
      </c>
      <c r="I422" s="151"/>
      <c r="J422" s="152">
        <f t="shared" si="100"/>
        <v>0</v>
      </c>
      <c r="K422" s="148" t="s">
        <v>257</v>
      </c>
      <c r="L422" s="153"/>
      <c r="M422" s="154" t="s">
        <v>1</v>
      </c>
      <c r="N422" s="155" t="s">
        <v>41</v>
      </c>
      <c r="P422" s="142">
        <f t="shared" si="101"/>
        <v>0</v>
      </c>
      <c r="Q422" s="142">
        <v>0</v>
      </c>
      <c r="R422" s="142">
        <f t="shared" si="102"/>
        <v>0</v>
      </c>
      <c r="S422" s="142">
        <v>0</v>
      </c>
      <c r="T422" s="143">
        <f t="shared" si="103"/>
        <v>0</v>
      </c>
      <c r="AR422" s="144" t="s">
        <v>283</v>
      </c>
      <c r="AT422" s="144" t="s">
        <v>423</v>
      </c>
      <c r="AU422" s="144" t="s">
        <v>83</v>
      </c>
      <c r="AY422" s="13" t="s">
        <v>251</v>
      </c>
      <c r="BE422" s="145">
        <f t="shared" si="104"/>
        <v>0</v>
      </c>
      <c r="BF422" s="145">
        <f t="shared" si="105"/>
        <v>0</v>
      </c>
      <c r="BG422" s="145">
        <f t="shared" si="106"/>
        <v>0</v>
      </c>
      <c r="BH422" s="145">
        <f t="shared" si="107"/>
        <v>0</v>
      </c>
      <c r="BI422" s="145">
        <f t="shared" si="108"/>
        <v>0</v>
      </c>
      <c r="BJ422" s="13" t="s">
        <v>83</v>
      </c>
      <c r="BK422" s="145">
        <f t="shared" si="109"/>
        <v>0</v>
      </c>
      <c r="BL422" s="13" t="s">
        <v>258</v>
      </c>
      <c r="BM422" s="144" t="s">
        <v>2838</v>
      </c>
    </row>
    <row r="423" spans="2:65" s="1" customFormat="1" ht="21.75" customHeight="1">
      <c r="B423" s="132"/>
      <c r="C423" s="146" t="s">
        <v>2839</v>
      </c>
      <c r="D423" s="146" t="s">
        <v>423</v>
      </c>
      <c r="E423" s="147" t="s">
        <v>2840</v>
      </c>
      <c r="F423" s="148" t="s">
        <v>2841</v>
      </c>
      <c r="G423" s="149" t="s">
        <v>401</v>
      </c>
      <c r="H423" s="150">
        <v>1</v>
      </c>
      <c r="I423" s="151"/>
      <c r="J423" s="152">
        <f t="shared" si="100"/>
        <v>0</v>
      </c>
      <c r="K423" s="148" t="s">
        <v>257</v>
      </c>
      <c r="L423" s="153"/>
      <c r="M423" s="154" t="s">
        <v>1</v>
      </c>
      <c r="N423" s="155" t="s">
        <v>41</v>
      </c>
      <c r="P423" s="142">
        <f t="shared" si="101"/>
        <v>0</v>
      </c>
      <c r="Q423" s="142">
        <v>0</v>
      </c>
      <c r="R423" s="142">
        <f t="shared" si="102"/>
        <v>0</v>
      </c>
      <c r="S423" s="142">
        <v>0</v>
      </c>
      <c r="T423" s="143">
        <f t="shared" si="103"/>
        <v>0</v>
      </c>
      <c r="AR423" s="144" t="s">
        <v>283</v>
      </c>
      <c r="AT423" s="144" t="s">
        <v>423</v>
      </c>
      <c r="AU423" s="144" t="s">
        <v>83</v>
      </c>
      <c r="AY423" s="13" t="s">
        <v>251</v>
      </c>
      <c r="BE423" s="145">
        <f t="shared" si="104"/>
        <v>0</v>
      </c>
      <c r="BF423" s="145">
        <f t="shared" si="105"/>
        <v>0</v>
      </c>
      <c r="BG423" s="145">
        <f t="shared" si="106"/>
        <v>0</v>
      </c>
      <c r="BH423" s="145">
        <f t="shared" si="107"/>
        <v>0</v>
      </c>
      <c r="BI423" s="145">
        <f t="shared" si="108"/>
        <v>0</v>
      </c>
      <c r="BJ423" s="13" t="s">
        <v>83</v>
      </c>
      <c r="BK423" s="145">
        <f t="shared" si="109"/>
        <v>0</v>
      </c>
      <c r="BL423" s="13" t="s">
        <v>258</v>
      </c>
      <c r="BM423" s="144" t="s">
        <v>2842</v>
      </c>
    </row>
    <row r="424" spans="2:65" s="1" customFormat="1" ht="78">
      <c r="B424" s="28"/>
      <c r="D424" s="156" t="s">
        <v>679</v>
      </c>
      <c r="F424" s="157" t="s">
        <v>2564</v>
      </c>
      <c r="I424" s="158"/>
      <c r="L424" s="28"/>
      <c r="M424" s="159"/>
      <c r="T424" s="52"/>
      <c r="AT424" s="13" t="s">
        <v>679</v>
      </c>
      <c r="AU424" s="13" t="s">
        <v>83</v>
      </c>
    </row>
    <row r="425" spans="2:65" s="1" customFormat="1" ht="16.5" customHeight="1">
      <c r="B425" s="132"/>
      <c r="C425" s="146" t="s">
        <v>2843</v>
      </c>
      <c r="D425" s="146" t="s">
        <v>423</v>
      </c>
      <c r="E425" s="147" t="s">
        <v>2844</v>
      </c>
      <c r="F425" s="148" t="s">
        <v>2845</v>
      </c>
      <c r="G425" s="149" t="s">
        <v>401</v>
      </c>
      <c r="H425" s="150">
        <v>87</v>
      </c>
      <c r="I425" s="151"/>
      <c r="J425" s="152">
        <f t="shared" ref="J425:J448" si="110">ROUND(I425*H425,2)</f>
        <v>0</v>
      </c>
      <c r="K425" s="148" t="s">
        <v>257</v>
      </c>
      <c r="L425" s="153"/>
      <c r="M425" s="154" t="s">
        <v>1</v>
      </c>
      <c r="N425" s="155" t="s">
        <v>41</v>
      </c>
      <c r="P425" s="142">
        <f t="shared" ref="P425:P448" si="111">O425*H425</f>
        <v>0</v>
      </c>
      <c r="Q425" s="142">
        <v>0</v>
      </c>
      <c r="R425" s="142">
        <f t="shared" ref="R425:R448" si="112">Q425*H425</f>
        <v>0</v>
      </c>
      <c r="S425" s="142">
        <v>0</v>
      </c>
      <c r="T425" s="143">
        <f t="shared" ref="T425:T448" si="113">S425*H425</f>
        <v>0</v>
      </c>
      <c r="AR425" s="144" t="s">
        <v>283</v>
      </c>
      <c r="AT425" s="144" t="s">
        <v>423</v>
      </c>
      <c r="AU425" s="144" t="s">
        <v>83</v>
      </c>
      <c r="AY425" s="13" t="s">
        <v>251</v>
      </c>
      <c r="BE425" s="145">
        <f t="shared" ref="BE425:BE448" si="114">IF(N425="základní",J425,0)</f>
        <v>0</v>
      </c>
      <c r="BF425" s="145">
        <f t="shared" ref="BF425:BF448" si="115">IF(N425="snížená",J425,0)</f>
        <v>0</v>
      </c>
      <c r="BG425" s="145">
        <f t="shared" ref="BG425:BG448" si="116">IF(N425="zákl. přenesená",J425,0)</f>
        <v>0</v>
      </c>
      <c r="BH425" s="145">
        <f t="shared" ref="BH425:BH448" si="117">IF(N425="sníž. přenesená",J425,0)</f>
        <v>0</v>
      </c>
      <c r="BI425" s="145">
        <f t="shared" ref="BI425:BI448" si="118">IF(N425="nulová",J425,0)</f>
        <v>0</v>
      </c>
      <c r="BJ425" s="13" t="s">
        <v>83</v>
      </c>
      <c r="BK425" s="145">
        <f t="shared" ref="BK425:BK448" si="119">ROUND(I425*H425,2)</f>
        <v>0</v>
      </c>
      <c r="BL425" s="13" t="s">
        <v>258</v>
      </c>
      <c r="BM425" s="144" t="s">
        <v>2846</v>
      </c>
    </row>
    <row r="426" spans="2:65" s="1" customFormat="1" ht="24.2" customHeight="1">
      <c r="B426" s="132"/>
      <c r="C426" s="146" t="s">
        <v>2847</v>
      </c>
      <c r="D426" s="146" t="s">
        <v>423</v>
      </c>
      <c r="E426" s="147" t="s">
        <v>2848</v>
      </c>
      <c r="F426" s="148" t="s">
        <v>2849</v>
      </c>
      <c r="G426" s="149" t="s">
        <v>401</v>
      </c>
      <c r="H426" s="150">
        <v>3</v>
      </c>
      <c r="I426" s="151"/>
      <c r="J426" s="152">
        <f t="shared" si="110"/>
        <v>0</v>
      </c>
      <c r="K426" s="148" t="s">
        <v>257</v>
      </c>
      <c r="L426" s="153"/>
      <c r="M426" s="154" t="s">
        <v>1</v>
      </c>
      <c r="N426" s="155" t="s">
        <v>41</v>
      </c>
      <c r="P426" s="142">
        <f t="shared" si="111"/>
        <v>0</v>
      </c>
      <c r="Q426" s="142">
        <v>0</v>
      </c>
      <c r="R426" s="142">
        <f t="shared" si="112"/>
        <v>0</v>
      </c>
      <c r="S426" s="142">
        <v>0</v>
      </c>
      <c r="T426" s="143">
        <f t="shared" si="113"/>
        <v>0</v>
      </c>
      <c r="AR426" s="144" t="s">
        <v>283</v>
      </c>
      <c r="AT426" s="144" t="s">
        <v>423</v>
      </c>
      <c r="AU426" s="144" t="s">
        <v>83</v>
      </c>
      <c r="AY426" s="13" t="s">
        <v>251</v>
      </c>
      <c r="BE426" s="145">
        <f t="shared" si="114"/>
        <v>0</v>
      </c>
      <c r="BF426" s="145">
        <f t="shared" si="115"/>
        <v>0</v>
      </c>
      <c r="BG426" s="145">
        <f t="shared" si="116"/>
        <v>0</v>
      </c>
      <c r="BH426" s="145">
        <f t="shared" si="117"/>
        <v>0</v>
      </c>
      <c r="BI426" s="145">
        <f t="shared" si="118"/>
        <v>0</v>
      </c>
      <c r="BJ426" s="13" t="s">
        <v>83</v>
      </c>
      <c r="BK426" s="145">
        <f t="shared" si="119"/>
        <v>0</v>
      </c>
      <c r="BL426" s="13" t="s">
        <v>258</v>
      </c>
      <c r="BM426" s="144" t="s">
        <v>2850</v>
      </c>
    </row>
    <row r="427" spans="2:65" s="1" customFormat="1" ht="16.5" customHeight="1">
      <c r="B427" s="132"/>
      <c r="C427" s="146" t="s">
        <v>2851</v>
      </c>
      <c r="D427" s="146" t="s">
        <v>423</v>
      </c>
      <c r="E427" s="147" t="s">
        <v>2852</v>
      </c>
      <c r="F427" s="148" t="s">
        <v>2853</v>
      </c>
      <c r="G427" s="149" t="s">
        <v>401</v>
      </c>
      <c r="H427" s="150">
        <v>21</v>
      </c>
      <c r="I427" s="151"/>
      <c r="J427" s="152">
        <f t="shared" si="110"/>
        <v>0</v>
      </c>
      <c r="K427" s="148" t="s">
        <v>257</v>
      </c>
      <c r="L427" s="153"/>
      <c r="M427" s="154" t="s">
        <v>1</v>
      </c>
      <c r="N427" s="155" t="s">
        <v>41</v>
      </c>
      <c r="P427" s="142">
        <f t="shared" si="111"/>
        <v>0</v>
      </c>
      <c r="Q427" s="142">
        <v>0</v>
      </c>
      <c r="R427" s="142">
        <f t="shared" si="112"/>
        <v>0</v>
      </c>
      <c r="S427" s="142">
        <v>0</v>
      </c>
      <c r="T427" s="143">
        <f t="shared" si="113"/>
        <v>0</v>
      </c>
      <c r="AR427" s="144" t="s">
        <v>283</v>
      </c>
      <c r="AT427" s="144" t="s">
        <v>423</v>
      </c>
      <c r="AU427" s="144" t="s">
        <v>83</v>
      </c>
      <c r="AY427" s="13" t="s">
        <v>251</v>
      </c>
      <c r="BE427" s="145">
        <f t="shared" si="114"/>
        <v>0</v>
      </c>
      <c r="BF427" s="145">
        <f t="shared" si="115"/>
        <v>0</v>
      </c>
      <c r="BG427" s="145">
        <f t="shared" si="116"/>
        <v>0</v>
      </c>
      <c r="BH427" s="145">
        <f t="shared" si="117"/>
        <v>0</v>
      </c>
      <c r="BI427" s="145">
        <f t="shared" si="118"/>
        <v>0</v>
      </c>
      <c r="BJ427" s="13" t="s">
        <v>83</v>
      </c>
      <c r="BK427" s="145">
        <f t="shared" si="119"/>
        <v>0</v>
      </c>
      <c r="BL427" s="13" t="s">
        <v>258</v>
      </c>
      <c r="BM427" s="144" t="s">
        <v>2854</v>
      </c>
    </row>
    <row r="428" spans="2:65" s="1" customFormat="1" ht="16.5" customHeight="1">
      <c r="B428" s="132"/>
      <c r="C428" s="146" t="s">
        <v>2855</v>
      </c>
      <c r="D428" s="146" t="s">
        <v>423</v>
      </c>
      <c r="E428" s="147" t="s">
        <v>2856</v>
      </c>
      <c r="F428" s="148" t="s">
        <v>2857</v>
      </c>
      <c r="G428" s="149" t="s">
        <v>401</v>
      </c>
      <c r="H428" s="150">
        <v>1</v>
      </c>
      <c r="I428" s="151"/>
      <c r="J428" s="152">
        <f t="shared" si="110"/>
        <v>0</v>
      </c>
      <c r="K428" s="148" t="s">
        <v>257</v>
      </c>
      <c r="L428" s="153"/>
      <c r="M428" s="154" t="s">
        <v>1</v>
      </c>
      <c r="N428" s="155" t="s">
        <v>41</v>
      </c>
      <c r="P428" s="142">
        <f t="shared" si="111"/>
        <v>0</v>
      </c>
      <c r="Q428" s="142">
        <v>0</v>
      </c>
      <c r="R428" s="142">
        <f t="shared" si="112"/>
        <v>0</v>
      </c>
      <c r="S428" s="142">
        <v>0</v>
      </c>
      <c r="T428" s="143">
        <f t="shared" si="113"/>
        <v>0</v>
      </c>
      <c r="AR428" s="144" t="s">
        <v>283</v>
      </c>
      <c r="AT428" s="144" t="s">
        <v>423</v>
      </c>
      <c r="AU428" s="144" t="s">
        <v>83</v>
      </c>
      <c r="AY428" s="13" t="s">
        <v>251</v>
      </c>
      <c r="BE428" s="145">
        <f t="shared" si="114"/>
        <v>0</v>
      </c>
      <c r="BF428" s="145">
        <f t="shared" si="115"/>
        <v>0</v>
      </c>
      <c r="BG428" s="145">
        <f t="shared" si="116"/>
        <v>0</v>
      </c>
      <c r="BH428" s="145">
        <f t="shared" si="117"/>
        <v>0</v>
      </c>
      <c r="BI428" s="145">
        <f t="shared" si="118"/>
        <v>0</v>
      </c>
      <c r="BJ428" s="13" t="s">
        <v>83</v>
      </c>
      <c r="BK428" s="145">
        <f t="shared" si="119"/>
        <v>0</v>
      </c>
      <c r="BL428" s="13" t="s">
        <v>258</v>
      </c>
      <c r="BM428" s="144" t="s">
        <v>2858</v>
      </c>
    </row>
    <row r="429" spans="2:65" s="1" customFormat="1" ht="16.5" customHeight="1">
      <c r="B429" s="132"/>
      <c r="C429" s="146" t="s">
        <v>2859</v>
      </c>
      <c r="D429" s="146" t="s">
        <v>423</v>
      </c>
      <c r="E429" s="147" t="s">
        <v>2860</v>
      </c>
      <c r="F429" s="148" t="s">
        <v>2861</v>
      </c>
      <c r="G429" s="149" t="s">
        <v>401</v>
      </c>
      <c r="H429" s="150">
        <v>84</v>
      </c>
      <c r="I429" s="151"/>
      <c r="J429" s="152">
        <f t="shared" si="110"/>
        <v>0</v>
      </c>
      <c r="K429" s="148" t="s">
        <v>257</v>
      </c>
      <c r="L429" s="153"/>
      <c r="M429" s="154" t="s">
        <v>1</v>
      </c>
      <c r="N429" s="155" t="s">
        <v>41</v>
      </c>
      <c r="P429" s="142">
        <f t="shared" si="111"/>
        <v>0</v>
      </c>
      <c r="Q429" s="142">
        <v>0</v>
      </c>
      <c r="R429" s="142">
        <f t="shared" si="112"/>
        <v>0</v>
      </c>
      <c r="S429" s="142">
        <v>0</v>
      </c>
      <c r="T429" s="143">
        <f t="shared" si="113"/>
        <v>0</v>
      </c>
      <c r="AR429" s="144" t="s">
        <v>283</v>
      </c>
      <c r="AT429" s="144" t="s">
        <v>423</v>
      </c>
      <c r="AU429" s="144" t="s">
        <v>83</v>
      </c>
      <c r="AY429" s="13" t="s">
        <v>251</v>
      </c>
      <c r="BE429" s="145">
        <f t="shared" si="114"/>
        <v>0</v>
      </c>
      <c r="BF429" s="145">
        <f t="shared" si="115"/>
        <v>0</v>
      </c>
      <c r="BG429" s="145">
        <f t="shared" si="116"/>
        <v>0</v>
      </c>
      <c r="BH429" s="145">
        <f t="shared" si="117"/>
        <v>0</v>
      </c>
      <c r="BI429" s="145">
        <f t="shared" si="118"/>
        <v>0</v>
      </c>
      <c r="BJ429" s="13" t="s">
        <v>83</v>
      </c>
      <c r="BK429" s="145">
        <f t="shared" si="119"/>
        <v>0</v>
      </c>
      <c r="BL429" s="13" t="s">
        <v>258</v>
      </c>
      <c r="BM429" s="144" t="s">
        <v>2862</v>
      </c>
    </row>
    <row r="430" spans="2:65" s="1" customFormat="1" ht="16.5" customHeight="1">
      <c r="B430" s="132"/>
      <c r="C430" s="146" t="s">
        <v>2863</v>
      </c>
      <c r="D430" s="146" t="s">
        <v>423</v>
      </c>
      <c r="E430" s="147" t="s">
        <v>2864</v>
      </c>
      <c r="F430" s="148" t="s">
        <v>2865</v>
      </c>
      <c r="G430" s="149" t="s">
        <v>401</v>
      </c>
      <c r="H430" s="150">
        <v>42</v>
      </c>
      <c r="I430" s="151"/>
      <c r="J430" s="152">
        <f t="shared" si="110"/>
        <v>0</v>
      </c>
      <c r="K430" s="148" t="s">
        <v>257</v>
      </c>
      <c r="L430" s="153"/>
      <c r="M430" s="154" t="s">
        <v>1</v>
      </c>
      <c r="N430" s="155" t="s">
        <v>41</v>
      </c>
      <c r="P430" s="142">
        <f t="shared" si="111"/>
        <v>0</v>
      </c>
      <c r="Q430" s="142">
        <v>0</v>
      </c>
      <c r="R430" s="142">
        <f t="shared" si="112"/>
        <v>0</v>
      </c>
      <c r="S430" s="142">
        <v>0</v>
      </c>
      <c r="T430" s="143">
        <f t="shared" si="113"/>
        <v>0</v>
      </c>
      <c r="AR430" s="144" t="s">
        <v>283</v>
      </c>
      <c r="AT430" s="144" t="s">
        <v>423</v>
      </c>
      <c r="AU430" s="144" t="s">
        <v>83</v>
      </c>
      <c r="AY430" s="13" t="s">
        <v>251</v>
      </c>
      <c r="BE430" s="145">
        <f t="shared" si="114"/>
        <v>0</v>
      </c>
      <c r="BF430" s="145">
        <f t="shared" si="115"/>
        <v>0</v>
      </c>
      <c r="BG430" s="145">
        <f t="shared" si="116"/>
        <v>0</v>
      </c>
      <c r="BH430" s="145">
        <f t="shared" si="117"/>
        <v>0</v>
      </c>
      <c r="BI430" s="145">
        <f t="shared" si="118"/>
        <v>0</v>
      </c>
      <c r="BJ430" s="13" t="s">
        <v>83</v>
      </c>
      <c r="BK430" s="145">
        <f t="shared" si="119"/>
        <v>0</v>
      </c>
      <c r="BL430" s="13" t="s">
        <v>258</v>
      </c>
      <c r="BM430" s="144" t="s">
        <v>2866</v>
      </c>
    </row>
    <row r="431" spans="2:65" s="1" customFormat="1" ht="16.5" customHeight="1">
      <c r="B431" s="132"/>
      <c r="C431" s="146" t="s">
        <v>2867</v>
      </c>
      <c r="D431" s="146" t="s">
        <v>423</v>
      </c>
      <c r="E431" s="147" t="s">
        <v>2868</v>
      </c>
      <c r="F431" s="148" t="s">
        <v>2869</v>
      </c>
      <c r="G431" s="149" t="s">
        <v>401</v>
      </c>
      <c r="H431" s="150">
        <v>45</v>
      </c>
      <c r="I431" s="151"/>
      <c r="J431" s="152">
        <f t="shared" si="110"/>
        <v>0</v>
      </c>
      <c r="K431" s="148" t="s">
        <v>257</v>
      </c>
      <c r="L431" s="153"/>
      <c r="M431" s="154" t="s">
        <v>1</v>
      </c>
      <c r="N431" s="155" t="s">
        <v>41</v>
      </c>
      <c r="P431" s="142">
        <f t="shared" si="111"/>
        <v>0</v>
      </c>
      <c r="Q431" s="142">
        <v>0</v>
      </c>
      <c r="R431" s="142">
        <f t="shared" si="112"/>
        <v>0</v>
      </c>
      <c r="S431" s="142">
        <v>0</v>
      </c>
      <c r="T431" s="143">
        <f t="shared" si="113"/>
        <v>0</v>
      </c>
      <c r="AR431" s="144" t="s">
        <v>283</v>
      </c>
      <c r="AT431" s="144" t="s">
        <v>423</v>
      </c>
      <c r="AU431" s="144" t="s">
        <v>83</v>
      </c>
      <c r="AY431" s="13" t="s">
        <v>251</v>
      </c>
      <c r="BE431" s="145">
        <f t="shared" si="114"/>
        <v>0</v>
      </c>
      <c r="BF431" s="145">
        <f t="shared" si="115"/>
        <v>0</v>
      </c>
      <c r="BG431" s="145">
        <f t="shared" si="116"/>
        <v>0</v>
      </c>
      <c r="BH431" s="145">
        <f t="shared" si="117"/>
        <v>0</v>
      </c>
      <c r="BI431" s="145">
        <f t="shared" si="118"/>
        <v>0</v>
      </c>
      <c r="BJ431" s="13" t="s">
        <v>83</v>
      </c>
      <c r="BK431" s="145">
        <f t="shared" si="119"/>
        <v>0</v>
      </c>
      <c r="BL431" s="13" t="s">
        <v>258</v>
      </c>
      <c r="BM431" s="144" t="s">
        <v>2870</v>
      </c>
    </row>
    <row r="432" spans="2:65" s="1" customFormat="1" ht="16.5" customHeight="1">
      <c r="B432" s="132"/>
      <c r="C432" s="146" t="s">
        <v>2871</v>
      </c>
      <c r="D432" s="146" t="s">
        <v>423</v>
      </c>
      <c r="E432" s="147" t="s">
        <v>2872</v>
      </c>
      <c r="F432" s="148" t="s">
        <v>2873</v>
      </c>
      <c r="G432" s="149" t="s">
        <v>401</v>
      </c>
      <c r="H432" s="150">
        <v>270</v>
      </c>
      <c r="I432" s="151"/>
      <c r="J432" s="152">
        <f t="shared" si="110"/>
        <v>0</v>
      </c>
      <c r="K432" s="148" t="s">
        <v>257</v>
      </c>
      <c r="L432" s="153"/>
      <c r="M432" s="154" t="s">
        <v>1</v>
      </c>
      <c r="N432" s="155" t="s">
        <v>41</v>
      </c>
      <c r="P432" s="142">
        <f t="shared" si="111"/>
        <v>0</v>
      </c>
      <c r="Q432" s="142">
        <v>0</v>
      </c>
      <c r="R432" s="142">
        <f t="shared" si="112"/>
        <v>0</v>
      </c>
      <c r="S432" s="142">
        <v>0</v>
      </c>
      <c r="T432" s="143">
        <f t="shared" si="113"/>
        <v>0</v>
      </c>
      <c r="AR432" s="144" t="s">
        <v>283</v>
      </c>
      <c r="AT432" s="144" t="s">
        <v>423</v>
      </c>
      <c r="AU432" s="144" t="s">
        <v>83</v>
      </c>
      <c r="AY432" s="13" t="s">
        <v>251</v>
      </c>
      <c r="BE432" s="145">
        <f t="shared" si="114"/>
        <v>0</v>
      </c>
      <c r="BF432" s="145">
        <f t="shared" si="115"/>
        <v>0</v>
      </c>
      <c r="BG432" s="145">
        <f t="shared" si="116"/>
        <v>0</v>
      </c>
      <c r="BH432" s="145">
        <f t="shared" si="117"/>
        <v>0</v>
      </c>
      <c r="BI432" s="145">
        <f t="shared" si="118"/>
        <v>0</v>
      </c>
      <c r="BJ432" s="13" t="s">
        <v>83</v>
      </c>
      <c r="BK432" s="145">
        <f t="shared" si="119"/>
        <v>0</v>
      </c>
      <c r="BL432" s="13" t="s">
        <v>258</v>
      </c>
      <c r="BM432" s="144" t="s">
        <v>2874</v>
      </c>
    </row>
    <row r="433" spans="2:65" s="1" customFormat="1" ht="49.15" customHeight="1">
      <c r="B433" s="132"/>
      <c r="C433" s="146" t="s">
        <v>2875</v>
      </c>
      <c r="D433" s="146" t="s">
        <v>423</v>
      </c>
      <c r="E433" s="147" t="s">
        <v>2876</v>
      </c>
      <c r="F433" s="148" t="s">
        <v>2877</v>
      </c>
      <c r="G433" s="149" t="s">
        <v>401</v>
      </c>
      <c r="H433" s="150">
        <v>3</v>
      </c>
      <c r="I433" s="151"/>
      <c r="J433" s="152">
        <f t="shared" si="110"/>
        <v>0</v>
      </c>
      <c r="K433" s="148" t="s">
        <v>257</v>
      </c>
      <c r="L433" s="153"/>
      <c r="M433" s="154" t="s">
        <v>1</v>
      </c>
      <c r="N433" s="155" t="s">
        <v>41</v>
      </c>
      <c r="P433" s="142">
        <f t="shared" si="111"/>
        <v>0</v>
      </c>
      <c r="Q433" s="142">
        <v>0</v>
      </c>
      <c r="R433" s="142">
        <f t="shared" si="112"/>
        <v>0</v>
      </c>
      <c r="S433" s="142">
        <v>0</v>
      </c>
      <c r="T433" s="143">
        <f t="shared" si="113"/>
        <v>0</v>
      </c>
      <c r="AR433" s="144" t="s">
        <v>283</v>
      </c>
      <c r="AT433" s="144" t="s">
        <v>423</v>
      </c>
      <c r="AU433" s="144" t="s">
        <v>83</v>
      </c>
      <c r="AY433" s="13" t="s">
        <v>251</v>
      </c>
      <c r="BE433" s="145">
        <f t="shared" si="114"/>
        <v>0</v>
      </c>
      <c r="BF433" s="145">
        <f t="shared" si="115"/>
        <v>0</v>
      </c>
      <c r="BG433" s="145">
        <f t="shared" si="116"/>
        <v>0</v>
      </c>
      <c r="BH433" s="145">
        <f t="shared" si="117"/>
        <v>0</v>
      </c>
      <c r="BI433" s="145">
        <f t="shared" si="118"/>
        <v>0</v>
      </c>
      <c r="BJ433" s="13" t="s">
        <v>83</v>
      </c>
      <c r="BK433" s="145">
        <f t="shared" si="119"/>
        <v>0</v>
      </c>
      <c r="BL433" s="13" t="s">
        <v>258</v>
      </c>
      <c r="BM433" s="144" t="s">
        <v>2878</v>
      </c>
    </row>
    <row r="434" spans="2:65" s="1" customFormat="1" ht="24.2" customHeight="1">
      <c r="B434" s="132"/>
      <c r="C434" s="146" t="s">
        <v>2879</v>
      </c>
      <c r="D434" s="146" t="s">
        <v>423</v>
      </c>
      <c r="E434" s="147" t="s">
        <v>2880</v>
      </c>
      <c r="F434" s="148" t="s">
        <v>2387</v>
      </c>
      <c r="G434" s="149" t="s">
        <v>401</v>
      </c>
      <c r="H434" s="150">
        <v>4</v>
      </c>
      <c r="I434" s="151"/>
      <c r="J434" s="152">
        <f t="shared" si="110"/>
        <v>0</v>
      </c>
      <c r="K434" s="148" t="s">
        <v>257</v>
      </c>
      <c r="L434" s="153"/>
      <c r="M434" s="154" t="s">
        <v>1</v>
      </c>
      <c r="N434" s="155" t="s">
        <v>41</v>
      </c>
      <c r="P434" s="142">
        <f t="shared" si="111"/>
        <v>0</v>
      </c>
      <c r="Q434" s="142">
        <v>0</v>
      </c>
      <c r="R434" s="142">
        <f t="shared" si="112"/>
        <v>0</v>
      </c>
      <c r="S434" s="142">
        <v>0</v>
      </c>
      <c r="T434" s="143">
        <f t="shared" si="113"/>
        <v>0</v>
      </c>
      <c r="AR434" s="144" t="s">
        <v>283</v>
      </c>
      <c r="AT434" s="144" t="s">
        <v>423</v>
      </c>
      <c r="AU434" s="144" t="s">
        <v>83</v>
      </c>
      <c r="AY434" s="13" t="s">
        <v>251</v>
      </c>
      <c r="BE434" s="145">
        <f t="shared" si="114"/>
        <v>0</v>
      </c>
      <c r="BF434" s="145">
        <f t="shared" si="115"/>
        <v>0</v>
      </c>
      <c r="BG434" s="145">
        <f t="shared" si="116"/>
        <v>0</v>
      </c>
      <c r="BH434" s="145">
        <f t="shared" si="117"/>
        <v>0</v>
      </c>
      <c r="BI434" s="145">
        <f t="shared" si="118"/>
        <v>0</v>
      </c>
      <c r="BJ434" s="13" t="s">
        <v>83</v>
      </c>
      <c r="BK434" s="145">
        <f t="shared" si="119"/>
        <v>0</v>
      </c>
      <c r="BL434" s="13" t="s">
        <v>258</v>
      </c>
      <c r="BM434" s="144" t="s">
        <v>2881</v>
      </c>
    </row>
    <row r="435" spans="2:65" s="1" customFormat="1" ht="16.5" customHeight="1">
      <c r="B435" s="132"/>
      <c r="C435" s="146" t="s">
        <v>2882</v>
      </c>
      <c r="D435" s="146" t="s">
        <v>423</v>
      </c>
      <c r="E435" s="147" t="s">
        <v>2883</v>
      </c>
      <c r="F435" s="148" t="s">
        <v>2884</v>
      </c>
      <c r="G435" s="149" t="s">
        <v>401</v>
      </c>
      <c r="H435" s="150">
        <v>1</v>
      </c>
      <c r="I435" s="151"/>
      <c r="J435" s="152">
        <f t="shared" si="110"/>
        <v>0</v>
      </c>
      <c r="K435" s="148" t="s">
        <v>257</v>
      </c>
      <c r="L435" s="153"/>
      <c r="M435" s="154" t="s">
        <v>1</v>
      </c>
      <c r="N435" s="155" t="s">
        <v>41</v>
      </c>
      <c r="P435" s="142">
        <f t="shared" si="111"/>
        <v>0</v>
      </c>
      <c r="Q435" s="142">
        <v>0</v>
      </c>
      <c r="R435" s="142">
        <f t="shared" si="112"/>
        <v>0</v>
      </c>
      <c r="S435" s="142">
        <v>0</v>
      </c>
      <c r="T435" s="143">
        <f t="shared" si="113"/>
        <v>0</v>
      </c>
      <c r="AR435" s="144" t="s">
        <v>283</v>
      </c>
      <c r="AT435" s="144" t="s">
        <v>423</v>
      </c>
      <c r="AU435" s="144" t="s">
        <v>83</v>
      </c>
      <c r="AY435" s="13" t="s">
        <v>251</v>
      </c>
      <c r="BE435" s="145">
        <f t="shared" si="114"/>
        <v>0</v>
      </c>
      <c r="BF435" s="145">
        <f t="shared" si="115"/>
        <v>0</v>
      </c>
      <c r="BG435" s="145">
        <f t="shared" si="116"/>
        <v>0</v>
      </c>
      <c r="BH435" s="145">
        <f t="shared" si="117"/>
        <v>0</v>
      </c>
      <c r="BI435" s="145">
        <f t="shared" si="118"/>
        <v>0</v>
      </c>
      <c r="BJ435" s="13" t="s">
        <v>83</v>
      </c>
      <c r="BK435" s="145">
        <f t="shared" si="119"/>
        <v>0</v>
      </c>
      <c r="BL435" s="13" t="s">
        <v>258</v>
      </c>
      <c r="BM435" s="144" t="s">
        <v>2885</v>
      </c>
    </row>
    <row r="436" spans="2:65" s="1" customFormat="1" ht="16.5" customHeight="1">
      <c r="B436" s="132"/>
      <c r="C436" s="146" t="s">
        <v>2886</v>
      </c>
      <c r="D436" s="146" t="s">
        <v>423</v>
      </c>
      <c r="E436" s="147" t="s">
        <v>2887</v>
      </c>
      <c r="F436" s="148" t="s">
        <v>2888</v>
      </c>
      <c r="G436" s="149" t="s">
        <v>401</v>
      </c>
      <c r="H436" s="150">
        <v>6</v>
      </c>
      <c r="I436" s="151"/>
      <c r="J436" s="152">
        <f t="shared" si="110"/>
        <v>0</v>
      </c>
      <c r="K436" s="148" t="s">
        <v>257</v>
      </c>
      <c r="L436" s="153"/>
      <c r="M436" s="154" t="s">
        <v>1</v>
      </c>
      <c r="N436" s="155" t="s">
        <v>41</v>
      </c>
      <c r="P436" s="142">
        <f t="shared" si="111"/>
        <v>0</v>
      </c>
      <c r="Q436" s="142">
        <v>0</v>
      </c>
      <c r="R436" s="142">
        <f t="shared" si="112"/>
        <v>0</v>
      </c>
      <c r="S436" s="142">
        <v>0</v>
      </c>
      <c r="T436" s="143">
        <f t="shared" si="113"/>
        <v>0</v>
      </c>
      <c r="AR436" s="144" t="s">
        <v>283</v>
      </c>
      <c r="AT436" s="144" t="s">
        <v>423</v>
      </c>
      <c r="AU436" s="144" t="s">
        <v>83</v>
      </c>
      <c r="AY436" s="13" t="s">
        <v>251</v>
      </c>
      <c r="BE436" s="145">
        <f t="shared" si="114"/>
        <v>0</v>
      </c>
      <c r="BF436" s="145">
        <f t="shared" si="115"/>
        <v>0</v>
      </c>
      <c r="BG436" s="145">
        <f t="shared" si="116"/>
        <v>0</v>
      </c>
      <c r="BH436" s="145">
        <f t="shared" si="117"/>
        <v>0</v>
      </c>
      <c r="BI436" s="145">
        <f t="shared" si="118"/>
        <v>0</v>
      </c>
      <c r="BJ436" s="13" t="s">
        <v>83</v>
      </c>
      <c r="BK436" s="145">
        <f t="shared" si="119"/>
        <v>0</v>
      </c>
      <c r="BL436" s="13" t="s">
        <v>258</v>
      </c>
      <c r="BM436" s="144" t="s">
        <v>2889</v>
      </c>
    </row>
    <row r="437" spans="2:65" s="1" customFormat="1" ht="24.2" customHeight="1">
      <c r="B437" s="132"/>
      <c r="C437" s="146" t="s">
        <v>2890</v>
      </c>
      <c r="D437" s="146" t="s">
        <v>423</v>
      </c>
      <c r="E437" s="147" t="s">
        <v>2891</v>
      </c>
      <c r="F437" s="148" t="s">
        <v>2892</v>
      </c>
      <c r="G437" s="149" t="s">
        <v>401</v>
      </c>
      <c r="H437" s="150">
        <v>58</v>
      </c>
      <c r="I437" s="151"/>
      <c r="J437" s="152">
        <f t="shared" si="110"/>
        <v>0</v>
      </c>
      <c r="K437" s="148" t="s">
        <v>257</v>
      </c>
      <c r="L437" s="153"/>
      <c r="M437" s="154" t="s">
        <v>1</v>
      </c>
      <c r="N437" s="155" t="s">
        <v>41</v>
      </c>
      <c r="P437" s="142">
        <f t="shared" si="111"/>
        <v>0</v>
      </c>
      <c r="Q437" s="142">
        <v>0</v>
      </c>
      <c r="R437" s="142">
        <f t="shared" si="112"/>
        <v>0</v>
      </c>
      <c r="S437" s="142">
        <v>0</v>
      </c>
      <c r="T437" s="143">
        <f t="shared" si="113"/>
        <v>0</v>
      </c>
      <c r="AR437" s="144" t="s">
        <v>283</v>
      </c>
      <c r="AT437" s="144" t="s">
        <v>423</v>
      </c>
      <c r="AU437" s="144" t="s">
        <v>83</v>
      </c>
      <c r="AY437" s="13" t="s">
        <v>251</v>
      </c>
      <c r="BE437" s="145">
        <f t="shared" si="114"/>
        <v>0</v>
      </c>
      <c r="BF437" s="145">
        <f t="shared" si="115"/>
        <v>0</v>
      </c>
      <c r="BG437" s="145">
        <f t="shared" si="116"/>
        <v>0</v>
      </c>
      <c r="BH437" s="145">
        <f t="shared" si="117"/>
        <v>0</v>
      </c>
      <c r="BI437" s="145">
        <f t="shared" si="118"/>
        <v>0</v>
      </c>
      <c r="BJ437" s="13" t="s">
        <v>83</v>
      </c>
      <c r="BK437" s="145">
        <f t="shared" si="119"/>
        <v>0</v>
      </c>
      <c r="BL437" s="13" t="s">
        <v>258</v>
      </c>
      <c r="BM437" s="144" t="s">
        <v>2893</v>
      </c>
    </row>
    <row r="438" spans="2:65" s="1" customFormat="1" ht="16.5" customHeight="1">
      <c r="B438" s="132"/>
      <c r="C438" s="146" t="s">
        <v>2894</v>
      </c>
      <c r="D438" s="146" t="s">
        <v>423</v>
      </c>
      <c r="E438" s="147" t="s">
        <v>2895</v>
      </c>
      <c r="F438" s="148" t="s">
        <v>2896</v>
      </c>
      <c r="G438" s="149" t="s">
        <v>401</v>
      </c>
      <c r="H438" s="150">
        <v>44</v>
      </c>
      <c r="I438" s="151"/>
      <c r="J438" s="152">
        <f t="shared" si="110"/>
        <v>0</v>
      </c>
      <c r="K438" s="148" t="s">
        <v>257</v>
      </c>
      <c r="L438" s="153"/>
      <c r="M438" s="154" t="s">
        <v>1</v>
      </c>
      <c r="N438" s="155" t="s">
        <v>41</v>
      </c>
      <c r="P438" s="142">
        <f t="shared" si="111"/>
        <v>0</v>
      </c>
      <c r="Q438" s="142">
        <v>0</v>
      </c>
      <c r="R438" s="142">
        <f t="shared" si="112"/>
        <v>0</v>
      </c>
      <c r="S438" s="142">
        <v>0</v>
      </c>
      <c r="T438" s="143">
        <f t="shared" si="113"/>
        <v>0</v>
      </c>
      <c r="AR438" s="144" t="s">
        <v>283</v>
      </c>
      <c r="AT438" s="144" t="s">
        <v>423</v>
      </c>
      <c r="AU438" s="144" t="s">
        <v>83</v>
      </c>
      <c r="AY438" s="13" t="s">
        <v>251</v>
      </c>
      <c r="BE438" s="145">
        <f t="shared" si="114"/>
        <v>0</v>
      </c>
      <c r="BF438" s="145">
        <f t="shared" si="115"/>
        <v>0</v>
      </c>
      <c r="BG438" s="145">
        <f t="shared" si="116"/>
        <v>0</v>
      </c>
      <c r="BH438" s="145">
        <f t="shared" si="117"/>
        <v>0</v>
      </c>
      <c r="BI438" s="145">
        <f t="shared" si="118"/>
        <v>0</v>
      </c>
      <c r="BJ438" s="13" t="s">
        <v>83</v>
      </c>
      <c r="BK438" s="145">
        <f t="shared" si="119"/>
        <v>0</v>
      </c>
      <c r="BL438" s="13" t="s">
        <v>258</v>
      </c>
      <c r="BM438" s="144" t="s">
        <v>2897</v>
      </c>
    </row>
    <row r="439" spans="2:65" s="1" customFormat="1" ht="16.5" customHeight="1">
      <c r="B439" s="132"/>
      <c r="C439" s="146" t="s">
        <v>2898</v>
      </c>
      <c r="D439" s="146" t="s">
        <v>423</v>
      </c>
      <c r="E439" s="147" t="s">
        <v>2899</v>
      </c>
      <c r="F439" s="148" t="s">
        <v>2900</v>
      </c>
      <c r="G439" s="149" t="s">
        <v>401</v>
      </c>
      <c r="H439" s="150">
        <v>12</v>
      </c>
      <c r="I439" s="151"/>
      <c r="J439" s="152">
        <f t="shared" si="110"/>
        <v>0</v>
      </c>
      <c r="K439" s="148" t="s">
        <v>257</v>
      </c>
      <c r="L439" s="153"/>
      <c r="M439" s="154" t="s">
        <v>1</v>
      </c>
      <c r="N439" s="155" t="s">
        <v>41</v>
      </c>
      <c r="P439" s="142">
        <f t="shared" si="111"/>
        <v>0</v>
      </c>
      <c r="Q439" s="142">
        <v>0</v>
      </c>
      <c r="R439" s="142">
        <f t="shared" si="112"/>
        <v>0</v>
      </c>
      <c r="S439" s="142">
        <v>0</v>
      </c>
      <c r="T439" s="143">
        <f t="shared" si="113"/>
        <v>0</v>
      </c>
      <c r="AR439" s="144" t="s">
        <v>283</v>
      </c>
      <c r="AT439" s="144" t="s">
        <v>423</v>
      </c>
      <c r="AU439" s="144" t="s">
        <v>83</v>
      </c>
      <c r="AY439" s="13" t="s">
        <v>251</v>
      </c>
      <c r="BE439" s="145">
        <f t="shared" si="114"/>
        <v>0</v>
      </c>
      <c r="BF439" s="145">
        <f t="shared" si="115"/>
        <v>0</v>
      </c>
      <c r="BG439" s="145">
        <f t="shared" si="116"/>
        <v>0</v>
      </c>
      <c r="BH439" s="145">
        <f t="shared" si="117"/>
        <v>0</v>
      </c>
      <c r="BI439" s="145">
        <f t="shared" si="118"/>
        <v>0</v>
      </c>
      <c r="BJ439" s="13" t="s">
        <v>83</v>
      </c>
      <c r="BK439" s="145">
        <f t="shared" si="119"/>
        <v>0</v>
      </c>
      <c r="BL439" s="13" t="s">
        <v>258</v>
      </c>
      <c r="BM439" s="144" t="s">
        <v>2901</v>
      </c>
    </row>
    <row r="440" spans="2:65" s="1" customFormat="1" ht="16.5" customHeight="1">
      <c r="B440" s="132"/>
      <c r="C440" s="146" t="s">
        <v>2902</v>
      </c>
      <c r="D440" s="146" t="s">
        <v>423</v>
      </c>
      <c r="E440" s="147" t="s">
        <v>2903</v>
      </c>
      <c r="F440" s="148" t="s">
        <v>2904</v>
      </c>
      <c r="G440" s="149" t="s">
        <v>401</v>
      </c>
      <c r="H440" s="150">
        <v>24</v>
      </c>
      <c r="I440" s="151"/>
      <c r="J440" s="152">
        <f t="shared" si="110"/>
        <v>0</v>
      </c>
      <c r="K440" s="148" t="s">
        <v>257</v>
      </c>
      <c r="L440" s="153"/>
      <c r="M440" s="154" t="s">
        <v>1</v>
      </c>
      <c r="N440" s="155" t="s">
        <v>41</v>
      </c>
      <c r="P440" s="142">
        <f t="shared" si="111"/>
        <v>0</v>
      </c>
      <c r="Q440" s="142">
        <v>0</v>
      </c>
      <c r="R440" s="142">
        <f t="shared" si="112"/>
        <v>0</v>
      </c>
      <c r="S440" s="142">
        <v>0</v>
      </c>
      <c r="T440" s="143">
        <f t="shared" si="113"/>
        <v>0</v>
      </c>
      <c r="AR440" s="144" t="s">
        <v>283</v>
      </c>
      <c r="AT440" s="144" t="s">
        <v>423</v>
      </c>
      <c r="AU440" s="144" t="s">
        <v>83</v>
      </c>
      <c r="AY440" s="13" t="s">
        <v>251</v>
      </c>
      <c r="BE440" s="145">
        <f t="shared" si="114"/>
        <v>0</v>
      </c>
      <c r="BF440" s="145">
        <f t="shared" si="115"/>
        <v>0</v>
      </c>
      <c r="BG440" s="145">
        <f t="shared" si="116"/>
        <v>0</v>
      </c>
      <c r="BH440" s="145">
        <f t="shared" si="117"/>
        <v>0</v>
      </c>
      <c r="BI440" s="145">
        <f t="shared" si="118"/>
        <v>0</v>
      </c>
      <c r="BJ440" s="13" t="s">
        <v>83</v>
      </c>
      <c r="BK440" s="145">
        <f t="shared" si="119"/>
        <v>0</v>
      </c>
      <c r="BL440" s="13" t="s">
        <v>258</v>
      </c>
      <c r="BM440" s="144" t="s">
        <v>2905</v>
      </c>
    </row>
    <row r="441" spans="2:65" s="1" customFormat="1" ht="16.5" customHeight="1">
      <c r="B441" s="132"/>
      <c r="C441" s="146" t="s">
        <v>2906</v>
      </c>
      <c r="D441" s="146" t="s">
        <v>423</v>
      </c>
      <c r="E441" s="147" t="s">
        <v>2907</v>
      </c>
      <c r="F441" s="148" t="s">
        <v>2908</v>
      </c>
      <c r="G441" s="149" t="s">
        <v>401</v>
      </c>
      <c r="H441" s="150">
        <v>24</v>
      </c>
      <c r="I441" s="151"/>
      <c r="J441" s="152">
        <f t="shared" si="110"/>
        <v>0</v>
      </c>
      <c r="K441" s="148" t="s">
        <v>257</v>
      </c>
      <c r="L441" s="153"/>
      <c r="M441" s="154" t="s">
        <v>1</v>
      </c>
      <c r="N441" s="155" t="s">
        <v>41</v>
      </c>
      <c r="P441" s="142">
        <f t="shared" si="111"/>
        <v>0</v>
      </c>
      <c r="Q441" s="142">
        <v>0</v>
      </c>
      <c r="R441" s="142">
        <f t="shared" si="112"/>
        <v>0</v>
      </c>
      <c r="S441" s="142">
        <v>0</v>
      </c>
      <c r="T441" s="143">
        <f t="shared" si="113"/>
        <v>0</v>
      </c>
      <c r="AR441" s="144" t="s">
        <v>283</v>
      </c>
      <c r="AT441" s="144" t="s">
        <v>423</v>
      </c>
      <c r="AU441" s="144" t="s">
        <v>83</v>
      </c>
      <c r="AY441" s="13" t="s">
        <v>251</v>
      </c>
      <c r="BE441" s="145">
        <f t="shared" si="114"/>
        <v>0</v>
      </c>
      <c r="BF441" s="145">
        <f t="shared" si="115"/>
        <v>0</v>
      </c>
      <c r="BG441" s="145">
        <f t="shared" si="116"/>
        <v>0</v>
      </c>
      <c r="BH441" s="145">
        <f t="shared" si="117"/>
        <v>0</v>
      </c>
      <c r="BI441" s="145">
        <f t="shared" si="118"/>
        <v>0</v>
      </c>
      <c r="BJ441" s="13" t="s">
        <v>83</v>
      </c>
      <c r="BK441" s="145">
        <f t="shared" si="119"/>
        <v>0</v>
      </c>
      <c r="BL441" s="13" t="s">
        <v>258</v>
      </c>
      <c r="BM441" s="144" t="s">
        <v>2909</v>
      </c>
    </row>
    <row r="442" spans="2:65" s="1" customFormat="1" ht="16.5" customHeight="1">
      <c r="B442" s="132"/>
      <c r="C442" s="146" t="s">
        <v>2910</v>
      </c>
      <c r="D442" s="146" t="s">
        <v>423</v>
      </c>
      <c r="E442" s="147" t="s">
        <v>2911</v>
      </c>
      <c r="F442" s="148" t="s">
        <v>2912</v>
      </c>
      <c r="G442" s="149" t="s">
        <v>401</v>
      </c>
      <c r="H442" s="150">
        <v>24</v>
      </c>
      <c r="I442" s="151"/>
      <c r="J442" s="152">
        <f t="shared" si="110"/>
        <v>0</v>
      </c>
      <c r="K442" s="148" t="s">
        <v>257</v>
      </c>
      <c r="L442" s="153"/>
      <c r="M442" s="154" t="s">
        <v>1</v>
      </c>
      <c r="N442" s="155" t="s">
        <v>41</v>
      </c>
      <c r="P442" s="142">
        <f t="shared" si="111"/>
        <v>0</v>
      </c>
      <c r="Q442" s="142">
        <v>0</v>
      </c>
      <c r="R442" s="142">
        <f t="shared" si="112"/>
        <v>0</v>
      </c>
      <c r="S442" s="142">
        <v>0</v>
      </c>
      <c r="T442" s="143">
        <f t="shared" si="113"/>
        <v>0</v>
      </c>
      <c r="AR442" s="144" t="s">
        <v>283</v>
      </c>
      <c r="AT442" s="144" t="s">
        <v>423</v>
      </c>
      <c r="AU442" s="144" t="s">
        <v>83</v>
      </c>
      <c r="AY442" s="13" t="s">
        <v>251</v>
      </c>
      <c r="BE442" s="145">
        <f t="shared" si="114"/>
        <v>0</v>
      </c>
      <c r="BF442" s="145">
        <f t="shared" si="115"/>
        <v>0</v>
      </c>
      <c r="BG442" s="145">
        <f t="shared" si="116"/>
        <v>0</v>
      </c>
      <c r="BH442" s="145">
        <f t="shared" si="117"/>
        <v>0</v>
      </c>
      <c r="BI442" s="145">
        <f t="shared" si="118"/>
        <v>0</v>
      </c>
      <c r="BJ442" s="13" t="s">
        <v>83</v>
      </c>
      <c r="BK442" s="145">
        <f t="shared" si="119"/>
        <v>0</v>
      </c>
      <c r="BL442" s="13" t="s">
        <v>258</v>
      </c>
      <c r="BM442" s="144" t="s">
        <v>2913</v>
      </c>
    </row>
    <row r="443" spans="2:65" s="1" customFormat="1" ht="21.75" customHeight="1">
      <c r="B443" s="132"/>
      <c r="C443" s="146" t="s">
        <v>2914</v>
      </c>
      <c r="D443" s="146" t="s">
        <v>423</v>
      </c>
      <c r="E443" s="147" t="s">
        <v>2915</v>
      </c>
      <c r="F443" s="148" t="s">
        <v>2396</v>
      </c>
      <c r="G443" s="149" t="s">
        <v>401</v>
      </c>
      <c r="H443" s="150">
        <v>2</v>
      </c>
      <c r="I443" s="151"/>
      <c r="J443" s="152">
        <f t="shared" si="110"/>
        <v>0</v>
      </c>
      <c r="K443" s="148" t="s">
        <v>257</v>
      </c>
      <c r="L443" s="153"/>
      <c r="M443" s="154" t="s">
        <v>1</v>
      </c>
      <c r="N443" s="155" t="s">
        <v>41</v>
      </c>
      <c r="P443" s="142">
        <f t="shared" si="111"/>
        <v>0</v>
      </c>
      <c r="Q443" s="142">
        <v>0</v>
      </c>
      <c r="R443" s="142">
        <f t="shared" si="112"/>
        <v>0</v>
      </c>
      <c r="S443" s="142">
        <v>0</v>
      </c>
      <c r="T443" s="143">
        <f t="shared" si="113"/>
        <v>0</v>
      </c>
      <c r="AR443" s="144" t="s">
        <v>283</v>
      </c>
      <c r="AT443" s="144" t="s">
        <v>423</v>
      </c>
      <c r="AU443" s="144" t="s">
        <v>83</v>
      </c>
      <c r="AY443" s="13" t="s">
        <v>251</v>
      </c>
      <c r="BE443" s="145">
        <f t="shared" si="114"/>
        <v>0</v>
      </c>
      <c r="BF443" s="145">
        <f t="shared" si="115"/>
        <v>0</v>
      </c>
      <c r="BG443" s="145">
        <f t="shared" si="116"/>
        <v>0</v>
      </c>
      <c r="BH443" s="145">
        <f t="shared" si="117"/>
        <v>0</v>
      </c>
      <c r="BI443" s="145">
        <f t="shared" si="118"/>
        <v>0</v>
      </c>
      <c r="BJ443" s="13" t="s">
        <v>83</v>
      </c>
      <c r="BK443" s="145">
        <f t="shared" si="119"/>
        <v>0</v>
      </c>
      <c r="BL443" s="13" t="s">
        <v>258</v>
      </c>
      <c r="BM443" s="144" t="s">
        <v>2916</v>
      </c>
    </row>
    <row r="444" spans="2:65" s="1" customFormat="1" ht="16.5" customHeight="1">
      <c r="B444" s="132"/>
      <c r="C444" s="146" t="s">
        <v>2917</v>
      </c>
      <c r="D444" s="146" t="s">
        <v>423</v>
      </c>
      <c r="E444" s="147" t="s">
        <v>2918</v>
      </c>
      <c r="F444" s="148" t="s">
        <v>2919</v>
      </c>
      <c r="G444" s="149" t="s">
        <v>401</v>
      </c>
      <c r="H444" s="150">
        <v>295</v>
      </c>
      <c r="I444" s="151"/>
      <c r="J444" s="152">
        <f t="shared" si="110"/>
        <v>0</v>
      </c>
      <c r="K444" s="148" t="s">
        <v>257</v>
      </c>
      <c r="L444" s="153"/>
      <c r="M444" s="154" t="s">
        <v>1</v>
      </c>
      <c r="N444" s="155" t="s">
        <v>41</v>
      </c>
      <c r="P444" s="142">
        <f t="shared" si="111"/>
        <v>0</v>
      </c>
      <c r="Q444" s="142">
        <v>0</v>
      </c>
      <c r="R444" s="142">
        <f t="shared" si="112"/>
        <v>0</v>
      </c>
      <c r="S444" s="142">
        <v>0</v>
      </c>
      <c r="T444" s="143">
        <f t="shared" si="113"/>
        <v>0</v>
      </c>
      <c r="AR444" s="144" t="s">
        <v>283</v>
      </c>
      <c r="AT444" s="144" t="s">
        <v>423</v>
      </c>
      <c r="AU444" s="144" t="s">
        <v>83</v>
      </c>
      <c r="AY444" s="13" t="s">
        <v>251</v>
      </c>
      <c r="BE444" s="145">
        <f t="shared" si="114"/>
        <v>0</v>
      </c>
      <c r="BF444" s="145">
        <f t="shared" si="115"/>
        <v>0</v>
      </c>
      <c r="BG444" s="145">
        <f t="shared" si="116"/>
        <v>0</v>
      </c>
      <c r="BH444" s="145">
        <f t="shared" si="117"/>
        <v>0</v>
      </c>
      <c r="BI444" s="145">
        <f t="shared" si="118"/>
        <v>0</v>
      </c>
      <c r="BJ444" s="13" t="s">
        <v>83</v>
      </c>
      <c r="BK444" s="145">
        <f t="shared" si="119"/>
        <v>0</v>
      </c>
      <c r="BL444" s="13" t="s">
        <v>258</v>
      </c>
      <c r="BM444" s="144" t="s">
        <v>2920</v>
      </c>
    </row>
    <row r="445" spans="2:65" s="1" customFormat="1" ht="16.5" customHeight="1">
      <c r="B445" s="132"/>
      <c r="C445" s="146" t="s">
        <v>2921</v>
      </c>
      <c r="D445" s="146" t="s">
        <v>423</v>
      </c>
      <c r="E445" s="147" t="s">
        <v>2922</v>
      </c>
      <c r="F445" s="148" t="s">
        <v>2923</v>
      </c>
      <c r="G445" s="149" t="s">
        <v>411</v>
      </c>
      <c r="H445" s="150">
        <v>42</v>
      </c>
      <c r="I445" s="151"/>
      <c r="J445" s="152">
        <f t="shared" si="110"/>
        <v>0</v>
      </c>
      <c r="K445" s="148" t="s">
        <v>257</v>
      </c>
      <c r="L445" s="153"/>
      <c r="M445" s="154" t="s">
        <v>1</v>
      </c>
      <c r="N445" s="155" t="s">
        <v>41</v>
      </c>
      <c r="P445" s="142">
        <f t="shared" si="111"/>
        <v>0</v>
      </c>
      <c r="Q445" s="142">
        <v>0</v>
      </c>
      <c r="R445" s="142">
        <f t="shared" si="112"/>
        <v>0</v>
      </c>
      <c r="S445" s="142">
        <v>0</v>
      </c>
      <c r="T445" s="143">
        <f t="shared" si="113"/>
        <v>0</v>
      </c>
      <c r="AR445" s="144" t="s">
        <v>283</v>
      </c>
      <c r="AT445" s="144" t="s">
        <v>423</v>
      </c>
      <c r="AU445" s="144" t="s">
        <v>83</v>
      </c>
      <c r="AY445" s="13" t="s">
        <v>251</v>
      </c>
      <c r="BE445" s="145">
        <f t="shared" si="114"/>
        <v>0</v>
      </c>
      <c r="BF445" s="145">
        <f t="shared" si="115"/>
        <v>0</v>
      </c>
      <c r="BG445" s="145">
        <f t="shared" si="116"/>
        <v>0</v>
      </c>
      <c r="BH445" s="145">
        <f t="shared" si="117"/>
        <v>0</v>
      </c>
      <c r="BI445" s="145">
        <f t="shared" si="118"/>
        <v>0</v>
      </c>
      <c r="BJ445" s="13" t="s">
        <v>83</v>
      </c>
      <c r="BK445" s="145">
        <f t="shared" si="119"/>
        <v>0</v>
      </c>
      <c r="BL445" s="13" t="s">
        <v>258</v>
      </c>
      <c r="BM445" s="144" t="s">
        <v>2924</v>
      </c>
    </row>
    <row r="446" spans="2:65" s="1" customFormat="1" ht="21.75" customHeight="1">
      <c r="B446" s="132"/>
      <c r="C446" s="146" t="s">
        <v>2925</v>
      </c>
      <c r="D446" s="146" t="s">
        <v>423</v>
      </c>
      <c r="E446" s="147" t="s">
        <v>2926</v>
      </c>
      <c r="F446" s="148" t="s">
        <v>2927</v>
      </c>
      <c r="G446" s="149" t="s">
        <v>411</v>
      </c>
      <c r="H446" s="150">
        <v>85</v>
      </c>
      <c r="I446" s="151"/>
      <c r="J446" s="152">
        <f t="shared" si="110"/>
        <v>0</v>
      </c>
      <c r="K446" s="148" t="s">
        <v>257</v>
      </c>
      <c r="L446" s="153"/>
      <c r="M446" s="154" t="s">
        <v>1</v>
      </c>
      <c r="N446" s="155" t="s">
        <v>41</v>
      </c>
      <c r="P446" s="142">
        <f t="shared" si="111"/>
        <v>0</v>
      </c>
      <c r="Q446" s="142">
        <v>0</v>
      </c>
      <c r="R446" s="142">
        <f t="shared" si="112"/>
        <v>0</v>
      </c>
      <c r="S446" s="142">
        <v>0</v>
      </c>
      <c r="T446" s="143">
        <f t="shared" si="113"/>
        <v>0</v>
      </c>
      <c r="AR446" s="144" t="s">
        <v>283</v>
      </c>
      <c r="AT446" s="144" t="s">
        <v>423</v>
      </c>
      <c r="AU446" s="144" t="s">
        <v>83</v>
      </c>
      <c r="AY446" s="13" t="s">
        <v>251</v>
      </c>
      <c r="BE446" s="145">
        <f t="shared" si="114"/>
        <v>0</v>
      </c>
      <c r="BF446" s="145">
        <f t="shared" si="115"/>
        <v>0</v>
      </c>
      <c r="BG446" s="145">
        <f t="shared" si="116"/>
        <v>0</v>
      </c>
      <c r="BH446" s="145">
        <f t="shared" si="117"/>
        <v>0</v>
      </c>
      <c r="BI446" s="145">
        <f t="shared" si="118"/>
        <v>0</v>
      </c>
      <c r="BJ446" s="13" t="s">
        <v>83</v>
      </c>
      <c r="BK446" s="145">
        <f t="shared" si="119"/>
        <v>0</v>
      </c>
      <c r="BL446" s="13" t="s">
        <v>258</v>
      </c>
      <c r="BM446" s="144" t="s">
        <v>2928</v>
      </c>
    </row>
    <row r="447" spans="2:65" s="1" customFormat="1" ht="24.2" customHeight="1">
      <c r="B447" s="132"/>
      <c r="C447" s="146" t="s">
        <v>2929</v>
      </c>
      <c r="D447" s="146" t="s">
        <v>423</v>
      </c>
      <c r="E447" s="147" t="s">
        <v>2930</v>
      </c>
      <c r="F447" s="148" t="s">
        <v>2931</v>
      </c>
      <c r="G447" s="149" t="s">
        <v>411</v>
      </c>
      <c r="H447" s="150">
        <v>84</v>
      </c>
      <c r="I447" s="151"/>
      <c r="J447" s="152">
        <f t="shared" si="110"/>
        <v>0</v>
      </c>
      <c r="K447" s="148" t="s">
        <v>257</v>
      </c>
      <c r="L447" s="153"/>
      <c r="M447" s="154" t="s">
        <v>1</v>
      </c>
      <c r="N447" s="155" t="s">
        <v>41</v>
      </c>
      <c r="P447" s="142">
        <f t="shared" si="111"/>
        <v>0</v>
      </c>
      <c r="Q447" s="142">
        <v>0</v>
      </c>
      <c r="R447" s="142">
        <f t="shared" si="112"/>
        <v>0</v>
      </c>
      <c r="S447" s="142">
        <v>0</v>
      </c>
      <c r="T447" s="143">
        <f t="shared" si="113"/>
        <v>0</v>
      </c>
      <c r="AR447" s="144" t="s">
        <v>283</v>
      </c>
      <c r="AT447" s="144" t="s">
        <v>423</v>
      </c>
      <c r="AU447" s="144" t="s">
        <v>83</v>
      </c>
      <c r="AY447" s="13" t="s">
        <v>251</v>
      </c>
      <c r="BE447" s="145">
        <f t="shared" si="114"/>
        <v>0</v>
      </c>
      <c r="BF447" s="145">
        <f t="shared" si="115"/>
        <v>0</v>
      </c>
      <c r="BG447" s="145">
        <f t="shared" si="116"/>
        <v>0</v>
      </c>
      <c r="BH447" s="145">
        <f t="shared" si="117"/>
        <v>0</v>
      </c>
      <c r="BI447" s="145">
        <f t="shared" si="118"/>
        <v>0</v>
      </c>
      <c r="BJ447" s="13" t="s">
        <v>83</v>
      </c>
      <c r="BK447" s="145">
        <f t="shared" si="119"/>
        <v>0</v>
      </c>
      <c r="BL447" s="13" t="s">
        <v>258</v>
      </c>
      <c r="BM447" s="144" t="s">
        <v>2932</v>
      </c>
    </row>
    <row r="448" spans="2:65" s="1" customFormat="1" ht="16.5" customHeight="1">
      <c r="B448" s="132"/>
      <c r="C448" s="146" t="s">
        <v>2933</v>
      </c>
      <c r="D448" s="146" t="s">
        <v>423</v>
      </c>
      <c r="E448" s="147" t="s">
        <v>2934</v>
      </c>
      <c r="F448" s="148" t="s">
        <v>2935</v>
      </c>
      <c r="G448" s="149" t="s">
        <v>411</v>
      </c>
      <c r="H448" s="150">
        <v>45</v>
      </c>
      <c r="I448" s="151"/>
      <c r="J448" s="152">
        <f t="shared" si="110"/>
        <v>0</v>
      </c>
      <c r="K448" s="148" t="s">
        <v>257</v>
      </c>
      <c r="L448" s="153"/>
      <c r="M448" s="154" t="s">
        <v>1</v>
      </c>
      <c r="N448" s="155" t="s">
        <v>41</v>
      </c>
      <c r="P448" s="142">
        <f t="shared" si="111"/>
        <v>0</v>
      </c>
      <c r="Q448" s="142">
        <v>0</v>
      </c>
      <c r="R448" s="142">
        <f t="shared" si="112"/>
        <v>0</v>
      </c>
      <c r="S448" s="142">
        <v>0</v>
      </c>
      <c r="T448" s="143">
        <f t="shared" si="113"/>
        <v>0</v>
      </c>
      <c r="AR448" s="144" t="s">
        <v>283</v>
      </c>
      <c r="AT448" s="144" t="s">
        <v>423</v>
      </c>
      <c r="AU448" s="144" t="s">
        <v>83</v>
      </c>
      <c r="AY448" s="13" t="s">
        <v>251</v>
      </c>
      <c r="BE448" s="145">
        <f t="shared" si="114"/>
        <v>0</v>
      </c>
      <c r="BF448" s="145">
        <f t="shared" si="115"/>
        <v>0</v>
      </c>
      <c r="BG448" s="145">
        <f t="shared" si="116"/>
        <v>0</v>
      </c>
      <c r="BH448" s="145">
        <f t="shared" si="117"/>
        <v>0</v>
      </c>
      <c r="BI448" s="145">
        <f t="shared" si="118"/>
        <v>0</v>
      </c>
      <c r="BJ448" s="13" t="s">
        <v>83</v>
      </c>
      <c r="BK448" s="145">
        <f t="shared" si="119"/>
        <v>0</v>
      </c>
      <c r="BL448" s="13" t="s">
        <v>258</v>
      </c>
      <c r="BM448" s="144" t="s">
        <v>2936</v>
      </c>
    </row>
    <row r="449" spans="2:65" s="11" customFormat="1" ht="25.9" customHeight="1">
      <c r="B449" s="120"/>
      <c r="D449" s="121" t="s">
        <v>75</v>
      </c>
      <c r="E449" s="122" t="s">
        <v>2937</v>
      </c>
      <c r="F449" s="122" t="s">
        <v>2938</v>
      </c>
      <c r="I449" s="123"/>
      <c r="J449" s="124">
        <f>BK449</f>
        <v>0</v>
      </c>
      <c r="L449" s="120"/>
      <c r="M449" s="125"/>
      <c r="P449" s="126">
        <f>SUM(P450:P465)</f>
        <v>0</v>
      </c>
      <c r="R449" s="126">
        <f>SUM(R450:R465)</f>
        <v>0</v>
      </c>
      <c r="T449" s="127">
        <f>SUM(T450:T465)</f>
        <v>0</v>
      </c>
      <c r="AR449" s="121" t="s">
        <v>83</v>
      </c>
      <c r="AT449" s="128" t="s">
        <v>75</v>
      </c>
      <c r="AU449" s="128" t="s">
        <v>76</v>
      </c>
      <c r="AY449" s="121" t="s">
        <v>251</v>
      </c>
      <c r="BK449" s="129">
        <f>SUM(BK450:BK465)</f>
        <v>0</v>
      </c>
    </row>
    <row r="450" spans="2:65" s="1" customFormat="1" ht="21.75" customHeight="1">
      <c r="B450" s="132"/>
      <c r="C450" s="133" t="s">
        <v>2939</v>
      </c>
      <c r="D450" s="133" t="s">
        <v>253</v>
      </c>
      <c r="E450" s="134" t="s">
        <v>2940</v>
      </c>
      <c r="F450" s="135" t="s">
        <v>2941</v>
      </c>
      <c r="G450" s="136" t="s">
        <v>1217</v>
      </c>
      <c r="H450" s="137">
        <v>1</v>
      </c>
      <c r="I450" s="138"/>
      <c r="J450" s="139">
        <f>ROUND(I450*H450,2)</f>
        <v>0</v>
      </c>
      <c r="K450" s="135" t="s">
        <v>257</v>
      </c>
      <c r="L450" s="28"/>
      <c r="M450" s="140" t="s">
        <v>1</v>
      </c>
      <c r="N450" s="141" t="s">
        <v>41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258</v>
      </c>
      <c r="AT450" s="144" t="s">
        <v>253</v>
      </c>
      <c r="AU450" s="144" t="s">
        <v>83</v>
      </c>
      <c r="AY450" s="13" t="s">
        <v>251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3" t="s">
        <v>83</v>
      </c>
      <c r="BK450" s="145">
        <f>ROUND(I450*H450,2)</f>
        <v>0</v>
      </c>
      <c r="BL450" s="13" t="s">
        <v>258</v>
      </c>
      <c r="BM450" s="144" t="s">
        <v>2942</v>
      </c>
    </row>
    <row r="451" spans="2:65" s="1" customFormat="1" ht="68.25">
      <c r="B451" s="28"/>
      <c r="D451" s="156" t="s">
        <v>679</v>
      </c>
      <c r="F451" s="157" t="s">
        <v>2943</v>
      </c>
      <c r="I451" s="158"/>
      <c r="L451" s="28"/>
      <c r="M451" s="159"/>
      <c r="T451" s="52"/>
      <c r="AT451" s="13" t="s">
        <v>679</v>
      </c>
      <c r="AU451" s="13" t="s">
        <v>83</v>
      </c>
    </row>
    <row r="452" spans="2:65" s="1" customFormat="1" ht="24.2" customHeight="1">
      <c r="B452" s="132"/>
      <c r="C452" s="133" t="s">
        <v>2944</v>
      </c>
      <c r="D452" s="133" t="s">
        <v>253</v>
      </c>
      <c r="E452" s="134" t="s">
        <v>2945</v>
      </c>
      <c r="F452" s="135" t="s">
        <v>2946</v>
      </c>
      <c r="G452" s="136" t="s">
        <v>1217</v>
      </c>
      <c r="H452" s="137">
        <v>1</v>
      </c>
      <c r="I452" s="138"/>
      <c r="J452" s="139">
        <f>ROUND(I452*H452,2)</f>
        <v>0</v>
      </c>
      <c r="K452" s="135" t="s">
        <v>257</v>
      </c>
      <c r="L452" s="28"/>
      <c r="M452" s="140" t="s">
        <v>1</v>
      </c>
      <c r="N452" s="141" t="s">
        <v>41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258</v>
      </c>
      <c r="AT452" s="144" t="s">
        <v>253</v>
      </c>
      <c r="AU452" s="144" t="s">
        <v>83</v>
      </c>
      <c r="AY452" s="13" t="s">
        <v>251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3" t="s">
        <v>83</v>
      </c>
      <c r="BK452" s="145">
        <f>ROUND(I452*H452,2)</f>
        <v>0</v>
      </c>
      <c r="BL452" s="13" t="s">
        <v>258</v>
      </c>
      <c r="BM452" s="144" t="s">
        <v>2947</v>
      </c>
    </row>
    <row r="453" spans="2:65" s="1" customFormat="1" ht="49.15" customHeight="1">
      <c r="B453" s="132"/>
      <c r="C453" s="133" t="s">
        <v>2948</v>
      </c>
      <c r="D453" s="133" t="s">
        <v>253</v>
      </c>
      <c r="E453" s="134" t="s">
        <v>2949</v>
      </c>
      <c r="F453" s="135" t="s">
        <v>2950</v>
      </c>
      <c r="G453" s="136" t="s">
        <v>1217</v>
      </c>
      <c r="H453" s="137">
        <v>1</v>
      </c>
      <c r="I453" s="138"/>
      <c r="J453" s="139">
        <f>ROUND(I453*H453,2)</f>
        <v>0</v>
      </c>
      <c r="K453" s="135" t="s">
        <v>257</v>
      </c>
      <c r="L453" s="28"/>
      <c r="M453" s="140" t="s">
        <v>1</v>
      </c>
      <c r="N453" s="141" t="s">
        <v>41</v>
      </c>
      <c r="P453" s="142">
        <f>O453*H453</f>
        <v>0</v>
      </c>
      <c r="Q453" s="142">
        <v>0</v>
      </c>
      <c r="R453" s="142">
        <f>Q453*H453</f>
        <v>0</v>
      </c>
      <c r="S453" s="142">
        <v>0</v>
      </c>
      <c r="T453" s="143">
        <f>S453*H453</f>
        <v>0</v>
      </c>
      <c r="AR453" s="144" t="s">
        <v>258</v>
      </c>
      <c r="AT453" s="144" t="s">
        <v>253</v>
      </c>
      <c r="AU453" s="144" t="s">
        <v>83</v>
      </c>
      <c r="AY453" s="13" t="s">
        <v>251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3" t="s">
        <v>83</v>
      </c>
      <c r="BK453" s="145">
        <f>ROUND(I453*H453,2)</f>
        <v>0</v>
      </c>
      <c r="BL453" s="13" t="s">
        <v>258</v>
      </c>
      <c r="BM453" s="144" t="s">
        <v>2951</v>
      </c>
    </row>
    <row r="454" spans="2:65" s="1" customFormat="1" ht="24.2" customHeight="1">
      <c r="B454" s="132"/>
      <c r="C454" s="133" t="s">
        <v>2952</v>
      </c>
      <c r="D454" s="133" t="s">
        <v>253</v>
      </c>
      <c r="E454" s="134" t="s">
        <v>2953</v>
      </c>
      <c r="F454" s="135" t="s">
        <v>2954</v>
      </c>
      <c r="G454" s="136" t="s">
        <v>1217</v>
      </c>
      <c r="H454" s="137">
        <v>1</v>
      </c>
      <c r="I454" s="138"/>
      <c r="J454" s="139">
        <f>ROUND(I454*H454,2)</f>
        <v>0</v>
      </c>
      <c r="K454" s="135" t="s">
        <v>257</v>
      </c>
      <c r="L454" s="28"/>
      <c r="M454" s="140" t="s">
        <v>1</v>
      </c>
      <c r="N454" s="141" t="s">
        <v>41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258</v>
      </c>
      <c r="AT454" s="144" t="s">
        <v>253</v>
      </c>
      <c r="AU454" s="144" t="s">
        <v>83</v>
      </c>
      <c r="AY454" s="13" t="s">
        <v>251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3" t="s">
        <v>83</v>
      </c>
      <c r="BK454" s="145">
        <f>ROUND(I454*H454,2)</f>
        <v>0</v>
      </c>
      <c r="BL454" s="13" t="s">
        <v>258</v>
      </c>
      <c r="BM454" s="144" t="s">
        <v>2955</v>
      </c>
    </row>
    <row r="455" spans="2:65" s="1" customFormat="1" ht="16.5" customHeight="1">
      <c r="B455" s="132"/>
      <c r="C455" s="133" t="s">
        <v>2956</v>
      </c>
      <c r="D455" s="133" t="s">
        <v>253</v>
      </c>
      <c r="E455" s="134" t="s">
        <v>2957</v>
      </c>
      <c r="F455" s="135" t="s">
        <v>2958</v>
      </c>
      <c r="G455" s="136" t="s">
        <v>401</v>
      </c>
      <c r="H455" s="137">
        <v>100</v>
      </c>
      <c r="I455" s="138"/>
      <c r="J455" s="139">
        <f>ROUND(I455*H455,2)</f>
        <v>0</v>
      </c>
      <c r="K455" s="135" t="s">
        <v>257</v>
      </c>
      <c r="L455" s="28"/>
      <c r="M455" s="140" t="s">
        <v>1</v>
      </c>
      <c r="N455" s="141" t="s">
        <v>41</v>
      </c>
      <c r="P455" s="142">
        <f>O455*H455</f>
        <v>0</v>
      </c>
      <c r="Q455" s="142">
        <v>0</v>
      </c>
      <c r="R455" s="142">
        <f>Q455*H455</f>
        <v>0</v>
      </c>
      <c r="S455" s="142">
        <v>0</v>
      </c>
      <c r="T455" s="143">
        <f>S455*H455</f>
        <v>0</v>
      </c>
      <c r="AR455" s="144" t="s">
        <v>258</v>
      </c>
      <c r="AT455" s="144" t="s">
        <v>253</v>
      </c>
      <c r="AU455" s="144" t="s">
        <v>83</v>
      </c>
      <c r="AY455" s="13" t="s">
        <v>251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3" t="s">
        <v>83</v>
      </c>
      <c r="BK455" s="145">
        <f>ROUND(I455*H455,2)</f>
        <v>0</v>
      </c>
      <c r="BL455" s="13" t="s">
        <v>258</v>
      </c>
      <c r="BM455" s="144" t="s">
        <v>2959</v>
      </c>
    </row>
    <row r="456" spans="2:65" s="1" customFormat="1" ht="24.2" customHeight="1">
      <c r="B456" s="132"/>
      <c r="C456" s="133" t="s">
        <v>2960</v>
      </c>
      <c r="D456" s="133" t="s">
        <v>253</v>
      </c>
      <c r="E456" s="134" t="s">
        <v>2961</v>
      </c>
      <c r="F456" s="135" t="s">
        <v>2962</v>
      </c>
      <c r="G456" s="136" t="s">
        <v>1217</v>
      </c>
      <c r="H456" s="137">
        <v>1</v>
      </c>
      <c r="I456" s="138"/>
      <c r="J456" s="139">
        <f>ROUND(I456*H456,2)</f>
        <v>0</v>
      </c>
      <c r="K456" s="135" t="s">
        <v>257</v>
      </c>
      <c r="L456" s="28"/>
      <c r="M456" s="140" t="s">
        <v>1</v>
      </c>
      <c r="N456" s="141" t="s">
        <v>41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258</v>
      </c>
      <c r="AT456" s="144" t="s">
        <v>253</v>
      </c>
      <c r="AU456" s="144" t="s">
        <v>83</v>
      </c>
      <c r="AY456" s="13" t="s">
        <v>251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3" t="s">
        <v>83</v>
      </c>
      <c r="BK456" s="145">
        <f>ROUND(I456*H456,2)</f>
        <v>0</v>
      </c>
      <c r="BL456" s="13" t="s">
        <v>258</v>
      </c>
      <c r="BM456" s="144" t="s">
        <v>2963</v>
      </c>
    </row>
    <row r="457" spans="2:65" s="1" customFormat="1" ht="58.5">
      <c r="B457" s="28"/>
      <c r="D457" s="156" t="s">
        <v>679</v>
      </c>
      <c r="F457" s="157" t="s">
        <v>2964</v>
      </c>
      <c r="I457" s="158"/>
      <c r="L457" s="28"/>
      <c r="M457" s="159"/>
      <c r="T457" s="52"/>
      <c r="AT457" s="13" t="s">
        <v>679</v>
      </c>
      <c r="AU457" s="13" t="s">
        <v>83</v>
      </c>
    </row>
    <row r="458" spans="2:65" s="1" customFormat="1" ht="24.2" customHeight="1">
      <c r="B458" s="132"/>
      <c r="C458" s="133" t="s">
        <v>2965</v>
      </c>
      <c r="D458" s="133" t="s">
        <v>253</v>
      </c>
      <c r="E458" s="134" t="s">
        <v>2966</v>
      </c>
      <c r="F458" s="135" t="s">
        <v>2967</v>
      </c>
      <c r="G458" s="136" t="s">
        <v>1217</v>
      </c>
      <c r="H458" s="137">
        <v>1</v>
      </c>
      <c r="I458" s="138"/>
      <c r="J458" s="139">
        <f>ROUND(I458*H458,2)</f>
        <v>0</v>
      </c>
      <c r="K458" s="135" t="s">
        <v>257</v>
      </c>
      <c r="L458" s="28"/>
      <c r="M458" s="140" t="s">
        <v>1</v>
      </c>
      <c r="N458" s="141" t="s">
        <v>41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AR458" s="144" t="s">
        <v>258</v>
      </c>
      <c r="AT458" s="144" t="s">
        <v>253</v>
      </c>
      <c r="AU458" s="144" t="s">
        <v>83</v>
      </c>
      <c r="AY458" s="13" t="s">
        <v>251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3" t="s">
        <v>83</v>
      </c>
      <c r="BK458" s="145">
        <f>ROUND(I458*H458,2)</f>
        <v>0</v>
      </c>
      <c r="BL458" s="13" t="s">
        <v>258</v>
      </c>
      <c r="BM458" s="144" t="s">
        <v>2968</v>
      </c>
    </row>
    <row r="459" spans="2:65" s="1" customFormat="1" ht="24.2" customHeight="1">
      <c r="B459" s="132"/>
      <c r="C459" s="133" t="s">
        <v>2969</v>
      </c>
      <c r="D459" s="133" t="s">
        <v>253</v>
      </c>
      <c r="E459" s="134" t="s">
        <v>2970</v>
      </c>
      <c r="F459" s="135" t="s">
        <v>2971</v>
      </c>
      <c r="G459" s="136" t="s">
        <v>1217</v>
      </c>
      <c r="H459" s="137">
        <v>1</v>
      </c>
      <c r="I459" s="138"/>
      <c r="J459" s="139">
        <f>ROUND(I459*H459,2)</f>
        <v>0</v>
      </c>
      <c r="K459" s="135" t="s">
        <v>257</v>
      </c>
      <c r="L459" s="28"/>
      <c r="M459" s="140" t="s">
        <v>1</v>
      </c>
      <c r="N459" s="141" t="s">
        <v>41</v>
      </c>
      <c r="P459" s="142">
        <f>O459*H459</f>
        <v>0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258</v>
      </c>
      <c r="AT459" s="144" t="s">
        <v>253</v>
      </c>
      <c r="AU459" s="144" t="s">
        <v>83</v>
      </c>
      <c r="AY459" s="13" t="s">
        <v>251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3" t="s">
        <v>83</v>
      </c>
      <c r="BK459" s="145">
        <f>ROUND(I459*H459,2)</f>
        <v>0</v>
      </c>
      <c r="BL459" s="13" t="s">
        <v>258</v>
      </c>
      <c r="BM459" s="144" t="s">
        <v>2972</v>
      </c>
    </row>
    <row r="460" spans="2:65" s="1" customFormat="1" ht="24.2" customHeight="1">
      <c r="B460" s="132"/>
      <c r="C460" s="133" t="s">
        <v>2973</v>
      </c>
      <c r="D460" s="133" t="s">
        <v>253</v>
      </c>
      <c r="E460" s="134" t="s">
        <v>2974</v>
      </c>
      <c r="F460" s="135" t="s">
        <v>2975</v>
      </c>
      <c r="G460" s="136" t="s">
        <v>1217</v>
      </c>
      <c r="H460" s="137">
        <v>1</v>
      </c>
      <c r="I460" s="138"/>
      <c r="J460" s="139">
        <f>ROUND(I460*H460,2)</f>
        <v>0</v>
      </c>
      <c r="K460" s="135" t="s">
        <v>257</v>
      </c>
      <c r="L460" s="28"/>
      <c r="M460" s="140" t="s">
        <v>1</v>
      </c>
      <c r="N460" s="141" t="s">
        <v>41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258</v>
      </c>
      <c r="AT460" s="144" t="s">
        <v>253</v>
      </c>
      <c r="AU460" s="144" t="s">
        <v>83</v>
      </c>
      <c r="AY460" s="13" t="s">
        <v>251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3" t="s">
        <v>83</v>
      </c>
      <c r="BK460" s="145">
        <f>ROUND(I460*H460,2)</f>
        <v>0</v>
      </c>
      <c r="BL460" s="13" t="s">
        <v>258</v>
      </c>
      <c r="BM460" s="144" t="s">
        <v>2976</v>
      </c>
    </row>
    <row r="461" spans="2:65" s="1" customFormat="1" ht="24.2" customHeight="1">
      <c r="B461" s="132"/>
      <c r="C461" s="133" t="s">
        <v>2977</v>
      </c>
      <c r="D461" s="133" t="s">
        <v>253</v>
      </c>
      <c r="E461" s="134" t="s">
        <v>2978</v>
      </c>
      <c r="F461" s="135" t="s">
        <v>2979</v>
      </c>
      <c r="G461" s="136" t="s">
        <v>1217</v>
      </c>
      <c r="H461" s="137">
        <v>1</v>
      </c>
      <c r="I461" s="138"/>
      <c r="J461" s="139">
        <f>ROUND(I461*H461,2)</f>
        <v>0</v>
      </c>
      <c r="K461" s="135" t="s">
        <v>257</v>
      </c>
      <c r="L461" s="28"/>
      <c r="M461" s="140" t="s">
        <v>1</v>
      </c>
      <c r="N461" s="141" t="s">
        <v>41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258</v>
      </c>
      <c r="AT461" s="144" t="s">
        <v>253</v>
      </c>
      <c r="AU461" s="144" t="s">
        <v>83</v>
      </c>
      <c r="AY461" s="13" t="s">
        <v>251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3" t="s">
        <v>83</v>
      </c>
      <c r="BK461" s="145">
        <f>ROUND(I461*H461,2)</f>
        <v>0</v>
      </c>
      <c r="BL461" s="13" t="s">
        <v>258</v>
      </c>
      <c r="BM461" s="144" t="s">
        <v>2980</v>
      </c>
    </row>
    <row r="462" spans="2:65" s="1" customFormat="1" ht="21.75" customHeight="1">
      <c r="B462" s="132"/>
      <c r="C462" s="133" t="s">
        <v>2981</v>
      </c>
      <c r="D462" s="133" t="s">
        <v>253</v>
      </c>
      <c r="E462" s="134" t="s">
        <v>2982</v>
      </c>
      <c r="F462" s="135" t="s">
        <v>2983</v>
      </c>
      <c r="G462" s="136" t="s">
        <v>1217</v>
      </c>
      <c r="H462" s="137">
        <v>2</v>
      </c>
      <c r="I462" s="138"/>
      <c r="J462" s="139">
        <f>ROUND(I462*H462,2)</f>
        <v>0</v>
      </c>
      <c r="K462" s="135" t="s">
        <v>257</v>
      </c>
      <c r="L462" s="28"/>
      <c r="M462" s="140" t="s">
        <v>1</v>
      </c>
      <c r="N462" s="141" t="s">
        <v>41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AR462" s="144" t="s">
        <v>258</v>
      </c>
      <c r="AT462" s="144" t="s">
        <v>253</v>
      </c>
      <c r="AU462" s="144" t="s">
        <v>83</v>
      </c>
      <c r="AY462" s="13" t="s">
        <v>251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3" t="s">
        <v>83</v>
      </c>
      <c r="BK462" s="145">
        <f>ROUND(I462*H462,2)</f>
        <v>0</v>
      </c>
      <c r="BL462" s="13" t="s">
        <v>258</v>
      </c>
      <c r="BM462" s="144" t="s">
        <v>2984</v>
      </c>
    </row>
    <row r="463" spans="2:65" s="1" customFormat="1" ht="39">
      <c r="B463" s="28"/>
      <c r="D463" s="156" t="s">
        <v>679</v>
      </c>
      <c r="F463" s="157" t="s">
        <v>2985</v>
      </c>
      <c r="I463" s="158"/>
      <c r="L463" s="28"/>
      <c r="M463" s="159"/>
      <c r="T463" s="52"/>
      <c r="AT463" s="13" t="s">
        <v>679</v>
      </c>
      <c r="AU463" s="13" t="s">
        <v>83</v>
      </c>
    </row>
    <row r="464" spans="2:65" s="1" customFormat="1" ht="21.75" customHeight="1">
      <c r="B464" s="132"/>
      <c r="C464" s="133" t="s">
        <v>2986</v>
      </c>
      <c r="D464" s="133" t="s">
        <v>253</v>
      </c>
      <c r="E464" s="134" t="s">
        <v>2987</v>
      </c>
      <c r="F464" s="135" t="s">
        <v>2988</v>
      </c>
      <c r="G464" s="136" t="s">
        <v>1217</v>
      </c>
      <c r="H464" s="137">
        <v>1</v>
      </c>
      <c r="I464" s="138"/>
      <c r="J464" s="139">
        <f>ROUND(I464*H464,2)</f>
        <v>0</v>
      </c>
      <c r="K464" s="135" t="s">
        <v>257</v>
      </c>
      <c r="L464" s="28"/>
      <c r="M464" s="140" t="s">
        <v>1</v>
      </c>
      <c r="N464" s="141" t="s">
        <v>41</v>
      </c>
      <c r="P464" s="142">
        <f>O464*H464</f>
        <v>0</v>
      </c>
      <c r="Q464" s="142">
        <v>0</v>
      </c>
      <c r="R464" s="142">
        <f>Q464*H464</f>
        <v>0</v>
      </c>
      <c r="S464" s="142">
        <v>0</v>
      </c>
      <c r="T464" s="143">
        <f>S464*H464</f>
        <v>0</v>
      </c>
      <c r="AR464" s="144" t="s">
        <v>258</v>
      </c>
      <c r="AT464" s="144" t="s">
        <v>253</v>
      </c>
      <c r="AU464" s="144" t="s">
        <v>83</v>
      </c>
      <c r="AY464" s="13" t="s">
        <v>251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3" t="s">
        <v>83</v>
      </c>
      <c r="BK464" s="145">
        <f>ROUND(I464*H464,2)</f>
        <v>0</v>
      </c>
      <c r="BL464" s="13" t="s">
        <v>258</v>
      </c>
      <c r="BM464" s="144" t="s">
        <v>2989</v>
      </c>
    </row>
    <row r="465" spans="2:65" s="1" customFormat="1" ht="175.5">
      <c r="B465" s="28"/>
      <c r="D465" s="156" t="s">
        <v>679</v>
      </c>
      <c r="F465" s="157" t="s">
        <v>2990</v>
      </c>
      <c r="I465" s="158"/>
      <c r="L465" s="28"/>
      <c r="M465" s="159"/>
      <c r="T465" s="52"/>
      <c r="AT465" s="13" t="s">
        <v>679</v>
      </c>
      <c r="AU465" s="13" t="s">
        <v>83</v>
      </c>
    </row>
    <row r="466" spans="2:65" s="11" customFormat="1" ht="25.9" customHeight="1">
      <c r="B466" s="120"/>
      <c r="D466" s="121" t="s">
        <v>75</v>
      </c>
      <c r="E466" s="122" t="s">
        <v>781</v>
      </c>
      <c r="F466" s="122" t="s">
        <v>782</v>
      </c>
      <c r="I466" s="123"/>
      <c r="J466" s="124">
        <f>BK466</f>
        <v>0</v>
      </c>
      <c r="L466" s="120"/>
      <c r="M466" s="125"/>
      <c r="P466" s="126">
        <f>P467</f>
        <v>0</v>
      </c>
      <c r="R466" s="126">
        <f>R467</f>
        <v>0</v>
      </c>
      <c r="T466" s="127">
        <f>T467</f>
        <v>0</v>
      </c>
      <c r="AR466" s="121" t="s">
        <v>85</v>
      </c>
      <c r="AT466" s="128" t="s">
        <v>75</v>
      </c>
      <c r="AU466" s="128" t="s">
        <v>76</v>
      </c>
      <c r="AY466" s="121" t="s">
        <v>251</v>
      </c>
      <c r="BK466" s="129">
        <f>BK467</f>
        <v>0</v>
      </c>
    </row>
    <row r="467" spans="2:65" s="11" customFormat="1" ht="22.9" customHeight="1">
      <c r="B467" s="120"/>
      <c r="D467" s="121" t="s">
        <v>75</v>
      </c>
      <c r="E467" s="130" t="s">
        <v>2991</v>
      </c>
      <c r="F467" s="130" t="s">
        <v>2992</v>
      </c>
      <c r="I467" s="123"/>
      <c r="J467" s="131">
        <f>BK467</f>
        <v>0</v>
      </c>
      <c r="L467" s="120"/>
      <c r="M467" s="125"/>
      <c r="P467" s="126">
        <f>P468</f>
        <v>0</v>
      </c>
      <c r="R467" s="126">
        <f>R468</f>
        <v>0</v>
      </c>
      <c r="T467" s="127">
        <f>T468</f>
        <v>0</v>
      </c>
      <c r="AR467" s="121" t="s">
        <v>85</v>
      </c>
      <c r="AT467" s="128" t="s">
        <v>75</v>
      </c>
      <c r="AU467" s="128" t="s">
        <v>83</v>
      </c>
      <c r="AY467" s="121" t="s">
        <v>251</v>
      </c>
      <c r="BK467" s="129">
        <f>BK468</f>
        <v>0</v>
      </c>
    </row>
    <row r="468" spans="2:65" s="1" customFormat="1" ht="24.2" customHeight="1">
      <c r="B468" s="132"/>
      <c r="C468" s="133" t="s">
        <v>2993</v>
      </c>
      <c r="D468" s="133" t="s">
        <v>253</v>
      </c>
      <c r="E468" s="134" t="s">
        <v>2994</v>
      </c>
      <c r="F468" s="135" t="s">
        <v>2995</v>
      </c>
      <c r="G468" s="136" t="s">
        <v>821</v>
      </c>
      <c r="H468" s="160"/>
      <c r="I468" s="138"/>
      <c r="J468" s="139">
        <f>ROUND(I468*H468,2)</f>
        <v>0</v>
      </c>
      <c r="K468" s="135" t="s">
        <v>257</v>
      </c>
      <c r="L468" s="28"/>
      <c r="M468" s="140" t="s">
        <v>1</v>
      </c>
      <c r="N468" s="141" t="s">
        <v>41</v>
      </c>
      <c r="P468" s="142">
        <f>O468*H468</f>
        <v>0</v>
      </c>
      <c r="Q468" s="142">
        <v>0</v>
      </c>
      <c r="R468" s="142">
        <f>Q468*H468</f>
        <v>0</v>
      </c>
      <c r="S468" s="142">
        <v>0</v>
      </c>
      <c r="T468" s="143">
        <f>S468*H468</f>
        <v>0</v>
      </c>
      <c r="AR468" s="144" t="s">
        <v>315</v>
      </c>
      <c r="AT468" s="144" t="s">
        <v>253</v>
      </c>
      <c r="AU468" s="144" t="s">
        <v>85</v>
      </c>
      <c r="AY468" s="13" t="s">
        <v>251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3" t="s">
        <v>83</v>
      </c>
      <c r="BK468" s="145">
        <f>ROUND(I468*H468,2)</f>
        <v>0</v>
      </c>
      <c r="BL468" s="13" t="s">
        <v>315</v>
      </c>
      <c r="BM468" s="144" t="s">
        <v>2996</v>
      </c>
    </row>
    <row r="469" spans="2:65" s="11" customFormat="1" ht="25.9" customHeight="1">
      <c r="B469" s="120"/>
      <c r="D469" s="121" t="s">
        <v>75</v>
      </c>
      <c r="E469" s="122" t="s">
        <v>1573</v>
      </c>
      <c r="F469" s="122" t="s">
        <v>2997</v>
      </c>
      <c r="I469" s="123"/>
      <c r="J469" s="124">
        <f>BK469</f>
        <v>0</v>
      </c>
      <c r="L469" s="120"/>
      <c r="M469" s="125"/>
      <c r="P469" s="126">
        <f>SUM(P470:P475)</f>
        <v>0</v>
      </c>
      <c r="R469" s="126">
        <f>SUM(R470:R475)</f>
        <v>0</v>
      </c>
      <c r="T469" s="127">
        <f>SUM(T470:T475)</f>
        <v>0</v>
      </c>
      <c r="AR469" s="121" t="s">
        <v>258</v>
      </c>
      <c r="AT469" s="128" t="s">
        <v>75</v>
      </c>
      <c r="AU469" s="128" t="s">
        <v>76</v>
      </c>
      <c r="AY469" s="121" t="s">
        <v>251</v>
      </c>
      <c r="BK469" s="129">
        <f>SUM(BK470:BK475)</f>
        <v>0</v>
      </c>
    </row>
    <row r="470" spans="2:65" s="1" customFormat="1" ht="16.5" customHeight="1">
      <c r="B470" s="132"/>
      <c r="C470" s="133" t="s">
        <v>2998</v>
      </c>
      <c r="D470" s="133" t="s">
        <v>253</v>
      </c>
      <c r="E470" s="134" t="s">
        <v>2999</v>
      </c>
      <c r="F470" s="135" t="s">
        <v>3000</v>
      </c>
      <c r="G470" s="136" t="s">
        <v>3001</v>
      </c>
      <c r="H470" s="137">
        <v>6</v>
      </c>
      <c r="I470" s="138"/>
      <c r="J470" s="139">
        <f t="shared" ref="J470:J475" si="120">ROUND(I470*H470,2)</f>
        <v>0</v>
      </c>
      <c r="K470" s="135" t="s">
        <v>257</v>
      </c>
      <c r="L470" s="28"/>
      <c r="M470" s="140" t="s">
        <v>1</v>
      </c>
      <c r="N470" s="141" t="s">
        <v>41</v>
      </c>
      <c r="P470" s="142">
        <f t="shared" ref="P470:P475" si="121">O470*H470</f>
        <v>0</v>
      </c>
      <c r="Q470" s="142">
        <v>0</v>
      </c>
      <c r="R470" s="142">
        <f t="shared" ref="R470:R475" si="122">Q470*H470</f>
        <v>0</v>
      </c>
      <c r="S470" s="142">
        <v>0</v>
      </c>
      <c r="T470" s="143">
        <f t="shared" ref="T470:T475" si="123">S470*H470</f>
        <v>0</v>
      </c>
      <c r="AR470" s="144" t="s">
        <v>1578</v>
      </c>
      <c r="AT470" s="144" t="s">
        <v>253</v>
      </c>
      <c r="AU470" s="144" t="s">
        <v>83</v>
      </c>
      <c r="AY470" s="13" t="s">
        <v>251</v>
      </c>
      <c r="BE470" s="145">
        <f t="shared" ref="BE470:BE475" si="124">IF(N470="základní",J470,0)</f>
        <v>0</v>
      </c>
      <c r="BF470" s="145">
        <f t="shared" ref="BF470:BF475" si="125">IF(N470="snížená",J470,0)</f>
        <v>0</v>
      </c>
      <c r="BG470" s="145">
        <f t="shared" ref="BG470:BG475" si="126">IF(N470="zákl. přenesená",J470,0)</f>
        <v>0</v>
      </c>
      <c r="BH470" s="145">
        <f t="shared" ref="BH470:BH475" si="127">IF(N470="sníž. přenesená",J470,0)</f>
        <v>0</v>
      </c>
      <c r="BI470" s="145">
        <f t="shared" ref="BI470:BI475" si="128">IF(N470="nulová",J470,0)</f>
        <v>0</v>
      </c>
      <c r="BJ470" s="13" t="s">
        <v>83</v>
      </c>
      <c r="BK470" s="145">
        <f t="shared" ref="BK470:BK475" si="129">ROUND(I470*H470,2)</f>
        <v>0</v>
      </c>
      <c r="BL470" s="13" t="s">
        <v>1578</v>
      </c>
      <c r="BM470" s="144" t="s">
        <v>3002</v>
      </c>
    </row>
    <row r="471" spans="2:65" s="1" customFormat="1" ht="16.5" customHeight="1">
      <c r="B471" s="132"/>
      <c r="C471" s="133" t="s">
        <v>3003</v>
      </c>
      <c r="D471" s="133" t="s">
        <v>253</v>
      </c>
      <c r="E471" s="134" t="s">
        <v>3004</v>
      </c>
      <c r="F471" s="135" t="s">
        <v>3005</v>
      </c>
      <c r="G471" s="136" t="s">
        <v>3001</v>
      </c>
      <c r="H471" s="137">
        <v>5</v>
      </c>
      <c r="I471" s="138"/>
      <c r="J471" s="139">
        <f t="shared" si="120"/>
        <v>0</v>
      </c>
      <c r="K471" s="135" t="s">
        <v>257</v>
      </c>
      <c r="L471" s="28"/>
      <c r="M471" s="140" t="s">
        <v>1</v>
      </c>
      <c r="N471" s="141" t="s">
        <v>41</v>
      </c>
      <c r="P471" s="142">
        <f t="shared" si="121"/>
        <v>0</v>
      </c>
      <c r="Q471" s="142">
        <v>0</v>
      </c>
      <c r="R471" s="142">
        <f t="shared" si="122"/>
        <v>0</v>
      </c>
      <c r="S471" s="142">
        <v>0</v>
      </c>
      <c r="T471" s="143">
        <f t="shared" si="123"/>
        <v>0</v>
      </c>
      <c r="AR471" s="144" t="s">
        <v>1578</v>
      </c>
      <c r="AT471" s="144" t="s">
        <v>253</v>
      </c>
      <c r="AU471" s="144" t="s">
        <v>83</v>
      </c>
      <c r="AY471" s="13" t="s">
        <v>251</v>
      </c>
      <c r="BE471" s="145">
        <f t="shared" si="124"/>
        <v>0</v>
      </c>
      <c r="BF471" s="145">
        <f t="shared" si="125"/>
        <v>0</v>
      </c>
      <c r="BG471" s="145">
        <f t="shared" si="126"/>
        <v>0</v>
      </c>
      <c r="BH471" s="145">
        <f t="shared" si="127"/>
        <v>0</v>
      </c>
      <c r="BI471" s="145">
        <f t="shared" si="128"/>
        <v>0</v>
      </c>
      <c r="BJ471" s="13" t="s">
        <v>83</v>
      </c>
      <c r="BK471" s="145">
        <f t="shared" si="129"/>
        <v>0</v>
      </c>
      <c r="BL471" s="13" t="s">
        <v>1578</v>
      </c>
      <c r="BM471" s="144" t="s">
        <v>3006</v>
      </c>
    </row>
    <row r="472" spans="2:65" s="1" customFormat="1" ht="16.5" customHeight="1">
      <c r="B472" s="132"/>
      <c r="C472" s="133" t="s">
        <v>3007</v>
      </c>
      <c r="D472" s="133" t="s">
        <v>253</v>
      </c>
      <c r="E472" s="134" t="s">
        <v>3008</v>
      </c>
      <c r="F472" s="135" t="s">
        <v>3009</v>
      </c>
      <c r="G472" s="136" t="s">
        <v>3001</v>
      </c>
      <c r="H472" s="137">
        <v>16</v>
      </c>
      <c r="I472" s="138"/>
      <c r="J472" s="139">
        <f t="shared" si="120"/>
        <v>0</v>
      </c>
      <c r="K472" s="135" t="s">
        <v>257</v>
      </c>
      <c r="L472" s="28"/>
      <c r="M472" s="140" t="s">
        <v>1</v>
      </c>
      <c r="N472" s="141" t="s">
        <v>41</v>
      </c>
      <c r="P472" s="142">
        <f t="shared" si="121"/>
        <v>0</v>
      </c>
      <c r="Q472" s="142">
        <v>0</v>
      </c>
      <c r="R472" s="142">
        <f t="shared" si="122"/>
        <v>0</v>
      </c>
      <c r="S472" s="142">
        <v>0</v>
      </c>
      <c r="T472" s="143">
        <f t="shared" si="123"/>
        <v>0</v>
      </c>
      <c r="AR472" s="144" t="s">
        <v>1578</v>
      </c>
      <c r="AT472" s="144" t="s">
        <v>253</v>
      </c>
      <c r="AU472" s="144" t="s">
        <v>83</v>
      </c>
      <c r="AY472" s="13" t="s">
        <v>251</v>
      </c>
      <c r="BE472" s="145">
        <f t="shared" si="124"/>
        <v>0</v>
      </c>
      <c r="BF472" s="145">
        <f t="shared" si="125"/>
        <v>0</v>
      </c>
      <c r="BG472" s="145">
        <f t="shared" si="126"/>
        <v>0</v>
      </c>
      <c r="BH472" s="145">
        <f t="shared" si="127"/>
        <v>0</v>
      </c>
      <c r="BI472" s="145">
        <f t="shared" si="128"/>
        <v>0</v>
      </c>
      <c r="BJ472" s="13" t="s">
        <v>83</v>
      </c>
      <c r="BK472" s="145">
        <f t="shared" si="129"/>
        <v>0</v>
      </c>
      <c r="BL472" s="13" t="s">
        <v>1578</v>
      </c>
      <c r="BM472" s="144" t="s">
        <v>3010</v>
      </c>
    </row>
    <row r="473" spans="2:65" s="1" customFormat="1" ht="37.9" customHeight="1">
      <c r="B473" s="132"/>
      <c r="C473" s="133" t="s">
        <v>3011</v>
      </c>
      <c r="D473" s="133" t="s">
        <v>253</v>
      </c>
      <c r="E473" s="134" t="s">
        <v>3012</v>
      </c>
      <c r="F473" s="135" t="s">
        <v>3013</v>
      </c>
      <c r="G473" s="136" t="s">
        <v>3001</v>
      </c>
      <c r="H473" s="137">
        <v>5</v>
      </c>
      <c r="I473" s="138"/>
      <c r="J473" s="139">
        <f t="shared" si="120"/>
        <v>0</v>
      </c>
      <c r="K473" s="135" t="s">
        <v>257</v>
      </c>
      <c r="L473" s="28"/>
      <c r="M473" s="140" t="s">
        <v>1</v>
      </c>
      <c r="N473" s="141" t="s">
        <v>41</v>
      </c>
      <c r="P473" s="142">
        <f t="shared" si="121"/>
        <v>0</v>
      </c>
      <c r="Q473" s="142">
        <v>0</v>
      </c>
      <c r="R473" s="142">
        <f t="shared" si="122"/>
        <v>0</v>
      </c>
      <c r="S473" s="142">
        <v>0</v>
      </c>
      <c r="T473" s="143">
        <f t="shared" si="123"/>
        <v>0</v>
      </c>
      <c r="AR473" s="144" t="s">
        <v>1578</v>
      </c>
      <c r="AT473" s="144" t="s">
        <v>253</v>
      </c>
      <c r="AU473" s="144" t="s">
        <v>83</v>
      </c>
      <c r="AY473" s="13" t="s">
        <v>251</v>
      </c>
      <c r="BE473" s="145">
        <f t="shared" si="124"/>
        <v>0</v>
      </c>
      <c r="BF473" s="145">
        <f t="shared" si="125"/>
        <v>0</v>
      </c>
      <c r="BG473" s="145">
        <f t="shared" si="126"/>
        <v>0</v>
      </c>
      <c r="BH473" s="145">
        <f t="shared" si="127"/>
        <v>0</v>
      </c>
      <c r="BI473" s="145">
        <f t="shared" si="128"/>
        <v>0</v>
      </c>
      <c r="BJ473" s="13" t="s">
        <v>83</v>
      </c>
      <c r="BK473" s="145">
        <f t="shared" si="129"/>
        <v>0</v>
      </c>
      <c r="BL473" s="13" t="s">
        <v>1578</v>
      </c>
      <c r="BM473" s="144" t="s">
        <v>3014</v>
      </c>
    </row>
    <row r="474" spans="2:65" s="1" customFormat="1" ht="16.5" customHeight="1">
      <c r="B474" s="132"/>
      <c r="C474" s="133" t="s">
        <v>3015</v>
      </c>
      <c r="D474" s="133" t="s">
        <v>253</v>
      </c>
      <c r="E474" s="134" t="s">
        <v>3016</v>
      </c>
      <c r="F474" s="135" t="s">
        <v>3017</v>
      </c>
      <c r="G474" s="136" t="s">
        <v>3001</v>
      </c>
      <c r="H474" s="137">
        <v>9</v>
      </c>
      <c r="I474" s="138"/>
      <c r="J474" s="139">
        <f t="shared" si="120"/>
        <v>0</v>
      </c>
      <c r="K474" s="135" t="s">
        <v>257</v>
      </c>
      <c r="L474" s="28"/>
      <c r="M474" s="140" t="s">
        <v>1</v>
      </c>
      <c r="N474" s="141" t="s">
        <v>41</v>
      </c>
      <c r="P474" s="142">
        <f t="shared" si="121"/>
        <v>0</v>
      </c>
      <c r="Q474" s="142">
        <v>0</v>
      </c>
      <c r="R474" s="142">
        <f t="shared" si="122"/>
        <v>0</v>
      </c>
      <c r="S474" s="142">
        <v>0</v>
      </c>
      <c r="T474" s="143">
        <f t="shared" si="123"/>
        <v>0</v>
      </c>
      <c r="AR474" s="144" t="s">
        <v>1578</v>
      </c>
      <c r="AT474" s="144" t="s">
        <v>253</v>
      </c>
      <c r="AU474" s="144" t="s">
        <v>83</v>
      </c>
      <c r="AY474" s="13" t="s">
        <v>251</v>
      </c>
      <c r="BE474" s="145">
        <f t="shared" si="124"/>
        <v>0</v>
      </c>
      <c r="BF474" s="145">
        <f t="shared" si="125"/>
        <v>0</v>
      </c>
      <c r="BG474" s="145">
        <f t="shared" si="126"/>
        <v>0</v>
      </c>
      <c r="BH474" s="145">
        <f t="shared" si="127"/>
        <v>0</v>
      </c>
      <c r="BI474" s="145">
        <f t="shared" si="128"/>
        <v>0</v>
      </c>
      <c r="BJ474" s="13" t="s">
        <v>83</v>
      </c>
      <c r="BK474" s="145">
        <f t="shared" si="129"/>
        <v>0</v>
      </c>
      <c r="BL474" s="13" t="s">
        <v>1578</v>
      </c>
      <c r="BM474" s="144" t="s">
        <v>3018</v>
      </c>
    </row>
    <row r="475" spans="2:65" s="1" customFormat="1" ht="16.5" customHeight="1">
      <c r="B475" s="132"/>
      <c r="C475" s="133" t="s">
        <v>3019</v>
      </c>
      <c r="D475" s="133" t="s">
        <v>253</v>
      </c>
      <c r="E475" s="134" t="s">
        <v>3020</v>
      </c>
      <c r="F475" s="135" t="s">
        <v>3021</v>
      </c>
      <c r="G475" s="136" t="s">
        <v>3001</v>
      </c>
      <c r="H475" s="137">
        <v>16</v>
      </c>
      <c r="I475" s="138"/>
      <c r="J475" s="139">
        <f t="shared" si="120"/>
        <v>0</v>
      </c>
      <c r="K475" s="135" t="s">
        <v>257</v>
      </c>
      <c r="L475" s="28"/>
      <c r="M475" s="140" t="s">
        <v>1</v>
      </c>
      <c r="N475" s="141" t="s">
        <v>41</v>
      </c>
      <c r="P475" s="142">
        <f t="shared" si="121"/>
        <v>0</v>
      </c>
      <c r="Q475" s="142">
        <v>0</v>
      </c>
      <c r="R475" s="142">
        <f t="shared" si="122"/>
        <v>0</v>
      </c>
      <c r="S475" s="142">
        <v>0</v>
      </c>
      <c r="T475" s="143">
        <f t="shared" si="123"/>
        <v>0</v>
      </c>
      <c r="AR475" s="144" t="s">
        <v>1578</v>
      </c>
      <c r="AT475" s="144" t="s">
        <v>253</v>
      </c>
      <c r="AU475" s="144" t="s">
        <v>83</v>
      </c>
      <c r="AY475" s="13" t="s">
        <v>251</v>
      </c>
      <c r="BE475" s="145">
        <f t="shared" si="124"/>
        <v>0</v>
      </c>
      <c r="BF475" s="145">
        <f t="shared" si="125"/>
        <v>0</v>
      </c>
      <c r="BG475" s="145">
        <f t="shared" si="126"/>
        <v>0</v>
      </c>
      <c r="BH475" s="145">
        <f t="shared" si="127"/>
        <v>0</v>
      </c>
      <c r="BI475" s="145">
        <f t="shared" si="128"/>
        <v>0</v>
      </c>
      <c r="BJ475" s="13" t="s">
        <v>83</v>
      </c>
      <c r="BK475" s="145">
        <f t="shared" si="129"/>
        <v>0</v>
      </c>
      <c r="BL475" s="13" t="s">
        <v>1578</v>
      </c>
      <c r="BM475" s="144" t="s">
        <v>3022</v>
      </c>
    </row>
    <row r="476" spans="2:65" s="11" customFormat="1" ht="25.9" customHeight="1">
      <c r="B476" s="120"/>
      <c r="D476" s="121" t="s">
        <v>75</v>
      </c>
      <c r="E476" s="122" t="s">
        <v>3023</v>
      </c>
      <c r="F476" s="122" t="s">
        <v>3024</v>
      </c>
      <c r="I476" s="123"/>
      <c r="J476" s="124">
        <f>BK476</f>
        <v>0</v>
      </c>
      <c r="L476" s="120"/>
      <c r="M476" s="125"/>
      <c r="P476" s="126">
        <f>SUM(P477:P478)</f>
        <v>0</v>
      </c>
      <c r="R476" s="126">
        <f>SUM(R477:R478)</f>
        <v>0</v>
      </c>
      <c r="T476" s="127">
        <f>SUM(T477:T478)</f>
        <v>0</v>
      </c>
      <c r="AR476" s="121" t="s">
        <v>258</v>
      </c>
      <c r="AT476" s="128" t="s">
        <v>75</v>
      </c>
      <c r="AU476" s="128" t="s">
        <v>76</v>
      </c>
      <c r="AY476" s="121" t="s">
        <v>251</v>
      </c>
      <c r="BK476" s="129">
        <f>SUM(BK477:BK478)</f>
        <v>0</v>
      </c>
    </row>
    <row r="477" spans="2:65" s="1" customFormat="1" ht="16.5" customHeight="1">
      <c r="B477" s="132"/>
      <c r="C477" s="133" t="s">
        <v>3025</v>
      </c>
      <c r="D477" s="133" t="s">
        <v>253</v>
      </c>
      <c r="E477" s="134" t="s">
        <v>3026</v>
      </c>
      <c r="F477" s="135" t="s">
        <v>3027</v>
      </c>
      <c r="G477" s="136" t="s">
        <v>706</v>
      </c>
      <c r="H477" s="137">
        <v>1</v>
      </c>
      <c r="I477" s="138"/>
      <c r="J477" s="139">
        <f>ROUND(I477*H477,2)</f>
        <v>0</v>
      </c>
      <c r="K477" s="135" t="s">
        <v>257</v>
      </c>
      <c r="L477" s="28"/>
      <c r="M477" s="140" t="s">
        <v>1</v>
      </c>
      <c r="N477" s="141" t="s">
        <v>41</v>
      </c>
      <c r="P477" s="142">
        <f>O477*H477</f>
        <v>0</v>
      </c>
      <c r="Q477" s="142">
        <v>0</v>
      </c>
      <c r="R477" s="142">
        <f>Q477*H477</f>
        <v>0</v>
      </c>
      <c r="S477" s="142">
        <v>0</v>
      </c>
      <c r="T477" s="143">
        <f>S477*H477</f>
        <v>0</v>
      </c>
      <c r="AR477" s="144" t="s">
        <v>3028</v>
      </c>
      <c r="AT477" s="144" t="s">
        <v>253</v>
      </c>
      <c r="AU477" s="144" t="s">
        <v>83</v>
      </c>
      <c r="AY477" s="13" t="s">
        <v>251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3" t="s">
        <v>83</v>
      </c>
      <c r="BK477" s="145">
        <f>ROUND(I477*H477,2)</f>
        <v>0</v>
      </c>
      <c r="BL477" s="13" t="s">
        <v>3028</v>
      </c>
      <c r="BM477" s="144" t="s">
        <v>3029</v>
      </c>
    </row>
    <row r="478" spans="2:65" s="1" customFormat="1" ht="16.5" customHeight="1">
      <c r="B478" s="132"/>
      <c r="C478" s="133" t="s">
        <v>3030</v>
      </c>
      <c r="D478" s="133" t="s">
        <v>253</v>
      </c>
      <c r="E478" s="134" t="s">
        <v>3031</v>
      </c>
      <c r="F478" s="135" t="s">
        <v>3032</v>
      </c>
      <c r="G478" s="136" t="s">
        <v>706</v>
      </c>
      <c r="H478" s="137">
        <v>1</v>
      </c>
      <c r="I478" s="138"/>
      <c r="J478" s="139">
        <f>ROUND(I478*H478,2)</f>
        <v>0</v>
      </c>
      <c r="K478" s="135" t="s">
        <v>257</v>
      </c>
      <c r="L478" s="28"/>
      <c r="M478" s="161" t="s">
        <v>1</v>
      </c>
      <c r="N478" s="162" t="s">
        <v>41</v>
      </c>
      <c r="O478" s="163"/>
      <c r="P478" s="164">
        <f>O478*H478</f>
        <v>0</v>
      </c>
      <c r="Q478" s="164">
        <v>0</v>
      </c>
      <c r="R478" s="164">
        <f>Q478*H478</f>
        <v>0</v>
      </c>
      <c r="S478" s="164">
        <v>0</v>
      </c>
      <c r="T478" s="165">
        <f>S478*H478</f>
        <v>0</v>
      </c>
      <c r="AR478" s="144" t="s">
        <v>3028</v>
      </c>
      <c r="AT478" s="144" t="s">
        <v>253</v>
      </c>
      <c r="AU478" s="144" t="s">
        <v>83</v>
      </c>
      <c r="AY478" s="13" t="s">
        <v>251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3" t="s">
        <v>83</v>
      </c>
      <c r="BK478" s="145">
        <f>ROUND(I478*H478,2)</f>
        <v>0</v>
      </c>
      <c r="BL478" s="13" t="s">
        <v>3028</v>
      </c>
      <c r="BM478" s="144" t="s">
        <v>3033</v>
      </c>
    </row>
    <row r="479" spans="2:65" s="1" customFormat="1" ht="6.95" customHeight="1">
      <c r="B479" s="40"/>
      <c r="C479" s="41"/>
      <c r="D479" s="41"/>
      <c r="E479" s="41"/>
      <c r="F479" s="41"/>
      <c r="G479" s="41"/>
      <c r="H479" s="41"/>
      <c r="I479" s="41"/>
      <c r="J479" s="41"/>
      <c r="K479" s="41"/>
      <c r="L479" s="28"/>
    </row>
  </sheetData>
  <autoFilter ref="C135:K478" xr:uid="{00000000-0009-0000-0000-000006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112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201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3034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ROUND(J133,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ROUND((SUM(BE133:BE182)),  2)</f>
        <v>0</v>
      </c>
      <c r="I37" s="92">
        <v>0.21</v>
      </c>
      <c r="J37" s="81">
        <f>ROUND(((SUM(BE133:BE182))*I37),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ROUND((SUM(BF133:BF182)),  2)</f>
        <v>0</v>
      </c>
      <c r="I38" s="92">
        <v>0.15</v>
      </c>
      <c r="J38" s="81">
        <f>ROUND(((SUM(BF133:BF182))*I38),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ROUND((SUM(BG133:BG182)),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ROUND((SUM(BH133:BH182)),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ROUND((SUM(BI133:BI182)),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201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IO 01 - VENKOVNÍ KANALIZACE A PŘÍPOJKA KANALIZACE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J133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customHeight="1">
      <c r="B103" s="108"/>
      <c r="D103" s="109" t="s">
        <v>215</v>
      </c>
      <c r="E103" s="110"/>
      <c r="F103" s="110"/>
      <c r="G103" s="110"/>
      <c r="H103" s="110"/>
      <c r="I103" s="110"/>
      <c r="J103" s="111">
        <f>J148</f>
        <v>0</v>
      </c>
      <c r="L103" s="108"/>
    </row>
    <row r="104" spans="2:47" s="9" customFormat="1" ht="19.899999999999999" customHeight="1">
      <c r="B104" s="108"/>
      <c r="D104" s="109" t="s">
        <v>3035</v>
      </c>
      <c r="E104" s="110"/>
      <c r="F104" s="110"/>
      <c r="G104" s="110"/>
      <c r="H104" s="110"/>
      <c r="I104" s="110"/>
      <c r="J104" s="111">
        <f>J150</f>
        <v>0</v>
      </c>
      <c r="L104" s="108"/>
    </row>
    <row r="105" spans="2:47" s="9" customFormat="1" ht="19.899999999999999" customHeight="1">
      <c r="B105" s="108"/>
      <c r="D105" s="109" t="s">
        <v>3036</v>
      </c>
      <c r="E105" s="110"/>
      <c r="F105" s="110"/>
      <c r="G105" s="110"/>
      <c r="H105" s="110"/>
      <c r="I105" s="110"/>
      <c r="J105" s="111">
        <f>J152</f>
        <v>0</v>
      </c>
      <c r="L105" s="108"/>
    </row>
    <row r="106" spans="2:47" s="9" customFormat="1" ht="19.899999999999999" customHeight="1">
      <c r="B106" s="108"/>
      <c r="D106" s="109" t="s">
        <v>219</v>
      </c>
      <c r="E106" s="110"/>
      <c r="F106" s="110"/>
      <c r="G106" s="110"/>
      <c r="H106" s="110"/>
      <c r="I106" s="110"/>
      <c r="J106" s="111">
        <f>J168</f>
        <v>0</v>
      </c>
      <c r="L106" s="108"/>
    </row>
    <row r="107" spans="2:47" s="8" customFormat="1" ht="24.95" customHeight="1">
      <c r="B107" s="104"/>
      <c r="D107" s="105" t="s">
        <v>220</v>
      </c>
      <c r="E107" s="106"/>
      <c r="F107" s="106"/>
      <c r="G107" s="106"/>
      <c r="H107" s="106"/>
      <c r="I107" s="106"/>
      <c r="J107" s="107">
        <f>J170</f>
        <v>0</v>
      </c>
      <c r="L107" s="104"/>
    </row>
    <row r="108" spans="2:47" s="9" customFormat="1" ht="19.899999999999999" customHeight="1">
      <c r="B108" s="108"/>
      <c r="D108" s="109" t="s">
        <v>224</v>
      </c>
      <c r="E108" s="110"/>
      <c r="F108" s="110"/>
      <c r="G108" s="110"/>
      <c r="H108" s="110"/>
      <c r="I108" s="110"/>
      <c r="J108" s="111">
        <f>J171</f>
        <v>0</v>
      </c>
      <c r="L108" s="108"/>
    </row>
    <row r="109" spans="2:47" s="8" customFormat="1" ht="24.95" customHeight="1">
      <c r="B109" s="104"/>
      <c r="D109" s="105" t="s">
        <v>1400</v>
      </c>
      <c r="E109" s="106"/>
      <c r="F109" s="106"/>
      <c r="G109" s="106"/>
      <c r="H109" s="106"/>
      <c r="I109" s="106"/>
      <c r="J109" s="107">
        <f>J180</f>
        <v>0</v>
      </c>
      <c r="L109" s="104"/>
    </row>
    <row r="110" spans="2:47" s="1" customFormat="1" ht="21.75" customHeight="1">
      <c r="B110" s="28"/>
      <c r="L110" s="28"/>
    </row>
    <row r="111" spans="2:47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4.95" customHeight="1">
      <c r="B116" s="28"/>
      <c r="C116" s="17" t="s">
        <v>236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16</v>
      </c>
      <c r="L118" s="28"/>
    </row>
    <row r="119" spans="2:12" s="1" customFormat="1" ht="26.25" customHeight="1">
      <c r="B119" s="28"/>
      <c r="E119" s="210" t="str">
        <f>E7</f>
        <v>PŘÍSTAVBA A STAVEBNÍ ÚPRAVY  DÍLEN HORSKÁ 258, VRCHLABÍ</v>
      </c>
      <c r="F119" s="211"/>
      <c r="G119" s="211"/>
      <c r="H119" s="211"/>
      <c r="L119" s="28"/>
    </row>
    <row r="120" spans="2:12" ht="12" customHeight="1">
      <c r="B120" s="16"/>
      <c r="C120" s="23" t="s">
        <v>198</v>
      </c>
      <c r="L120" s="16"/>
    </row>
    <row r="121" spans="2:12" ht="16.5" customHeight="1">
      <c r="B121" s="16"/>
      <c r="E121" s="210" t="s">
        <v>199</v>
      </c>
      <c r="F121" s="170"/>
      <c r="G121" s="170"/>
      <c r="H121" s="170"/>
      <c r="L121" s="16"/>
    </row>
    <row r="122" spans="2:12" ht="12" customHeight="1">
      <c r="B122" s="16"/>
      <c r="C122" s="23" t="s">
        <v>200</v>
      </c>
      <c r="L122" s="16"/>
    </row>
    <row r="123" spans="2:12" s="1" customFormat="1" ht="16.5" customHeight="1">
      <c r="B123" s="28"/>
      <c r="E123" s="203" t="s">
        <v>201</v>
      </c>
      <c r="F123" s="212"/>
      <c r="G123" s="212"/>
      <c r="H123" s="212"/>
      <c r="L123" s="28"/>
    </row>
    <row r="124" spans="2:12" s="1" customFormat="1" ht="12" customHeight="1">
      <c r="B124" s="28"/>
      <c r="C124" s="23" t="s">
        <v>202</v>
      </c>
      <c r="L124" s="28"/>
    </row>
    <row r="125" spans="2:12" s="1" customFormat="1" ht="30" customHeight="1">
      <c r="B125" s="28"/>
      <c r="E125" s="192" t="str">
        <f>E13</f>
        <v>IO 01 - VENKOVNÍ KANALIZACE A PŘÍPOJKA KANALIZACE I.etapa PŘÍSTAVBA</v>
      </c>
      <c r="F125" s="212"/>
      <c r="G125" s="212"/>
      <c r="H125" s="212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20</v>
      </c>
      <c r="F127" s="21" t="str">
        <f>F16</f>
        <v>Vrchlabí</v>
      </c>
      <c r="I127" s="23" t="s">
        <v>22</v>
      </c>
      <c r="J127" s="48" t="str">
        <f>IF(J16="","",J16)</f>
        <v>25. 10. 2023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24</v>
      </c>
      <c r="F129" s="21" t="str">
        <f>E19</f>
        <v>Královéhradecký kraj</v>
      </c>
      <c r="I129" s="23" t="s">
        <v>30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28</v>
      </c>
      <c r="F130" s="21" t="str">
        <f>IF(E22="","",E22)</f>
        <v>Vyplň údaj</v>
      </c>
      <c r="I130" s="23" t="s">
        <v>33</v>
      </c>
      <c r="J130" s="26" t="str">
        <f>E28</f>
        <v>IRBOS s.r.o.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237</v>
      </c>
      <c r="D132" s="114" t="s">
        <v>61</v>
      </c>
      <c r="E132" s="114" t="s">
        <v>57</v>
      </c>
      <c r="F132" s="114" t="s">
        <v>58</v>
      </c>
      <c r="G132" s="114" t="s">
        <v>238</v>
      </c>
      <c r="H132" s="114" t="s">
        <v>239</v>
      </c>
      <c r="I132" s="114" t="s">
        <v>240</v>
      </c>
      <c r="J132" s="114" t="s">
        <v>207</v>
      </c>
      <c r="K132" s="115" t="s">
        <v>241</v>
      </c>
      <c r="L132" s="112"/>
      <c r="M132" s="55" t="s">
        <v>1</v>
      </c>
      <c r="N132" s="56" t="s">
        <v>40</v>
      </c>
      <c r="O132" s="56" t="s">
        <v>242</v>
      </c>
      <c r="P132" s="56" t="s">
        <v>243</v>
      </c>
      <c r="Q132" s="56" t="s">
        <v>244</v>
      </c>
      <c r="R132" s="56" t="s">
        <v>245</v>
      </c>
      <c r="S132" s="56" t="s">
        <v>246</v>
      </c>
      <c r="T132" s="57" t="s">
        <v>247</v>
      </c>
    </row>
    <row r="133" spans="2:65" s="1" customFormat="1" ht="22.9" customHeight="1">
      <c r="B133" s="28"/>
      <c r="C133" s="60" t="s">
        <v>248</v>
      </c>
      <c r="J133" s="116">
        <f>BK133</f>
        <v>0</v>
      </c>
      <c r="L133" s="28"/>
      <c r="M133" s="58"/>
      <c r="N133" s="49"/>
      <c r="O133" s="49"/>
      <c r="P133" s="117">
        <f>P134+P170+P180</f>
        <v>0</v>
      </c>
      <c r="Q133" s="49"/>
      <c r="R133" s="117">
        <f>R134+R170+R180</f>
        <v>129.84740575999999</v>
      </c>
      <c r="S133" s="49"/>
      <c r="T133" s="118">
        <f>T134+T170+T180</f>
        <v>0</v>
      </c>
      <c r="AT133" s="13" t="s">
        <v>75</v>
      </c>
      <c r="AU133" s="13" t="s">
        <v>209</v>
      </c>
      <c r="BK133" s="119">
        <f>BK134+BK170+BK180</f>
        <v>0</v>
      </c>
    </row>
    <row r="134" spans="2:65" s="11" customFormat="1" ht="25.9" customHeight="1">
      <c r="B134" s="120"/>
      <c r="D134" s="121" t="s">
        <v>75</v>
      </c>
      <c r="E134" s="122" t="s">
        <v>249</v>
      </c>
      <c r="F134" s="122" t="s">
        <v>250</v>
      </c>
      <c r="I134" s="123"/>
      <c r="J134" s="124">
        <f>BK134</f>
        <v>0</v>
      </c>
      <c r="L134" s="120"/>
      <c r="M134" s="125"/>
      <c r="P134" s="126">
        <f>P135+P148+P150+P152+P168</f>
        <v>0</v>
      </c>
      <c r="R134" s="126">
        <f>R135+R148+R150+R152+R168</f>
        <v>129.01076576</v>
      </c>
      <c r="T134" s="127">
        <f>T135+T148+T150+T152+T168</f>
        <v>0</v>
      </c>
      <c r="AR134" s="121" t="s">
        <v>83</v>
      </c>
      <c r="AT134" s="128" t="s">
        <v>75</v>
      </c>
      <c r="AU134" s="128" t="s">
        <v>76</v>
      </c>
      <c r="AY134" s="121" t="s">
        <v>251</v>
      </c>
      <c r="BK134" s="129">
        <f>BK135+BK148+BK150+BK152+BK168</f>
        <v>0</v>
      </c>
    </row>
    <row r="135" spans="2:65" s="11" customFormat="1" ht="22.9" customHeight="1">
      <c r="B135" s="120"/>
      <c r="D135" s="121" t="s">
        <v>75</v>
      </c>
      <c r="E135" s="130" t="s">
        <v>83</v>
      </c>
      <c r="F135" s="130" t="s">
        <v>252</v>
      </c>
      <c r="I135" s="123"/>
      <c r="J135" s="131">
        <f>BK135</f>
        <v>0</v>
      </c>
      <c r="L135" s="120"/>
      <c r="M135" s="125"/>
      <c r="P135" s="126">
        <f>SUM(P136:P147)</f>
        <v>0</v>
      </c>
      <c r="R135" s="126">
        <f>SUM(R136:R147)</f>
        <v>101.88121624</v>
      </c>
      <c r="T135" s="127">
        <f>SUM(T136:T147)</f>
        <v>0</v>
      </c>
      <c r="AR135" s="121" t="s">
        <v>83</v>
      </c>
      <c r="AT135" s="128" t="s">
        <v>75</v>
      </c>
      <c r="AU135" s="128" t="s">
        <v>83</v>
      </c>
      <c r="AY135" s="121" t="s">
        <v>251</v>
      </c>
      <c r="BK135" s="129">
        <f>SUM(BK136:BK147)</f>
        <v>0</v>
      </c>
    </row>
    <row r="136" spans="2:65" s="1" customFormat="1" ht="24.2" customHeight="1">
      <c r="B136" s="132"/>
      <c r="C136" s="133" t="s">
        <v>83</v>
      </c>
      <c r="D136" s="133" t="s">
        <v>253</v>
      </c>
      <c r="E136" s="134" t="s">
        <v>3037</v>
      </c>
      <c r="F136" s="135" t="s">
        <v>3038</v>
      </c>
      <c r="G136" s="136" t="s">
        <v>1577</v>
      </c>
      <c r="H136" s="137">
        <v>5</v>
      </c>
      <c r="I136" s="138"/>
      <c r="J136" s="139">
        <f t="shared" ref="J136:J147" si="0">ROUND(I136*H136,2)</f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ref="P136:P147" si="1">O136*H136</f>
        <v>0</v>
      </c>
      <c r="Q136" s="142">
        <v>3.0000000000000001E-5</v>
      </c>
      <c r="R136" s="142">
        <f t="shared" ref="R136:R147" si="2">Q136*H136</f>
        <v>1.5000000000000001E-4</v>
      </c>
      <c r="S136" s="142">
        <v>0</v>
      </c>
      <c r="T136" s="143">
        <f t="shared" ref="T136:T147" si="3">S136*H136</f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ref="BE136:BE147" si="4">IF(N136="základní",J136,0)</f>
        <v>0</v>
      </c>
      <c r="BF136" s="145">
        <f t="shared" ref="BF136:BF147" si="5">IF(N136="snížená",J136,0)</f>
        <v>0</v>
      </c>
      <c r="BG136" s="145">
        <f t="shared" ref="BG136:BG147" si="6">IF(N136="zákl. přenesená",J136,0)</f>
        <v>0</v>
      </c>
      <c r="BH136" s="145">
        <f t="shared" ref="BH136:BH147" si="7">IF(N136="sníž. přenesená",J136,0)</f>
        <v>0</v>
      </c>
      <c r="BI136" s="145">
        <f t="shared" ref="BI136:BI147" si="8">IF(N136="nulová",J136,0)</f>
        <v>0</v>
      </c>
      <c r="BJ136" s="13" t="s">
        <v>83</v>
      </c>
      <c r="BK136" s="145">
        <f t="shared" ref="BK136:BK147" si="9">ROUND(I136*H136,2)</f>
        <v>0</v>
      </c>
      <c r="BL136" s="13" t="s">
        <v>258</v>
      </c>
      <c r="BM136" s="144" t="s">
        <v>85</v>
      </c>
    </row>
    <row r="137" spans="2:65" s="1" customFormat="1" ht="24.2" customHeight="1">
      <c r="B137" s="132"/>
      <c r="C137" s="133" t="s">
        <v>85</v>
      </c>
      <c r="D137" s="133" t="s">
        <v>253</v>
      </c>
      <c r="E137" s="134" t="s">
        <v>3039</v>
      </c>
      <c r="F137" s="135" t="s">
        <v>3040</v>
      </c>
      <c r="G137" s="136" t="s">
        <v>3041</v>
      </c>
      <c r="H137" s="137">
        <v>10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258</v>
      </c>
    </row>
    <row r="138" spans="2:65" s="1" customFormat="1" ht="33" customHeight="1">
      <c r="B138" s="132"/>
      <c r="C138" s="133" t="s">
        <v>93</v>
      </c>
      <c r="D138" s="133" t="s">
        <v>253</v>
      </c>
      <c r="E138" s="134" t="s">
        <v>3042</v>
      </c>
      <c r="F138" s="135" t="s">
        <v>3043</v>
      </c>
      <c r="G138" s="136" t="s">
        <v>262</v>
      </c>
      <c r="H138" s="137">
        <v>29.361000000000001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274</v>
      </c>
    </row>
    <row r="139" spans="2:65" s="1" customFormat="1" ht="33" customHeight="1">
      <c r="B139" s="132"/>
      <c r="C139" s="133" t="s">
        <v>258</v>
      </c>
      <c r="D139" s="133" t="s">
        <v>253</v>
      </c>
      <c r="E139" s="134" t="s">
        <v>3044</v>
      </c>
      <c r="F139" s="135" t="s">
        <v>3045</v>
      </c>
      <c r="G139" s="136" t="s">
        <v>262</v>
      </c>
      <c r="H139" s="137">
        <v>165.76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283</v>
      </c>
    </row>
    <row r="140" spans="2:65" s="1" customFormat="1" ht="21.75" customHeight="1">
      <c r="B140" s="132"/>
      <c r="C140" s="133" t="s">
        <v>270</v>
      </c>
      <c r="D140" s="133" t="s">
        <v>253</v>
      </c>
      <c r="E140" s="134" t="s">
        <v>3046</v>
      </c>
      <c r="F140" s="135" t="s">
        <v>3047</v>
      </c>
      <c r="G140" s="136" t="s">
        <v>256</v>
      </c>
      <c r="H140" s="137">
        <v>67.936000000000007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8.4000000000000003E-4</v>
      </c>
      <c r="R140" s="142">
        <f t="shared" si="2"/>
        <v>5.7066240000000011E-2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292</v>
      </c>
    </row>
    <row r="141" spans="2:65" s="1" customFormat="1" ht="24.2" customHeight="1">
      <c r="B141" s="132"/>
      <c r="C141" s="133" t="s">
        <v>274</v>
      </c>
      <c r="D141" s="133" t="s">
        <v>253</v>
      </c>
      <c r="E141" s="134" t="s">
        <v>3048</v>
      </c>
      <c r="F141" s="135" t="s">
        <v>3049</v>
      </c>
      <c r="G141" s="136" t="s">
        <v>256</v>
      </c>
      <c r="H141" s="137">
        <v>67.936000000000007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300</v>
      </c>
    </row>
    <row r="142" spans="2:65" s="1" customFormat="1" ht="33" customHeight="1">
      <c r="B142" s="132"/>
      <c r="C142" s="133" t="s">
        <v>278</v>
      </c>
      <c r="D142" s="133" t="s">
        <v>253</v>
      </c>
      <c r="E142" s="134" t="s">
        <v>3050</v>
      </c>
      <c r="F142" s="135" t="s">
        <v>3051</v>
      </c>
      <c r="G142" s="136" t="s">
        <v>262</v>
      </c>
      <c r="H142" s="137">
        <v>75.885000000000005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308</v>
      </c>
    </row>
    <row r="143" spans="2:65" s="1" customFormat="1" ht="37.9" customHeight="1">
      <c r="B143" s="132"/>
      <c r="C143" s="133" t="s">
        <v>283</v>
      </c>
      <c r="D143" s="133" t="s">
        <v>253</v>
      </c>
      <c r="E143" s="134" t="s">
        <v>3052</v>
      </c>
      <c r="F143" s="135" t="s">
        <v>3053</v>
      </c>
      <c r="G143" s="136" t="s">
        <v>262</v>
      </c>
      <c r="H143" s="137">
        <v>75.885000000000005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315</v>
      </c>
    </row>
    <row r="144" spans="2:65" s="1" customFormat="1" ht="24.2" customHeight="1">
      <c r="B144" s="132"/>
      <c r="C144" s="133" t="s">
        <v>287</v>
      </c>
      <c r="D144" s="133" t="s">
        <v>253</v>
      </c>
      <c r="E144" s="134" t="s">
        <v>3054</v>
      </c>
      <c r="F144" s="135" t="s">
        <v>3055</v>
      </c>
      <c r="G144" s="136" t="s">
        <v>281</v>
      </c>
      <c r="H144" s="137">
        <v>151.77000000000001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258</v>
      </c>
      <c r="AT144" s="144" t="s">
        <v>253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324</v>
      </c>
    </row>
    <row r="145" spans="2:65" s="1" customFormat="1" ht="24.2" customHeight="1">
      <c r="B145" s="132"/>
      <c r="C145" s="133" t="s">
        <v>292</v>
      </c>
      <c r="D145" s="133" t="s">
        <v>253</v>
      </c>
      <c r="E145" s="134" t="s">
        <v>288</v>
      </c>
      <c r="F145" s="135" t="s">
        <v>289</v>
      </c>
      <c r="G145" s="136" t="s">
        <v>262</v>
      </c>
      <c r="H145" s="137">
        <v>119.238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332</v>
      </c>
    </row>
    <row r="146" spans="2:65" s="1" customFormat="1" ht="24.2" customHeight="1">
      <c r="B146" s="132"/>
      <c r="C146" s="133" t="s">
        <v>296</v>
      </c>
      <c r="D146" s="133" t="s">
        <v>253</v>
      </c>
      <c r="E146" s="134" t="s">
        <v>3056</v>
      </c>
      <c r="F146" s="135" t="s">
        <v>3057</v>
      </c>
      <c r="G146" s="136" t="s">
        <v>262</v>
      </c>
      <c r="H146" s="137">
        <v>50.911999999999999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340</v>
      </c>
    </row>
    <row r="147" spans="2:65" s="1" customFormat="1" ht="16.5" customHeight="1">
      <c r="B147" s="132"/>
      <c r="C147" s="146" t="s">
        <v>300</v>
      </c>
      <c r="D147" s="146" t="s">
        <v>423</v>
      </c>
      <c r="E147" s="147" t="s">
        <v>3058</v>
      </c>
      <c r="F147" s="148" t="s">
        <v>3059</v>
      </c>
      <c r="G147" s="149" t="s">
        <v>281</v>
      </c>
      <c r="H147" s="150">
        <v>101.824</v>
      </c>
      <c r="I147" s="151"/>
      <c r="J147" s="152">
        <f t="shared" si="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"/>
        <v>0</v>
      </c>
      <c r="Q147" s="142">
        <v>1</v>
      </c>
      <c r="R147" s="142">
        <f t="shared" si="2"/>
        <v>101.824</v>
      </c>
      <c r="S147" s="142">
        <v>0</v>
      </c>
      <c r="T147" s="143">
        <f t="shared" si="3"/>
        <v>0</v>
      </c>
      <c r="AR147" s="144" t="s">
        <v>283</v>
      </c>
      <c r="AT147" s="144" t="s">
        <v>423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348</v>
      </c>
    </row>
    <row r="148" spans="2:65" s="11" customFormat="1" ht="22.9" customHeight="1">
      <c r="B148" s="120"/>
      <c r="D148" s="121" t="s">
        <v>75</v>
      </c>
      <c r="E148" s="130" t="s">
        <v>258</v>
      </c>
      <c r="F148" s="130" t="s">
        <v>417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22.386716800000002</v>
      </c>
      <c r="T148" s="127">
        <f>T149</f>
        <v>0</v>
      </c>
      <c r="AR148" s="121" t="s">
        <v>83</v>
      </c>
      <c r="AT148" s="128" t="s">
        <v>75</v>
      </c>
      <c r="AU148" s="128" t="s">
        <v>83</v>
      </c>
      <c r="AY148" s="121" t="s">
        <v>251</v>
      </c>
      <c r="BK148" s="129">
        <f>BK149</f>
        <v>0</v>
      </c>
    </row>
    <row r="149" spans="2:65" s="1" customFormat="1" ht="24.2" customHeight="1">
      <c r="B149" s="132"/>
      <c r="C149" s="133" t="s">
        <v>304</v>
      </c>
      <c r="D149" s="133" t="s">
        <v>253</v>
      </c>
      <c r="E149" s="134" t="s">
        <v>3060</v>
      </c>
      <c r="F149" s="135" t="s">
        <v>3061</v>
      </c>
      <c r="G149" s="136" t="s">
        <v>262</v>
      </c>
      <c r="H149" s="137">
        <v>11.84</v>
      </c>
      <c r="I149" s="138"/>
      <c r="J149" s="139">
        <f>ROUND(I149*H149,2)</f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1.8907700000000001</v>
      </c>
      <c r="R149" s="142">
        <f>Q149*H149</f>
        <v>22.386716800000002</v>
      </c>
      <c r="S149" s="142">
        <v>0</v>
      </c>
      <c r="T149" s="143">
        <f>S149*H149</f>
        <v>0</v>
      </c>
      <c r="AR149" s="144" t="s">
        <v>258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258</v>
      </c>
      <c r="BM149" s="144" t="s">
        <v>356</v>
      </c>
    </row>
    <row r="150" spans="2:65" s="11" customFormat="1" ht="22.9" customHeight="1">
      <c r="B150" s="120"/>
      <c r="D150" s="121" t="s">
        <v>75</v>
      </c>
      <c r="E150" s="130" t="s">
        <v>270</v>
      </c>
      <c r="F150" s="130" t="s">
        <v>3062</v>
      </c>
      <c r="I150" s="123"/>
      <c r="J150" s="131">
        <f>BK150</f>
        <v>0</v>
      </c>
      <c r="L150" s="120"/>
      <c r="M150" s="125"/>
      <c r="P150" s="126">
        <f>P151</f>
        <v>0</v>
      </c>
      <c r="R150" s="126">
        <f>R151</f>
        <v>3.1556000000000002</v>
      </c>
      <c r="T150" s="127">
        <f>T151</f>
        <v>0</v>
      </c>
      <c r="AR150" s="121" t="s">
        <v>83</v>
      </c>
      <c r="AT150" s="128" t="s">
        <v>75</v>
      </c>
      <c r="AU150" s="128" t="s">
        <v>83</v>
      </c>
      <c r="AY150" s="121" t="s">
        <v>251</v>
      </c>
      <c r="BK150" s="129">
        <f>BK151</f>
        <v>0</v>
      </c>
    </row>
    <row r="151" spans="2:65" s="1" customFormat="1" ht="21.75" customHeight="1">
      <c r="B151" s="132"/>
      <c r="C151" s="133" t="s">
        <v>308</v>
      </c>
      <c r="D151" s="133" t="s">
        <v>253</v>
      </c>
      <c r="E151" s="134" t="s">
        <v>3063</v>
      </c>
      <c r="F151" s="135" t="s">
        <v>3064</v>
      </c>
      <c r="G151" s="136" t="s">
        <v>256</v>
      </c>
      <c r="H151" s="137">
        <v>13.72</v>
      </c>
      <c r="I151" s="138"/>
      <c r="J151" s="139">
        <f>ROUND(I151*H151,2)</f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>O151*H151</f>
        <v>0</v>
      </c>
      <c r="Q151" s="142">
        <v>0.23</v>
      </c>
      <c r="R151" s="142">
        <f>Q151*H151</f>
        <v>3.1556000000000002</v>
      </c>
      <c r="S151" s="142">
        <v>0</v>
      </c>
      <c r="T151" s="143">
        <f>S151*H151</f>
        <v>0</v>
      </c>
      <c r="AR151" s="144" t="s">
        <v>258</v>
      </c>
      <c r="AT151" s="144" t="s">
        <v>253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258</v>
      </c>
      <c r="BM151" s="144" t="s">
        <v>364</v>
      </c>
    </row>
    <row r="152" spans="2:65" s="11" customFormat="1" ht="22.9" customHeight="1">
      <c r="B152" s="120"/>
      <c r="D152" s="121" t="s">
        <v>75</v>
      </c>
      <c r="E152" s="130" t="s">
        <v>283</v>
      </c>
      <c r="F152" s="130" t="s">
        <v>3065</v>
      </c>
      <c r="I152" s="123"/>
      <c r="J152" s="131">
        <f>BK152</f>
        <v>0</v>
      </c>
      <c r="L152" s="120"/>
      <c r="M152" s="125"/>
      <c r="P152" s="126">
        <f>SUM(P153:P167)</f>
        <v>0</v>
      </c>
      <c r="R152" s="126">
        <f>SUM(R153:R167)</f>
        <v>1.58723272</v>
      </c>
      <c r="T152" s="127">
        <f>SUM(T153:T167)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SUM(BK153:BK167)</f>
        <v>0</v>
      </c>
    </row>
    <row r="153" spans="2:65" s="1" customFormat="1" ht="24.2" customHeight="1">
      <c r="B153" s="132"/>
      <c r="C153" s="133" t="s">
        <v>8</v>
      </c>
      <c r="D153" s="133" t="s">
        <v>253</v>
      </c>
      <c r="E153" s="134" t="s">
        <v>3066</v>
      </c>
      <c r="F153" s="135" t="s">
        <v>3067</v>
      </c>
      <c r="G153" s="136" t="s">
        <v>335</v>
      </c>
      <c r="H153" s="137">
        <v>1</v>
      </c>
      <c r="I153" s="138"/>
      <c r="J153" s="139">
        <f t="shared" ref="J153:J167" si="10"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ref="P153:P167" si="11">O153*H153</f>
        <v>0</v>
      </c>
      <c r="Q153" s="142">
        <v>5.8029999999999998E-2</v>
      </c>
      <c r="R153" s="142">
        <f t="shared" ref="R153:R167" si="12">Q153*H153</f>
        <v>5.8029999999999998E-2</v>
      </c>
      <c r="S153" s="142">
        <v>0</v>
      </c>
      <c r="T153" s="143">
        <f t="shared" ref="T153:T167" si="13"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ref="BE153:BE167" si="14">IF(N153="základní",J153,0)</f>
        <v>0</v>
      </c>
      <c r="BF153" s="145">
        <f t="shared" ref="BF153:BF167" si="15">IF(N153="snížená",J153,0)</f>
        <v>0</v>
      </c>
      <c r="BG153" s="145">
        <f t="shared" ref="BG153:BG167" si="16">IF(N153="zákl. přenesená",J153,0)</f>
        <v>0</v>
      </c>
      <c r="BH153" s="145">
        <f t="shared" ref="BH153:BH167" si="17">IF(N153="sníž. přenesená",J153,0)</f>
        <v>0</v>
      </c>
      <c r="BI153" s="145">
        <f t="shared" ref="BI153:BI167" si="18">IF(N153="nulová",J153,0)</f>
        <v>0</v>
      </c>
      <c r="BJ153" s="13" t="s">
        <v>83</v>
      </c>
      <c r="BK153" s="145">
        <f t="shared" ref="BK153:BK167" si="19">ROUND(I153*H153,2)</f>
        <v>0</v>
      </c>
      <c r="BL153" s="13" t="s">
        <v>258</v>
      </c>
      <c r="BM153" s="144" t="s">
        <v>372</v>
      </c>
    </row>
    <row r="154" spans="2:65" s="1" customFormat="1" ht="24.2" customHeight="1">
      <c r="B154" s="132"/>
      <c r="C154" s="133" t="s">
        <v>315</v>
      </c>
      <c r="D154" s="133" t="s">
        <v>253</v>
      </c>
      <c r="E154" s="134" t="s">
        <v>3068</v>
      </c>
      <c r="F154" s="135" t="s">
        <v>3069</v>
      </c>
      <c r="G154" s="136" t="s">
        <v>335</v>
      </c>
      <c r="H154" s="137">
        <v>3</v>
      </c>
      <c r="I154" s="138"/>
      <c r="J154" s="139">
        <f t="shared" si="1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1"/>
        <v>0</v>
      </c>
      <c r="Q154" s="142">
        <v>6.8959999999999994E-2</v>
      </c>
      <c r="R154" s="142">
        <f t="shared" si="12"/>
        <v>0.20687999999999998</v>
      </c>
      <c r="S154" s="142">
        <v>0</v>
      </c>
      <c r="T154" s="143">
        <f t="shared" si="1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83</v>
      </c>
      <c r="BK154" s="145">
        <f t="shared" si="19"/>
        <v>0</v>
      </c>
      <c r="BL154" s="13" t="s">
        <v>258</v>
      </c>
      <c r="BM154" s="144" t="s">
        <v>380</v>
      </c>
    </row>
    <row r="155" spans="2:65" s="1" customFormat="1" ht="24.2" customHeight="1">
      <c r="B155" s="132"/>
      <c r="C155" s="133" t="s">
        <v>319</v>
      </c>
      <c r="D155" s="133" t="s">
        <v>253</v>
      </c>
      <c r="E155" s="134" t="s">
        <v>3070</v>
      </c>
      <c r="F155" s="135" t="s">
        <v>3071</v>
      </c>
      <c r="G155" s="136" t="s">
        <v>335</v>
      </c>
      <c r="H155" s="137">
        <v>2</v>
      </c>
      <c r="I155" s="138"/>
      <c r="J155" s="139">
        <f t="shared" si="1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1"/>
        <v>0</v>
      </c>
      <c r="Q155" s="142">
        <v>6.8769999999999998E-2</v>
      </c>
      <c r="R155" s="142">
        <f t="shared" si="12"/>
        <v>0.13754</v>
      </c>
      <c r="S155" s="142">
        <v>0</v>
      </c>
      <c r="T155" s="143">
        <f t="shared" si="1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83</v>
      </c>
      <c r="BK155" s="145">
        <f t="shared" si="19"/>
        <v>0</v>
      </c>
      <c r="BL155" s="13" t="s">
        <v>258</v>
      </c>
      <c r="BM155" s="144" t="s">
        <v>388</v>
      </c>
    </row>
    <row r="156" spans="2:65" s="1" customFormat="1" ht="33" customHeight="1">
      <c r="B156" s="132"/>
      <c r="C156" s="133" t="s">
        <v>324</v>
      </c>
      <c r="D156" s="133" t="s">
        <v>253</v>
      </c>
      <c r="E156" s="134" t="s">
        <v>3072</v>
      </c>
      <c r="F156" s="135" t="s">
        <v>3073</v>
      </c>
      <c r="G156" s="136" t="s">
        <v>335</v>
      </c>
      <c r="H156" s="137">
        <v>4</v>
      </c>
      <c r="I156" s="138"/>
      <c r="J156" s="139">
        <f t="shared" si="1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1.136E-2</v>
      </c>
      <c r="R156" s="142">
        <f t="shared" si="12"/>
        <v>4.5440000000000001E-2</v>
      </c>
      <c r="S156" s="142">
        <v>0</v>
      </c>
      <c r="T156" s="143">
        <f t="shared" si="1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258</v>
      </c>
      <c r="BM156" s="144" t="s">
        <v>398</v>
      </c>
    </row>
    <row r="157" spans="2:65" s="1" customFormat="1" ht="33" customHeight="1">
      <c r="B157" s="132"/>
      <c r="C157" s="133" t="s">
        <v>328</v>
      </c>
      <c r="D157" s="133" t="s">
        <v>253</v>
      </c>
      <c r="E157" s="134" t="s">
        <v>3074</v>
      </c>
      <c r="F157" s="135" t="s">
        <v>3075</v>
      </c>
      <c r="G157" s="136" t="s">
        <v>335</v>
      </c>
      <c r="H157" s="137">
        <v>2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1.8180000000000002E-2</v>
      </c>
      <c r="R157" s="142">
        <f t="shared" si="12"/>
        <v>3.6360000000000003E-2</v>
      </c>
      <c r="S157" s="142">
        <v>0</v>
      </c>
      <c r="T157" s="143">
        <f t="shared" si="1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258</v>
      </c>
      <c r="BM157" s="144" t="s">
        <v>408</v>
      </c>
    </row>
    <row r="158" spans="2:65" s="1" customFormat="1" ht="24.2" customHeight="1">
      <c r="B158" s="132"/>
      <c r="C158" s="133" t="s">
        <v>332</v>
      </c>
      <c r="D158" s="133" t="s">
        <v>253</v>
      </c>
      <c r="E158" s="134" t="s">
        <v>3076</v>
      </c>
      <c r="F158" s="135" t="s">
        <v>3077</v>
      </c>
      <c r="G158" s="136" t="s">
        <v>335</v>
      </c>
      <c r="H158" s="137">
        <v>6</v>
      </c>
      <c r="I158" s="138"/>
      <c r="J158" s="139">
        <f t="shared" si="1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1"/>
        <v>0</v>
      </c>
      <c r="Q158" s="142">
        <v>6.2199999999999998E-3</v>
      </c>
      <c r="R158" s="142">
        <f t="shared" si="12"/>
        <v>3.7319999999999999E-2</v>
      </c>
      <c r="S158" s="142">
        <v>0</v>
      </c>
      <c r="T158" s="143">
        <f t="shared" si="13"/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258</v>
      </c>
      <c r="BM158" s="144" t="s">
        <v>418</v>
      </c>
    </row>
    <row r="159" spans="2:65" s="1" customFormat="1" ht="24.2" customHeight="1">
      <c r="B159" s="132"/>
      <c r="C159" s="133" t="s">
        <v>7</v>
      </c>
      <c r="D159" s="133" t="s">
        <v>253</v>
      </c>
      <c r="E159" s="134" t="s">
        <v>3078</v>
      </c>
      <c r="F159" s="135" t="s">
        <v>3079</v>
      </c>
      <c r="G159" s="136" t="s">
        <v>335</v>
      </c>
      <c r="H159" s="137">
        <v>6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258</v>
      </c>
      <c r="BM159" s="144" t="s">
        <v>427</v>
      </c>
    </row>
    <row r="160" spans="2:65" s="1" customFormat="1" ht="24.2" customHeight="1">
      <c r="B160" s="132"/>
      <c r="C160" s="133" t="s">
        <v>340</v>
      </c>
      <c r="D160" s="133" t="s">
        <v>253</v>
      </c>
      <c r="E160" s="134" t="s">
        <v>3080</v>
      </c>
      <c r="F160" s="135" t="s">
        <v>3081</v>
      </c>
      <c r="G160" s="136" t="s">
        <v>335</v>
      </c>
      <c r="H160" s="137">
        <v>3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2.6800000000000001E-3</v>
      </c>
      <c r="R160" s="142">
        <f t="shared" si="12"/>
        <v>8.0400000000000003E-3</v>
      </c>
      <c r="S160" s="142">
        <v>0</v>
      </c>
      <c r="T160" s="143">
        <f t="shared" si="1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435</v>
      </c>
    </row>
    <row r="161" spans="2:65" s="1" customFormat="1" ht="33" customHeight="1">
      <c r="B161" s="132"/>
      <c r="C161" s="133" t="s">
        <v>344</v>
      </c>
      <c r="D161" s="133" t="s">
        <v>253</v>
      </c>
      <c r="E161" s="134" t="s">
        <v>3082</v>
      </c>
      <c r="F161" s="135" t="s">
        <v>3083</v>
      </c>
      <c r="G161" s="136" t="s">
        <v>335</v>
      </c>
      <c r="H161" s="137">
        <v>3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5.4539999999999998E-2</v>
      </c>
      <c r="R161" s="142">
        <f t="shared" si="12"/>
        <v>0.16361999999999999</v>
      </c>
      <c r="S161" s="142">
        <v>0</v>
      </c>
      <c r="T161" s="143">
        <f t="shared" si="1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443</v>
      </c>
    </row>
    <row r="162" spans="2:65" s="1" customFormat="1" ht="24.2" customHeight="1">
      <c r="B162" s="132"/>
      <c r="C162" s="133" t="s">
        <v>348</v>
      </c>
      <c r="D162" s="133" t="s">
        <v>253</v>
      </c>
      <c r="E162" s="134" t="s">
        <v>3084</v>
      </c>
      <c r="F162" s="135" t="s">
        <v>3085</v>
      </c>
      <c r="G162" s="136" t="s">
        <v>335</v>
      </c>
      <c r="H162" s="137">
        <v>1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0.1056</v>
      </c>
      <c r="R162" s="142">
        <f t="shared" si="12"/>
        <v>0.1056</v>
      </c>
      <c r="S162" s="142">
        <v>0</v>
      </c>
      <c r="T162" s="143">
        <f t="shared" si="1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451</v>
      </c>
    </row>
    <row r="163" spans="2:65" s="1" customFormat="1" ht="24.2" customHeight="1">
      <c r="B163" s="132"/>
      <c r="C163" s="133" t="s">
        <v>352</v>
      </c>
      <c r="D163" s="133" t="s">
        <v>253</v>
      </c>
      <c r="E163" s="134" t="s">
        <v>3086</v>
      </c>
      <c r="F163" s="135" t="s">
        <v>3087</v>
      </c>
      <c r="G163" s="136" t="s">
        <v>335</v>
      </c>
      <c r="H163" s="137">
        <v>1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2.4240000000000001E-2</v>
      </c>
      <c r="R163" s="142">
        <f t="shared" si="12"/>
        <v>2.4240000000000001E-2</v>
      </c>
      <c r="S163" s="142">
        <v>0</v>
      </c>
      <c r="T163" s="143">
        <f t="shared" si="1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459</v>
      </c>
    </row>
    <row r="164" spans="2:65" s="1" customFormat="1" ht="24.2" customHeight="1">
      <c r="B164" s="132"/>
      <c r="C164" s="133" t="s">
        <v>356</v>
      </c>
      <c r="D164" s="133" t="s">
        <v>253</v>
      </c>
      <c r="E164" s="134" t="s">
        <v>3088</v>
      </c>
      <c r="F164" s="135" t="s">
        <v>3089</v>
      </c>
      <c r="G164" s="136" t="s">
        <v>335</v>
      </c>
      <c r="H164" s="137">
        <v>1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467</v>
      </c>
    </row>
    <row r="165" spans="2:65" s="1" customFormat="1" ht="33" customHeight="1">
      <c r="B165" s="132"/>
      <c r="C165" s="133" t="s">
        <v>360</v>
      </c>
      <c r="D165" s="133" t="s">
        <v>253</v>
      </c>
      <c r="E165" s="134" t="s">
        <v>3090</v>
      </c>
      <c r="F165" s="135" t="s">
        <v>3091</v>
      </c>
      <c r="G165" s="136" t="s">
        <v>335</v>
      </c>
      <c r="H165" s="137">
        <v>1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0.21007999999999999</v>
      </c>
      <c r="R165" s="142">
        <f t="shared" si="12"/>
        <v>0.21007999999999999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475</v>
      </c>
    </row>
    <row r="166" spans="2:65" s="1" customFormat="1" ht="37.9" customHeight="1">
      <c r="B166" s="132"/>
      <c r="C166" s="133" t="s">
        <v>364</v>
      </c>
      <c r="D166" s="133" t="s">
        <v>253</v>
      </c>
      <c r="E166" s="134" t="s">
        <v>3092</v>
      </c>
      <c r="F166" s="135" t="s">
        <v>3093</v>
      </c>
      <c r="G166" s="136" t="s">
        <v>262</v>
      </c>
      <c r="H166" s="137">
        <v>11.981</v>
      </c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4.512E-2</v>
      </c>
      <c r="R166" s="142">
        <f t="shared" si="12"/>
        <v>0.54058271999999996</v>
      </c>
      <c r="S166" s="142">
        <v>0</v>
      </c>
      <c r="T166" s="143">
        <f t="shared" si="13"/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258</v>
      </c>
      <c r="BM166" s="144" t="s">
        <v>483</v>
      </c>
    </row>
    <row r="167" spans="2:65" s="1" customFormat="1" ht="21.75" customHeight="1">
      <c r="B167" s="132"/>
      <c r="C167" s="133" t="s">
        <v>368</v>
      </c>
      <c r="D167" s="133" t="s">
        <v>253</v>
      </c>
      <c r="E167" s="134" t="s">
        <v>3094</v>
      </c>
      <c r="F167" s="135" t="s">
        <v>3095</v>
      </c>
      <c r="G167" s="136" t="s">
        <v>411</v>
      </c>
      <c r="H167" s="137">
        <v>150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9.0000000000000006E-5</v>
      </c>
      <c r="R167" s="142">
        <f t="shared" si="12"/>
        <v>1.3500000000000002E-2</v>
      </c>
      <c r="S167" s="142">
        <v>0</v>
      </c>
      <c r="T167" s="143">
        <f t="shared" si="1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258</v>
      </c>
      <c r="BM167" s="144" t="s">
        <v>491</v>
      </c>
    </row>
    <row r="168" spans="2:65" s="11" customFormat="1" ht="22.9" customHeight="1">
      <c r="B168" s="120"/>
      <c r="D168" s="121" t="s">
        <v>75</v>
      </c>
      <c r="E168" s="130" t="s">
        <v>775</v>
      </c>
      <c r="F168" s="130" t="s">
        <v>776</v>
      </c>
      <c r="I168" s="123"/>
      <c r="J168" s="131">
        <f>BK168</f>
        <v>0</v>
      </c>
      <c r="L168" s="120"/>
      <c r="M168" s="125"/>
      <c r="P168" s="126">
        <f>P169</f>
        <v>0</v>
      </c>
      <c r="R168" s="126">
        <f>R169</f>
        <v>0</v>
      </c>
      <c r="T168" s="127">
        <f>T169</f>
        <v>0</v>
      </c>
      <c r="AR168" s="121" t="s">
        <v>83</v>
      </c>
      <c r="AT168" s="128" t="s">
        <v>75</v>
      </c>
      <c r="AU168" s="128" t="s">
        <v>83</v>
      </c>
      <c r="AY168" s="121" t="s">
        <v>251</v>
      </c>
      <c r="BK168" s="129">
        <f>BK169</f>
        <v>0</v>
      </c>
    </row>
    <row r="169" spans="2:65" s="1" customFormat="1" ht="24.2" customHeight="1">
      <c r="B169" s="132"/>
      <c r="C169" s="133" t="s">
        <v>372</v>
      </c>
      <c r="D169" s="133" t="s">
        <v>253</v>
      </c>
      <c r="E169" s="134" t="s">
        <v>3096</v>
      </c>
      <c r="F169" s="135" t="s">
        <v>3097</v>
      </c>
      <c r="G169" s="136" t="s">
        <v>281</v>
      </c>
      <c r="H169" s="137">
        <v>129.011</v>
      </c>
      <c r="I169" s="138"/>
      <c r="J169" s="139">
        <f>ROUND(I169*H169,2)</f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3" t="s">
        <v>83</v>
      </c>
      <c r="BK169" s="145">
        <f>ROUND(I169*H169,2)</f>
        <v>0</v>
      </c>
      <c r="BL169" s="13" t="s">
        <v>258</v>
      </c>
      <c r="BM169" s="144" t="s">
        <v>3098</v>
      </c>
    </row>
    <row r="170" spans="2:65" s="11" customFormat="1" ht="25.9" customHeight="1">
      <c r="B170" s="120"/>
      <c r="D170" s="121" t="s">
        <v>75</v>
      </c>
      <c r="E170" s="122" t="s">
        <v>781</v>
      </c>
      <c r="F170" s="122" t="s">
        <v>782</v>
      </c>
      <c r="I170" s="123"/>
      <c r="J170" s="124">
        <f>BK170</f>
        <v>0</v>
      </c>
      <c r="L170" s="120"/>
      <c r="M170" s="125"/>
      <c r="P170" s="126">
        <f>P171</f>
        <v>0</v>
      </c>
      <c r="R170" s="126">
        <f>R171</f>
        <v>0.83663999999999994</v>
      </c>
      <c r="T170" s="127">
        <f>T171</f>
        <v>0</v>
      </c>
      <c r="AR170" s="121" t="s">
        <v>85</v>
      </c>
      <c r="AT170" s="128" t="s">
        <v>75</v>
      </c>
      <c r="AU170" s="128" t="s">
        <v>76</v>
      </c>
      <c r="AY170" s="121" t="s">
        <v>251</v>
      </c>
      <c r="BK170" s="129">
        <f>BK171</f>
        <v>0</v>
      </c>
    </row>
    <row r="171" spans="2:65" s="11" customFormat="1" ht="22.9" customHeight="1">
      <c r="B171" s="120"/>
      <c r="D171" s="121" t="s">
        <v>75</v>
      </c>
      <c r="E171" s="130" t="s">
        <v>932</v>
      </c>
      <c r="F171" s="130" t="s">
        <v>933</v>
      </c>
      <c r="I171" s="123"/>
      <c r="J171" s="131">
        <f>BK171</f>
        <v>0</v>
      </c>
      <c r="L171" s="120"/>
      <c r="M171" s="125"/>
      <c r="P171" s="126">
        <f>SUM(P172:P179)</f>
        <v>0</v>
      </c>
      <c r="R171" s="126">
        <f>SUM(R172:R179)</f>
        <v>0.83663999999999994</v>
      </c>
      <c r="T171" s="127">
        <f>SUM(T172:T179)</f>
        <v>0</v>
      </c>
      <c r="AR171" s="121" t="s">
        <v>85</v>
      </c>
      <c r="AT171" s="128" t="s">
        <v>75</v>
      </c>
      <c r="AU171" s="128" t="s">
        <v>83</v>
      </c>
      <c r="AY171" s="121" t="s">
        <v>251</v>
      </c>
      <c r="BK171" s="129">
        <f>SUM(BK172:BK179)</f>
        <v>0</v>
      </c>
    </row>
    <row r="172" spans="2:65" s="1" customFormat="1" ht="33" customHeight="1">
      <c r="B172" s="132"/>
      <c r="C172" s="133" t="s">
        <v>376</v>
      </c>
      <c r="D172" s="133" t="s">
        <v>253</v>
      </c>
      <c r="E172" s="134" t="s">
        <v>3099</v>
      </c>
      <c r="F172" s="135" t="s">
        <v>3100</v>
      </c>
      <c r="G172" s="136" t="s">
        <v>411</v>
      </c>
      <c r="H172" s="137">
        <v>4</v>
      </c>
      <c r="I172" s="138"/>
      <c r="J172" s="139">
        <f t="shared" ref="J172:J179" si="20">ROUND(I172*H172,2)</f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ref="P172:P179" si="21">O172*H172</f>
        <v>0</v>
      </c>
      <c r="Q172" s="142">
        <v>4.333E-2</v>
      </c>
      <c r="R172" s="142">
        <f t="shared" ref="R172:R179" si="22">Q172*H172</f>
        <v>0.17332</v>
      </c>
      <c r="S172" s="142">
        <v>0</v>
      </c>
      <c r="T172" s="143">
        <f t="shared" ref="T172:T179" si="23">S172*H172</f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ref="BE172:BE179" si="24">IF(N172="základní",J172,0)</f>
        <v>0</v>
      </c>
      <c r="BF172" s="145">
        <f t="shared" ref="BF172:BF179" si="25">IF(N172="snížená",J172,0)</f>
        <v>0</v>
      </c>
      <c r="BG172" s="145">
        <f t="shared" ref="BG172:BG179" si="26">IF(N172="zákl. přenesená",J172,0)</f>
        <v>0</v>
      </c>
      <c r="BH172" s="145">
        <f t="shared" ref="BH172:BH179" si="27">IF(N172="sníž. přenesená",J172,0)</f>
        <v>0</v>
      </c>
      <c r="BI172" s="145">
        <f t="shared" ref="BI172:BI179" si="28">IF(N172="nulová",J172,0)</f>
        <v>0</v>
      </c>
      <c r="BJ172" s="13" t="s">
        <v>83</v>
      </c>
      <c r="BK172" s="145">
        <f t="shared" ref="BK172:BK179" si="29">ROUND(I172*H172,2)</f>
        <v>0</v>
      </c>
      <c r="BL172" s="13" t="s">
        <v>315</v>
      </c>
      <c r="BM172" s="144" t="s">
        <v>499</v>
      </c>
    </row>
    <row r="173" spans="2:65" s="1" customFormat="1" ht="24.2" customHeight="1">
      <c r="B173" s="132"/>
      <c r="C173" s="133" t="s">
        <v>380</v>
      </c>
      <c r="D173" s="133" t="s">
        <v>253</v>
      </c>
      <c r="E173" s="134" t="s">
        <v>3101</v>
      </c>
      <c r="F173" s="135" t="s">
        <v>3102</v>
      </c>
      <c r="G173" s="136" t="s">
        <v>335</v>
      </c>
      <c r="H173" s="137">
        <v>1</v>
      </c>
      <c r="I173" s="138"/>
      <c r="J173" s="139">
        <f t="shared" si="2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21"/>
        <v>0</v>
      </c>
      <c r="Q173" s="142">
        <v>6.8000000000000005E-4</v>
      </c>
      <c r="R173" s="142">
        <f t="shared" si="22"/>
        <v>6.8000000000000005E-4</v>
      </c>
      <c r="S173" s="142">
        <v>0</v>
      </c>
      <c r="T173" s="143">
        <f t="shared" si="23"/>
        <v>0</v>
      </c>
      <c r="AR173" s="144" t="s">
        <v>315</v>
      </c>
      <c r="AT173" s="144" t="s">
        <v>253</v>
      </c>
      <c r="AU173" s="144" t="s">
        <v>85</v>
      </c>
      <c r="AY173" s="13" t="s">
        <v>251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83</v>
      </c>
      <c r="BK173" s="145">
        <f t="shared" si="29"/>
        <v>0</v>
      </c>
      <c r="BL173" s="13" t="s">
        <v>315</v>
      </c>
      <c r="BM173" s="144" t="s">
        <v>507</v>
      </c>
    </row>
    <row r="174" spans="2:65" s="1" customFormat="1" ht="21.75" customHeight="1">
      <c r="B174" s="132"/>
      <c r="C174" s="133" t="s">
        <v>384</v>
      </c>
      <c r="D174" s="133" t="s">
        <v>253</v>
      </c>
      <c r="E174" s="134" t="s">
        <v>3103</v>
      </c>
      <c r="F174" s="135" t="s">
        <v>3104</v>
      </c>
      <c r="G174" s="136" t="s">
        <v>411</v>
      </c>
      <c r="H174" s="137">
        <v>2</v>
      </c>
      <c r="I174" s="138"/>
      <c r="J174" s="139">
        <f t="shared" si="2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21"/>
        <v>0</v>
      </c>
      <c r="Q174" s="142">
        <v>1.6800000000000001E-3</v>
      </c>
      <c r="R174" s="142">
        <f t="shared" si="22"/>
        <v>3.3600000000000001E-3</v>
      </c>
      <c r="S174" s="142">
        <v>0</v>
      </c>
      <c r="T174" s="143">
        <f t="shared" si="23"/>
        <v>0</v>
      </c>
      <c r="AR174" s="144" t="s">
        <v>315</v>
      </c>
      <c r="AT174" s="144" t="s">
        <v>253</v>
      </c>
      <c r="AU174" s="144" t="s">
        <v>85</v>
      </c>
      <c r="AY174" s="13" t="s">
        <v>251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83</v>
      </c>
      <c r="BK174" s="145">
        <f t="shared" si="29"/>
        <v>0</v>
      </c>
      <c r="BL174" s="13" t="s">
        <v>315</v>
      </c>
      <c r="BM174" s="144" t="s">
        <v>515</v>
      </c>
    </row>
    <row r="175" spans="2:65" s="1" customFormat="1" ht="21.75" customHeight="1">
      <c r="B175" s="132"/>
      <c r="C175" s="133" t="s">
        <v>388</v>
      </c>
      <c r="D175" s="133" t="s">
        <v>253</v>
      </c>
      <c r="E175" s="134" t="s">
        <v>3105</v>
      </c>
      <c r="F175" s="135" t="s">
        <v>3106</v>
      </c>
      <c r="G175" s="136" t="s">
        <v>411</v>
      </c>
      <c r="H175" s="137">
        <v>76</v>
      </c>
      <c r="I175" s="138"/>
      <c r="J175" s="139">
        <f t="shared" si="2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21"/>
        <v>0</v>
      </c>
      <c r="Q175" s="142">
        <v>1.91E-3</v>
      </c>
      <c r="R175" s="142">
        <f t="shared" si="22"/>
        <v>0.14516000000000001</v>
      </c>
      <c r="S175" s="142">
        <v>0</v>
      </c>
      <c r="T175" s="143">
        <f t="shared" si="23"/>
        <v>0</v>
      </c>
      <c r="AR175" s="144" t="s">
        <v>315</v>
      </c>
      <c r="AT175" s="144" t="s">
        <v>253</v>
      </c>
      <c r="AU175" s="144" t="s">
        <v>85</v>
      </c>
      <c r="AY175" s="13" t="s">
        <v>251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83</v>
      </c>
      <c r="BK175" s="145">
        <f t="shared" si="29"/>
        <v>0</v>
      </c>
      <c r="BL175" s="13" t="s">
        <v>315</v>
      </c>
      <c r="BM175" s="144" t="s">
        <v>524</v>
      </c>
    </row>
    <row r="176" spans="2:65" s="1" customFormat="1" ht="21.75" customHeight="1">
      <c r="B176" s="132"/>
      <c r="C176" s="133" t="s">
        <v>392</v>
      </c>
      <c r="D176" s="133" t="s">
        <v>253</v>
      </c>
      <c r="E176" s="134" t="s">
        <v>3107</v>
      </c>
      <c r="F176" s="135" t="s">
        <v>3108</v>
      </c>
      <c r="G176" s="136" t="s">
        <v>411</v>
      </c>
      <c r="H176" s="137">
        <v>36</v>
      </c>
      <c r="I176" s="138"/>
      <c r="J176" s="139">
        <f t="shared" si="2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21"/>
        <v>0</v>
      </c>
      <c r="Q176" s="142">
        <v>3.0799999999999998E-3</v>
      </c>
      <c r="R176" s="142">
        <f t="shared" si="22"/>
        <v>0.11087999999999999</v>
      </c>
      <c r="S176" s="142">
        <v>0</v>
      </c>
      <c r="T176" s="143">
        <f t="shared" si="23"/>
        <v>0</v>
      </c>
      <c r="AR176" s="144" t="s">
        <v>315</v>
      </c>
      <c r="AT176" s="144" t="s">
        <v>253</v>
      </c>
      <c r="AU176" s="144" t="s">
        <v>85</v>
      </c>
      <c r="AY176" s="13" t="s">
        <v>251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83</v>
      </c>
      <c r="BK176" s="145">
        <f t="shared" si="29"/>
        <v>0</v>
      </c>
      <c r="BL176" s="13" t="s">
        <v>315</v>
      </c>
      <c r="BM176" s="144" t="s">
        <v>532</v>
      </c>
    </row>
    <row r="177" spans="2:65" s="1" customFormat="1" ht="21.75" customHeight="1">
      <c r="B177" s="132"/>
      <c r="C177" s="133" t="s">
        <v>398</v>
      </c>
      <c r="D177" s="133" t="s">
        <v>253</v>
      </c>
      <c r="E177" s="134" t="s">
        <v>1409</v>
      </c>
      <c r="F177" s="135" t="s">
        <v>1410</v>
      </c>
      <c r="G177" s="136" t="s">
        <v>411</v>
      </c>
      <c r="H177" s="137">
        <v>32</v>
      </c>
      <c r="I177" s="138"/>
      <c r="J177" s="139">
        <f t="shared" si="2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21"/>
        <v>0</v>
      </c>
      <c r="Q177" s="142">
        <v>1.2319999999999999E-2</v>
      </c>
      <c r="R177" s="142">
        <f t="shared" si="22"/>
        <v>0.39423999999999998</v>
      </c>
      <c r="S177" s="142">
        <v>0</v>
      </c>
      <c r="T177" s="143">
        <f t="shared" si="23"/>
        <v>0</v>
      </c>
      <c r="AR177" s="144" t="s">
        <v>315</v>
      </c>
      <c r="AT177" s="144" t="s">
        <v>253</v>
      </c>
      <c r="AU177" s="144" t="s">
        <v>85</v>
      </c>
      <c r="AY177" s="13" t="s">
        <v>251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83</v>
      </c>
      <c r="BK177" s="145">
        <f t="shared" si="29"/>
        <v>0</v>
      </c>
      <c r="BL177" s="13" t="s">
        <v>315</v>
      </c>
      <c r="BM177" s="144" t="s">
        <v>540</v>
      </c>
    </row>
    <row r="178" spans="2:65" s="1" customFormat="1" ht="24.2" customHeight="1">
      <c r="B178" s="132"/>
      <c r="C178" s="133" t="s">
        <v>404</v>
      </c>
      <c r="D178" s="133" t="s">
        <v>253</v>
      </c>
      <c r="E178" s="134" t="s">
        <v>3109</v>
      </c>
      <c r="F178" s="135" t="s">
        <v>3110</v>
      </c>
      <c r="G178" s="136" t="s">
        <v>335</v>
      </c>
      <c r="H178" s="137">
        <v>6</v>
      </c>
      <c r="I178" s="138"/>
      <c r="J178" s="139">
        <f t="shared" si="2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21"/>
        <v>0</v>
      </c>
      <c r="Q178" s="142">
        <v>1.5E-3</v>
      </c>
      <c r="R178" s="142">
        <f t="shared" si="22"/>
        <v>9.0000000000000011E-3</v>
      </c>
      <c r="S178" s="142">
        <v>0</v>
      </c>
      <c r="T178" s="143">
        <f t="shared" si="23"/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83</v>
      </c>
      <c r="BK178" s="145">
        <f t="shared" si="29"/>
        <v>0</v>
      </c>
      <c r="BL178" s="13" t="s">
        <v>315</v>
      </c>
      <c r="BM178" s="144" t="s">
        <v>548</v>
      </c>
    </row>
    <row r="179" spans="2:65" s="1" customFormat="1" ht="24.2" customHeight="1">
      <c r="B179" s="132"/>
      <c r="C179" s="133" t="s">
        <v>408</v>
      </c>
      <c r="D179" s="133" t="s">
        <v>253</v>
      </c>
      <c r="E179" s="134" t="s">
        <v>947</v>
      </c>
      <c r="F179" s="135" t="s">
        <v>948</v>
      </c>
      <c r="G179" s="136" t="s">
        <v>821</v>
      </c>
      <c r="H179" s="160"/>
      <c r="I179" s="138"/>
      <c r="J179" s="139">
        <f t="shared" si="2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315</v>
      </c>
      <c r="AT179" s="144" t="s">
        <v>253</v>
      </c>
      <c r="AU179" s="144" t="s">
        <v>85</v>
      </c>
      <c r="AY179" s="13" t="s">
        <v>251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83</v>
      </c>
      <c r="BK179" s="145">
        <f t="shared" si="29"/>
        <v>0</v>
      </c>
      <c r="BL179" s="13" t="s">
        <v>315</v>
      </c>
      <c r="BM179" s="144" t="s">
        <v>3111</v>
      </c>
    </row>
    <row r="180" spans="2:65" s="11" customFormat="1" ht="25.9" customHeight="1">
      <c r="B180" s="120"/>
      <c r="D180" s="121" t="s">
        <v>75</v>
      </c>
      <c r="E180" s="122" t="s">
        <v>1573</v>
      </c>
      <c r="F180" s="122" t="s">
        <v>1574</v>
      </c>
      <c r="I180" s="123"/>
      <c r="J180" s="124">
        <f>BK180</f>
        <v>0</v>
      </c>
      <c r="L180" s="120"/>
      <c r="M180" s="125"/>
      <c r="P180" s="126">
        <f>SUM(P181:P182)</f>
        <v>0</v>
      </c>
      <c r="R180" s="126">
        <f>SUM(R181:R182)</f>
        <v>0</v>
      </c>
      <c r="T180" s="127">
        <f>SUM(T181:T182)</f>
        <v>0</v>
      </c>
      <c r="AR180" s="121" t="s">
        <v>258</v>
      </c>
      <c r="AT180" s="128" t="s">
        <v>75</v>
      </c>
      <c r="AU180" s="128" t="s">
        <v>76</v>
      </c>
      <c r="AY180" s="121" t="s">
        <v>251</v>
      </c>
      <c r="BK180" s="129">
        <f>SUM(BK181:BK182)</f>
        <v>0</v>
      </c>
    </row>
    <row r="181" spans="2:65" s="1" customFormat="1" ht="24.2" customHeight="1">
      <c r="B181" s="132"/>
      <c r="C181" s="133" t="s">
        <v>413</v>
      </c>
      <c r="D181" s="133" t="s">
        <v>253</v>
      </c>
      <c r="E181" s="134" t="s">
        <v>3112</v>
      </c>
      <c r="F181" s="135" t="s">
        <v>3113</v>
      </c>
      <c r="G181" s="136" t="s">
        <v>1577</v>
      </c>
      <c r="H181" s="137">
        <v>5</v>
      </c>
      <c r="I181" s="138"/>
      <c r="J181" s="139">
        <f>ROUND(I181*H181,2)</f>
        <v>0</v>
      </c>
      <c r="K181" s="135" t="s">
        <v>1074</v>
      </c>
      <c r="L181" s="28"/>
      <c r="M181" s="140" t="s">
        <v>1</v>
      </c>
      <c r="N181" s="141" t="s">
        <v>41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1578</v>
      </c>
      <c r="AT181" s="144" t="s">
        <v>253</v>
      </c>
      <c r="AU181" s="144" t="s">
        <v>83</v>
      </c>
      <c r="AY181" s="13" t="s">
        <v>251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3" t="s">
        <v>83</v>
      </c>
      <c r="BK181" s="145">
        <f>ROUND(I181*H181,2)</f>
        <v>0</v>
      </c>
      <c r="BL181" s="13" t="s">
        <v>1578</v>
      </c>
      <c r="BM181" s="144" t="s">
        <v>556</v>
      </c>
    </row>
    <row r="182" spans="2:65" s="1" customFormat="1" ht="24.2" customHeight="1">
      <c r="B182" s="132"/>
      <c r="C182" s="133" t="s">
        <v>418</v>
      </c>
      <c r="D182" s="133" t="s">
        <v>253</v>
      </c>
      <c r="E182" s="134" t="s">
        <v>3114</v>
      </c>
      <c r="F182" s="135" t="s">
        <v>3115</v>
      </c>
      <c r="G182" s="136" t="s">
        <v>1577</v>
      </c>
      <c r="H182" s="137">
        <v>10</v>
      </c>
      <c r="I182" s="138"/>
      <c r="J182" s="139">
        <f>ROUND(I182*H182,2)</f>
        <v>0</v>
      </c>
      <c r="K182" s="135" t="s">
        <v>1074</v>
      </c>
      <c r="L182" s="28"/>
      <c r="M182" s="161" t="s">
        <v>1</v>
      </c>
      <c r="N182" s="162" t="s">
        <v>41</v>
      </c>
      <c r="O182" s="163"/>
      <c r="P182" s="164">
        <f>O182*H182</f>
        <v>0</v>
      </c>
      <c r="Q182" s="164">
        <v>0</v>
      </c>
      <c r="R182" s="164">
        <f>Q182*H182</f>
        <v>0</v>
      </c>
      <c r="S182" s="164">
        <v>0</v>
      </c>
      <c r="T182" s="165">
        <f>S182*H182</f>
        <v>0</v>
      </c>
      <c r="AR182" s="144" t="s">
        <v>1578</v>
      </c>
      <c r="AT182" s="144" t="s">
        <v>253</v>
      </c>
      <c r="AU182" s="144" t="s">
        <v>83</v>
      </c>
      <c r="AY182" s="13" t="s">
        <v>251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3" t="s">
        <v>83</v>
      </c>
      <c r="BK182" s="145">
        <f>ROUND(I182*H182,2)</f>
        <v>0</v>
      </c>
      <c r="BL182" s="13" t="s">
        <v>1578</v>
      </c>
      <c r="BM182" s="144" t="s">
        <v>573</v>
      </c>
    </row>
    <row r="183" spans="2:65" s="1" customFormat="1" ht="6.95" customHeight="1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8"/>
    </row>
  </sheetData>
  <autoFilter ref="C132:K182" xr:uid="{00000000-0009-0000-0000-000007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118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3116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3117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ROUND((SUM(BE136:BE203)),  2)</f>
        <v>0</v>
      </c>
      <c r="I37" s="92">
        <v>0.21</v>
      </c>
      <c r="J37" s="81">
        <f>ROUND(((SUM(BE136:BE203))*I37),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ROUND((SUM(BF136:BF203)),  2)</f>
        <v>0</v>
      </c>
      <c r="I38" s="92">
        <v>0.15</v>
      </c>
      <c r="J38" s="81">
        <f>ROUND(((SUM(BF136:BF203))*I38),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ROUND((SUM(BG136:BG203)),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ROUND((SUM(BH136:BH203)),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ROUND((SUM(BI136:BI203)),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3116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01.01_DOP - Stavební část I.etapa PŘÍSTAVBA - DOPROVODNÁ ČÁST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47" s="9" customFormat="1" ht="19.899999999999999" customHeight="1">
      <c r="B102" s="108"/>
      <c r="D102" s="109" t="s">
        <v>213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47" s="9" customFormat="1" ht="19.899999999999999" customHeight="1">
      <c r="B103" s="108"/>
      <c r="D103" s="109" t="s">
        <v>215</v>
      </c>
      <c r="E103" s="110"/>
      <c r="F103" s="110"/>
      <c r="G103" s="110"/>
      <c r="H103" s="110"/>
      <c r="I103" s="110"/>
      <c r="J103" s="111">
        <f>J143</f>
        <v>0</v>
      </c>
      <c r="L103" s="108"/>
    </row>
    <row r="104" spans="2:47" s="9" customFormat="1" ht="19.899999999999999" customHeight="1">
      <c r="B104" s="108"/>
      <c r="D104" s="109" t="s">
        <v>216</v>
      </c>
      <c r="E104" s="110"/>
      <c r="F104" s="110"/>
      <c r="G104" s="110"/>
      <c r="H104" s="110"/>
      <c r="I104" s="110"/>
      <c r="J104" s="111">
        <f>J151</f>
        <v>0</v>
      </c>
      <c r="L104" s="108"/>
    </row>
    <row r="105" spans="2:47" s="9" customFormat="1" ht="19.899999999999999" customHeight="1">
      <c r="B105" s="108"/>
      <c r="D105" s="109" t="s">
        <v>217</v>
      </c>
      <c r="E105" s="110"/>
      <c r="F105" s="110"/>
      <c r="G105" s="110"/>
      <c r="H105" s="110"/>
      <c r="I105" s="110"/>
      <c r="J105" s="111">
        <f>J165</f>
        <v>0</v>
      </c>
      <c r="L105" s="108"/>
    </row>
    <row r="106" spans="2:47" s="9" customFormat="1" ht="19.899999999999999" customHeight="1">
      <c r="B106" s="108"/>
      <c r="D106" s="109" t="s">
        <v>219</v>
      </c>
      <c r="E106" s="110"/>
      <c r="F106" s="110"/>
      <c r="G106" s="110"/>
      <c r="H106" s="110"/>
      <c r="I106" s="110"/>
      <c r="J106" s="111">
        <f>J172</f>
        <v>0</v>
      </c>
      <c r="L106" s="108"/>
    </row>
    <row r="107" spans="2:47" s="8" customFormat="1" ht="24.95" customHeight="1">
      <c r="B107" s="104"/>
      <c r="D107" s="105" t="s">
        <v>220</v>
      </c>
      <c r="E107" s="106"/>
      <c r="F107" s="106"/>
      <c r="G107" s="106"/>
      <c r="H107" s="106"/>
      <c r="I107" s="106"/>
      <c r="J107" s="107">
        <f>J174</f>
        <v>0</v>
      </c>
      <c r="L107" s="104"/>
    </row>
    <row r="108" spans="2:47" s="9" customFormat="1" ht="19.899999999999999" customHeight="1">
      <c r="B108" s="108"/>
      <c r="D108" s="109" t="s">
        <v>223</v>
      </c>
      <c r="E108" s="110"/>
      <c r="F108" s="110"/>
      <c r="G108" s="110"/>
      <c r="H108" s="110"/>
      <c r="I108" s="110"/>
      <c r="J108" s="111">
        <f>J175</f>
        <v>0</v>
      </c>
      <c r="L108" s="108"/>
    </row>
    <row r="109" spans="2:47" s="9" customFormat="1" ht="19.899999999999999" customHeight="1">
      <c r="B109" s="108"/>
      <c r="D109" s="109" t="s">
        <v>227</v>
      </c>
      <c r="E109" s="110"/>
      <c r="F109" s="110"/>
      <c r="G109" s="110"/>
      <c r="H109" s="110"/>
      <c r="I109" s="110"/>
      <c r="J109" s="111">
        <f>J181</f>
        <v>0</v>
      </c>
      <c r="L109" s="108"/>
    </row>
    <row r="110" spans="2:47" s="9" customFormat="1" ht="19.899999999999999" customHeight="1">
      <c r="B110" s="108"/>
      <c r="D110" s="109" t="s">
        <v>228</v>
      </c>
      <c r="E110" s="110"/>
      <c r="F110" s="110"/>
      <c r="G110" s="110"/>
      <c r="H110" s="110"/>
      <c r="I110" s="110"/>
      <c r="J110" s="111">
        <f>J184</f>
        <v>0</v>
      </c>
      <c r="L110" s="108"/>
    </row>
    <row r="111" spans="2:47" s="9" customFormat="1" ht="19.899999999999999" customHeight="1">
      <c r="B111" s="108"/>
      <c r="D111" s="109" t="s">
        <v>231</v>
      </c>
      <c r="E111" s="110"/>
      <c r="F111" s="110"/>
      <c r="G111" s="110"/>
      <c r="H111" s="110"/>
      <c r="I111" s="110"/>
      <c r="J111" s="111">
        <f>J195</f>
        <v>0</v>
      </c>
      <c r="L111" s="108"/>
    </row>
    <row r="112" spans="2:47" s="9" customFormat="1" ht="19.899999999999999" customHeight="1">
      <c r="B112" s="108"/>
      <c r="D112" s="109" t="s">
        <v>235</v>
      </c>
      <c r="E112" s="110"/>
      <c r="F112" s="110"/>
      <c r="G112" s="110"/>
      <c r="H112" s="110"/>
      <c r="I112" s="110"/>
      <c r="J112" s="111">
        <f>J201</f>
        <v>0</v>
      </c>
      <c r="L112" s="108"/>
    </row>
    <row r="113" spans="2:12" s="1" customFormat="1" ht="21.75" customHeight="1">
      <c r="B113" s="28"/>
      <c r="L113" s="28"/>
    </row>
    <row r="114" spans="2:12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4.95" customHeight="1">
      <c r="B119" s="28"/>
      <c r="C119" s="17" t="s">
        <v>236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16</v>
      </c>
      <c r="L121" s="28"/>
    </row>
    <row r="122" spans="2:12" s="1" customFormat="1" ht="26.25" customHeight="1">
      <c r="B122" s="28"/>
      <c r="E122" s="210" t="str">
        <f>E7</f>
        <v>PŘÍSTAVBA A STAVEBNÍ ÚPRAVY  DÍLEN HORSKÁ 258, VRCHLABÍ</v>
      </c>
      <c r="F122" s="211"/>
      <c r="G122" s="211"/>
      <c r="H122" s="211"/>
      <c r="L122" s="28"/>
    </row>
    <row r="123" spans="2:12" ht="12" customHeight="1">
      <c r="B123" s="16"/>
      <c r="C123" s="23" t="s">
        <v>198</v>
      </c>
      <c r="L123" s="16"/>
    </row>
    <row r="124" spans="2:12" ht="16.5" customHeight="1">
      <c r="B124" s="16"/>
      <c r="E124" s="210" t="s">
        <v>199</v>
      </c>
      <c r="F124" s="170"/>
      <c r="G124" s="170"/>
      <c r="H124" s="170"/>
      <c r="L124" s="16"/>
    </row>
    <row r="125" spans="2:12" ht="12" customHeight="1">
      <c r="B125" s="16"/>
      <c r="C125" s="23" t="s">
        <v>200</v>
      </c>
      <c r="L125" s="16"/>
    </row>
    <row r="126" spans="2:12" s="1" customFormat="1" ht="16.5" customHeight="1">
      <c r="B126" s="28"/>
      <c r="E126" s="203" t="s">
        <v>3116</v>
      </c>
      <c r="F126" s="212"/>
      <c r="G126" s="212"/>
      <c r="H126" s="212"/>
      <c r="L126" s="28"/>
    </row>
    <row r="127" spans="2:12" s="1" customFormat="1" ht="12" customHeight="1">
      <c r="B127" s="28"/>
      <c r="C127" s="23" t="s">
        <v>202</v>
      </c>
      <c r="L127" s="28"/>
    </row>
    <row r="128" spans="2:12" s="1" customFormat="1" ht="30" customHeight="1">
      <c r="B128" s="28"/>
      <c r="E128" s="192" t="str">
        <f>E13</f>
        <v>SO 01.01_DOP - Stavební část I.etapa PŘÍSTAVBA - DOPROVODNÁ ČÁST</v>
      </c>
      <c r="F128" s="212"/>
      <c r="G128" s="212"/>
      <c r="H128" s="212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20</v>
      </c>
      <c r="F130" s="21" t="str">
        <f>F16</f>
        <v>Vrchlabí</v>
      </c>
      <c r="I130" s="23" t="s">
        <v>22</v>
      </c>
      <c r="J130" s="48" t="str">
        <f>IF(J16="","",J16)</f>
        <v>25. 10. 2023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24</v>
      </c>
      <c r="F132" s="21" t="str">
        <f>E19</f>
        <v>Královéhradecký kraj</v>
      </c>
      <c r="I132" s="23" t="s">
        <v>30</v>
      </c>
      <c r="J132" s="26" t="str">
        <f>E25</f>
        <v>IRBOS s.r.o.</v>
      </c>
      <c r="L132" s="28"/>
    </row>
    <row r="133" spans="2:65" s="1" customFormat="1" ht="15.2" customHeight="1">
      <c r="B133" s="28"/>
      <c r="C133" s="23" t="s">
        <v>28</v>
      </c>
      <c r="F133" s="21" t="str">
        <f>IF(E22="","",E22)</f>
        <v>Vyplň údaj</v>
      </c>
      <c r="I133" s="23" t="s">
        <v>33</v>
      </c>
      <c r="J133" s="26" t="str">
        <f>E28</f>
        <v>IRBOS s.r.o.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2"/>
      <c r="C135" s="113" t="s">
        <v>237</v>
      </c>
      <c r="D135" s="114" t="s">
        <v>61</v>
      </c>
      <c r="E135" s="114" t="s">
        <v>57</v>
      </c>
      <c r="F135" s="114" t="s">
        <v>58</v>
      </c>
      <c r="G135" s="114" t="s">
        <v>238</v>
      </c>
      <c r="H135" s="114" t="s">
        <v>239</v>
      </c>
      <c r="I135" s="114" t="s">
        <v>240</v>
      </c>
      <c r="J135" s="114" t="s">
        <v>207</v>
      </c>
      <c r="K135" s="115" t="s">
        <v>241</v>
      </c>
      <c r="L135" s="112"/>
      <c r="M135" s="55" t="s">
        <v>1</v>
      </c>
      <c r="N135" s="56" t="s">
        <v>40</v>
      </c>
      <c r="O135" s="56" t="s">
        <v>242</v>
      </c>
      <c r="P135" s="56" t="s">
        <v>243</v>
      </c>
      <c r="Q135" s="56" t="s">
        <v>244</v>
      </c>
      <c r="R135" s="56" t="s">
        <v>245</v>
      </c>
      <c r="S135" s="56" t="s">
        <v>246</v>
      </c>
      <c r="T135" s="57" t="s">
        <v>247</v>
      </c>
    </row>
    <row r="136" spans="2:65" s="1" customFormat="1" ht="22.9" customHeight="1">
      <c r="B136" s="28"/>
      <c r="C136" s="60" t="s">
        <v>248</v>
      </c>
      <c r="J136" s="116">
        <f>BK136</f>
        <v>0</v>
      </c>
      <c r="L136" s="28"/>
      <c r="M136" s="58"/>
      <c r="N136" s="49"/>
      <c r="O136" s="49"/>
      <c r="P136" s="117">
        <f>P137+P174</f>
        <v>0</v>
      </c>
      <c r="Q136" s="49"/>
      <c r="R136" s="117">
        <f>R137+R174</f>
        <v>43.217226289999999</v>
      </c>
      <c r="S136" s="49"/>
      <c r="T136" s="118">
        <f>T137+T174</f>
        <v>0</v>
      </c>
      <c r="AT136" s="13" t="s">
        <v>75</v>
      </c>
      <c r="AU136" s="13" t="s">
        <v>209</v>
      </c>
      <c r="BK136" s="119">
        <f>BK137+BK174</f>
        <v>0</v>
      </c>
    </row>
    <row r="137" spans="2:65" s="11" customFormat="1" ht="25.9" customHeight="1">
      <c r="B137" s="120"/>
      <c r="D137" s="121" t="s">
        <v>75</v>
      </c>
      <c r="E137" s="122" t="s">
        <v>249</v>
      </c>
      <c r="F137" s="122" t="s">
        <v>250</v>
      </c>
      <c r="I137" s="123"/>
      <c r="J137" s="124">
        <f>BK137</f>
        <v>0</v>
      </c>
      <c r="L137" s="120"/>
      <c r="M137" s="125"/>
      <c r="P137" s="126">
        <f>P138+P143+P151+P165+P172</f>
        <v>0</v>
      </c>
      <c r="R137" s="126">
        <f>R138+R143+R151+R165+R172</f>
        <v>42.642041319999997</v>
      </c>
      <c r="T137" s="127">
        <f>T138+T143+T151+T165+T172</f>
        <v>0</v>
      </c>
      <c r="AR137" s="121" t="s">
        <v>83</v>
      </c>
      <c r="AT137" s="128" t="s">
        <v>75</v>
      </c>
      <c r="AU137" s="128" t="s">
        <v>76</v>
      </c>
      <c r="AY137" s="121" t="s">
        <v>251</v>
      </c>
      <c r="BK137" s="129">
        <f>BK138+BK143+BK151+BK165+BK172</f>
        <v>0</v>
      </c>
    </row>
    <row r="138" spans="2:65" s="11" customFormat="1" ht="22.9" customHeight="1">
      <c r="B138" s="120"/>
      <c r="D138" s="121" t="s">
        <v>75</v>
      </c>
      <c r="E138" s="130" t="s">
        <v>93</v>
      </c>
      <c r="F138" s="130" t="s">
        <v>323</v>
      </c>
      <c r="I138" s="123"/>
      <c r="J138" s="131">
        <f>BK138</f>
        <v>0</v>
      </c>
      <c r="L138" s="120"/>
      <c r="M138" s="125"/>
      <c r="P138" s="126">
        <f>SUM(P139:P142)</f>
        <v>0</v>
      </c>
      <c r="R138" s="126">
        <f>SUM(R139:R142)</f>
        <v>14.149659329999999</v>
      </c>
      <c r="T138" s="127">
        <f>SUM(T139:T142)</f>
        <v>0</v>
      </c>
      <c r="AR138" s="121" t="s">
        <v>83</v>
      </c>
      <c r="AT138" s="128" t="s">
        <v>75</v>
      </c>
      <c r="AU138" s="128" t="s">
        <v>83</v>
      </c>
      <c r="AY138" s="121" t="s">
        <v>251</v>
      </c>
      <c r="BK138" s="129">
        <f>SUM(BK139:BK142)</f>
        <v>0</v>
      </c>
    </row>
    <row r="139" spans="2:65" s="1" customFormat="1" ht="24.2" customHeight="1">
      <c r="B139" s="132"/>
      <c r="C139" s="133" t="s">
        <v>83</v>
      </c>
      <c r="D139" s="133" t="s">
        <v>253</v>
      </c>
      <c r="E139" s="134" t="s">
        <v>329</v>
      </c>
      <c r="F139" s="135" t="s">
        <v>3118</v>
      </c>
      <c r="G139" s="136" t="s">
        <v>256</v>
      </c>
      <c r="H139" s="137">
        <v>34.942999999999998</v>
      </c>
      <c r="I139" s="138"/>
      <c r="J139" s="139">
        <f>ROUND(I139*H139,2)</f>
        <v>0</v>
      </c>
      <c r="K139" s="135" t="s">
        <v>1</v>
      </c>
      <c r="L139" s="28"/>
      <c r="M139" s="140" t="s">
        <v>1</v>
      </c>
      <c r="N139" s="141" t="s">
        <v>41</v>
      </c>
      <c r="P139" s="142">
        <f>O139*H139</f>
        <v>0</v>
      </c>
      <c r="Q139" s="142">
        <v>0.33555000000000001</v>
      </c>
      <c r="R139" s="142">
        <f>Q139*H139</f>
        <v>11.72512365</v>
      </c>
      <c r="S139" s="142">
        <v>0</v>
      </c>
      <c r="T139" s="143">
        <f>S139*H139</f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3" t="s">
        <v>83</v>
      </c>
      <c r="BK139" s="145">
        <f>ROUND(I139*H139,2)</f>
        <v>0</v>
      </c>
      <c r="BL139" s="13" t="s">
        <v>258</v>
      </c>
      <c r="BM139" s="144" t="s">
        <v>3119</v>
      </c>
    </row>
    <row r="140" spans="2:65" s="1" customFormat="1" ht="21.75" customHeight="1">
      <c r="B140" s="132"/>
      <c r="C140" s="133" t="s">
        <v>85</v>
      </c>
      <c r="D140" s="133" t="s">
        <v>253</v>
      </c>
      <c r="E140" s="134" t="s">
        <v>337</v>
      </c>
      <c r="F140" s="135" t="s">
        <v>338</v>
      </c>
      <c r="G140" s="136" t="s">
        <v>335</v>
      </c>
      <c r="H140" s="137">
        <v>1</v>
      </c>
      <c r="I140" s="138"/>
      <c r="J140" s="139">
        <f>ROUND(I140*H140,2)</f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>O140*H140</f>
        <v>0</v>
      </c>
      <c r="Q140" s="142">
        <v>2.2780000000000002E-2</v>
      </c>
      <c r="R140" s="142">
        <f>Q140*H140</f>
        <v>2.2780000000000002E-2</v>
      </c>
      <c r="S140" s="142">
        <v>0</v>
      </c>
      <c r="T140" s="143">
        <f>S140*H140</f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3" t="s">
        <v>83</v>
      </c>
      <c r="BK140" s="145">
        <f>ROUND(I140*H140,2)</f>
        <v>0</v>
      </c>
      <c r="BL140" s="13" t="s">
        <v>258</v>
      </c>
      <c r="BM140" s="144" t="s">
        <v>3120</v>
      </c>
    </row>
    <row r="141" spans="2:65" s="1" customFormat="1" ht="21.75" customHeight="1">
      <c r="B141" s="132"/>
      <c r="C141" s="133" t="s">
        <v>93</v>
      </c>
      <c r="D141" s="133" t="s">
        <v>253</v>
      </c>
      <c r="E141" s="134" t="s">
        <v>365</v>
      </c>
      <c r="F141" s="135" t="s">
        <v>366</v>
      </c>
      <c r="G141" s="136" t="s">
        <v>335</v>
      </c>
      <c r="H141" s="137">
        <v>4</v>
      </c>
      <c r="I141" s="138"/>
      <c r="J141" s="139">
        <f>ROUND(I141*H141,2)</f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>O141*H141</f>
        <v>0</v>
      </c>
      <c r="Q141" s="142">
        <v>9.1050000000000006E-2</v>
      </c>
      <c r="R141" s="142">
        <f>Q141*H141</f>
        <v>0.36420000000000002</v>
      </c>
      <c r="S141" s="142">
        <v>0</v>
      </c>
      <c r="T141" s="143">
        <f>S141*H141</f>
        <v>0</v>
      </c>
      <c r="AR141" s="144" t="s">
        <v>258</v>
      </c>
      <c r="AT141" s="144" t="s">
        <v>253</v>
      </c>
      <c r="AU141" s="144" t="s">
        <v>85</v>
      </c>
      <c r="AY141" s="13" t="s">
        <v>251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3" t="s">
        <v>83</v>
      </c>
      <c r="BK141" s="145">
        <f>ROUND(I141*H141,2)</f>
        <v>0</v>
      </c>
      <c r="BL141" s="13" t="s">
        <v>258</v>
      </c>
      <c r="BM141" s="144" t="s">
        <v>3121</v>
      </c>
    </row>
    <row r="142" spans="2:65" s="1" customFormat="1" ht="24.2" customHeight="1">
      <c r="B142" s="132"/>
      <c r="C142" s="133" t="s">
        <v>258</v>
      </c>
      <c r="D142" s="133" t="s">
        <v>253</v>
      </c>
      <c r="E142" s="134" t="s">
        <v>381</v>
      </c>
      <c r="F142" s="135" t="s">
        <v>382</v>
      </c>
      <c r="G142" s="136" t="s">
        <v>256</v>
      </c>
      <c r="H142" s="137">
        <v>21.565999999999999</v>
      </c>
      <c r="I142" s="138"/>
      <c r="J142" s="139">
        <f>ROUND(I142*H142,2)</f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>O142*H142</f>
        <v>0</v>
      </c>
      <c r="Q142" s="142">
        <v>9.4479999999999995E-2</v>
      </c>
      <c r="R142" s="142">
        <f>Q142*H142</f>
        <v>2.0375556799999996</v>
      </c>
      <c r="S142" s="142">
        <v>0</v>
      </c>
      <c r="T142" s="143">
        <f>S142*H142</f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3" t="s">
        <v>83</v>
      </c>
      <c r="BK142" s="145">
        <f>ROUND(I142*H142,2)</f>
        <v>0</v>
      </c>
      <c r="BL142" s="13" t="s">
        <v>258</v>
      </c>
      <c r="BM142" s="144" t="s">
        <v>3122</v>
      </c>
    </row>
    <row r="143" spans="2:65" s="11" customFormat="1" ht="22.9" customHeight="1">
      <c r="B143" s="120"/>
      <c r="D143" s="121" t="s">
        <v>75</v>
      </c>
      <c r="E143" s="130" t="s">
        <v>258</v>
      </c>
      <c r="F143" s="130" t="s">
        <v>417</v>
      </c>
      <c r="I143" s="123"/>
      <c r="J143" s="131">
        <f>BK143</f>
        <v>0</v>
      </c>
      <c r="L143" s="120"/>
      <c r="M143" s="125"/>
      <c r="P143" s="126">
        <f>SUM(P144:P150)</f>
        <v>0</v>
      </c>
      <c r="R143" s="126">
        <f>SUM(R144:R150)</f>
        <v>26.058625759999998</v>
      </c>
      <c r="T143" s="127">
        <f>SUM(T144:T150)</f>
        <v>0</v>
      </c>
      <c r="AR143" s="121" t="s">
        <v>83</v>
      </c>
      <c r="AT143" s="128" t="s">
        <v>75</v>
      </c>
      <c r="AU143" s="128" t="s">
        <v>83</v>
      </c>
      <c r="AY143" s="121" t="s">
        <v>251</v>
      </c>
      <c r="BK143" s="129">
        <f>SUM(BK144:BK150)</f>
        <v>0</v>
      </c>
    </row>
    <row r="144" spans="2:65" s="1" customFormat="1" ht="24.2" customHeight="1">
      <c r="B144" s="132"/>
      <c r="C144" s="133" t="s">
        <v>270</v>
      </c>
      <c r="D144" s="133" t="s">
        <v>253</v>
      </c>
      <c r="E144" s="134" t="s">
        <v>419</v>
      </c>
      <c r="F144" s="135" t="s">
        <v>3123</v>
      </c>
      <c r="G144" s="136" t="s">
        <v>335</v>
      </c>
      <c r="H144" s="137">
        <v>6</v>
      </c>
      <c r="I144" s="138"/>
      <c r="J144" s="139">
        <f t="shared" ref="J144:J150" si="0">ROUND(I144*H144,2)</f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ref="P144:P150" si="1">O144*H144</f>
        <v>0</v>
      </c>
      <c r="Q144" s="142">
        <v>0.12901000000000001</v>
      </c>
      <c r="R144" s="142">
        <f t="shared" ref="R144:R150" si="2">Q144*H144</f>
        <v>0.77406000000000008</v>
      </c>
      <c r="S144" s="142">
        <v>0</v>
      </c>
      <c r="T144" s="143">
        <f t="shared" ref="T144:T150" si="3">S144*H144</f>
        <v>0</v>
      </c>
      <c r="AR144" s="144" t="s">
        <v>258</v>
      </c>
      <c r="AT144" s="144" t="s">
        <v>253</v>
      </c>
      <c r="AU144" s="144" t="s">
        <v>85</v>
      </c>
      <c r="AY144" s="13" t="s">
        <v>251</v>
      </c>
      <c r="BE144" s="145">
        <f t="shared" ref="BE144:BE150" si="4">IF(N144="základní",J144,0)</f>
        <v>0</v>
      </c>
      <c r="BF144" s="145">
        <f t="shared" ref="BF144:BF150" si="5">IF(N144="snížená",J144,0)</f>
        <v>0</v>
      </c>
      <c r="BG144" s="145">
        <f t="shared" ref="BG144:BG150" si="6">IF(N144="zákl. přenesená",J144,0)</f>
        <v>0</v>
      </c>
      <c r="BH144" s="145">
        <f t="shared" ref="BH144:BH150" si="7">IF(N144="sníž. přenesená",J144,0)</f>
        <v>0</v>
      </c>
      <c r="BI144" s="145">
        <f t="shared" ref="BI144:BI150" si="8">IF(N144="nulová",J144,0)</f>
        <v>0</v>
      </c>
      <c r="BJ144" s="13" t="s">
        <v>83</v>
      </c>
      <c r="BK144" s="145">
        <f t="shared" ref="BK144:BK150" si="9">ROUND(I144*H144,2)</f>
        <v>0</v>
      </c>
      <c r="BL144" s="13" t="s">
        <v>258</v>
      </c>
      <c r="BM144" s="144" t="s">
        <v>3124</v>
      </c>
    </row>
    <row r="145" spans="2:65" s="1" customFormat="1" ht="24.2" customHeight="1">
      <c r="B145" s="132"/>
      <c r="C145" s="146" t="s">
        <v>274</v>
      </c>
      <c r="D145" s="146" t="s">
        <v>423</v>
      </c>
      <c r="E145" s="147" t="s">
        <v>424</v>
      </c>
      <c r="F145" s="148" t="s">
        <v>3125</v>
      </c>
      <c r="G145" s="149" t="s">
        <v>411</v>
      </c>
      <c r="H145" s="150">
        <v>18.945</v>
      </c>
      <c r="I145" s="151"/>
      <c r="J145" s="152">
        <f t="shared" si="0"/>
        <v>0</v>
      </c>
      <c r="K145" s="148" t="s">
        <v>257</v>
      </c>
      <c r="L145" s="153"/>
      <c r="M145" s="154" t="s">
        <v>1</v>
      </c>
      <c r="N145" s="155" t="s">
        <v>41</v>
      </c>
      <c r="P145" s="142">
        <f t="shared" si="1"/>
        <v>0</v>
      </c>
      <c r="Q145" s="142">
        <v>0.29499999999999998</v>
      </c>
      <c r="R145" s="142">
        <f t="shared" si="2"/>
        <v>5.588775</v>
      </c>
      <c r="S145" s="142">
        <v>0</v>
      </c>
      <c r="T145" s="143">
        <f t="shared" si="3"/>
        <v>0</v>
      </c>
      <c r="AR145" s="144" t="s">
        <v>283</v>
      </c>
      <c r="AT145" s="144" t="s">
        <v>423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3126</v>
      </c>
    </row>
    <row r="146" spans="2:65" s="1" customFormat="1" ht="24.2" customHeight="1">
      <c r="B146" s="132"/>
      <c r="C146" s="146" t="s">
        <v>278</v>
      </c>
      <c r="D146" s="146" t="s">
        <v>423</v>
      </c>
      <c r="E146" s="147" t="s">
        <v>428</v>
      </c>
      <c r="F146" s="148" t="s">
        <v>3127</v>
      </c>
      <c r="G146" s="149" t="s">
        <v>411</v>
      </c>
      <c r="H146" s="150">
        <v>18.945</v>
      </c>
      <c r="I146" s="151"/>
      <c r="J146" s="152">
        <f t="shared" si="0"/>
        <v>0</v>
      </c>
      <c r="K146" s="148" t="s">
        <v>257</v>
      </c>
      <c r="L146" s="153"/>
      <c r="M146" s="154" t="s">
        <v>1</v>
      </c>
      <c r="N146" s="155" t="s">
        <v>41</v>
      </c>
      <c r="P146" s="142">
        <f t="shared" si="1"/>
        <v>0</v>
      </c>
      <c r="Q146" s="142">
        <v>0.41299999999999998</v>
      </c>
      <c r="R146" s="142">
        <f t="shared" si="2"/>
        <v>7.8242849999999997</v>
      </c>
      <c r="S146" s="142">
        <v>0</v>
      </c>
      <c r="T146" s="143">
        <f t="shared" si="3"/>
        <v>0</v>
      </c>
      <c r="AR146" s="144" t="s">
        <v>283</v>
      </c>
      <c r="AT146" s="144" t="s">
        <v>423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3128</v>
      </c>
    </row>
    <row r="147" spans="2:65" s="1" customFormat="1" ht="16.5" customHeight="1">
      <c r="B147" s="132"/>
      <c r="C147" s="133" t="s">
        <v>283</v>
      </c>
      <c r="D147" s="133" t="s">
        <v>253</v>
      </c>
      <c r="E147" s="134" t="s">
        <v>476</v>
      </c>
      <c r="F147" s="135" t="s">
        <v>477</v>
      </c>
      <c r="G147" s="136" t="s">
        <v>262</v>
      </c>
      <c r="H147" s="137">
        <v>3.4039999999999999</v>
      </c>
      <c r="I147" s="138"/>
      <c r="J147" s="139">
        <f t="shared" si="0"/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2.5019800000000001</v>
      </c>
      <c r="R147" s="142">
        <f t="shared" si="2"/>
        <v>8.5167399200000009</v>
      </c>
      <c r="S147" s="142">
        <v>0</v>
      </c>
      <c r="T147" s="143">
        <f t="shared" si="3"/>
        <v>0</v>
      </c>
      <c r="AR147" s="144" t="s">
        <v>258</v>
      </c>
      <c r="AT147" s="144" t="s">
        <v>253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3129</v>
      </c>
    </row>
    <row r="148" spans="2:65" s="1" customFormat="1" ht="16.5" customHeight="1">
      <c r="B148" s="132"/>
      <c r="C148" s="133" t="s">
        <v>287</v>
      </c>
      <c r="D148" s="133" t="s">
        <v>253</v>
      </c>
      <c r="E148" s="134" t="s">
        <v>480</v>
      </c>
      <c r="F148" s="135" t="s">
        <v>481</v>
      </c>
      <c r="G148" s="136" t="s">
        <v>256</v>
      </c>
      <c r="H148" s="137">
        <v>22.335000000000001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5.7600000000000004E-3</v>
      </c>
      <c r="R148" s="142">
        <f t="shared" si="2"/>
        <v>0.1286496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3130</v>
      </c>
    </row>
    <row r="149" spans="2:65" s="1" customFormat="1" ht="16.5" customHeight="1">
      <c r="B149" s="132"/>
      <c r="C149" s="133" t="s">
        <v>292</v>
      </c>
      <c r="D149" s="133" t="s">
        <v>253</v>
      </c>
      <c r="E149" s="134" t="s">
        <v>484</v>
      </c>
      <c r="F149" s="135" t="s">
        <v>485</v>
      </c>
      <c r="G149" s="136" t="s">
        <v>256</v>
      </c>
      <c r="H149" s="137">
        <v>22.335000000000001</v>
      </c>
      <c r="I149" s="138"/>
      <c r="J149" s="139">
        <f t="shared" si="0"/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258</v>
      </c>
      <c r="AT149" s="144" t="s">
        <v>253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3131</v>
      </c>
    </row>
    <row r="150" spans="2:65" s="1" customFormat="1" ht="24.2" customHeight="1">
      <c r="B150" s="132"/>
      <c r="C150" s="133" t="s">
        <v>296</v>
      </c>
      <c r="D150" s="133" t="s">
        <v>253</v>
      </c>
      <c r="E150" s="134" t="s">
        <v>488</v>
      </c>
      <c r="F150" s="135" t="s">
        <v>489</v>
      </c>
      <c r="G150" s="136" t="s">
        <v>281</v>
      </c>
      <c r="H150" s="137">
        <v>3.0640000000000001</v>
      </c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1.05291</v>
      </c>
      <c r="R150" s="142">
        <f t="shared" si="2"/>
        <v>3.2261162400000001</v>
      </c>
      <c r="S150" s="142">
        <v>0</v>
      </c>
      <c r="T150" s="143">
        <f t="shared" si="3"/>
        <v>0</v>
      </c>
      <c r="AR150" s="144" t="s">
        <v>258</v>
      </c>
      <c r="AT150" s="144" t="s">
        <v>253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3132</v>
      </c>
    </row>
    <row r="151" spans="2:65" s="11" customFormat="1" ht="22.9" customHeight="1">
      <c r="B151" s="120"/>
      <c r="D151" s="121" t="s">
        <v>75</v>
      </c>
      <c r="E151" s="130" t="s">
        <v>274</v>
      </c>
      <c r="F151" s="130" t="s">
        <v>519</v>
      </c>
      <c r="I151" s="123"/>
      <c r="J151" s="131">
        <f>BK151</f>
        <v>0</v>
      </c>
      <c r="L151" s="120"/>
      <c r="M151" s="125"/>
      <c r="P151" s="126">
        <f>SUM(P152:P164)</f>
        <v>0</v>
      </c>
      <c r="R151" s="126">
        <f>SUM(R152:R164)</f>
        <v>2.4330342300000001</v>
      </c>
      <c r="T151" s="127">
        <f>SUM(T152:T164)</f>
        <v>0</v>
      </c>
      <c r="AR151" s="121" t="s">
        <v>83</v>
      </c>
      <c r="AT151" s="128" t="s">
        <v>75</v>
      </c>
      <c r="AU151" s="128" t="s">
        <v>83</v>
      </c>
      <c r="AY151" s="121" t="s">
        <v>251</v>
      </c>
      <c r="BK151" s="129">
        <f>SUM(BK152:BK164)</f>
        <v>0</v>
      </c>
    </row>
    <row r="152" spans="2:65" s="1" customFormat="1" ht="24.2" customHeight="1">
      <c r="B152" s="132"/>
      <c r="C152" s="133" t="s">
        <v>300</v>
      </c>
      <c r="D152" s="133" t="s">
        <v>253</v>
      </c>
      <c r="E152" s="134" t="s">
        <v>521</v>
      </c>
      <c r="F152" s="135" t="s">
        <v>522</v>
      </c>
      <c r="G152" s="136" t="s">
        <v>256</v>
      </c>
      <c r="H152" s="137">
        <v>18.05</v>
      </c>
      <c r="I152" s="138"/>
      <c r="J152" s="139">
        <f t="shared" ref="J152:J164" si="10">ROUND(I152*H152,2)</f>
        <v>0</v>
      </c>
      <c r="K152" s="135" t="s">
        <v>257</v>
      </c>
      <c r="L152" s="28"/>
      <c r="M152" s="140" t="s">
        <v>1</v>
      </c>
      <c r="N152" s="141" t="s">
        <v>41</v>
      </c>
      <c r="P152" s="142">
        <f t="shared" ref="P152:P164" si="11">O152*H152</f>
        <v>0</v>
      </c>
      <c r="Q152" s="142">
        <v>7.3499999999999998E-3</v>
      </c>
      <c r="R152" s="142">
        <f t="shared" ref="R152:R164" si="12">Q152*H152</f>
        <v>0.13266749999999999</v>
      </c>
      <c r="S152" s="142">
        <v>0</v>
      </c>
      <c r="T152" s="143">
        <f t="shared" ref="T152:T164" si="13">S152*H152</f>
        <v>0</v>
      </c>
      <c r="AR152" s="144" t="s">
        <v>258</v>
      </c>
      <c r="AT152" s="144" t="s">
        <v>253</v>
      </c>
      <c r="AU152" s="144" t="s">
        <v>85</v>
      </c>
      <c r="AY152" s="13" t="s">
        <v>251</v>
      </c>
      <c r="BE152" s="145">
        <f t="shared" ref="BE152:BE164" si="14">IF(N152="základní",J152,0)</f>
        <v>0</v>
      </c>
      <c r="BF152" s="145">
        <f t="shared" ref="BF152:BF164" si="15">IF(N152="snížená",J152,0)</f>
        <v>0</v>
      </c>
      <c r="BG152" s="145">
        <f t="shared" ref="BG152:BG164" si="16">IF(N152="zákl. přenesená",J152,0)</f>
        <v>0</v>
      </c>
      <c r="BH152" s="145">
        <f t="shared" ref="BH152:BH164" si="17">IF(N152="sníž. přenesená",J152,0)</f>
        <v>0</v>
      </c>
      <c r="BI152" s="145">
        <f t="shared" ref="BI152:BI164" si="18">IF(N152="nulová",J152,0)</f>
        <v>0</v>
      </c>
      <c r="BJ152" s="13" t="s">
        <v>83</v>
      </c>
      <c r="BK152" s="145">
        <f t="shared" ref="BK152:BK164" si="19">ROUND(I152*H152,2)</f>
        <v>0</v>
      </c>
      <c r="BL152" s="13" t="s">
        <v>258</v>
      </c>
      <c r="BM152" s="144" t="s">
        <v>3133</v>
      </c>
    </row>
    <row r="153" spans="2:65" s="1" customFormat="1" ht="24.2" customHeight="1">
      <c r="B153" s="132"/>
      <c r="C153" s="133" t="s">
        <v>304</v>
      </c>
      <c r="D153" s="133" t="s">
        <v>253</v>
      </c>
      <c r="E153" s="134" t="s">
        <v>529</v>
      </c>
      <c r="F153" s="135" t="s">
        <v>530</v>
      </c>
      <c r="G153" s="136" t="s">
        <v>256</v>
      </c>
      <c r="H153" s="137">
        <v>18.05</v>
      </c>
      <c r="I153" s="138"/>
      <c r="J153" s="139">
        <f t="shared" si="10"/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si="11"/>
        <v>0</v>
      </c>
      <c r="Q153" s="142">
        <v>1.8380000000000001E-2</v>
      </c>
      <c r="R153" s="142">
        <f t="shared" si="12"/>
        <v>0.33175900000000003</v>
      </c>
      <c r="S153" s="142">
        <v>0</v>
      </c>
      <c r="T153" s="143">
        <f t="shared" si="13"/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3" t="s">
        <v>83</v>
      </c>
      <c r="BK153" s="145">
        <f t="shared" si="19"/>
        <v>0</v>
      </c>
      <c r="BL153" s="13" t="s">
        <v>258</v>
      </c>
      <c r="BM153" s="144" t="s">
        <v>3134</v>
      </c>
    </row>
    <row r="154" spans="2:65" s="1" customFormat="1" ht="24.2" customHeight="1">
      <c r="B154" s="132"/>
      <c r="C154" s="133" t="s">
        <v>308</v>
      </c>
      <c r="D154" s="133" t="s">
        <v>253</v>
      </c>
      <c r="E154" s="134" t="s">
        <v>541</v>
      </c>
      <c r="F154" s="135" t="s">
        <v>542</v>
      </c>
      <c r="G154" s="136" t="s">
        <v>256</v>
      </c>
      <c r="H154" s="137">
        <v>56.332999999999998</v>
      </c>
      <c r="I154" s="138"/>
      <c r="J154" s="139">
        <f t="shared" si="1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1"/>
        <v>0</v>
      </c>
      <c r="Q154" s="142">
        <v>7.3499999999999998E-3</v>
      </c>
      <c r="R154" s="142">
        <f t="shared" si="12"/>
        <v>0.41404754999999999</v>
      </c>
      <c r="S154" s="142">
        <v>0</v>
      </c>
      <c r="T154" s="143">
        <f t="shared" si="1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83</v>
      </c>
      <c r="BK154" s="145">
        <f t="shared" si="19"/>
        <v>0</v>
      </c>
      <c r="BL154" s="13" t="s">
        <v>258</v>
      </c>
      <c r="BM154" s="144" t="s">
        <v>3135</v>
      </c>
    </row>
    <row r="155" spans="2:65" s="1" customFormat="1" ht="24.2" customHeight="1">
      <c r="B155" s="132"/>
      <c r="C155" s="133" t="s">
        <v>8</v>
      </c>
      <c r="D155" s="133" t="s">
        <v>253</v>
      </c>
      <c r="E155" s="134" t="s">
        <v>557</v>
      </c>
      <c r="F155" s="135" t="s">
        <v>558</v>
      </c>
      <c r="G155" s="136" t="s">
        <v>256</v>
      </c>
      <c r="H155" s="137">
        <v>56.332999999999998</v>
      </c>
      <c r="I155" s="138"/>
      <c r="J155" s="139">
        <f t="shared" si="1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1"/>
        <v>0</v>
      </c>
      <c r="Q155" s="142">
        <v>1.8380000000000001E-2</v>
      </c>
      <c r="R155" s="142">
        <f t="shared" si="12"/>
        <v>1.0354005399999999</v>
      </c>
      <c r="S155" s="142">
        <v>0</v>
      </c>
      <c r="T155" s="143">
        <f t="shared" si="1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83</v>
      </c>
      <c r="BK155" s="145">
        <f t="shared" si="19"/>
        <v>0</v>
      </c>
      <c r="BL155" s="13" t="s">
        <v>258</v>
      </c>
      <c r="BM155" s="144" t="s">
        <v>3136</v>
      </c>
    </row>
    <row r="156" spans="2:65" s="1" customFormat="1" ht="24.2" customHeight="1">
      <c r="B156" s="132"/>
      <c r="C156" s="133" t="s">
        <v>475</v>
      </c>
      <c r="D156" s="133" t="s">
        <v>253</v>
      </c>
      <c r="E156" s="134" t="s">
        <v>566</v>
      </c>
      <c r="F156" s="135" t="s">
        <v>567</v>
      </c>
      <c r="G156" s="136" t="s">
        <v>256</v>
      </c>
      <c r="H156" s="137">
        <v>30.754999999999999</v>
      </c>
      <c r="I156" s="138"/>
      <c r="J156" s="139">
        <f t="shared" si="10"/>
        <v>0</v>
      </c>
      <c r="K156" s="135" t="s">
        <v>563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1.3999999999999999E-4</v>
      </c>
      <c r="R156" s="142">
        <f t="shared" si="12"/>
        <v>4.3056999999999991E-3</v>
      </c>
      <c r="S156" s="142">
        <v>0</v>
      </c>
      <c r="T156" s="143">
        <f t="shared" si="1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258</v>
      </c>
      <c r="BM156" s="144" t="s">
        <v>3137</v>
      </c>
    </row>
    <row r="157" spans="2:65" s="1" customFormat="1" ht="37.9" customHeight="1">
      <c r="B157" s="132"/>
      <c r="C157" s="133" t="s">
        <v>315</v>
      </c>
      <c r="D157" s="133" t="s">
        <v>253</v>
      </c>
      <c r="E157" s="134" t="s">
        <v>570</v>
      </c>
      <c r="F157" s="135" t="s">
        <v>3138</v>
      </c>
      <c r="G157" s="136" t="s">
        <v>256</v>
      </c>
      <c r="H157" s="137">
        <v>30.754999999999999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8.6E-3</v>
      </c>
      <c r="R157" s="142">
        <f t="shared" si="12"/>
        <v>0.26449299999999998</v>
      </c>
      <c r="S157" s="142">
        <v>0</v>
      </c>
      <c r="T157" s="143">
        <f t="shared" si="1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258</v>
      </c>
      <c r="BM157" s="144" t="s">
        <v>3139</v>
      </c>
    </row>
    <row r="158" spans="2:65" s="1" customFormat="1" ht="16.5" customHeight="1">
      <c r="B158" s="132"/>
      <c r="C158" s="146" t="s">
        <v>319</v>
      </c>
      <c r="D158" s="146" t="s">
        <v>423</v>
      </c>
      <c r="E158" s="147" t="s">
        <v>574</v>
      </c>
      <c r="F158" s="148" t="s">
        <v>575</v>
      </c>
      <c r="G158" s="149" t="s">
        <v>256</v>
      </c>
      <c r="H158" s="150">
        <v>31.37</v>
      </c>
      <c r="I158" s="151"/>
      <c r="J158" s="152">
        <f t="shared" si="10"/>
        <v>0</v>
      </c>
      <c r="K158" s="148" t="s">
        <v>257</v>
      </c>
      <c r="L158" s="153"/>
      <c r="M158" s="154" t="s">
        <v>1</v>
      </c>
      <c r="N158" s="155" t="s">
        <v>41</v>
      </c>
      <c r="P158" s="142">
        <f t="shared" si="11"/>
        <v>0</v>
      </c>
      <c r="Q158" s="142">
        <v>3.6800000000000001E-3</v>
      </c>
      <c r="R158" s="142">
        <f t="shared" si="12"/>
        <v>0.11544160000000001</v>
      </c>
      <c r="S158" s="142">
        <v>0</v>
      </c>
      <c r="T158" s="143">
        <f t="shared" si="13"/>
        <v>0</v>
      </c>
      <c r="AR158" s="144" t="s">
        <v>283</v>
      </c>
      <c r="AT158" s="144" t="s">
        <v>423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258</v>
      </c>
      <c r="BM158" s="144" t="s">
        <v>3140</v>
      </c>
    </row>
    <row r="159" spans="2:65" s="1" customFormat="1" ht="16.5" customHeight="1">
      <c r="B159" s="132"/>
      <c r="C159" s="133" t="s">
        <v>324</v>
      </c>
      <c r="D159" s="133" t="s">
        <v>253</v>
      </c>
      <c r="E159" s="134" t="s">
        <v>584</v>
      </c>
      <c r="F159" s="135" t="s">
        <v>585</v>
      </c>
      <c r="G159" s="136" t="s">
        <v>411</v>
      </c>
      <c r="H159" s="137">
        <v>11.55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258</v>
      </c>
      <c r="BM159" s="144" t="s">
        <v>3141</v>
      </c>
    </row>
    <row r="160" spans="2:65" s="1" customFormat="1" ht="24.2" customHeight="1">
      <c r="B160" s="132"/>
      <c r="C160" s="146" t="s">
        <v>328</v>
      </c>
      <c r="D160" s="146" t="s">
        <v>423</v>
      </c>
      <c r="E160" s="147" t="s">
        <v>596</v>
      </c>
      <c r="F160" s="148" t="s">
        <v>597</v>
      </c>
      <c r="G160" s="149" t="s">
        <v>411</v>
      </c>
      <c r="H160" s="150">
        <v>8.4</v>
      </c>
      <c r="I160" s="151"/>
      <c r="J160" s="152">
        <f t="shared" si="10"/>
        <v>0</v>
      </c>
      <c r="K160" s="148" t="s">
        <v>257</v>
      </c>
      <c r="L160" s="153"/>
      <c r="M160" s="154" t="s">
        <v>1</v>
      </c>
      <c r="N160" s="155" t="s">
        <v>41</v>
      </c>
      <c r="P160" s="142">
        <f t="shared" si="11"/>
        <v>0</v>
      </c>
      <c r="Q160" s="142">
        <v>4.0000000000000003E-5</v>
      </c>
      <c r="R160" s="142">
        <f t="shared" si="12"/>
        <v>3.3600000000000004E-4</v>
      </c>
      <c r="S160" s="142">
        <v>0</v>
      </c>
      <c r="T160" s="143">
        <f t="shared" si="13"/>
        <v>0</v>
      </c>
      <c r="AR160" s="144" t="s">
        <v>283</v>
      </c>
      <c r="AT160" s="144" t="s">
        <v>423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3142</v>
      </c>
    </row>
    <row r="161" spans="2:65" s="1" customFormat="1" ht="24.2" customHeight="1">
      <c r="B161" s="132"/>
      <c r="C161" s="146" t="s">
        <v>332</v>
      </c>
      <c r="D161" s="146" t="s">
        <v>423</v>
      </c>
      <c r="E161" s="147" t="s">
        <v>600</v>
      </c>
      <c r="F161" s="148" t="s">
        <v>601</v>
      </c>
      <c r="G161" s="149" t="s">
        <v>411</v>
      </c>
      <c r="H161" s="150">
        <v>3.7280000000000002</v>
      </c>
      <c r="I161" s="151"/>
      <c r="J161" s="152">
        <f t="shared" si="10"/>
        <v>0</v>
      </c>
      <c r="K161" s="148" t="s">
        <v>257</v>
      </c>
      <c r="L161" s="153"/>
      <c r="M161" s="154" t="s">
        <v>1</v>
      </c>
      <c r="N161" s="155" t="s">
        <v>41</v>
      </c>
      <c r="P161" s="142">
        <f t="shared" si="11"/>
        <v>0</v>
      </c>
      <c r="Q161" s="142">
        <v>3.0000000000000001E-5</v>
      </c>
      <c r="R161" s="142">
        <f t="shared" si="12"/>
        <v>1.1184000000000001E-4</v>
      </c>
      <c r="S161" s="142">
        <v>0</v>
      </c>
      <c r="T161" s="143">
        <f t="shared" si="13"/>
        <v>0</v>
      </c>
      <c r="AR161" s="144" t="s">
        <v>283</v>
      </c>
      <c r="AT161" s="144" t="s">
        <v>423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3143</v>
      </c>
    </row>
    <row r="162" spans="2:65" s="1" customFormat="1" ht="24.2" customHeight="1">
      <c r="B162" s="132"/>
      <c r="C162" s="133" t="s">
        <v>7</v>
      </c>
      <c r="D162" s="133" t="s">
        <v>253</v>
      </c>
      <c r="E162" s="134" t="s">
        <v>612</v>
      </c>
      <c r="F162" s="135" t="s">
        <v>613</v>
      </c>
      <c r="G162" s="136" t="s">
        <v>256</v>
      </c>
      <c r="H162" s="137">
        <v>30.754999999999999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3.3E-3</v>
      </c>
      <c r="R162" s="142">
        <f t="shared" si="12"/>
        <v>0.1014915</v>
      </c>
      <c r="S162" s="142">
        <v>0</v>
      </c>
      <c r="T162" s="143">
        <f t="shared" si="1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3144</v>
      </c>
    </row>
    <row r="163" spans="2:65" s="1" customFormat="1" ht="24.2" customHeight="1">
      <c r="B163" s="132"/>
      <c r="C163" s="133" t="s">
        <v>340</v>
      </c>
      <c r="D163" s="133" t="s">
        <v>253</v>
      </c>
      <c r="E163" s="134" t="s">
        <v>660</v>
      </c>
      <c r="F163" s="135" t="s">
        <v>661</v>
      </c>
      <c r="G163" s="136" t="s">
        <v>335</v>
      </c>
      <c r="H163" s="137">
        <v>1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1.7770000000000001E-2</v>
      </c>
      <c r="R163" s="142">
        <f t="shared" si="12"/>
        <v>1.7770000000000001E-2</v>
      </c>
      <c r="S163" s="142">
        <v>0</v>
      </c>
      <c r="T163" s="143">
        <f t="shared" si="1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3145</v>
      </c>
    </row>
    <row r="164" spans="2:65" s="1" customFormat="1" ht="24.2" customHeight="1">
      <c r="B164" s="132"/>
      <c r="C164" s="146" t="s">
        <v>344</v>
      </c>
      <c r="D164" s="146" t="s">
        <v>423</v>
      </c>
      <c r="E164" s="147" t="s">
        <v>672</v>
      </c>
      <c r="F164" s="148" t="s">
        <v>673</v>
      </c>
      <c r="G164" s="149" t="s">
        <v>335</v>
      </c>
      <c r="H164" s="150">
        <v>1</v>
      </c>
      <c r="I164" s="151"/>
      <c r="J164" s="152">
        <f t="shared" si="10"/>
        <v>0</v>
      </c>
      <c r="K164" s="148" t="s">
        <v>257</v>
      </c>
      <c r="L164" s="153"/>
      <c r="M164" s="154" t="s">
        <v>1</v>
      </c>
      <c r="N164" s="155" t="s">
        <v>41</v>
      </c>
      <c r="P164" s="142">
        <f t="shared" si="11"/>
        <v>0</v>
      </c>
      <c r="Q164" s="142">
        <v>1.521E-2</v>
      </c>
      <c r="R164" s="142">
        <f t="shared" si="12"/>
        <v>1.521E-2</v>
      </c>
      <c r="S164" s="142">
        <v>0</v>
      </c>
      <c r="T164" s="143">
        <f t="shared" si="13"/>
        <v>0</v>
      </c>
      <c r="AR164" s="144" t="s">
        <v>283</v>
      </c>
      <c r="AT164" s="144" t="s">
        <v>423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3146</v>
      </c>
    </row>
    <row r="165" spans="2:65" s="11" customFormat="1" ht="22.9" customHeight="1">
      <c r="B165" s="120"/>
      <c r="D165" s="121" t="s">
        <v>75</v>
      </c>
      <c r="E165" s="130" t="s">
        <v>287</v>
      </c>
      <c r="F165" s="130" t="s">
        <v>702</v>
      </c>
      <c r="I165" s="123"/>
      <c r="J165" s="131">
        <f>BK165</f>
        <v>0</v>
      </c>
      <c r="L165" s="120"/>
      <c r="M165" s="125"/>
      <c r="P165" s="126">
        <f>SUM(P166:P171)</f>
        <v>0</v>
      </c>
      <c r="R165" s="126">
        <f>SUM(R166:R171)</f>
        <v>7.2200000000000009E-4</v>
      </c>
      <c r="T165" s="127">
        <f>SUM(T166:T171)</f>
        <v>0</v>
      </c>
      <c r="AR165" s="121" t="s">
        <v>83</v>
      </c>
      <c r="AT165" s="128" t="s">
        <v>75</v>
      </c>
      <c r="AU165" s="128" t="s">
        <v>83</v>
      </c>
      <c r="AY165" s="121" t="s">
        <v>251</v>
      </c>
      <c r="BK165" s="129">
        <f>SUM(BK166:BK171)</f>
        <v>0</v>
      </c>
    </row>
    <row r="166" spans="2:65" s="1" customFormat="1" ht="33" customHeight="1">
      <c r="B166" s="132"/>
      <c r="C166" s="133" t="s">
        <v>348</v>
      </c>
      <c r="D166" s="133" t="s">
        <v>253</v>
      </c>
      <c r="E166" s="134" t="s">
        <v>714</v>
      </c>
      <c r="F166" s="135" t="s">
        <v>3147</v>
      </c>
      <c r="G166" s="136" t="s">
        <v>256</v>
      </c>
      <c r="H166" s="137">
        <v>34.732999999999997</v>
      </c>
      <c r="I166" s="138"/>
      <c r="J166" s="139">
        <f t="shared" ref="J166:J171" si="20">ROUND(I166*H166,2)</f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ref="P166:P171" si="21">O166*H166</f>
        <v>0</v>
      </c>
      <c r="Q166" s="142">
        <v>0</v>
      </c>
      <c r="R166" s="142">
        <f t="shared" ref="R166:R171" si="22">Q166*H166</f>
        <v>0</v>
      </c>
      <c r="S166" s="142">
        <v>0</v>
      </c>
      <c r="T166" s="143">
        <f t="shared" ref="T166:T171" si="23">S166*H166</f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ref="BE166:BE171" si="24">IF(N166="základní",J166,0)</f>
        <v>0</v>
      </c>
      <c r="BF166" s="145">
        <f t="shared" ref="BF166:BF171" si="25">IF(N166="snížená",J166,0)</f>
        <v>0</v>
      </c>
      <c r="BG166" s="145">
        <f t="shared" ref="BG166:BG171" si="26">IF(N166="zákl. přenesená",J166,0)</f>
        <v>0</v>
      </c>
      <c r="BH166" s="145">
        <f t="shared" ref="BH166:BH171" si="27">IF(N166="sníž. přenesená",J166,0)</f>
        <v>0</v>
      </c>
      <c r="BI166" s="145">
        <f t="shared" ref="BI166:BI171" si="28">IF(N166="nulová",J166,0)</f>
        <v>0</v>
      </c>
      <c r="BJ166" s="13" t="s">
        <v>83</v>
      </c>
      <c r="BK166" s="145">
        <f t="shared" ref="BK166:BK171" si="29">ROUND(I166*H166,2)</f>
        <v>0</v>
      </c>
      <c r="BL166" s="13" t="s">
        <v>258</v>
      </c>
      <c r="BM166" s="144" t="s">
        <v>3148</v>
      </c>
    </row>
    <row r="167" spans="2:65" s="1" customFormat="1" ht="33" customHeight="1">
      <c r="B167" s="132"/>
      <c r="C167" s="133" t="s">
        <v>352</v>
      </c>
      <c r="D167" s="133" t="s">
        <v>253</v>
      </c>
      <c r="E167" s="134" t="s">
        <v>718</v>
      </c>
      <c r="F167" s="135" t="s">
        <v>719</v>
      </c>
      <c r="G167" s="136" t="s">
        <v>256</v>
      </c>
      <c r="H167" s="137">
        <v>4167.96</v>
      </c>
      <c r="I167" s="138"/>
      <c r="J167" s="139">
        <f t="shared" si="2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3" t="s">
        <v>83</v>
      </c>
      <c r="BK167" s="145">
        <f t="shared" si="29"/>
        <v>0</v>
      </c>
      <c r="BL167" s="13" t="s">
        <v>258</v>
      </c>
      <c r="BM167" s="144" t="s">
        <v>3149</v>
      </c>
    </row>
    <row r="168" spans="2:65" s="1" customFormat="1" ht="33" customHeight="1">
      <c r="B168" s="132"/>
      <c r="C168" s="133" t="s">
        <v>356</v>
      </c>
      <c r="D168" s="133" t="s">
        <v>253</v>
      </c>
      <c r="E168" s="134" t="s">
        <v>722</v>
      </c>
      <c r="F168" s="135" t="s">
        <v>3150</v>
      </c>
      <c r="G168" s="136" t="s">
        <v>256</v>
      </c>
      <c r="H168" s="137">
        <v>34.732999999999997</v>
      </c>
      <c r="I168" s="138"/>
      <c r="J168" s="139">
        <f t="shared" si="2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258</v>
      </c>
      <c r="AT168" s="144" t="s">
        <v>253</v>
      </c>
      <c r="AU168" s="144" t="s">
        <v>85</v>
      </c>
      <c r="AY168" s="13" t="s">
        <v>251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3" t="s">
        <v>83</v>
      </c>
      <c r="BK168" s="145">
        <f t="shared" si="29"/>
        <v>0</v>
      </c>
      <c r="BL168" s="13" t="s">
        <v>258</v>
      </c>
      <c r="BM168" s="144" t="s">
        <v>3151</v>
      </c>
    </row>
    <row r="169" spans="2:65" s="1" customFormat="1" ht="24.2" customHeight="1">
      <c r="B169" s="132"/>
      <c r="C169" s="133" t="s">
        <v>360</v>
      </c>
      <c r="D169" s="133" t="s">
        <v>253</v>
      </c>
      <c r="E169" s="134" t="s">
        <v>734</v>
      </c>
      <c r="F169" s="135" t="s">
        <v>735</v>
      </c>
      <c r="G169" s="136" t="s">
        <v>256</v>
      </c>
      <c r="H169" s="137">
        <v>18.05</v>
      </c>
      <c r="I169" s="138"/>
      <c r="J169" s="139">
        <f t="shared" si="2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21"/>
        <v>0</v>
      </c>
      <c r="Q169" s="142">
        <v>4.0000000000000003E-5</v>
      </c>
      <c r="R169" s="142">
        <f t="shared" si="22"/>
        <v>7.2200000000000009E-4</v>
      </c>
      <c r="S169" s="142">
        <v>0</v>
      </c>
      <c r="T169" s="143">
        <f t="shared" si="23"/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3" t="s">
        <v>83</v>
      </c>
      <c r="BK169" s="145">
        <f t="shared" si="29"/>
        <v>0</v>
      </c>
      <c r="BL169" s="13" t="s">
        <v>258</v>
      </c>
      <c r="BM169" s="144" t="s">
        <v>3152</v>
      </c>
    </row>
    <row r="170" spans="2:65" s="1" customFormat="1" ht="24.2" customHeight="1">
      <c r="B170" s="132"/>
      <c r="C170" s="133" t="s">
        <v>479</v>
      </c>
      <c r="D170" s="133" t="s">
        <v>253</v>
      </c>
      <c r="E170" s="134" t="s">
        <v>750</v>
      </c>
      <c r="F170" s="135" t="s">
        <v>751</v>
      </c>
      <c r="G170" s="136" t="s">
        <v>256</v>
      </c>
      <c r="H170" s="137">
        <v>34.732999999999997</v>
      </c>
      <c r="I170" s="138"/>
      <c r="J170" s="139">
        <f t="shared" si="20"/>
        <v>0</v>
      </c>
      <c r="K170" s="135" t="s">
        <v>563</v>
      </c>
      <c r="L170" s="28"/>
      <c r="M170" s="140" t="s">
        <v>1</v>
      </c>
      <c r="N170" s="141" t="s">
        <v>41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258</v>
      </c>
      <c r="AT170" s="144" t="s">
        <v>253</v>
      </c>
      <c r="AU170" s="144" t="s">
        <v>85</v>
      </c>
      <c r="AY170" s="13" t="s">
        <v>251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3" t="s">
        <v>83</v>
      </c>
      <c r="BK170" s="145">
        <f t="shared" si="29"/>
        <v>0</v>
      </c>
      <c r="BL170" s="13" t="s">
        <v>258</v>
      </c>
      <c r="BM170" s="144" t="s">
        <v>3153</v>
      </c>
    </row>
    <row r="171" spans="2:65" s="1" customFormat="1" ht="24.2" customHeight="1">
      <c r="B171" s="132"/>
      <c r="C171" s="133" t="s">
        <v>483</v>
      </c>
      <c r="D171" s="133" t="s">
        <v>253</v>
      </c>
      <c r="E171" s="134" t="s">
        <v>754</v>
      </c>
      <c r="F171" s="135" t="s">
        <v>755</v>
      </c>
      <c r="G171" s="136" t="s">
        <v>256</v>
      </c>
      <c r="H171" s="137">
        <v>69.465999999999994</v>
      </c>
      <c r="I171" s="138"/>
      <c r="J171" s="139">
        <f t="shared" si="20"/>
        <v>0</v>
      </c>
      <c r="K171" s="135" t="s">
        <v>563</v>
      </c>
      <c r="L171" s="28"/>
      <c r="M171" s="140" t="s">
        <v>1</v>
      </c>
      <c r="N171" s="141" t="s">
        <v>41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258</v>
      </c>
      <c r="AT171" s="144" t="s">
        <v>253</v>
      </c>
      <c r="AU171" s="144" t="s">
        <v>85</v>
      </c>
      <c r="AY171" s="13" t="s">
        <v>251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3" t="s">
        <v>83</v>
      </c>
      <c r="BK171" s="145">
        <f t="shared" si="29"/>
        <v>0</v>
      </c>
      <c r="BL171" s="13" t="s">
        <v>258</v>
      </c>
      <c r="BM171" s="144" t="s">
        <v>3154</v>
      </c>
    </row>
    <row r="172" spans="2:65" s="11" customFormat="1" ht="22.9" customHeight="1">
      <c r="B172" s="120"/>
      <c r="D172" s="121" t="s">
        <v>75</v>
      </c>
      <c r="E172" s="130" t="s">
        <v>775</v>
      </c>
      <c r="F172" s="130" t="s">
        <v>776</v>
      </c>
      <c r="I172" s="123"/>
      <c r="J172" s="131">
        <f>BK172</f>
        <v>0</v>
      </c>
      <c r="L172" s="120"/>
      <c r="M172" s="125"/>
      <c r="P172" s="126">
        <f>P173</f>
        <v>0</v>
      </c>
      <c r="R172" s="126">
        <f>R173</f>
        <v>0</v>
      </c>
      <c r="T172" s="127">
        <f>T173</f>
        <v>0</v>
      </c>
      <c r="AR172" s="121" t="s">
        <v>83</v>
      </c>
      <c r="AT172" s="128" t="s">
        <v>75</v>
      </c>
      <c r="AU172" s="128" t="s">
        <v>83</v>
      </c>
      <c r="AY172" s="121" t="s">
        <v>251</v>
      </c>
      <c r="BK172" s="129">
        <f>BK173</f>
        <v>0</v>
      </c>
    </row>
    <row r="173" spans="2:65" s="1" customFormat="1" ht="21.75" customHeight="1">
      <c r="B173" s="132"/>
      <c r="C173" s="133" t="s">
        <v>364</v>
      </c>
      <c r="D173" s="133" t="s">
        <v>253</v>
      </c>
      <c r="E173" s="134" t="s">
        <v>778</v>
      </c>
      <c r="F173" s="135" t="s">
        <v>779</v>
      </c>
      <c r="G173" s="136" t="s">
        <v>281</v>
      </c>
      <c r="H173" s="137">
        <v>42.642000000000003</v>
      </c>
      <c r="I173" s="138"/>
      <c r="J173" s="139">
        <f>ROUND(I173*H173,2)</f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3" t="s">
        <v>83</v>
      </c>
      <c r="BK173" s="145">
        <f>ROUND(I173*H173,2)</f>
        <v>0</v>
      </c>
      <c r="BL173" s="13" t="s">
        <v>258</v>
      </c>
      <c r="BM173" s="144" t="s">
        <v>3155</v>
      </c>
    </row>
    <row r="174" spans="2:65" s="11" customFormat="1" ht="25.9" customHeight="1">
      <c r="B174" s="120"/>
      <c r="D174" s="121" t="s">
        <v>75</v>
      </c>
      <c r="E174" s="122" t="s">
        <v>781</v>
      </c>
      <c r="F174" s="122" t="s">
        <v>782</v>
      </c>
      <c r="I174" s="123"/>
      <c r="J174" s="124">
        <f>BK174</f>
        <v>0</v>
      </c>
      <c r="L174" s="120"/>
      <c r="M174" s="125"/>
      <c r="P174" s="126">
        <f>P175+P181+P184+P195+P201</f>
        <v>0</v>
      </c>
      <c r="R174" s="126">
        <f>R175+R181+R184+R195+R201</f>
        <v>0.57518497000000002</v>
      </c>
      <c r="T174" s="127">
        <f>T175+T181+T184+T195+T201</f>
        <v>0</v>
      </c>
      <c r="AR174" s="121" t="s">
        <v>85</v>
      </c>
      <c r="AT174" s="128" t="s">
        <v>75</v>
      </c>
      <c r="AU174" s="128" t="s">
        <v>76</v>
      </c>
      <c r="AY174" s="121" t="s">
        <v>251</v>
      </c>
      <c r="BK174" s="129">
        <f>BK175+BK181+BK184+BK195+BK201</f>
        <v>0</v>
      </c>
    </row>
    <row r="175" spans="2:65" s="11" customFormat="1" ht="22.9" customHeight="1">
      <c r="B175" s="120"/>
      <c r="D175" s="121" t="s">
        <v>75</v>
      </c>
      <c r="E175" s="130" t="s">
        <v>854</v>
      </c>
      <c r="F175" s="130" t="s">
        <v>855</v>
      </c>
      <c r="I175" s="123"/>
      <c r="J175" s="131">
        <f>BK175</f>
        <v>0</v>
      </c>
      <c r="L175" s="120"/>
      <c r="M175" s="125"/>
      <c r="P175" s="126">
        <f>SUM(P176:P180)</f>
        <v>0</v>
      </c>
      <c r="R175" s="126">
        <f>SUM(R176:R180)</f>
        <v>5.3901999999999992E-2</v>
      </c>
      <c r="T175" s="127">
        <f>SUM(T176:T180)</f>
        <v>0</v>
      </c>
      <c r="AR175" s="121" t="s">
        <v>85</v>
      </c>
      <c r="AT175" s="128" t="s">
        <v>75</v>
      </c>
      <c r="AU175" s="128" t="s">
        <v>83</v>
      </c>
      <c r="AY175" s="121" t="s">
        <v>251</v>
      </c>
      <c r="BK175" s="129">
        <f>SUM(BK176:BK180)</f>
        <v>0</v>
      </c>
    </row>
    <row r="176" spans="2:65" s="1" customFormat="1" ht="24.2" customHeight="1">
      <c r="B176" s="132"/>
      <c r="C176" s="133" t="s">
        <v>368</v>
      </c>
      <c r="D176" s="133" t="s">
        <v>253</v>
      </c>
      <c r="E176" s="134" t="s">
        <v>857</v>
      </c>
      <c r="F176" s="135" t="s">
        <v>858</v>
      </c>
      <c r="G176" s="136" t="s">
        <v>256</v>
      </c>
      <c r="H176" s="137">
        <v>18.05</v>
      </c>
      <c r="I176" s="138"/>
      <c r="J176" s="139">
        <f>ROUND(I176*H176,2)</f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315</v>
      </c>
      <c r="AT176" s="144" t="s">
        <v>253</v>
      </c>
      <c r="AU176" s="144" t="s">
        <v>85</v>
      </c>
      <c r="AY176" s="13" t="s">
        <v>251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3" t="s">
        <v>83</v>
      </c>
      <c r="BK176" s="145">
        <f>ROUND(I176*H176,2)</f>
        <v>0</v>
      </c>
      <c r="BL176" s="13" t="s">
        <v>315</v>
      </c>
      <c r="BM176" s="144" t="s">
        <v>3156</v>
      </c>
    </row>
    <row r="177" spans="2:65" s="1" customFormat="1" ht="24.2" customHeight="1">
      <c r="B177" s="132"/>
      <c r="C177" s="146" t="s">
        <v>372</v>
      </c>
      <c r="D177" s="146" t="s">
        <v>423</v>
      </c>
      <c r="E177" s="147" t="s">
        <v>877</v>
      </c>
      <c r="F177" s="148" t="s">
        <v>3157</v>
      </c>
      <c r="G177" s="149" t="s">
        <v>256</v>
      </c>
      <c r="H177" s="150">
        <v>18.952999999999999</v>
      </c>
      <c r="I177" s="151"/>
      <c r="J177" s="152">
        <f>ROUND(I177*H177,2)</f>
        <v>0</v>
      </c>
      <c r="K177" s="148" t="s">
        <v>257</v>
      </c>
      <c r="L177" s="153"/>
      <c r="M177" s="154" t="s">
        <v>1</v>
      </c>
      <c r="N177" s="155" t="s">
        <v>41</v>
      </c>
      <c r="P177" s="142">
        <f>O177*H177</f>
        <v>0</v>
      </c>
      <c r="Q177" s="142">
        <v>2.3999999999999998E-3</v>
      </c>
      <c r="R177" s="142">
        <f>Q177*H177</f>
        <v>4.5487199999999992E-2</v>
      </c>
      <c r="S177" s="142">
        <v>0</v>
      </c>
      <c r="T177" s="143">
        <f>S177*H177</f>
        <v>0</v>
      </c>
      <c r="AR177" s="144" t="s">
        <v>380</v>
      </c>
      <c r="AT177" s="144" t="s">
        <v>423</v>
      </c>
      <c r="AU177" s="144" t="s">
        <v>85</v>
      </c>
      <c r="AY177" s="13" t="s">
        <v>251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3" t="s">
        <v>83</v>
      </c>
      <c r="BK177" s="145">
        <f>ROUND(I177*H177,2)</f>
        <v>0</v>
      </c>
      <c r="BL177" s="13" t="s">
        <v>315</v>
      </c>
      <c r="BM177" s="144" t="s">
        <v>3158</v>
      </c>
    </row>
    <row r="178" spans="2:65" s="1" customFormat="1" ht="24.2" customHeight="1">
      <c r="B178" s="132"/>
      <c r="C178" s="133" t="s">
        <v>376</v>
      </c>
      <c r="D178" s="133" t="s">
        <v>253</v>
      </c>
      <c r="E178" s="134" t="s">
        <v>921</v>
      </c>
      <c r="F178" s="135" t="s">
        <v>922</v>
      </c>
      <c r="G178" s="136" t="s">
        <v>256</v>
      </c>
      <c r="H178" s="137">
        <v>18.05</v>
      </c>
      <c r="I178" s="138"/>
      <c r="J178" s="139">
        <f>ROUND(I178*H178,2)</f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3" t="s">
        <v>83</v>
      </c>
      <c r="BK178" s="145">
        <f>ROUND(I178*H178,2)</f>
        <v>0</v>
      </c>
      <c r="BL178" s="13" t="s">
        <v>315</v>
      </c>
      <c r="BM178" s="144" t="s">
        <v>3159</v>
      </c>
    </row>
    <row r="179" spans="2:65" s="1" customFormat="1" ht="16.5" customHeight="1">
      <c r="B179" s="132"/>
      <c r="C179" s="146" t="s">
        <v>380</v>
      </c>
      <c r="D179" s="146" t="s">
        <v>423</v>
      </c>
      <c r="E179" s="147" t="s">
        <v>925</v>
      </c>
      <c r="F179" s="148" t="s">
        <v>926</v>
      </c>
      <c r="G179" s="149" t="s">
        <v>256</v>
      </c>
      <c r="H179" s="150">
        <v>21.036999999999999</v>
      </c>
      <c r="I179" s="151"/>
      <c r="J179" s="152">
        <f>ROUND(I179*H179,2)</f>
        <v>0</v>
      </c>
      <c r="K179" s="148" t="s">
        <v>257</v>
      </c>
      <c r="L179" s="153"/>
      <c r="M179" s="154" t="s">
        <v>1</v>
      </c>
      <c r="N179" s="155" t="s">
        <v>41</v>
      </c>
      <c r="P179" s="142">
        <f>O179*H179</f>
        <v>0</v>
      </c>
      <c r="Q179" s="142">
        <v>4.0000000000000002E-4</v>
      </c>
      <c r="R179" s="142">
        <f>Q179*H179</f>
        <v>8.4148000000000001E-3</v>
      </c>
      <c r="S179" s="142">
        <v>0</v>
      </c>
      <c r="T179" s="143">
        <f>S179*H179</f>
        <v>0</v>
      </c>
      <c r="AR179" s="144" t="s">
        <v>380</v>
      </c>
      <c r="AT179" s="144" t="s">
        <v>423</v>
      </c>
      <c r="AU179" s="144" t="s">
        <v>85</v>
      </c>
      <c r="AY179" s="13" t="s">
        <v>251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3" t="s">
        <v>83</v>
      </c>
      <c r="BK179" s="145">
        <f>ROUND(I179*H179,2)</f>
        <v>0</v>
      </c>
      <c r="BL179" s="13" t="s">
        <v>315</v>
      </c>
      <c r="BM179" s="144" t="s">
        <v>3160</v>
      </c>
    </row>
    <row r="180" spans="2:65" s="1" customFormat="1" ht="24.2" customHeight="1">
      <c r="B180" s="132"/>
      <c r="C180" s="133" t="s">
        <v>384</v>
      </c>
      <c r="D180" s="133" t="s">
        <v>253</v>
      </c>
      <c r="E180" s="134" t="s">
        <v>929</v>
      </c>
      <c r="F180" s="135" t="s">
        <v>930</v>
      </c>
      <c r="G180" s="136" t="s">
        <v>821</v>
      </c>
      <c r="H180" s="160"/>
      <c r="I180" s="138"/>
      <c r="J180" s="139">
        <f>ROUND(I180*H180,2)</f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315</v>
      </c>
      <c r="AT180" s="144" t="s">
        <v>253</v>
      </c>
      <c r="AU180" s="144" t="s">
        <v>85</v>
      </c>
      <c r="AY180" s="13" t="s">
        <v>251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3" t="s">
        <v>83</v>
      </c>
      <c r="BK180" s="145">
        <f>ROUND(I180*H180,2)</f>
        <v>0</v>
      </c>
      <c r="BL180" s="13" t="s">
        <v>315</v>
      </c>
      <c r="BM180" s="144" t="s">
        <v>3161</v>
      </c>
    </row>
    <row r="181" spans="2:65" s="11" customFormat="1" ht="22.9" customHeight="1">
      <c r="B181" s="120"/>
      <c r="D181" s="121" t="s">
        <v>75</v>
      </c>
      <c r="E181" s="130" t="s">
        <v>974</v>
      </c>
      <c r="F181" s="130" t="s">
        <v>975</v>
      </c>
      <c r="I181" s="123"/>
      <c r="J181" s="131">
        <f>BK181</f>
        <v>0</v>
      </c>
      <c r="L181" s="120"/>
      <c r="M181" s="125"/>
      <c r="P181" s="126">
        <f>SUM(P182:P183)</f>
        <v>0</v>
      </c>
      <c r="R181" s="126">
        <f>SUM(R182:R183)</f>
        <v>1.8235999999999999E-3</v>
      </c>
      <c r="T181" s="127">
        <f>SUM(T182:T183)</f>
        <v>0</v>
      </c>
      <c r="AR181" s="121" t="s">
        <v>85</v>
      </c>
      <c r="AT181" s="128" t="s">
        <v>75</v>
      </c>
      <c r="AU181" s="128" t="s">
        <v>83</v>
      </c>
      <c r="AY181" s="121" t="s">
        <v>251</v>
      </c>
      <c r="BK181" s="129">
        <f>SUM(BK182:BK183)</f>
        <v>0</v>
      </c>
    </row>
    <row r="182" spans="2:65" s="1" customFormat="1" ht="24.2" customHeight="1">
      <c r="B182" s="132"/>
      <c r="C182" s="133" t="s">
        <v>388</v>
      </c>
      <c r="D182" s="133" t="s">
        <v>253</v>
      </c>
      <c r="E182" s="134" t="s">
        <v>985</v>
      </c>
      <c r="F182" s="135" t="s">
        <v>986</v>
      </c>
      <c r="G182" s="136" t="s">
        <v>411</v>
      </c>
      <c r="H182" s="137">
        <v>1.94</v>
      </c>
      <c r="I182" s="138"/>
      <c r="J182" s="139">
        <f>ROUND(I182*H182,2)</f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>O182*H182</f>
        <v>0</v>
      </c>
      <c r="Q182" s="142">
        <v>9.3999999999999997E-4</v>
      </c>
      <c r="R182" s="142">
        <f>Q182*H182</f>
        <v>1.8235999999999999E-3</v>
      </c>
      <c r="S182" s="142">
        <v>0</v>
      </c>
      <c r="T182" s="143">
        <f>S182*H182</f>
        <v>0</v>
      </c>
      <c r="AR182" s="144" t="s">
        <v>315</v>
      </c>
      <c r="AT182" s="144" t="s">
        <v>253</v>
      </c>
      <c r="AU182" s="144" t="s">
        <v>85</v>
      </c>
      <c r="AY182" s="13" t="s">
        <v>251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3" t="s">
        <v>83</v>
      </c>
      <c r="BK182" s="145">
        <f>ROUND(I182*H182,2)</f>
        <v>0</v>
      </c>
      <c r="BL182" s="13" t="s">
        <v>315</v>
      </c>
      <c r="BM182" s="144" t="s">
        <v>3162</v>
      </c>
    </row>
    <row r="183" spans="2:65" s="1" customFormat="1" ht="24.2" customHeight="1">
      <c r="B183" s="132"/>
      <c r="C183" s="133" t="s">
        <v>392</v>
      </c>
      <c r="D183" s="133" t="s">
        <v>253</v>
      </c>
      <c r="E183" s="134" t="s">
        <v>989</v>
      </c>
      <c r="F183" s="135" t="s">
        <v>990</v>
      </c>
      <c r="G183" s="136" t="s">
        <v>821</v>
      </c>
      <c r="H183" s="160"/>
      <c r="I183" s="138"/>
      <c r="J183" s="139">
        <f>ROUND(I183*H183,2)</f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315</v>
      </c>
      <c r="AT183" s="144" t="s">
        <v>253</v>
      </c>
      <c r="AU183" s="144" t="s">
        <v>85</v>
      </c>
      <c r="AY183" s="13" t="s">
        <v>251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3" t="s">
        <v>83</v>
      </c>
      <c r="BK183" s="145">
        <f>ROUND(I183*H183,2)</f>
        <v>0</v>
      </c>
      <c r="BL183" s="13" t="s">
        <v>315</v>
      </c>
      <c r="BM183" s="144" t="s">
        <v>3163</v>
      </c>
    </row>
    <row r="184" spans="2:65" s="11" customFormat="1" ht="22.9" customHeight="1">
      <c r="B184" s="120"/>
      <c r="D184" s="121" t="s">
        <v>75</v>
      </c>
      <c r="E184" s="130" t="s">
        <v>992</v>
      </c>
      <c r="F184" s="130" t="s">
        <v>993</v>
      </c>
      <c r="I184" s="123"/>
      <c r="J184" s="131">
        <f>BK184</f>
        <v>0</v>
      </c>
      <c r="L184" s="120"/>
      <c r="M184" s="125"/>
      <c r="P184" s="126">
        <f>SUM(P185:P194)</f>
        <v>0</v>
      </c>
      <c r="R184" s="126">
        <f>SUM(R185:R194)</f>
        <v>0.28384999999999999</v>
      </c>
      <c r="T184" s="127">
        <f>SUM(T185:T194)</f>
        <v>0</v>
      </c>
      <c r="AR184" s="121" t="s">
        <v>85</v>
      </c>
      <c r="AT184" s="128" t="s">
        <v>75</v>
      </c>
      <c r="AU184" s="128" t="s">
        <v>83</v>
      </c>
      <c r="AY184" s="121" t="s">
        <v>251</v>
      </c>
      <c r="BK184" s="129">
        <f>SUM(BK185:BK194)</f>
        <v>0</v>
      </c>
    </row>
    <row r="185" spans="2:65" s="1" customFormat="1" ht="24.2" customHeight="1">
      <c r="B185" s="132"/>
      <c r="C185" s="133" t="s">
        <v>398</v>
      </c>
      <c r="D185" s="133" t="s">
        <v>253</v>
      </c>
      <c r="E185" s="134" t="s">
        <v>995</v>
      </c>
      <c r="F185" s="135" t="s">
        <v>3164</v>
      </c>
      <c r="G185" s="136" t="s">
        <v>256</v>
      </c>
      <c r="H185" s="137">
        <v>5</v>
      </c>
      <c r="I185" s="138"/>
      <c r="J185" s="139">
        <f t="shared" ref="J185:J192" si="30">ROUND(I185*H185,2)</f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ref="P185:P192" si="31">O185*H185</f>
        <v>0</v>
      </c>
      <c r="Q185" s="142">
        <v>2.7E-4</v>
      </c>
      <c r="R185" s="142">
        <f t="shared" ref="R185:R192" si="32">Q185*H185</f>
        <v>1.3500000000000001E-3</v>
      </c>
      <c r="S185" s="142">
        <v>0</v>
      </c>
      <c r="T185" s="143">
        <f t="shared" ref="T185:T192" si="33">S185*H185</f>
        <v>0</v>
      </c>
      <c r="AR185" s="144" t="s">
        <v>315</v>
      </c>
      <c r="AT185" s="144" t="s">
        <v>253</v>
      </c>
      <c r="AU185" s="144" t="s">
        <v>85</v>
      </c>
      <c r="AY185" s="13" t="s">
        <v>251</v>
      </c>
      <c r="BE185" s="145">
        <f t="shared" ref="BE185:BE192" si="34">IF(N185="základní",J185,0)</f>
        <v>0</v>
      </c>
      <c r="BF185" s="145">
        <f t="shared" ref="BF185:BF192" si="35">IF(N185="snížená",J185,0)</f>
        <v>0</v>
      </c>
      <c r="BG185" s="145">
        <f t="shared" ref="BG185:BG192" si="36">IF(N185="zákl. přenesená",J185,0)</f>
        <v>0</v>
      </c>
      <c r="BH185" s="145">
        <f t="shared" ref="BH185:BH192" si="37">IF(N185="sníž. přenesená",J185,0)</f>
        <v>0</v>
      </c>
      <c r="BI185" s="145">
        <f t="shared" ref="BI185:BI192" si="38">IF(N185="nulová",J185,0)</f>
        <v>0</v>
      </c>
      <c r="BJ185" s="13" t="s">
        <v>83</v>
      </c>
      <c r="BK185" s="145">
        <f t="shared" ref="BK185:BK192" si="39">ROUND(I185*H185,2)</f>
        <v>0</v>
      </c>
      <c r="BL185" s="13" t="s">
        <v>315</v>
      </c>
      <c r="BM185" s="144" t="s">
        <v>3165</v>
      </c>
    </row>
    <row r="186" spans="2:65" s="1" customFormat="1" ht="24.2" customHeight="1">
      <c r="B186" s="132"/>
      <c r="C186" s="146" t="s">
        <v>404</v>
      </c>
      <c r="D186" s="146" t="s">
        <v>423</v>
      </c>
      <c r="E186" s="147" t="s">
        <v>999</v>
      </c>
      <c r="F186" s="148" t="s">
        <v>1000</v>
      </c>
      <c r="G186" s="149" t="s">
        <v>256</v>
      </c>
      <c r="H186" s="150">
        <v>5</v>
      </c>
      <c r="I186" s="151"/>
      <c r="J186" s="152">
        <f t="shared" si="30"/>
        <v>0</v>
      </c>
      <c r="K186" s="148" t="s">
        <v>257</v>
      </c>
      <c r="L186" s="153"/>
      <c r="M186" s="154" t="s">
        <v>1</v>
      </c>
      <c r="N186" s="155" t="s">
        <v>41</v>
      </c>
      <c r="P186" s="142">
        <f t="shared" si="31"/>
        <v>0</v>
      </c>
      <c r="Q186" s="142">
        <v>3.056E-2</v>
      </c>
      <c r="R186" s="142">
        <f t="shared" si="32"/>
        <v>0.15279999999999999</v>
      </c>
      <c r="S186" s="142">
        <v>0</v>
      </c>
      <c r="T186" s="143">
        <f t="shared" si="33"/>
        <v>0</v>
      </c>
      <c r="AR186" s="144" t="s">
        <v>380</v>
      </c>
      <c r="AT186" s="144" t="s">
        <v>423</v>
      </c>
      <c r="AU186" s="144" t="s">
        <v>85</v>
      </c>
      <c r="AY186" s="13" t="s">
        <v>251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3" t="s">
        <v>83</v>
      </c>
      <c r="BK186" s="145">
        <f t="shared" si="39"/>
        <v>0</v>
      </c>
      <c r="BL186" s="13" t="s">
        <v>315</v>
      </c>
      <c r="BM186" s="144" t="s">
        <v>3166</v>
      </c>
    </row>
    <row r="187" spans="2:65" s="1" customFormat="1" ht="24.2" customHeight="1">
      <c r="B187" s="132"/>
      <c r="C187" s="133" t="s">
        <v>408</v>
      </c>
      <c r="D187" s="133" t="s">
        <v>253</v>
      </c>
      <c r="E187" s="134" t="s">
        <v>1003</v>
      </c>
      <c r="F187" s="135" t="s">
        <v>3167</v>
      </c>
      <c r="G187" s="136" t="s">
        <v>256</v>
      </c>
      <c r="H187" s="137">
        <v>4</v>
      </c>
      <c r="I187" s="138"/>
      <c r="J187" s="139">
        <f t="shared" si="3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31"/>
        <v>0</v>
      </c>
      <c r="Q187" s="142">
        <v>2.5999999999999998E-4</v>
      </c>
      <c r="R187" s="142">
        <f t="shared" si="32"/>
        <v>1.0399999999999999E-3</v>
      </c>
      <c r="S187" s="142">
        <v>0</v>
      </c>
      <c r="T187" s="143">
        <f t="shared" si="33"/>
        <v>0</v>
      </c>
      <c r="AR187" s="144" t="s">
        <v>315</v>
      </c>
      <c r="AT187" s="144" t="s">
        <v>253</v>
      </c>
      <c r="AU187" s="144" t="s">
        <v>85</v>
      </c>
      <c r="AY187" s="13" t="s">
        <v>251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3" t="s">
        <v>83</v>
      </c>
      <c r="BK187" s="145">
        <f t="shared" si="39"/>
        <v>0</v>
      </c>
      <c r="BL187" s="13" t="s">
        <v>315</v>
      </c>
      <c r="BM187" s="144" t="s">
        <v>3168</v>
      </c>
    </row>
    <row r="188" spans="2:65" s="1" customFormat="1" ht="24.2" customHeight="1">
      <c r="B188" s="132"/>
      <c r="C188" s="146" t="s">
        <v>413</v>
      </c>
      <c r="D188" s="146" t="s">
        <v>423</v>
      </c>
      <c r="E188" s="147" t="s">
        <v>1007</v>
      </c>
      <c r="F188" s="148" t="s">
        <v>1008</v>
      </c>
      <c r="G188" s="149" t="s">
        <v>256</v>
      </c>
      <c r="H188" s="150">
        <v>4</v>
      </c>
      <c r="I188" s="151"/>
      <c r="J188" s="152">
        <f t="shared" si="30"/>
        <v>0</v>
      </c>
      <c r="K188" s="148" t="s">
        <v>257</v>
      </c>
      <c r="L188" s="153"/>
      <c r="M188" s="154" t="s">
        <v>1</v>
      </c>
      <c r="N188" s="155" t="s">
        <v>41</v>
      </c>
      <c r="P188" s="142">
        <f t="shared" si="31"/>
        <v>0</v>
      </c>
      <c r="Q188" s="142">
        <v>2.87E-2</v>
      </c>
      <c r="R188" s="142">
        <f t="shared" si="32"/>
        <v>0.1148</v>
      </c>
      <c r="S188" s="142">
        <v>0</v>
      </c>
      <c r="T188" s="143">
        <f t="shared" si="33"/>
        <v>0</v>
      </c>
      <c r="AR188" s="144" t="s">
        <v>380</v>
      </c>
      <c r="AT188" s="144" t="s">
        <v>423</v>
      </c>
      <c r="AU188" s="144" t="s">
        <v>85</v>
      </c>
      <c r="AY188" s="13" t="s">
        <v>251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3" t="s">
        <v>83</v>
      </c>
      <c r="BK188" s="145">
        <f t="shared" si="39"/>
        <v>0</v>
      </c>
      <c r="BL188" s="13" t="s">
        <v>315</v>
      </c>
      <c r="BM188" s="144" t="s">
        <v>3169</v>
      </c>
    </row>
    <row r="189" spans="2:65" s="1" customFormat="1" ht="24.2" customHeight="1">
      <c r="B189" s="132"/>
      <c r="C189" s="133" t="s">
        <v>422</v>
      </c>
      <c r="D189" s="133" t="s">
        <v>253</v>
      </c>
      <c r="E189" s="134" t="s">
        <v>1019</v>
      </c>
      <c r="F189" s="135" t="s">
        <v>1020</v>
      </c>
      <c r="G189" s="136" t="s">
        <v>335</v>
      </c>
      <c r="H189" s="137">
        <v>1</v>
      </c>
      <c r="I189" s="138"/>
      <c r="J189" s="139">
        <f t="shared" si="3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315</v>
      </c>
      <c r="AT189" s="144" t="s">
        <v>253</v>
      </c>
      <c r="AU189" s="144" t="s">
        <v>85</v>
      </c>
      <c r="AY189" s="13" t="s">
        <v>251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3" t="s">
        <v>83</v>
      </c>
      <c r="BK189" s="145">
        <f t="shared" si="39"/>
        <v>0</v>
      </c>
      <c r="BL189" s="13" t="s">
        <v>315</v>
      </c>
      <c r="BM189" s="144" t="s">
        <v>3170</v>
      </c>
    </row>
    <row r="190" spans="2:65" s="1" customFormat="1" ht="24.2" customHeight="1">
      <c r="B190" s="132"/>
      <c r="C190" s="146" t="s">
        <v>427</v>
      </c>
      <c r="D190" s="146" t="s">
        <v>423</v>
      </c>
      <c r="E190" s="147" t="s">
        <v>1023</v>
      </c>
      <c r="F190" s="148" t="s">
        <v>1024</v>
      </c>
      <c r="G190" s="149" t="s">
        <v>401</v>
      </c>
      <c r="H190" s="150">
        <v>1</v>
      </c>
      <c r="I190" s="151"/>
      <c r="J190" s="152">
        <f t="shared" si="30"/>
        <v>0</v>
      </c>
      <c r="K190" s="148" t="s">
        <v>1</v>
      </c>
      <c r="L190" s="153"/>
      <c r="M190" s="154" t="s">
        <v>1</v>
      </c>
      <c r="N190" s="155" t="s">
        <v>41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380</v>
      </c>
      <c r="AT190" s="144" t="s">
        <v>423</v>
      </c>
      <c r="AU190" s="144" t="s">
        <v>85</v>
      </c>
      <c r="AY190" s="13" t="s">
        <v>251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3" t="s">
        <v>83</v>
      </c>
      <c r="BK190" s="145">
        <f t="shared" si="39"/>
        <v>0</v>
      </c>
      <c r="BL190" s="13" t="s">
        <v>315</v>
      </c>
      <c r="BM190" s="144" t="s">
        <v>3171</v>
      </c>
    </row>
    <row r="191" spans="2:65" s="1" customFormat="1" ht="24.2" customHeight="1">
      <c r="B191" s="132"/>
      <c r="C191" s="133" t="s">
        <v>435</v>
      </c>
      <c r="D191" s="133" t="s">
        <v>253</v>
      </c>
      <c r="E191" s="134" t="s">
        <v>1077</v>
      </c>
      <c r="F191" s="135" t="s">
        <v>1078</v>
      </c>
      <c r="G191" s="136" t="s">
        <v>335</v>
      </c>
      <c r="H191" s="137">
        <v>3</v>
      </c>
      <c r="I191" s="138"/>
      <c r="J191" s="139">
        <f t="shared" si="30"/>
        <v>0</v>
      </c>
      <c r="K191" s="135" t="s">
        <v>1074</v>
      </c>
      <c r="L191" s="28"/>
      <c r="M191" s="140" t="s">
        <v>1</v>
      </c>
      <c r="N191" s="141" t="s">
        <v>41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315</v>
      </c>
      <c r="AT191" s="144" t="s">
        <v>253</v>
      </c>
      <c r="AU191" s="144" t="s">
        <v>85</v>
      </c>
      <c r="AY191" s="13" t="s">
        <v>251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3" t="s">
        <v>83</v>
      </c>
      <c r="BK191" s="145">
        <f t="shared" si="39"/>
        <v>0</v>
      </c>
      <c r="BL191" s="13" t="s">
        <v>315</v>
      </c>
      <c r="BM191" s="144" t="s">
        <v>3172</v>
      </c>
    </row>
    <row r="192" spans="2:65" s="1" customFormat="1" ht="21.75" customHeight="1">
      <c r="B192" s="132"/>
      <c r="C192" s="146" t="s">
        <v>439</v>
      </c>
      <c r="D192" s="146" t="s">
        <v>423</v>
      </c>
      <c r="E192" s="147" t="s">
        <v>1085</v>
      </c>
      <c r="F192" s="148" t="s">
        <v>1086</v>
      </c>
      <c r="G192" s="149" t="s">
        <v>411</v>
      </c>
      <c r="H192" s="150">
        <v>7.7</v>
      </c>
      <c r="I192" s="151"/>
      <c r="J192" s="152">
        <f t="shared" si="30"/>
        <v>0</v>
      </c>
      <c r="K192" s="148" t="s">
        <v>257</v>
      </c>
      <c r="L192" s="153"/>
      <c r="M192" s="154" t="s">
        <v>1</v>
      </c>
      <c r="N192" s="155" t="s">
        <v>41</v>
      </c>
      <c r="P192" s="142">
        <f t="shared" si="31"/>
        <v>0</v>
      </c>
      <c r="Q192" s="142">
        <v>1.8E-3</v>
      </c>
      <c r="R192" s="142">
        <f t="shared" si="32"/>
        <v>1.3860000000000001E-2</v>
      </c>
      <c r="S192" s="142">
        <v>0</v>
      </c>
      <c r="T192" s="143">
        <f t="shared" si="33"/>
        <v>0</v>
      </c>
      <c r="AR192" s="144" t="s">
        <v>380</v>
      </c>
      <c r="AT192" s="144" t="s">
        <v>423</v>
      </c>
      <c r="AU192" s="144" t="s">
        <v>85</v>
      </c>
      <c r="AY192" s="13" t="s">
        <v>251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3" t="s">
        <v>83</v>
      </c>
      <c r="BK192" s="145">
        <f t="shared" si="39"/>
        <v>0</v>
      </c>
      <c r="BL192" s="13" t="s">
        <v>315</v>
      </c>
      <c r="BM192" s="144" t="s">
        <v>3173</v>
      </c>
    </row>
    <row r="193" spans="2:65" s="1" customFormat="1" ht="19.5">
      <c r="B193" s="28"/>
      <c r="D193" s="156" t="s">
        <v>679</v>
      </c>
      <c r="F193" s="157" t="s">
        <v>1088</v>
      </c>
      <c r="I193" s="158"/>
      <c r="L193" s="28"/>
      <c r="M193" s="159"/>
      <c r="T193" s="52"/>
      <c r="AT193" s="13" t="s">
        <v>679</v>
      </c>
      <c r="AU193" s="13" t="s">
        <v>85</v>
      </c>
    </row>
    <row r="194" spans="2:65" s="1" customFormat="1" ht="24.2" customHeight="1">
      <c r="B194" s="132"/>
      <c r="C194" s="133" t="s">
        <v>443</v>
      </c>
      <c r="D194" s="133" t="s">
        <v>253</v>
      </c>
      <c r="E194" s="134" t="s">
        <v>1130</v>
      </c>
      <c r="F194" s="135" t="s">
        <v>1131</v>
      </c>
      <c r="G194" s="136" t="s">
        <v>821</v>
      </c>
      <c r="H194" s="160"/>
      <c r="I194" s="138"/>
      <c r="J194" s="139">
        <f>ROUND(I194*H194,2)</f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315</v>
      </c>
      <c r="AT194" s="144" t="s">
        <v>253</v>
      </c>
      <c r="AU194" s="144" t="s">
        <v>85</v>
      </c>
      <c r="AY194" s="13" t="s">
        <v>251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3" t="s">
        <v>83</v>
      </c>
      <c r="BK194" s="145">
        <f>ROUND(I194*H194,2)</f>
        <v>0</v>
      </c>
      <c r="BL194" s="13" t="s">
        <v>315</v>
      </c>
      <c r="BM194" s="144" t="s">
        <v>3174</v>
      </c>
    </row>
    <row r="195" spans="2:65" s="11" customFormat="1" ht="22.9" customHeight="1">
      <c r="B195" s="120"/>
      <c r="D195" s="121" t="s">
        <v>75</v>
      </c>
      <c r="E195" s="130" t="s">
        <v>1288</v>
      </c>
      <c r="F195" s="130" t="s">
        <v>1289</v>
      </c>
      <c r="I195" s="123"/>
      <c r="J195" s="131">
        <f>BK195</f>
        <v>0</v>
      </c>
      <c r="L195" s="120"/>
      <c r="M195" s="125"/>
      <c r="P195" s="126">
        <f>SUM(P196:P200)</f>
        <v>0</v>
      </c>
      <c r="R195" s="126">
        <f>SUM(R196:R200)</f>
        <v>0.1951927</v>
      </c>
      <c r="T195" s="127">
        <f>SUM(T196:T200)</f>
        <v>0</v>
      </c>
      <c r="AR195" s="121" t="s">
        <v>85</v>
      </c>
      <c r="AT195" s="128" t="s">
        <v>75</v>
      </c>
      <c r="AU195" s="128" t="s">
        <v>83</v>
      </c>
      <c r="AY195" s="121" t="s">
        <v>251</v>
      </c>
      <c r="BK195" s="129">
        <f>SUM(BK196:BK200)</f>
        <v>0</v>
      </c>
    </row>
    <row r="196" spans="2:65" s="1" customFormat="1" ht="24.2" customHeight="1">
      <c r="B196" s="132"/>
      <c r="C196" s="133" t="s">
        <v>447</v>
      </c>
      <c r="D196" s="133" t="s">
        <v>253</v>
      </c>
      <c r="E196" s="134" t="s">
        <v>1291</v>
      </c>
      <c r="F196" s="135" t="s">
        <v>3175</v>
      </c>
      <c r="G196" s="136" t="s">
        <v>256</v>
      </c>
      <c r="H196" s="137">
        <v>18.05</v>
      </c>
      <c r="I196" s="138"/>
      <c r="J196" s="139">
        <f>ROUND(I196*H196,2)</f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>O196*H196</f>
        <v>0</v>
      </c>
      <c r="Q196" s="142">
        <v>3.0000000000000001E-5</v>
      </c>
      <c r="R196" s="142">
        <f>Q196*H196</f>
        <v>5.4149999999999999E-4</v>
      </c>
      <c r="S196" s="142">
        <v>0</v>
      </c>
      <c r="T196" s="143">
        <f>S196*H196</f>
        <v>0</v>
      </c>
      <c r="AR196" s="144" t="s">
        <v>315</v>
      </c>
      <c r="AT196" s="144" t="s">
        <v>253</v>
      </c>
      <c r="AU196" s="144" t="s">
        <v>85</v>
      </c>
      <c r="AY196" s="13" t="s">
        <v>251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3" t="s">
        <v>83</v>
      </c>
      <c r="BK196" s="145">
        <f>ROUND(I196*H196,2)</f>
        <v>0</v>
      </c>
      <c r="BL196" s="13" t="s">
        <v>315</v>
      </c>
      <c r="BM196" s="144" t="s">
        <v>3176</v>
      </c>
    </row>
    <row r="197" spans="2:65" s="1" customFormat="1" ht="24.2" customHeight="1">
      <c r="B197" s="132"/>
      <c r="C197" s="133" t="s">
        <v>451</v>
      </c>
      <c r="D197" s="133" t="s">
        <v>253</v>
      </c>
      <c r="E197" s="134" t="s">
        <v>1295</v>
      </c>
      <c r="F197" s="135" t="s">
        <v>3177</v>
      </c>
      <c r="G197" s="136" t="s">
        <v>256</v>
      </c>
      <c r="H197" s="137">
        <v>18.05</v>
      </c>
      <c r="I197" s="138"/>
      <c r="J197" s="139">
        <f>ROUND(I197*H197,2)</f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>O197*H197</f>
        <v>0</v>
      </c>
      <c r="Q197" s="142">
        <v>7.5799999999999999E-3</v>
      </c>
      <c r="R197" s="142">
        <f>Q197*H197</f>
        <v>0.136819</v>
      </c>
      <c r="S197" s="142">
        <v>0</v>
      </c>
      <c r="T197" s="143">
        <f>S197*H197</f>
        <v>0</v>
      </c>
      <c r="AR197" s="144" t="s">
        <v>315</v>
      </c>
      <c r="AT197" s="144" t="s">
        <v>253</v>
      </c>
      <c r="AU197" s="144" t="s">
        <v>85</v>
      </c>
      <c r="AY197" s="13" t="s">
        <v>251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3" t="s">
        <v>83</v>
      </c>
      <c r="BK197" s="145">
        <f>ROUND(I197*H197,2)</f>
        <v>0</v>
      </c>
      <c r="BL197" s="13" t="s">
        <v>315</v>
      </c>
      <c r="BM197" s="144" t="s">
        <v>3178</v>
      </c>
    </row>
    <row r="198" spans="2:65" s="1" customFormat="1" ht="16.5" customHeight="1">
      <c r="B198" s="132"/>
      <c r="C198" s="133" t="s">
        <v>455</v>
      </c>
      <c r="D198" s="133" t="s">
        <v>253</v>
      </c>
      <c r="E198" s="134" t="s">
        <v>1299</v>
      </c>
      <c r="F198" s="135" t="s">
        <v>1300</v>
      </c>
      <c r="G198" s="136" t="s">
        <v>256</v>
      </c>
      <c r="H198" s="137">
        <v>18.05</v>
      </c>
      <c r="I198" s="138"/>
      <c r="J198" s="139">
        <f>ROUND(I198*H198,2)</f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>O198*H198</f>
        <v>0</v>
      </c>
      <c r="Q198" s="142">
        <v>2.9999999999999997E-4</v>
      </c>
      <c r="R198" s="142">
        <f>Q198*H198</f>
        <v>5.4149999999999997E-3</v>
      </c>
      <c r="S198" s="142">
        <v>0</v>
      </c>
      <c r="T198" s="143">
        <f>S198*H198</f>
        <v>0</v>
      </c>
      <c r="AR198" s="144" t="s">
        <v>315</v>
      </c>
      <c r="AT198" s="144" t="s">
        <v>253</v>
      </c>
      <c r="AU198" s="144" t="s">
        <v>85</v>
      </c>
      <c r="AY198" s="13" t="s">
        <v>251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3" t="s">
        <v>83</v>
      </c>
      <c r="BK198" s="145">
        <f>ROUND(I198*H198,2)</f>
        <v>0</v>
      </c>
      <c r="BL198" s="13" t="s">
        <v>315</v>
      </c>
      <c r="BM198" s="144" t="s">
        <v>3179</v>
      </c>
    </row>
    <row r="199" spans="2:65" s="1" customFormat="1" ht="16.5" customHeight="1">
      <c r="B199" s="132"/>
      <c r="C199" s="146" t="s">
        <v>459</v>
      </c>
      <c r="D199" s="146" t="s">
        <v>423</v>
      </c>
      <c r="E199" s="147" t="s">
        <v>1303</v>
      </c>
      <c r="F199" s="148" t="s">
        <v>1304</v>
      </c>
      <c r="G199" s="149" t="s">
        <v>256</v>
      </c>
      <c r="H199" s="150">
        <v>19.855</v>
      </c>
      <c r="I199" s="151"/>
      <c r="J199" s="152">
        <f>ROUND(I199*H199,2)</f>
        <v>0</v>
      </c>
      <c r="K199" s="148" t="s">
        <v>257</v>
      </c>
      <c r="L199" s="153"/>
      <c r="M199" s="154" t="s">
        <v>1</v>
      </c>
      <c r="N199" s="155" t="s">
        <v>41</v>
      </c>
      <c r="P199" s="142">
        <f>O199*H199</f>
        <v>0</v>
      </c>
      <c r="Q199" s="142">
        <v>2.64E-3</v>
      </c>
      <c r="R199" s="142">
        <f>Q199*H199</f>
        <v>5.2417200000000004E-2</v>
      </c>
      <c r="S199" s="142">
        <v>0</v>
      </c>
      <c r="T199" s="143">
        <f>S199*H199</f>
        <v>0</v>
      </c>
      <c r="AR199" s="144" t="s">
        <v>380</v>
      </c>
      <c r="AT199" s="144" t="s">
        <v>423</v>
      </c>
      <c r="AU199" s="144" t="s">
        <v>85</v>
      </c>
      <c r="AY199" s="13" t="s">
        <v>251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3" t="s">
        <v>83</v>
      </c>
      <c r="BK199" s="145">
        <f>ROUND(I199*H199,2)</f>
        <v>0</v>
      </c>
      <c r="BL199" s="13" t="s">
        <v>315</v>
      </c>
      <c r="BM199" s="144" t="s">
        <v>3180</v>
      </c>
    </row>
    <row r="200" spans="2:65" s="1" customFormat="1" ht="24.2" customHeight="1">
      <c r="B200" s="132"/>
      <c r="C200" s="133" t="s">
        <v>463</v>
      </c>
      <c r="D200" s="133" t="s">
        <v>253</v>
      </c>
      <c r="E200" s="134" t="s">
        <v>1307</v>
      </c>
      <c r="F200" s="135" t="s">
        <v>1308</v>
      </c>
      <c r="G200" s="136" t="s">
        <v>821</v>
      </c>
      <c r="H200" s="160"/>
      <c r="I200" s="138"/>
      <c r="J200" s="139">
        <f>ROUND(I200*H200,2)</f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315</v>
      </c>
      <c r="AT200" s="144" t="s">
        <v>253</v>
      </c>
      <c r="AU200" s="144" t="s">
        <v>85</v>
      </c>
      <c r="AY200" s="13" t="s">
        <v>251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3" t="s">
        <v>83</v>
      </c>
      <c r="BK200" s="145">
        <f>ROUND(I200*H200,2)</f>
        <v>0</v>
      </c>
      <c r="BL200" s="13" t="s">
        <v>315</v>
      </c>
      <c r="BM200" s="144" t="s">
        <v>3181</v>
      </c>
    </row>
    <row r="201" spans="2:65" s="11" customFormat="1" ht="22.9" customHeight="1">
      <c r="B201" s="120"/>
      <c r="D201" s="121" t="s">
        <v>75</v>
      </c>
      <c r="E201" s="130" t="s">
        <v>1369</v>
      </c>
      <c r="F201" s="130" t="s">
        <v>1370</v>
      </c>
      <c r="I201" s="123"/>
      <c r="J201" s="131">
        <f>BK201</f>
        <v>0</v>
      </c>
      <c r="L201" s="120"/>
      <c r="M201" s="125"/>
      <c r="P201" s="126">
        <f>SUM(P202:P203)</f>
        <v>0</v>
      </c>
      <c r="R201" s="126">
        <f>SUM(R202:R203)</f>
        <v>4.0416670000000002E-2</v>
      </c>
      <c r="T201" s="127">
        <f>SUM(T202:T203)</f>
        <v>0</v>
      </c>
      <c r="AR201" s="121" t="s">
        <v>85</v>
      </c>
      <c r="AT201" s="128" t="s">
        <v>75</v>
      </c>
      <c r="AU201" s="128" t="s">
        <v>83</v>
      </c>
      <c r="AY201" s="121" t="s">
        <v>251</v>
      </c>
      <c r="BK201" s="129">
        <f>SUM(BK202:BK203)</f>
        <v>0</v>
      </c>
    </row>
    <row r="202" spans="2:65" s="1" customFormat="1" ht="33" customHeight="1">
      <c r="B202" s="132"/>
      <c r="C202" s="133" t="s">
        <v>467</v>
      </c>
      <c r="D202" s="133" t="s">
        <v>253</v>
      </c>
      <c r="E202" s="134" t="s">
        <v>1372</v>
      </c>
      <c r="F202" s="135" t="s">
        <v>3182</v>
      </c>
      <c r="G202" s="136" t="s">
        <v>256</v>
      </c>
      <c r="H202" s="137">
        <v>82.483000000000004</v>
      </c>
      <c r="I202" s="138"/>
      <c r="J202" s="139">
        <f>ROUND(I202*H202,2)</f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>O202*H202</f>
        <v>0</v>
      </c>
      <c r="Q202" s="142">
        <v>2.0000000000000001E-4</v>
      </c>
      <c r="R202" s="142">
        <f>Q202*H202</f>
        <v>1.64966E-2</v>
      </c>
      <c r="S202" s="142">
        <v>0</v>
      </c>
      <c r="T202" s="143">
        <f>S202*H202</f>
        <v>0</v>
      </c>
      <c r="AR202" s="144" t="s">
        <v>315</v>
      </c>
      <c r="AT202" s="144" t="s">
        <v>253</v>
      </c>
      <c r="AU202" s="144" t="s">
        <v>85</v>
      </c>
      <c r="AY202" s="13" t="s">
        <v>251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3" t="s">
        <v>83</v>
      </c>
      <c r="BK202" s="145">
        <f>ROUND(I202*H202,2)</f>
        <v>0</v>
      </c>
      <c r="BL202" s="13" t="s">
        <v>315</v>
      </c>
      <c r="BM202" s="144" t="s">
        <v>3183</v>
      </c>
    </row>
    <row r="203" spans="2:65" s="1" customFormat="1" ht="24.2" customHeight="1">
      <c r="B203" s="132"/>
      <c r="C203" s="133" t="s">
        <v>471</v>
      </c>
      <c r="D203" s="133" t="s">
        <v>253</v>
      </c>
      <c r="E203" s="134" t="s">
        <v>1384</v>
      </c>
      <c r="F203" s="135" t="s">
        <v>1385</v>
      </c>
      <c r="G203" s="136" t="s">
        <v>256</v>
      </c>
      <c r="H203" s="137">
        <v>82.483000000000004</v>
      </c>
      <c r="I203" s="138"/>
      <c r="J203" s="139">
        <f>ROUND(I203*H203,2)</f>
        <v>0</v>
      </c>
      <c r="K203" s="135" t="s">
        <v>257</v>
      </c>
      <c r="L203" s="28"/>
      <c r="M203" s="161" t="s">
        <v>1</v>
      </c>
      <c r="N203" s="162" t="s">
        <v>41</v>
      </c>
      <c r="O203" s="163"/>
      <c r="P203" s="164">
        <f>O203*H203</f>
        <v>0</v>
      </c>
      <c r="Q203" s="164">
        <v>2.9E-4</v>
      </c>
      <c r="R203" s="164">
        <f>Q203*H203</f>
        <v>2.3920070000000002E-2</v>
      </c>
      <c r="S203" s="164">
        <v>0</v>
      </c>
      <c r="T203" s="165">
        <f>S203*H203</f>
        <v>0</v>
      </c>
      <c r="AR203" s="144" t="s">
        <v>315</v>
      </c>
      <c r="AT203" s="144" t="s">
        <v>253</v>
      </c>
      <c r="AU203" s="144" t="s">
        <v>85</v>
      </c>
      <c r="AY203" s="13" t="s">
        <v>251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3" t="s">
        <v>83</v>
      </c>
      <c r="BK203" s="145">
        <f>ROUND(I203*H203,2)</f>
        <v>0</v>
      </c>
      <c r="BL203" s="13" t="s">
        <v>315</v>
      </c>
      <c r="BM203" s="144" t="s">
        <v>3184</v>
      </c>
    </row>
    <row r="204" spans="2:65" s="1" customFormat="1" ht="6.95" customHeight="1">
      <c r="B204" s="40"/>
      <c r="C204" s="41"/>
      <c r="D204" s="41"/>
      <c r="E204" s="41"/>
      <c r="F204" s="41"/>
      <c r="G204" s="41"/>
      <c r="H204" s="41"/>
      <c r="I204" s="41"/>
      <c r="J204" s="41"/>
      <c r="K204" s="41"/>
      <c r="L204" s="28"/>
    </row>
  </sheetData>
  <autoFilter ref="C135:K203" xr:uid="{00000000-0009-0000-0000-000008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124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3186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ROUND((SUM(BE126:BE133)),  2)</f>
        <v>0</v>
      </c>
      <c r="I37" s="92">
        <v>0.21</v>
      </c>
      <c r="J37" s="81">
        <f>ROUND(((SUM(BE126:BE133))*I37),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ROUND((SUM(BF126:BF133)),  2)</f>
        <v>0</v>
      </c>
      <c r="I38" s="92">
        <v>0.15</v>
      </c>
      <c r="J38" s="81">
        <f>ROUND(((SUM(BF126:BF133))*I38),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ROUND((SUM(BG126:BG133)),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ROUND((SUM(BH126:BH133)),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ROUND((SUM(BI126:BI133)),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01.04_NEP - VYTÁPĚNÍ I.etapa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3187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199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3185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16.5" customHeight="1">
      <c r="B118" s="28"/>
      <c r="E118" s="192" t="str">
        <f>E13</f>
        <v>SO 01.04_NEP - VYTÁPĚNÍ I.etapa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781</v>
      </c>
      <c r="F127" s="122" t="s">
        <v>782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83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3188</v>
      </c>
      <c r="F128" s="130" t="s">
        <v>3189</v>
      </c>
      <c r="I128" s="123"/>
      <c r="J128" s="131">
        <f>BK128</f>
        <v>0</v>
      </c>
      <c r="L128" s="120"/>
      <c r="M128" s="125"/>
      <c r="P128" s="126">
        <f>SUM(P129:P133)</f>
        <v>0</v>
      </c>
      <c r="R128" s="126">
        <f>SUM(R129:R133)</f>
        <v>0</v>
      </c>
      <c r="T128" s="127">
        <f>SUM(T129:T133)</f>
        <v>0</v>
      </c>
      <c r="AR128" s="121" t="s">
        <v>83</v>
      </c>
      <c r="AT128" s="128" t="s">
        <v>75</v>
      </c>
      <c r="AU128" s="128" t="s">
        <v>83</v>
      </c>
      <c r="AY128" s="121" t="s">
        <v>251</v>
      </c>
      <c r="BK128" s="129">
        <f>SUM(BK129:BK133)</f>
        <v>0</v>
      </c>
    </row>
    <row r="129" spans="2:65" s="1" customFormat="1" ht="21.75" customHeight="1">
      <c r="B129" s="132"/>
      <c r="C129" s="133" t="s">
        <v>83</v>
      </c>
      <c r="D129" s="133" t="s">
        <v>253</v>
      </c>
      <c r="E129" s="134" t="s">
        <v>3190</v>
      </c>
      <c r="F129" s="135" t="s">
        <v>3191</v>
      </c>
      <c r="G129" s="136" t="s">
        <v>1671</v>
      </c>
      <c r="H129" s="137">
        <v>32</v>
      </c>
      <c r="I129" s="138"/>
      <c r="J129" s="139">
        <f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3" t="s">
        <v>83</v>
      </c>
      <c r="BK129" s="145">
        <f>ROUND(I129*H129,2)</f>
        <v>0</v>
      </c>
      <c r="BL129" s="13" t="s">
        <v>258</v>
      </c>
      <c r="BM129" s="144" t="s">
        <v>3192</v>
      </c>
    </row>
    <row r="130" spans="2:65" s="1" customFormat="1" ht="37.9" customHeight="1">
      <c r="B130" s="132"/>
      <c r="C130" s="133" t="s">
        <v>85</v>
      </c>
      <c r="D130" s="133" t="s">
        <v>253</v>
      </c>
      <c r="E130" s="134" t="s">
        <v>3193</v>
      </c>
      <c r="F130" s="135" t="s">
        <v>3194</v>
      </c>
      <c r="G130" s="136" t="s">
        <v>335</v>
      </c>
      <c r="H130" s="137">
        <v>1</v>
      </c>
      <c r="I130" s="138"/>
      <c r="J130" s="139">
        <f>ROUND(I130*H130,2)</f>
        <v>0</v>
      </c>
      <c r="K130" s="135" t="s">
        <v>1</v>
      </c>
      <c r="L130" s="28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3" t="s">
        <v>83</v>
      </c>
      <c r="BK130" s="145">
        <f>ROUND(I130*H130,2)</f>
        <v>0</v>
      </c>
      <c r="BL130" s="13" t="s">
        <v>258</v>
      </c>
      <c r="BM130" s="144" t="s">
        <v>3195</v>
      </c>
    </row>
    <row r="131" spans="2:65" s="1" customFormat="1" ht="37.9" customHeight="1">
      <c r="B131" s="132"/>
      <c r="C131" s="133" t="s">
        <v>93</v>
      </c>
      <c r="D131" s="133" t="s">
        <v>253</v>
      </c>
      <c r="E131" s="134" t="s">
        <v>3196</v>
      </c>
      <c r="F131" s="135" t="s">
        <v>3197</v>
      </c>
      <c r="G131" s="136" t="s">
        <v>335</v>
      </c>
      <c r="H131" s="137">
        <v>1</v>
      </c>
      <c r="I131" s="138"/>
      <c r="J131" s="139">
        <f>ROUND(I131*H131,2)</f>
        <v>0</v>
      </c>
      <c r="K131" s="135" t="s">
        <v>1</v>
      </c>
      <c r="L131" s="28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258</v>
      </c>
      <c r="AT131" s="144" t="s">
        <v>253</v>
      </c>
      <c r="AU131" s="144" t="s">
        <v>85</v>
      </c>
      <c r="AY131" s="13" t="s">
        <v>251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3" t="s">
        <v>83</v>
      </c>
      <c r="BK131" s="145">
        <f>ROUND(I131*H131,2)</f>
        <v>0</v>
      </c>
      <c r="BL131" s="13" t="s">
        <v>258</v>
      </c>
      <c r="BM131" s="144" t="s">
        <v>3198</v>
      </c>
    </row>
    <row r="132" spans="2:65" s="1" customFormat="1" ht="24.2" customHeight="1">
      <c r="B132" s="132"/>
      <c r="C132" s="133" t="s">
        <v>258</v>
      </c>
      <c r="D132" s="133" t="s">
        <v>253</v>
      </c>
      <c r="E132" s="134" t="s">
        <v>3199</v>
      </c>
      <c r="F132" s="135" t="s">
        <v>3200</v>
      </c>
      <c r="G132" s="136" t="s">
        <v>1671</v>
      </c>
      <c r="H132" s="137">
        <v>48</v>
      </c>
      <c r="I132" s="138"/>
      <c r="J132" s="139">
        <f>ROUND(I132*H132,2)</f>
        <v>0</v>
      </c>
      <c r="K132" s="135" t="s">
        <v>1</v>
      </c>
      <c r="L132" s="28"/>
      <c r="M132" s="140" t="s">
        <v>1</v>
      </c>
      <c r="N132" s="141" t="s">
        <v>41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258</v>
      </c>
      <c r="AT132" s="144" t="s">
        <v>253</v>
      </c>
      <c r="AU132" s="144" t="s">
        <v>85</v>
      </c>
      <c r="AY132" s="13" t="s">
        <v>251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3" t="s">
        <v>83</v>
      </c>
      <c r="BK132" s="145">
        <f>ROUND(I132*H132,2)</f>
        <v>0</v>
      </c>
      <c r="BL132" s="13" t="s">
        <v>258</v>
      </c>
      <c r="BM132" s="144" t="s">
        <v>3201</v>
      </c>
    </row>
    <row r="133" spans="2:65" s="1" customFormat="1" ht="66.75" customHeight="1">
      <c r="B133" s="132"/>
      <c r="C133" s="133" t="s">
        <v>270</v>
      </c>
      <c r="D133" s="133" t="s">
        <v>253</v>
      </c>
      <c r="E133" s="134" t="s">
        <v>3202</v>
      </c>
      <c r="F133" s="135" t="s">
        <v>3203</v>
      </c>
      <c r="G133" s="136" t="s">
        <v>1671</v>
      </c>
      <c r="H133" s="137">
        <v>56</v>
      </c>
      <c r="I133" s="138"/>
      <c r="J133" s="139">
        <f>ROUND(I133*H133,2)</f>
        <v>0</v>
      </c>
      <c r="K133" s="135" t="s">
        <v>1</v>
      </c>
      <c r="L133" s="28"/>
      <c r="M133" s="161" t="s">
        <v>1</v>
      </c>
      <c r="N133" s="162" t="s">
        <v>41</v>
      </c>
      <c r="O133" s="163"/>
      <c r="P133" s="164">
        <f>O133*H133</f>
        <v>0</v>
      </c>
      <c r="Q133" s="164">
        <v>0</v>
      </c>
      <c r="R133" s="164">
        <f>Q133*H133</f>
        <v>0</v>
      </c>
      <c r="S133" s="164">
        <v>0</v>
      </c>
      <c r="T133" s="165">
        <f>S133*H133</f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3" t="s">
        <v>83</v>
      </c>
      <c r="BK133" s="145">
        <f>ROUND(I133*H133,2)</f>
        <v>0</v>
      </c>
      <c r="BL133" s="13" t="s">
        <v>258</v>
      </c>
      <c r="BM133" s="144" t="s">
        <v>3204</v>
      </c>
    </row>
    <row r="134" spans="2:65" s="1" customFormat="1" ht="6.95" customHeight="1"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28"/>
    </row>
  </sheetData>
  <autoFilter ref="C125:K133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127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3205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ROUND((SUM(BE126:BE137)),  2)</f>
        <v>0</v>
      </c>
      <c r="I37" s="92">
        <v>0.21</v>
      </c>
      <c r="J37" s="81">
        <f>ROUND(((SUM(BE126:BE137))*I37),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ROUND((SUM(BF126:BF137)),  2)</f>
        <v>0</v>
      </c>
      <c r="I38" s="92">
        <v>0.15</v>
      </c>
      <c r="J38" s="81">
        <f>ROUND(((SUM(BF126:BF137))*I38),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01.05_NEP - VZDUCHOTECHNIKA I.etapa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3206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199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3185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16.5" customHeight="1">
      <c r="B118" s="28"/>
      <c r="E118" s="192" t="str">
        <f>E13</f>
        <v>SO 01.05_NEP - VZDUCHOTECHNIKA I.etapa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781</v>
      </c>
      <c r="F127" s="122" t="s">
        <v>782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83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3207</v>
      </c>
      <c r="F128" s="130" t="s">
        <v>3189</v>
      </c>
      <c r="I128" s="123"/>
      <c r="J128" s="131">
        <f>BK128</f>
        <v>0</v>
      </c>
      <c r="L128" s="120"/>
      <c r="M128" s="125"/>
      <c r="P128" s="126">
        <f>SUM(P129:P137)</f>
        <v>0</v>
      </c>
      <c r="R128" s="126">
        <f>SUM(R129:R137)</f>
        <v>0</v>
      </c>
      <c r="T128" s="127">
        <f>SUM(T129:T137)</f>
        <v>0</v>
      </c>
      <c r="AR128" s="121" t="s">
        <v>83</v>
      </c>
      <c r="AT128" s="128" t="s">
        <v>75</v>
      </c>
      <c r="AU128" s="128" t="s">
        <v>83</v>
      </c>
      <c r="AY128" s="121" t="s">
        <v>251</v>
      </c>
      <c r="BK128" s="129">
        <f>SUM(BK129:BK137)</f>
        <v>0</v>
      </c>
    </row>
    <row r="129" spans="2:65" s="1" customFormat="1" ht="16.5" customHeight="1">
      <c r="B129" s="132"/>
      <c r="C129" s="133" t="s">
        <v>83</v>
      </c>
      <c r="D129" s="133" t="s">
        <v>253</v>
      </c>
      <c r="E129" s="134" t="s">
        <v>3208</v>
      </c>
      <c r="F129" s="135" t="s">
        <v>3209</v>
      </c>
      <c r="G129" s="136" t="s">
        <v>335</v>
      </c>
      <c r="H129" s="137">
        <v>1</v>
      </c>
      <c r="I129" s="138"/>
      <c r="J129" s="139">
        <f t="shared" ref="J129:J137" si="0"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 t="shared" ref="P129:P137" si="1">O129*H129</f>
        <v>0</v>
      </c>
      <c r="Q129" s="142">
        <v>0</v>
      </c>
      <c r="R129" s="142">
        <f t="shared" ref="R129:R137" si="2">Q129*H129</f>
        <v>0</v>
      </c>
      <c r="S129" s="142">
        <v>0</v>
      </c>
      <c r="T129" s="143">
        <f t="shared" ref="T129:T137" si="3"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 t="shared" ref="BE129:BE137" si="4">IF(N129="základní",J129,0)</f>
        <v>0</v>
      </c>
      <c r="BF129" s="145">
        <f t="shared" ref="BF129:BF137" si="5">IF(N129="snížená",J129,0)</f>
        <v>0</v>
      </c>
      <c r="BG129" s="145">
        <f t="shared" ref="BG129:BG137" si="6">IF(N129="zákl. přenesená",J129,0)</f>
        <v>0</v>
      </c>
      <c r="BH129" s="145">
        <f t="shared" ref="BH129:BH137" si="7">IF(N129="sníž. přenesená",J129,0)</f>
        <v>0</v>
      </c>
      <c r="BI129" s="145">
        <f t="shared" ref="BI129:BI137" si="8">IF(N129="nulová",J129,0)</f>
        <v>0</v>
      </c>
      <c r="BJ129" s="13" t="s">
        <v>83</v>
      </c>
      <c r="BK129" s="145">
        <f t="shared" ref="BK129:BK137" si="9">ROUND(I129*H129,2)</f>
        <v>0</v>
      </c>
      <c r="BL129" s="13" t="s">
        <v>258</v>
      </c>
      <c r="BM129" s="144" t="s">
        <v>3210</v>
      </c>
    </row>
    <row r="130" spans="2:65" s="1" customFormat="1" ht="21.75" customHeight="1">
      <c r="B130" s="132"/>
      <c r="C130" s="133" t="s">
        <v>85</v>
      </c>
      <c r="D130" s="133" t="s">
        <v>253</v>
      </c>
      <c r="E130" s="134" t="s">
        <v>3211</v>
      </c>
      <c r="F130" s="135" t="s">
        <v>3212</v>
      </c>
      <c r="G130" s="136" t="s">
        <v>335</v>
      </c>
      <c r="H130" s="137">
        <v>1</v>
      </c>
      <c r="I130" s="138"/>
      <c r="J130" s="139">
        <f t="shared" si="0"/>
        <v>0</v>
      </c>
      <c r="K130" s="135" t="s">
        <v>1</v>
      </c>
      <c r="L130" s="28"/>
      <c r="M130" s="140" t="s">
        <v>1</v>
      </c>
      <c r="N130" s="141" t="s">
        <v>41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3" t="s">
        <v>83</v>
      </c>
      <c r="BK130" s="145">
        <f t="shared" si="9"/>
        <v>0</v>
      </c>
      <c r="BL130" s="13" t="s">
        <v>258</v>
      </c>
      <c r="BM130" s="144" t="s">
        <v>3213</v>
      </c>
    </row>
    <row r="131" spans="2:65" s="1" customFormat="1" ht="24.2" customHeight="1">
      <c r="B131" s="132"/>
      <c r="C131" s="133" t="s">
        <v>93</v>
      </c>
      <c r="D131" s="133" t="s">
        <v>253</v>
      </c>
      <c r="E131" s="134" t="s">
        <v>3214</v>
      </c>
      <c r="F131" s="135" t="s">
        <v>3215</v>
      </c>
      <c r="G131" s="136" t="s">
        <v>335</v>
      </c>
      <c r="H131" s="137">
        <v>11</v>
      </c>
      <c r="I131" s="138"/>
      <c r="J131" s="139">
        <f t="shared" si="0"/>
        <v>0</v>
      </c>
      <c r="K131" s="135" t="s">
        <v>1</v>
      </c>
      <c r="L131" s="28"/>
      <c r="M131" s="140" t="s">
        <v>1</v>
      </c>
      <c r="N131" s="14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258</v>
      </c>
      <c r="AT131" s="144" t="s">
        <v>253</v>
      </c>
      <c r="AU131" s="144" t="s">
        <v>85</v>
      </c>
      <c r="AY131" s="13" t="s">
        <v>251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83</v>
      </c>
      <c r="BK131" s="145">
        <f t="shared" si="9"/>
        <v>0</v>
      </c>
      <c r="BL131" s="13" t="s">
        <v>258</v>
      </c>
      <c r="BM131" s="144" t="s">
        <v>3216</v>
      </c>
    </row>
    <row r="132" spans="2:65" s="1" customFormat="1" ht="16.5" customHeight="1">
      <c r="B132" s="132"/>
      <c r="C132" s="133" t="s">
        <v>258</v>
      </c>
      <c r="D132" s="133" t="s">
        <v>253</v>
      </c>
      <c r="E132" s="134" t="s">
        <v>3217</v>
      </c>
      <c r="F132" s="135" t="s">
        <v>3218</v>
      </c>
      <c r="G132" s="136" t="s">
        <v>335</v>
      </c>
      <c r="H132" s="137">
        <v>1</v>
      </c>
      <c r="I132" s="138"/>
      <c r="J132" s="139">
        <f t="shared" si="0"/>
        <v>0</v>
      </c>
      <c r="K132" s="135" t="s">
        <v>1</v>
      </c>
      <c r="L132" s="28"/>
      <c r="M132" s="140" t="s">
        <v>1</v>
      </c>
      <c r="N132" s="14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258</v>
      </c>
      <c r="AT132" s="144" t="s">
        <v>253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258</v>
      </c>
      <c r="BM132" s="144" t="s">
        <v>3219</v>
      </c>
    </row>
    <row r="133" spans="2:65" s="1" customFormat="1" ht="44.25" customHeight="1">
      <c r="B133" s="132"/>
      <c r="C133" s="133" t="s">
        <v>270</v>
      </c>
      <c r="D133" s="133" t="s">
        <v>253</v>
      </c>
      <c r="E133" s="134" t="s">
        <v>3220</v>
      </c>
      <c r="F133" s="135" t="s">
        <v>3221</v>
      </c>
      <c r="G133" s="136" t="s">
        <v>1577</v>
      </c>
      <c r="H133" s="137">
        <v>64</v>
      </c>
      <c r="I133" s="138"/>
      <c r="J133" s="139">
        <f t="shared" si="0"/>
        <v>0</v>
      </c>
      <c r="K133" s="135" t="s">
        <v>1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258</v>
      </c>
      <c r="BM133" s="144" t="s">
        <v>3222</v>
      </c>
    </row>
    <row r="134" spans="2:65" s="1" customFormat="1" ht="16.5" customHeight="1">
      <c r="B134" s="132"/>
      <c r="C134" s="133" t="s">
        <v>274</v>
      </c>
      <c r="D134" s="133" t="s">
        <v>253</v>
      </c>
      <c r="E134" s="134" t="s">
        <v>3223</v>
      </c>
      <c r="F134" s="135" t="s">
        <v>3224</v>
      </c>
      <c r="G134" s="136" t="s">
        <v>1188</v>
      </c>
      <c r="H134" s="137">
        <v>120</v>
      </c>
      <c r="I134" s="138"/>
      <c r="J134" s="139">
        <f t="shared" si="0"/>
        <v>0</v>
      </c>
      <c r="K134" s="135" t="s">
        <v>1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258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3225</v>
      </c>
    </row>
    <row r="135" spans="2:65" s="1" customFormat="1" ht="24.2" customHeight="1">
      <c r="B135" s="132"/>
      <c r="C135" s="133" t="s">
        <v>278</v>
      </c>
      <c r="D135" s="133" t="s">
        <v>253</v>
      </c>
      <c r="E135" s="134" t="s">
        <v>3226</v>
      </c>
      <c r="F135" s="135" t="s">
        <v>3227</v>
      </c>
      <c r="G135" s="136" t="s">
        <v>1188</v>
      </c>
      <c r="H135" s="137">
        <v>60</v>
      </c>
      <c r="I135" s="138"/>
      <c r="J135" s="139">
        <f t="shared" si="0"/>
        <v>0</v>
      </c>
      <c r="K135" s="135" t="s">
        <v>1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258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3228</v>
      </c>
    </row>
    <row r="136" spans="2:65" s="1" customFormat="1" ht="24.2" customHeight="1">
      <c r="B136" s="132"/>
      <c r="C136" s="133" t="s">
        <v>283</v>
      </c>
      <c r="D136" s="133" t="s">
        <v>253</v>
      </c>
      <c r="E136" s="134" t="s">
        <v>3229</v>
      </c>
      <c r="F136" s="135" t="s">
        <v>3230</v>
      </c>
      <c r="G136" s="136" t="s">
        <v>335</v>
      </c>
      <c r="H136" s="137">
        <v>1</v>
      </c>
      <c r="I136" s="138"/>
      <c r="J136" s="139">
        <f t="shared" si="0"/>
        <v>0</v>
      </c>
      <c r="K136" s="135" t="s">
        <v>1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3231</v>
      </c>
    </row>
    <row r="137" spans="2:65" s="1" customFormat="1" ht="24.2" customHeight="1">
      <c r="B137" s="132"/>
      <c r="C137" s="133" t="s">
        <v>287</v>
      </c>
      <c r="D137" s="133" t="s">
        <v>253</v>
      </c>
      <c r="E137" s="134" t="s">
        <v>3232</v>
      </c>
      <c r="F137" s="135" t="s">
        <v>3233</v>
      </c>
      <c r="G137" s="136" t="s">
        <v>335</v>
      </c>
      <c r="H137" s="137">
        <v>12</v>
      </c>
      <c r="I137" s="138"/>
      <c r="J137" s="139">
        <f t="shared" si="0"/>
        <v>0</v>
      </c>
      <c r="K137" s="135" t="s">
        <v>1</v>
      </c>
      <c r="L137" s="28"/>
      <c r="M137" s="161" t="s">
        <v>1</v>
      </c>
      <c r="N137" s="162" t="s">
        <v>41</v>
      </c>
      <c r="O137" s="163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3234</v>
      </c>
    </row>
    <row r="138" spans="2:65" s="1" customFormat="1" ht="6.95" customHeight="1"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28"/>
    </row>
  </sheetData>
  <autoFilter ref="C125:K137" xr:uid="{00000000-0009-0000-0000-00000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130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3235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ROUND(J125,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ROUND((SUM(BE125:BE127)),  2)</f>
        <v>0</v>
      </c>
      <c r="I37" s="92">
        <v>0.21</v>
      </c>
      <c r="J37" s="81">
        <f>ROUND(((SUM(BE125:BE127))*I37),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ROUND((SUM(BF125:BF127)),  2)</f>
        <v>0</v>
      </c>
      <c r="I38" s="92">
        <v>0.15</v>
      </c>
      <c r="J38" s="81">
        <f>ROUND(((SUM(BF125:BF127))*I38),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ROUND((SUM(BG125:BG127)),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ROUND((SUM(BH125:BH127)),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ROUND((SUM(BI125:BI127)),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01.06_NEP - ELEKTROINSTALACE I.etapa PŘÍSTAVBA - VRN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J125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3236</v>
      </c>
      <c r="E101" s="106"/>
      <c r="F101" s="106"/>
      <c r="G101" s="106"/>
      <c r="H101" s="106"/>
      <c r="I101" s="106"/>
      <c r="J101" s="107">
        <f>J126</f>
        <v>0</v>
      </c>
      <c r="L101" s="104"/>
    </row>
    <row r="102" spans="2:47" s="1" customFormat="1" ht="21.75" customHeight="1">
      <c r="B102" s="28"/>
      <c r="L102" s="28"/>
    </row>
    <row r="103" spans="2:47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17" t="s">
        <v>236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3" t="s">
        <v>16</v>
      </c>
      <c r="L110" s="28"/>
    </row>
    <row r="111" spans="2:47" s="1" customFormat="1" ht="26.25" customHeight="1">
      <c r="B111" s="28"/>
      <c r="E111" s="210" t="str">
        <f>E7</f>
        <v>PŘÍSTAVBA A STAVEBNÍ ÚPRAVY  DÍLEN HORSKÁ 258, VRCHLABÍ</v>
      </c>
      <c r="F111" s="211"/>
      <c r="G111" s="211"/>
      <c r="H111" s="211"/>
      <c r="L111" s="28"/>
    </row>
    <row r="112" spans="2:47" ht="12" customHeight="1">
      <c r="B112" s="16"/>
      <c r="C112" s="23" t="s">
        <v>198</v>
      </c>
      <c r="L112" s="16"/>
    </row>
    <row r="113" spans="2:65" ht="16.5" customHeight="1">
      <c r="B113" s="16"/>
      <c r="E113" s="210" t="s">
        <v>199</v>
      </c>
      <c r="F113" s="170"/>
      <c r="G113" s="170"/>
      <c r="H113" s="170"/>
      <c r="L113" s="16"/>
    </row>
    <row r="114" spans="2:65" ht="12" customHeight="1">
      <c r="B114" s="16"/>
      <c r="C114" s="23" t="s">
        <v>200</v>
      </c>
      <c r="L114" s="16"/>
    </row>
    <row r="115" spans="2:65" s="1" customFormat="1" ht="16.5" customHeight="1">
      <c r="B115" s="28"/>
      <c r="E115" s="203" t="s">
        <v>3185</v>
      </c>
      <c r="F115" s="212"/>
      <c r="G115" s="212"/>
      <c r="H115" s="212"/>
      <c r="L115" s="28"/>
    </row>
    <row r="116" spans="2:65" s="1" customFormat="1" ht="12" customHeight="1">
      <c r="B116" s="28"/>
      <c r="C116" s="23" t="s">
        <v>202</v>
      </c>
      <c r="L116" s="28"/>
    </row>
    <row r="117" spans="2:65" s="1" customFormat="1" ht="30" customHeight="1">
      <c r="B117" s="28"/>
      <c r="E117" s="192" t="str">
        <f>E13</f>
        <v>SO 01.06_NEP - ELEKTROINSTALACE I.etapa PŘÍSTAVBA - VRN</v>
      </c>
      <c r="F117" s="212"/>
      <c r="G117" s="212"/>
      <c r="H117" s="212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F16</f>
        <v>Vrchlabí</v>
      </c>
      <c r="I119" s="23" t="s">
        <v>22</v>
      </c>
      <c r="J119" s="48" t="str">
        <f>IF(J16="","",J16)</f>
        <v>25. 10. 2023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E19</f>
        <v>Královéhradecký kraj</v>
      </c>
      <c r="I121" s="23" t="s">
        <v>30</v>
      </c>
      <c r="J121" s="26" t="str">
        <f>E25</f>
        <v xml:space="preserve"> </v>
      </c>
      <c r="L121" s="28"/>
    </row>
    <row r="122" spans="2:65" s="1" customFormat="1" ht="15.2" customHeight="1">
      <c r="B122" s="28"/>
      <c r="C122" s="23" t="s">
        <v>28</v>
      </c>
      <c r="F122" s="21" t="str">
        <f>IF(E22="","",E22)</f>
        <v>Vyplň údaj</v>
      </c>
      <c r="I122" s="23" t="s">
        <v>33</v>
      </c>
      <c r="J122" s="26" t="str">
        <f>E28</f>
        <v>IRBOS s.r.o.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237</v>
      </c>
      <c r="D124" s="114" t="s">
        <v>61</v>
      </c>
      <c r="E124" s="114" t="s">
        <v>57</v>
      </c>
      <c r="F124" s="114" t="s">
        <v>58</v>
      </c>
      <c r="G124" s="114" t="s">
        <v>238</v>
      </c>
      <c r="H124" s="114" t="s">
        <v>239</v>
      </c>
      <c r="I124" s="114" t="s">
        <v>240</v>
      </c>
      <c r="J124" s="114" t="s">
        <v>207</v>
      </c>
      <c r="K124" s="115" t="s">
        <v>241</v>
      </c>
      <c r="L124" s="112"/>
      <c r="M124" s="55" t="s">
        <v>1</v>
      </c>
      <c r="N124" s="56" t="s">
        <v>40</v>
      </c>
      <c r="O124" s="56" t="s">
        <v>242</v>
      </c>
      <c r="P124" s="56" t="s">
        <v>243</v>
      </c>
      <c r="Q124" s="56" t="s">
        <v>244</v>
      </c>
      <c r="R124" s="56" t="s">
        <v>245</v>
      </c>
      <c r="S124" s="56" t="s">
        <v>246</v>
      </c>
      <c r="T124" s="57" t="s">
        <v>247</v>
      </c>
    </row>
    <row r="125" spans="2:65" s="1" customFormat="1" ht="22.9" customHeight="1">
      <c r="B125" s="28"/>
      <c r="C125" s="60" t="s">
        <v>248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3" t="s">
        <v>75</v>
      </c>
      <c r="AU125" s="13" t="s">
        <v>209</v>
      </c>
      <c r="BK125" s="119">
        <f>BK126</f>
        <v>0</v>
      </c>
    </row>
    <row r="126" spans="2:65" s="11" customFormat="1" ht="25.9" customHeight="1">
      <c r="B126" s="120"/>
      <c r="D126" s="121" t="s">
        <v>75</v>
      </c>
      <c r="E126" s="122" t="s">
        <v>3237</v>
      </c>
      <c r="F126" s="122" t="s">
        <v>3238</v>
      </c>
      <c r="I126" s="123"/>
      <c r="J126" s="124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270</v>
      </c>
      <c r="AT126" s="128" t="s">
        <v>75</v>
      </c>
      <c r="AU126" s="128" t="s">
        <v>76</v>
      </c>
      <c r="AY126" s="121" t="s">
        <v>251</v>
      </c>
      <c r="BK126" s="129">
        <f>BK127</f>
        <v>0</v>
      </c>
    </row>
    <row r="127" spans="2:65" s="1" customFormat="1" ht="16.5" customHeight="1">
      <c r="B127" s="132"/>
      <c r="C127" s="133" t="s">
        <v>83</v>
      </c>
      <c r="D127" s="133" t="s">
        <v>253</v>
      </c>
      <c r="E127" s="134" t="s">
        <v>3239</v>
      </c>
      <c r="F127" s="135" t="s">
        <v>3240</v>
      </c>
      <c r="G127" s="136" t="s">
        <v>706</v>
      </c>
      <c r="H127" s="137">
        <v>1</v>
      </c>
      <c r="I127" s="138"/>
      <c r="J127" s="139">
        <f>ROUND(I127*H127,2)</f>
        <v>0</v>
      </c>
      <c r="K127" s="135" t="s">
        <v>1</v>
      </c>
      <c r="L127" s="28"/>
      <c r="M127" s="161" t="s">
        <v>1</v>
      </c>
      <c r="N127" s="162" t="s">
        <v>41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4" t="s">
        <v>258</v>
      </c>
      <c r="AT127" s="144" t="s">
        <v>253</v>
      </c>
      <c r="AU127" s="144" t="s">
        <v>83</v>
      </c>
      <c r="AY127" s="13" t="s">
        <v>251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3" t="s">
        <v>83</v>
      </c>
      <c r="BK127" s="145">
        <f>ROUND(I127*H127,2)</f>
        <v>0</v>
      </c>
      <c r="BL127" s="13" t="s">
        <v>258</v>
      </c>
      <c r="BM127" s="144" t="s">
        <v>3241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24:K127" xr:uid="{00000000-0009-0000-0000-00000B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133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3242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ROUND(J131,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ROUND((SUM(BE131:BE158)),  2)</f>
        <v>0</v>
      </c>
      <c r="I37" s="92">
        <v>0.21</v>
      </c>
      <c r="J37" s="81">
        <f>ROUND(((SUM(BE131:BE158))*I37),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ROUND((SUM(BF131:BF158)),  2)</f>
        <v>0</v>
      </c>
      <c r="I38" s="92">
        <v>0.15</v>
      </c>
      <c r="J38" s="81">
        <f>ROUND(((SUM(BF131:BF158))*I38),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ROUND((SUM(BG131:BG158)),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ROUND((SUM(BH131:BH158)),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ROUND((SUM(BI131:BI158)),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01.07_NEP - VRN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J131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3243</v>
      </c>
      <c r="E101" s="106"/>
      <c r="F101" s="106"/>
      <c r="G101" s="106"/>
      <c r="H101" s="106"/>
      <c r="I101" s="106"/>
      <c r="J101" s="107">
        <f>J132</f>
        <v>0</v>
      </c>
      <c r="L101" s="104"/>
    </row>
    <row r="102" spans="2:47" s="9" customFormat="1" ht="19.899999999999999" customHeight="1">
      <c r="B102" s="108"/>
      <c r="D102" s="109" t="s">
        <v>3244</v>
      </c>
      <c r="E102" s="110"/>
      <c r="F102" s="110"/>
      <c r="G102" s="110"/>
      <c r="H102" s="110"/>
      <c r="I102" s="110"/>
      <c r="J102" s="111">
        <f>J133</f>
        <v>0</v>
      </c>
      <c r="L102" s="108"/>
    </row>
    <row r="103" spans="2:47" s="9" customFormat="1" ht="19.899999999999999" customHeight="1">
      <c r="B103" s="108"/>
      <c r="D103" s="109" t="s">
        <v>3245</v>
      </c>
      <c r="E103" s="110"/>
      <c r="F103" s="110"/>
      <c r="G103" s="110"/>
      <c r="H103" s="110"/>
      <c r="I103" s="110"/>
      <c r="J103" s="111">
        <f>J140</f>
        <v>0</v>
      </c>
      <c r="L103" s="108"/>
    </row>
    <row r="104" spans="2:47" s="9" customFormat="1" ht="19.899999999999999" customHeight="1">
      <c r="B104" s="108"/>
      <c r="D104" s="109" t="s">
        <v>3246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>
      <c r="B105" s="108"/>
      <c r="D105" s="109" t="s">
        <v>3247</v>
      </c>
      <c r="E105" s="110"/>
      <c r="F105" s="110"/>
      <c r="G105" s="110"/>
      <c r="H105" s="110"/>
      <c r="I105" s="110"/>
      <c r="J105" s="111">
        <f>J148</f>
        <v>0</v>
      </c>
      <c r="L105" s="108"/>
    </row>
    <row r="106" spans="2:47" s="9" customFormat="1" ht="19.899999999999999" customHeight="1">
      <c r="B106" s="108"/>
      <c r="D106" s="109" t="s">
        <v>3248</v>
      </c>
      <c r="E106" s="110"/>
      <c r="F106" s="110"/>
      <c r="G106" s="110"/>
      <c r="H106" s="110"/>
      <c r="I106" s="110"/>
      <c r="J106" s="111">
        <f>J153</f>
        <v>0</v>
      </c>
      <c r="L106" s="108"/>
    </row>
    <row r="107" spans="2:47" s="9" customFormat="1" ht="19.899999999999999" customHeight="1">
      <c r="B107" s="108"/>
      <c r="D107" s="109" t="s">
        <v>3249</v>
      </c>
      <c r="E107" s="110"/>
      <c r="F107" s="110"/>
      <c r="G107" s="110"/>
      <c r="H107" s="110"/>
      <c r="I107" s="110"/>
      <c r="J107" s="111">
        <f>J155</f>
        <v>0</v>
      </c>
      <c r="L107" s="108"/>
    </row>
    <row r="108" spans="2:47" s="1" customFormat="1" ht="21.75" customHeight="1">
      <c r="B108" s="28"/>
      <c r="L108" s="28"/>
    </row>
    <row r="109" spans="2:47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12" s="1" customFormat="1" ht="24.95" customHeight="1">
      <c r="B114" s="28"/>
      <c r="C114" s="17" t="s">
        <v>236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16</v>
      </c>
      <c r="L116" s="28"/>
    </row>
    <row r="117" spans="2:12" s="1" customFormat="1" ht="26.25" customHeight="1">
      <c r="B117" s="28"/>
      <c r="E117" s="210" t="str">
        <f>E7</f>
        <v>PŘÍSTAVBA A STAVEBNÍ ÚPRAVY  DÍLEN HORSKÁ 258, VRCHLABÍ</v>
      </c>
      <c r="F117" s="211"/>
      <c r="G117" s="211"/>
      <c r="H117" s="211"/>
      <c r="L117" s="28"/>
    </row>
    <row r="118" spans="2:12" ht="12" customHeight="1">
      <c r="B118" s="16"/>
      <c r="C118" s="23" t="s">
        <v>198</v>
      </c>
      <c r="L118" s="16"/>
    </row>
    <row r="119" spans="2:12" ht="16.5" customHeight="1">
      <c r="B119" s="16"/>
      <c r="E119" s="210" t="s">
        <v>199</v>
      </c>
      <c r="F119" s="170"/>
      <c r="G119" s="170"/>
      <c r="H119" s="170"/>
      <c r="L119" s="16"/>
    </row>
    <row r="120" spans="2:12" ht="12" customHeight="1">
      <c r="B120" s="16"/>
      <c r="C120" s="23" t="s">
        <v>200</v>
      </c>
      <c r="L120" s="16"/>
    </row>
    <row r="121" spans="2:12" s="1" customFormat="1" ht="16.5" customHeight="1">
      <c r="B121" s="28"/>
      <c r="E121" s="203" t="s">
        <v>3185</v>
      </c>
      <c r="F121" s="212"/>
      <c r="G121" s="212"/>
      <c r="H121" s="212"/>
      <c r="L121" s="28"/>
    </row>
    <row r="122" spans="2:12" s="1" customFormat="1" ht="12" customHeight="1">
      <c r="B122" s="28"/>
      <c r="C122" s="23" t="s">
        <v>202</v>
      </c>
      <c r="L122" s="28"/>
    </row>
    <row r="123" spans="2:12" s="1" customFormat="1" ht="16.5" customHeight="1">
      <c r="B123" s="28"/>
      <c r="E123" s="192" t="str">
        <f>E13</f>
        <v>SO 01.07_NEP - VRN I.etapa PŘÍSTAVBA</v>
      </c>
      <c r="F123" s="212"/>
      <c r="G123" s="212"/>
      <c r="H123" s="212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20</v>
      </c>
      <c r="F125" s="21" t="str">
        <f>F16</f>
        <v>Vrchlabí</v>
      </c>
      <c r="I125" s="23" t="s">
        <v>22</v>
      </c>
      <c r="J125" s="48" t="str">
        <f>IF(J16="","",J16)</f>
        <v>25. 10. 2023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24</v>
      </c>
      <c r="F127" s="21" t="str">
        <f>E19</f>
        <v>Královéhradecký kraj</v>
      </c>
      <c r="I127" s="23" t="s">
        <v>30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28</v>
      </c>
      <c r="F128" s="21" t="str">
        <f>IF(E22="","",E22)</f>
        <v>Vyplň údaj</v>
      </c>
      <c r="I128" s="23" t="s">
        <v>33</v>
      </c>
      <c r="J128" s="26" t="str">
        <f>E28</f>
        <v>IRBOS s.r.o.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2"/>
      <c r="C130" s="113" t="s">
        <v>237</v>
      </c>
      <c r="D130" s="114" t="s">
        <v>61</v>
      </c>
      <c r="E130" s="114" t="s">
        <v>57</v>
      </c>
      <c r="F130" s="114" t="s">
        <v>58</v>
      </c>
      <c r="G130" s="114" t="s">
        <v>238</v>
      </c>
      <c r="H130" s="114" t="s">
        <v>239</v>
      </c>
      <c r="I130" s="114" t="s">
        <v>240</v>
      </c>
      <c r="J130" s="114" t="s">
        <v>207</v>
      </c>
      <c r="K130" s="115" t="s">
        <v>241</v>
      </c>
      <c r="L130" s="112"/>
      <c r="M130" s="55" t="s">
        <v>1</v>
      </c>
      <c r="N130" s="56" t="s">
        <v>40</v>
      </c>
      <c r="O130" s="56" t="s">
        <v>242</v>
      </c>
      <c r="P130" s="56" t="s">
        <v>243</v>
      </c>
      <c r="Q130" s="56" t="s">
        <v>244</v>
      </c>
      <c r="R130" s="56" t="s">
        <v>245</v>
      </c>
      <c r="S130" s="56" t="s">
        <v>246</v>
      </c>
      <c r="T130" s="57" t="s">
        <v>247</v>
      </c>
    </row>
    <row r="131" spans="2:65" s="1" customFormat="1" ht="22.9" customHeight="1">
      <c r="B131" s="28"/>
      <c r="C131" s="60" t="s">
        <v>248</v>
      </c>
      <c r="J131" s="116">
        <f>BK131</f>
        <v>0</v>
      </c>
      <c r="L131" s="28"/>
      <c r="M131" s="58"/>
      <c r="N131" s="49"/>
      <c r="O131" s="49"/>
      <c r="P131" s="117">
        <f>P132</f>
        <v>0</v>
      </c>
      <c r="Q131" s="49"/>
      <c r="R131" s="117">
        <f>R132</f>
        <v>0</v>
      </c>
      <c r="S131" s="49"/>
      <c r="T131" s="118">
        <f>T132</f>
        <v>0</v>
      </c>
      <c r="AT131" s="13" t="s">
        <v>75</v>
      </c>
      <c r="AU131" s="13" t="s">
        <v>209</v>
      </c>
      <c r="BK131" s="119">
        <f>BK132</f>
        <v>0</v>
      </c>
    </row>
    <row r="132" spans="2:65" s="11" customFormat="1" ht="25.9" customHeight="1">
      <c r="B132" s="120"/>
      <c r="D132" s="121" t="s">
        <v>75</v>
      </c>
      <c r="E132" s="122" t="s">
        <v>3237</v>
      </c>
      <c r="F132" s="122" t="s">
        <v>3250</v>
      </c>
      <c r="I132" s="123"/>
      <c r="J132" s="124">
        <f>BK132</f>
        <v>0</v>
      </c>
      <c r="L132" s="120"/>
      <c r="M132" s="125"/>
      <c r="P132" s="126">
        <f>P133+P140+P142+P148+P153+P155</f>
        <v>0</v>
      </c>
      <c r="R132" s="126">
        <f>R133+R140+R142+R148+R153+R155</f>
        <v>0</v>
      </c>
      <c r="T132" s="127">
        <f>T133+T140+T142+T148+T153+T155</f>
        <v>0</v>
      </c>
      <c r="AR132" s="121" t="s">
        <v>270</v>
      </c>
      <c r="AT132" s="128" t="s">
        <v>75</v>
      </c>
      <c r="AU132" s="128" t="s">
        <v>76</v>
      </c>
      <c r="AY132" s="121" t="s">
        <v>251</v>
      </c>
      <c r="BK132" s="129">
        <f>BK133+BK140+BK142+BK148+BK153+BK155</f>
        <v>0</v>
      </c>
    </row>
    <row r="133" spans="2:65" s="11" customFormat="1" ht="22.9" customHeight="1">
      <c r="B133" s="120"/>
      <c r="D133" s="121" t="s">
        <v>75</v>
      </c>
      <c r="E133" s="130" t="s">
        <v>3251</v>
      </c>
      <c r="F133" s="130" t="s">
        <v>3252</v>
      </c>
      <c r="I133" s="123"/>
      <c r="J133" s="131">
        <f>BK133</f>
        <v>0</v>
      </c>
      <c r="L133" s="120"/>
      <c r="M133" s="125"/>
      <c r="P133" s="126">
        <f>SUM(P134:P139)</f>
        <v>0</v>
      </c>
      <c r="R133" s="126">
        <f>SUM(R134:R139)</f>
        <v>0</v>
      </c>
      <c r="T133" s="127">
        <f>SUM(T134:T139)</f>
        <v>0</v>
      </c>
      <c r="AR133" s="121" t="s">
        <v>270</v>
      </c>
      <c r="AT133" s="128" t="s">
        <v>75</v>
      </c>
      <c r="AU133" s="128" t="s">
        <v>83</v>
      </c>
      <c r="AY133" s="121" t="s">
        <v>251</v>
      </c>
      <c r="BK133" s="129">
        <f>SUM(BK134:BK139)</f>
        <v>0</v>
      </c>
    </row>
    <row r="134" spans="2:65" s="1" customFormat="1" ht="24.2" customHeight="1">
      <c r="B134" s="132"/>
      <c r="C134" s="133" t="s">
        <v>83</v>
      </c>
      <c r="D134" s="133" t="s">
        <v>253</v>
      </c>
      <c r="E134" s="134" t="s">
        <v>3253</v>
      </c>
      <c r="F134" s="135" t="s">
        <v>3254</v>
      </c>
      <c r="G134" s="136" t="s">
        <v>706</v>
      </c>
      <c r="H134" s="137">
        <v>1</v>
      </c>
      <c r="I134" s="138"/>
      <c r="J134" s="139">
        <f t="shared" ref="J134:J139" si="0">ROUND(I134*H134,2)</f>
        <v>0</v>
      </c>
      <c r="K134" s="135" t="s">
        <v>1</v>
      </c>
      <c r="L134" s="28"/>
      <c r="M134" s="140" t="s">
        <v>1</v>
      </c>
      <c r="N134" s="141" t="s">
        <v>41</v>
      </c>
      <c r="P134" s="142">
        <f t="shared" ref="P134:P139" si="1">O134*H134</f>
        <v>0</v>
      </c>
      <c r="Q134" s="142">
        <v>0</v>
      </c>
      <c r="R134" s="142">
        <f t="shared" ref="R134:R139" si="2">Q134*H134</f>
        <v>0</v>
      </c>
      <c r="S134" s="142">
        <v>0</v>
      </c>
      <c r="T134" s="143">
        <f t="shared" ref="T134:T139" si="3">S134*H134</f>
        <v>0</v>
      </c>
      <c r="AR134" s="144" t="s">
        <v>3255</v>
      </c>
      <c r="AT134" s="144" t="s">
        <v>253</v>
      </c>
      <c r="AU134" s="144" t="s">
        <v>85</v>
      </c>
      <c r="AY134" s="13" t="s">
        <v>251</v>
      </c>
      <c r="BE134" s="145">
        <f t="shared" ref="BE134:BE139" si="4">IF(N134="základní",J134,0)</f>
        <v>0</v>
      </c>
      <c r="BF134" s="145">
        <f t="shared" ref="BF134:BF139" si="5">IF(N134="snížená",J134,0)</f>
        <v>0</v>
      </c>
      <c r="BG134" s="145">
        <f t="shared" ref="BG134:BG139" si="6">IF(N134="zákl. přenesená",J134,0)</f>
        <v>0</v>
      </c>
      <c r="BH134" s="145">
        <f t="shared" ref="BH134:BH139" si="7">IF(N134="sníž. přenesená",J134,0)</f>
        <v>0</v>
      </c>
      <c r="BI134" s="145">
        <f t="shared" ref="BI134:BI139" si="8">IF(N134="nulová",J134,0)</f>
        <v>0</v>
      </c>
      <c r="BJ134" s="13" t="s">
        <v>83</v>
      </c>
      <c r="BK134" s="145">
        <f t="shared" ref="BK134:BK139" si="9">ROUND(I134*H134,2)</f>
        <v>0</v>
      </c>
      <c r="BL134" s="13" t="s">
        <v>3255</v>
      </c>
      <c r="BM134" s="144" t="s">
        <v>3256</v>
      </c>
    </row>
    <row r="135" spans="2:65" s="1" customFormat="1" ht="24.2" customHeight="1">
      <c r="B135" s="132"/>
      <c r="C135" s="133" t="s">
        <v>85</v>
      </c>
      <c r="D135" s="133" t="s">
        <v>253</v>
      </c>
      <c r="E135" s="134" t="s">
        <v>3257</v>
      </c>
      <c r="F135" s="135" t="s">
        <v>3258</v>
      </c>
      <c r="G135" s="136" t="s">
        <v>706</v>
      </c>
      <c r="H135" s="137">
        <v>1</v>
      </c>
      <c r="I135" s="138"/>
      <c r="J135" s="139">
        <f t="shared" si="0"/>
        <v>0</v>
      </c>
      <c r="K135" s="135" t="s">
        <v>1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3255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3255</v>
      </c>
      <c r="BM135" s="144" t="s">
        <v>3259</v>
      </c>
    </row>
    <row r="136" spans="2:65" s="1" customFormat="1" ht="24.2" customHeight="1">
      <c r="B136" s="132"/>
      <c r="C136" s="133" t="s">
        <v>93</v>
      </c>
      <c r="D136" s="133" t="s">
        <v>253</v>
      </c>
      <c r="E136" s="134" t="s">
        <v>3260</v>
      </c>
      <c r="F136" s="135" t="s">
        <v>3261</v>
      </c>
      <c r="G136" s="136" t="s">
        <v>706</v>
      </c>
      <c r="H136" s="137">
        <v>1</v>
      </c>
      <c r="I136" s="138"/>
      <c r="J136" s="139">
        <f t="shared" si="0"/>
        <v>0</v>
      </c>
      <c r="K136" s="135" t="s">
        <v>3262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3255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3255</v>
      </c>
      <c r="BM136" s="144" t="s">
        <v>3263</v>
      </c>
    </row>
    <row r="137" spans="2:65" s="1" customFormat="1" ht="24.2" customHeight="1">
      <c r="B137" s="132"/>
      <c r="C137" s="133" t="s">
        <v>258</v>
      </c>
      <c r="D137" s="133" t="s">
        <v>253</v>
      </c>
      <c r="E137" s="134" t="s">
        <v>3264</v>
      </c>
      <c r="F137" s="135" t="s">
        <v>3265</v>
      </c>
      <c r="G137" s="136" t="s">
        <v>706</v>
      </c>
      <c r="H137" s="137">
        <v>1</v>
      </c>
      <c r="I137" s="138"/>
      <c r="J137" s="139">
        <f t="shared" si="0"/>
        <v>0</v>
      </c>
      <c r="K137" s="135" t="s">
        <v>1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3255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3255</v>
      </c>
      <c r="BM137" s="144" t="s">
        <v>3266</v>
      </c>
    </row>
    <row r="138" spans="2:65" s="1" customFormat="1" ht="24.2" customHeight="1">
      <c r="B138" s="132"/>
      <c r="C138" s="133" t="s">
        <v>270</v>
      </c>
      <c r="D138" s="133" t="s">
        <v>253</v>
      </c>
      <c r="E138" s="134" t="s">
        <v>3267</v>
      </c>
      <c r="F138" s="135" t="s">
        <v>3268</v>
      </c>
      <c r="G138" s="136" t="s">
        <v>706</v>
      </c>
      <c r="H138" s="137">
        <v>1</v>
      </c>
      <c r="I138" s="138"/>
      <c r="J138" s="139">
        <f t="shared" si="0"/>
        <v>0</v>
      </c>
      <c r="K138" s="135" t="s">
        <v>1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3255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3255</v>
      </c>
      <c r="BM138" s="144" t="s">
        <v>3269</v>
      </c>
    </row>
    <row r="139" spans="2:65" s="1" customFormat="1" ht="24.2" customHeight="1">
      <c r="B139" s="132"/>
      <c r="C139" s="133" t="s">
        <v>274</v>
      </c>
      <c r="D139" s="133" t="s">
        <v>253</v>
      </c>
      <c r="E139" s="134" t="s">
        <v>3270</v>
      </c>
      <c r="F139" s="135" t="s">
        <v>3271</v>
      </c>
      <c r="G139" s="136" t="s">
        <v>706</v>
      </c>
      <c r="H139" s="137">
        <v>1</v>
      </c>
      <c r="I139" s="138"/>
      <c r="J139" s="139">
        <f t="shared" si="0"/>
        <v>0</v>
      </c>
      <c r="K139" s="135" t="s">
        <v>1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3255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3255</v>
      </c>
      <c r="BM139" s="144" t="s">
        <v>3272</v>
      </c>
    </row>
    <row r="140" spans="2:65" s="11" customFormat="1" ht="22.9" customHeight="1">
      <c r="B140" s="120"/>
      <c r="D140" s="121" t="s">
        <v>75</v>
      </c>
      <c r="E140" s="130" t="s">
        <v>3273</v>
      </c>
      <c r="F140" s="130" t="s">
        <v>3274</v>
      </c>
      <c r="I140" s="123"/>
      <c r="J140" s="131">
        <f>BK140</f>
        <v>0</v>
      </c>
      <c r="L140" s="120"/>
      <c r="M140" s="125"/>
      <c r="P140" s="126">
        <f>P141</f>
        <v>0</v>
      </c>
      <c r="R140" s="126">
        <f>R141</f>
        <v>0</v>
      </c>
      <c r="T140" s="127">
        <f>T141</f>
        <v>0</v>
      </c>
      <c r="AR140" s="121" t="s">
        <v>270</v>
      </c>
      <c r="AT140" s="128" t="s">
        <v>75</v>
      </c>
      <c r="AU140" s="128" t="s">
        <v>83</v>
      </c>
      <c r="AY140" s="121" t="s">
        <v>251</v>
      </c>
      <c r="BK140" s="129">
        <f>BK141</f>
        <v>0</v>
      </c>
    </row>
    <row r="141" spans="2:65" s="1" customFormat="1" ht="16.5" customHeight="1">
      <c r="B141" s="132"/>
      <c r="C141" s="133" t="s">
        <v>278</v>
      </c>
      <c r="D141" s="133" t="s">
        <v>253</v>
      </c>
      <c r="E141" s="134" t="s">
        <v>3275</v>
      </c>
      <c r="F141" s="135" t="s">
        <v>3276</v>
      </c>
      <c r="G141" s="136" t="s">
        <v>706</v>
      </c>
      <c r="H141" s="137">
        <v>1</v>
      </c>
      <c r="I141" s="138"/>
      <c r="J141" s="139">
        <f>ROUND(I141*H141,2)</f>
        <v>0</v>
      </c>
      <c r="K141" s="135" t="s">
        <v>1</v>
      </c>
      <c r="L141" s="28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3255</v>
      </c>
      <c r="AT141" s="144" t="s">
        <v>253</v>
      </c>
      <c r="AU141" s="144" t="s">
        <v>85</v>
      </c>
      <c r="AY141" s="13" t="s">
        <v>251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3" t="s">
        <v>83</v>
      </c>
      <c r="BK141" s="145">
        <f>ROUND(I141*H141,2)</f>
        <v>0</v>
      </c>
      <c r="BL141" s="13" t="s">
        <v>3255</v>
      </c>
      <c r="BM141" s="144" t="s">
        <v>3277</v>
      </c>
    </row>
    <row r="142" spans="2:65" s="11" customFormat="1" ht="22.9" customHeight="1">
      <c r="B142" s="120"/>
      <c r="D142" s="121" t="s">
        <v>75</v>
      </c>
      <c r="E142" s="130" t="s">
        <v>3278</v>
      </c>
      <c r="F142" s="130" t="s">
        <v>3279</v>
      </c>
      <c r="I142" s="123"/>
      <c r="J142" s="131">
        <f>BK142</f>
        <v>0</v>
      </c>
      <c r="L142" s="120"/>
      <c r="M142" s="125"/>
      <c r="P142" s="126">
        <f>SUM(P143:P147)</f>
        <v>0</v>
      </c>
      <c r="R142" s="126">
        <f>SUM(R143:R147)</f>
        <v>0</v>
      </c>
      <c r="T142" s="127">
        <f>SUM(T143:T147)</f>
        <v>0</v>
      </c>
      <c r="AR142" s="121" t="s">
        <v>270</v>
      </c>
      <c r="AT142" s="128" t="s">
        <v>75</v>
      </c>
      <c r="AU142" s="128" t="s">
        <v>83</v>
      </c>
      <c r="AY142" s="121" t="s">
        <v>251</v>
      </c>
      <c r="BK142" s="129">
        <f>SUM(BK143:BK147)</f>
        <v>0</v>
      </c>
    </row>
    <row r="143" spans="2:65" s="1" customFormat="1" ht="16.5" customHeight="1">
      <c r="B143" s="132"/>
      <c r="C143" s="133" t="s">
        <v>283</v>
      </c>
      <c r="D143" s="133" t="s">
        <v>253</v>
      </c>
      <c r="E143" s="134" t="s">
        <v>3280</v>
      </c>
      <c r="F143" s="135" t="s">
        <v>3281</v>
      </c>
      <c r="G143" s="136" t="s">
        <v>706</v>
      </c>
      <c r="H143" s="137">
        <v>1</v>
      </c>
      <c r="I143" s="138"/>
      <c r="J143" s="139">
        <f>ROUND(I143*H143,2)</f>
        <v>0</v>
      </c>
      <c r="K143" s="135" t="s">
        <v>1</v>
      </c>
      <c r="L143" s="28"/>
      <c r="M143" s="140" t="s">
        <v>1</v>
      </c>
      <c r="N143" s="141" t="s">
        <v>41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3255</v>
      </c>
      <c r="AT143" s="144" t="s">
        <v>253</v>
      </c>
      <c r="AU143" s="144" t="s">
        <v>85</v>
      </c>
      <c r="AY143" s="13" t="s">
        <v>251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3" t="s">
        <v>83</v>
      </c>
      <c r="BK143" s="145">
        <f>ROUND(I143*H143,2)</f>
        <v>0</v>
      </c>
      <c r="BL143" s="13" t="s">
        <v>3255</v>
      </c>
      <c r="BM143" s="144" t="s">
        <v>3282</v>
      </c>
    </row>
    <row r="144" spans="2:65" s="1" customFormat="1" ht="87.75">
      <c r="B144" s="28"/>
      <c r="D144" s="156" t="s">
        <v>679</v>
      </c>
      <c r="F144" s="157" t="s">
        <v>3283</v>
      </c>
      <c r="I144" s="158"/>
      <c r="L144" s="28"/>
      <c r="M144" s="159"/>
      <c r="T144" s="52"/>
      <c r="AT144" s="13" t="s">
        <v>679</v>
      </c>
      <c r="AU144" s="13" t="s">
        <v>85</v>
      </c>
    </row>
    <row r="145" spans="2:65" s="1" customFormat="1" ht="16.5" customHeight="1">
      <c r="B145" s="132"/>
      <c r="C145" s="133" t="s">
        <v>287</v>
      </c>
      <c r="D145" s="133" t="s">
        <v>253</v>
      </c>
      <c r="E145" s="134" t="s">
        <v>3284</v>
      </c>
      <c r="F145" s="135" t="s">
        <v>3285</v>
      </c>
      <c r="G145" s="136" t="s">
        <v>3286</v>
      </c>
      <c r="H145" s="137">
        <v>12</v>
      </c>
      <c r="I145" s="138"/>
      <c r="J145" s="139">
        <f>ROUND(I145*H145,2)</f>
        <v>0</v>
      </c>
      <c r="K145" s="135" t="s">
        <v>1</v>
      </c>
      <c r="L145" s="28"/>
      <c r="M145" s="140" t="s">
        <v>1</v>
      </c>
      <c r="N145" s="141" t="s">
        <v>41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3255</v>
      </c>
      <c r="AT145" s="144" t="s">
        <v>253</v>
      </c>
      <c r="AU145" s="144" t="s">
        <v>85</v>
      </c>
      <c r="AY145" s="13" t="s">
        <v>251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3" t="s">
        <v>83</v>
      </c>
      <c r="BK145" s="145">
        <f>ROUND(I145*H145,2)</f>
        <v>0</v>
      </c>
      <c r="BL145" s="13" t="s">
        <v>3255</v>
      </c>
      <c r="BM145" s="144" t="s">
        <v>3287</v>
      </c>
    </row>
    <row r="146" spans="2:65" s="1" customFormat="1" ht="68.25">
      <c r="B146" s="28"/>
      <c r="D146" s="156" t="s">
        <v>679</v>
      </c>
      <c r="F146" s="157" t="s">
        <v>3288</v>
      </c>
      <c r="I146" s="158"/>
      <c r="L146" s="28"/>
      <c r="M146" s="159"/>
      <c r="T146" s="52"/>
      <c r="AT146" s="13" t="s">
        <v>679</v>
      </c>
      <c r="AU146" s="13" t="s">
        <v>85</v>
      </c>
    </row>
    <row r="147" spans="2:65" s="1" customFormat="1" ht="16.5" customHeight="1">
      <c r="B147" s="132"/>
      <c r="C147" s="133" t="s">
        <v>292</v>
      </c>
      <c r="D147" s="133" t="s">
        <v>253</v>
      </c>
      <c r="E147" s="134" t="s">
        <v>3289</v>
      </c>
      <c r="F147" s="135" t="s">
        <v>3290</v>
      </c>
      <c r="G147" s="136" t="s">
        <v>3286</v>
      </c>
      <c r="H147" s="137">
        <v>12</v>
      </c>
      <c r="I147" s="138"/>
      <c r="J147" s="139">
        <f>ROUND(I147*H147,2)</f>
        <v>0</v>
      </c>
      <c r="K147" s="135" t="s">
        <v>1</v>
      </c>
      <c r="L147" s="28"/>
      <c r="M147" s="140" t="s">
        <v>1</v>
      </c>
      <c r="N147" s="141" t="s">
        <v>41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3255</v>
      </c>
      <c r="AT147" s="144" t="s">
        <v>253</v>
      </c>
      <c r="AU147" s="144" t="s">
        <v>85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3255</v>
      </c>
      <c r="BM147" s="144" t="s">
        <v>3291</v>
      </c>
    </row>
    <row r="148" spans="2:65" s="11" customFormat="1" ht="22.9" customHeight="1">
      <c r="B148" s="120"/>
      <c r="D148" s="121" t="s">
        <v>75</v>
      </c>
      <c r="E148" s="130" t="s">
        <v>3292</v>
      </c>
      <c r="F148" s="130" t="s">
        <v>3293</v>
      </c>
      <c r="I148" s="123"/>
      <c r="J148" s="131">
        <f>BK148</f>
        <v>0</v>
      </c>
      <c r="L148" s="120"/>
      <c r="M148" s="125"/>
      <c r="P148" s="126">
        <f>SUM(P149:P152)</f>
        <v>0</v>
      </c>
      <c r="R148" s="126">
        <f>SUM(R149:R152)</f>
        <v>0</v>
      </c>
      <c r="T148" s="127">
        <f>SUM(T149:T152)</f>
        <v>0</v>
      </c>
      <c r="AR148" s="121" t="s">
        <v>270</v>
      </c>
      <c r="AT148" s="128" t="s">
        <v>75</v>
      </c>
      <c r="AU148" s="128" t="s">
        <v>83</v>
      </c>
      <c r="AY148" s="121" t="s">
        <v>251</v>
      </c>
      <c r="BK148" s="129">
        <f>SUM(BK149:BK152)</f>
        <v>0</v>
      </c>
    </row>
    <row r="149" spans="2:65" s="1" customFormat="1" ht="24.2" customHeight="1">
      <c r="B149" s="132"/>
      <c r="C149" s="133" t="s">
        <v>296</v>
      </c>
      <c r="D149" s="133" t="s">
        <v>253</v>
      </c>
      <c r="E149" s="134" t="s">
        <v>3294</v>
      </c>
      <c r="F149" s="135" t="s">
        <v>3295</v>
      </c>
      <c r="G149" s="136" t="s">
        <v>706</v>
      </c>
      <c r="H149" s="137">
        <v>1</v>
      </c>
      <c r="I149" s="138"/>
      <c r="J149" s="139">
        <f>ROUND(I149*H149,2)</f>
        <v>0</v>
      </c>
      <c r="K149" s="135" t="s">
        <v>3262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3255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3255</v>
      </c>
      <c r="BM149" s="144" t="s">
        <v>3296</v>
      </c>
    </row>
    <row r="150" spans="2:65" s="1" customFormat="1" ht="24.2" customHeight="1">
      <c r="B150" s="132"/>
      <c r="C150" s="133" t="s">
        <v>300</v>
      </c>
      <c r="D150" s="133" t="s">
        <v>253</v>
      </c>
      <c r="E150" s="134" t="s">
        <v>3297</v>
      </c>
      <c r="F150" s="135" t="s">
        <v>3298</v>
      </c>
      <c r="G150" s="136" t="s">
        <v>706</v>
      </c>
      <c r="H150" s="137">
        <v>1</v>
      </c>
      <c r="I150" s="138"/>
      <c r="J150" s="139">
        <f>ROUND(I150*H150,2)</f>
        <v>0</v>
      </c>
      <c r="K150" s="135" t="s">
        <v>3262</v>
      </c>
      <c r="L150" s="28"/>
      <c r="M150" s="140" t="s">
        <v>1</v>
      </c>
      <c r="N150" s="141" t="s">
        <v>41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3255</v>
      </c>
      <c r="AT150" s="144" t="s">
        <v>253</v>
      </c>
      <c r="AU150" s="144" t="s">
        <v>85</v>
      </c>
      <c r="AY150" s="13" t="s">
        <v>251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3" t="s">
        <v>83</v>
      </c>
      <c r="BK150" s="145">
        <f>ROUND(I150*H150,2)</f>
        <v>0</v>
      </c>
      <c r="BL150" s="13" t="s">
        <v>3255</v>
      </c>
      <c r="BM150" s="144" t="s">
        <v>3299</v>
      </c>
    </row>
    <row r="151" spans="2:65" s="1" customFormat="1" ht="16.5" customHeight="1">
      <c r="B151" s="132"/>
      <c r="C151" s="133" t="s">
        <v>304</v>
      </c>
      <c r="D151" s="133" t="s">
        <v>253</v>
      </c>
      <c r="E151" s="134" t="s">
        <v>3300</v>
      </c>
      <c r="F151" s="135" t="s">
        <v>3301</v>
      </c>
      <c r="G151" s="136" t="s">
        <v>3302</v>
      </c>
      <c r="H151" s="137">
        <v>50</v>
      </c>
      <c r="I151" s="138"/>
      <c r="J151" s="139">
        <f>ROUND(I151*H151,2)</f>
        <v>0</v>
      </c>
      <c r="K151" s="135" t="s">
        <v>1</v>
      </c>
      <c r="L151" s="28"/>
      <c r="M151" s="140" t="s">
        <v>1</v>
      </c>
      <c r="N151" s="141" t="s">
        <v>41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3255</v>
      </c>
      <c r="AT151" s="144" t="s">
        <v>253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3255</v>
      </c>
      <c r="BM151" s="144" t="s">
        <v>3303</v>
      </c>
    </row>
    <row r="152" spans="2:65" s="1" customFormat="1" ht="16.5" customHeight="1">
      <c r="B152" s="132"/>
      <c r="C152" s="133" t="s">
        <v>308</v>
      </c>
      <c r="D152" s="133" t="s">
        <v>253</v>
      </c>
      <c r="E152" s="134" t="s">
        <v>3304</v>
      </c>
      <c r="F152" s="135" t="s">
        <v>3305</v>
      </c>
      <c r="G152" s="136" t="s">
        <v>706</v>
      </c>
      <c r="H152" s="137">
        <v>1</v>
      </c>
      <c r="I152" s="138"/>
      <c r="J152" s="139">
        <f>ROUND(I152*H152,2)</f>
        <v>0</v>
      </c>
      <c r="K152" s="135" t="s">
        <v>1</v>
      </c>
      <c r="L152" s="28"/>
      <c r="M152" s="140" t="s">
        <v>1</v>
      </c>
      <c r="N152" s="141" t="s">
        <v>41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3255</v>
      </c>
      <c r="AT152" s="144" t="s">
        <v>253</v>
      </c>
      <c r="AU152" s="144" t="s">
        <v>85</v>
      </c>
      <c r="AY152" s="13" t="s">
        <v>251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3" t="s">
        <v>83</v>
      </c>
      <c r="BK152" s="145">
        <f>ROUND(I152*H152,2)</f>
        <v>0</v>
      </c>
      <c r="BL152" s="13" t="s">
        <v>3255</v>
      </c>
      <c r="BM152" s="144" t="s">
        <v>3306</v>
      </c>
    </row>
    <row r="153" spans="2:65" s="11" customFormat="1" ht="22.9" customHeight="1">
      <c r="B153" s="120"/>
      <c r="D153" s="121" t="s">
        <v>75</v>
      </c>
      <c r="E153" s="130" t="s">
        <v>3307</v>
      </c>
      <c r="F153" s="130" t="s">
        <v>3308</v>
      </c>
      <c r="I153" s="123"/>
      <c r="J153" s="131">
        <f>BK153</f>
        <v>0</v>
      </c>
      <c r="L153" s="120"/>
      <c r="M153" s="125"/>
      <c r="P153" s="126">
        <f>P154</f>
        <v>0</v>
      </c>
      <c r="R153" s="126">
        <f>R154</f>
        <v>0</v>
      </c>
      <c r="T153" s="127">
        <f>T154</f>
        <v>0</v>
      </c>
      <c r="AR153" s="121" t="s">
        <v>270</v>
      </c>
      <c r="AT153" s="128" t="s">
        <v>75</v>
      </c>
      <c r="AU153" s="128" t="s">
        <v>83</v>
      </c>
      <c r="AY153" s="121" t="s">
        <v>251</v>
      </c>
      <c r="BK153" s="129">
        <f>BK154</f>
        <v>0</v>
      </c>
    </row>
    <row r="154" spans="2:65" s="1" customFormat="1" ht="24">
      <c r="B154" s="132"/>
      <c r="C154" s="133" t="s">
        <v>8</v>
      </c>
      <c r="D154" s="133" t="s">
        <v>253</v>
      </c>
      <c r="E154" s="134" t="s">
        <v>3309</v>
      </c>
      <c r="F154" s="135" t="s">
        <v>3310</v>
      </c>
      <c r="G154" s="136" t="s">
        <v>706</v>
      </c>
      <c r="H154" s="137">
        <v>1</v>
      </c>
      <c r="I154" s="138"/>
      <c r="J154" s="139">
        <f>ROUND(I154*H154,2)</f>
        <v>0</v>
      </c>
      <c r="K154" s="135" t="s">
        <v>3262</v>
      </c>
      <c r="L154" s="28"/>
      <c r="M154" s="140" t="s">
        <v>1</v>
      </c>
      <c r="N154" s="141" t="s">
        <v>41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3255</v>
      </c>
      <c r="AT154" s="144" t="s">
        <v>253</v>
      </c>
      <c r="AU154" s="144" t="s">
        <v>85</v>
      </c>
      <c r="AY154" s="13" t="s">
        <v>251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3" t="s">
        <v>83</v>
      </c>
      <c r="BK154" s="145">
        <f>ROUND(I154*H154,2)</f>
        <v>0</v>
      </c>
      <c r="BL154" s="13" t="s">
        <v>3255</v>
      </c>
      <c r="BM154" s="144" t="s">
        <v>3311</v>
      </c>
    </row>
    <row r="155" spans="2:65" s="11" customFormat="1" ht="22.9" customHeight="1">
      <c r="B155" s="120"/>
      <c r="D155" s="121" t="s">
        <v>75</v>
      </c>
      <c r="E155" s="130" t="s">
        <v>3312</v>
      </c>
      <c r="F155" s="130" t="s">
        <v>3189</v>
      </c>
      <c r="I155" s="123"/>
      <c r="J155" s="131">
        <f>BK155</f>
        <v>0</v>
      </c>
      <c r="L155" s="120"/>
      <c r="M155" s="125"/>
      <c r="P155" s="126">
        <f>SUM(P156:P158)</f>
        <v>0</v>
      </c>
      <c r="R155" s="126">
        <f>SUM(R156:R158)</f>
        <v>0</v>
      </c>
      <c r="T155" s="127">
        <f>SUM(T156:T158)</f>
        <v>0</v>
      </c>
      <c r="AR155" s="121" t="s">
        <v>270</v>
      </c>
      <c r="AT155" s="128" t="s">
        <v>75</v>
      </c>
      <c r="AU155" s="128" t="s">
        <v>83</v>
      </c>
      <c r="AY155" s="121" t="s">
        <v>251</v>
      </c>
      <c r="BK155" s="129">
        <f>SUM(BK156:BK158)</f>
        <v>0</v>
      </c>
    </row>
    <row r="156" spans="2:65" s="1" customFormat="1" ht="16.5" customHeight="1">
      <c r="B156" s="132"/>
      <c r="C156" s="133" t="s">
        <v>315</v>
      </c>
      <c r="D156" s="133" t="s">
        <v>253</v>
      </c>
      <c r="E156" s="134" t="s">
        <v>2452</v>
      </c>
      <c r="F156" s="135" t="s">
        <v>3313</v>
      </c>
      <c r="G156" s="136" t="s">
        <v>706</v>
      </c>
      <c r="H156" s="137">
        <v>1</v>
      </c>
      <c r="I156" s="138"/>
      <c r="J156" s="139">
        <f>ROUND(I156*H156,2)</f>
        <v>0</v>
      </c>
      <c r="K156" s="135" t="s">
        <v>1</v>
      </c>
      <c r="L156" s="28"/>
      <c r="M156" s="140" t="s">
        <v>1</v>
      </c>
      <c r="N156" s="141" t="s">
        <v>41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3255</v>
      </c>
      <c r="AT156" s="144" t="s">
        <v>253</v>
      </c>
      <c r="AU156" s="144" t="s">
        <v>85</v>
      </c>
      <c r="AY156" s="13" t="s">
        <v>251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3" t="s">
        <v>83</v>
      </c>
      <c r="BK156" s="145">
        <f>ROUND(I156*H156,2)</f>
        <v>0</v>
      </c>
      <c r="BL156" s="13" t="s">
        <v>3255</v>
      </c>
      <c r="BM156" s="144" t="s">
        <v>3314</v>
      </c>
    </row>
    <row r="157" spans="2:65" s="1" customFormat="1" ht="24.2" customHeight="1">
      <c r="B157" s="132"/>
      <c r="C157" s="133" t="s">
        <v>319</v>
      </c>
      <c r="D157" s="133" t="s">
        <v>253</v>
      </c>
      <c r="E157" s="134" t="s">
        <v>3315</v>
      </c>
      <c r="F157" s="135" t="s">
        <v>3316</v>
      </c>
      <c r="G157" s="136" t="s">
        <v>706</v>
      </c>
      <c r="H157" s="137">
        <v>1</v>
      </c>
      <c r="I157" s="138"/>
      <c r="J157" s="139">
        <f>ROUND(I157*H157,2)</f>
        <v>0</v>
      </c>
      <c r="K157" s="135" t="s">
        <v>1</v>
      </c>
      <c r="L157" s="28"/>
      <c r="M157" s="140" t="s">
        <v>1</v>
      </c>
      <c r="N157" s="141" t="s">
        <v>41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3255</v>
      </c>
      <c r="AT157" s="144" t="s">
        <v>253</v>
      </c>
      <c r="AU157" s="144" t="s">
        <v>85</v>
      </c>
      <c r="AY157" s="13" t="s">
        <v>251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3" t="s">
        <v>83</v>
      </c>
      <c r="BK157" s="145">
        <f>ROUND(I157*H157,2)</f>
        <v>0</v>
      </c>
      <c r="BL157" s="13" t="s">
        <v>3255</v>
      </c>
      <c r="BM157" s="144" t="s">
        <v>3317</v>
      </c>
    </row>
    <row r="158" spans="2:65" s="1" customFormat="1" ht="24.2" customHeight="1">
      <c r="B158" s="132"/>
      <c r="C158" s="133" t="s">
        <v>324</v>
      </c>
      <c r="D158" s="133" t="s">
        <v>253</v>
      </c>
      <c r="E158" s="134" t="s">
        <v>3318</v>
      </c>
      <c r="F158" s="135" t="s">
        <v>3319</v>
      </c>
      <c r="G158" s="136" t="s">
        <v>401</v>
      </c>
      <c r="H158" s="137">
        <v>1</v>
      </c>
      <c r="I158" s="138"/>
      <c r="J158" s="139">
        <f>ROUND(I158*H158,2)</f>
        <v>0</v>
      </c>
      <c r="K158" s="135" t="s">
        <v>3262</v>
      </c>
      <c r="L158" s="28"/>
      <c r="M158" s="161" t="s">
        <v>1</v>
      </c>
      <c r="N158" s="162" t="s">
        <v>41</v>
      </c>
      <c r="O158" s="163"/>
      <c r="P158" s="164">
        <f>O158*H158</f>
        <v>0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AR158" s="144" t="s">
        <v>3255</v>
      </c>
      <c r="AT158" s="144" t="s">
        <v>253</v>
      </c>
      <c r="AU158" s="144" t="s">
        <v>85</v>
      </c>
      <c r="AY158" s="13" t="s">
        <v>251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3" t="s">
        <v>83</v>
      </c>
      <c r="BK158" s="145">
        <f>ROUND(I158*H158,2)</f>
        <v>0</v>
      </c>
      <c r="BL158" s="13" t="s">
        <v>3255</v>
      </c>
      <c r="BM158" s="144" t="s">
        <v>3320</v>
      </c>
    </row>
    <row r="159" spans="2:65" s="1" customFormat="1" ht="6.95" customHeight="1"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28"/>
    </row>
  </sheetData>
  <autoFilter ref="C130:K158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136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3321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ROUND(J130,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ROUND((SUM(BE130:BE161)),  2)</f>
        <v>0</v>
      </c>
      <c r="I37" s="92">
        <v>0.21</v>
      </c>
      <c r="J37" s="81">
        <f>ROUND(((SUM(BE130:BE161))*I37),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ROUND((SUM(BF130:BF161)),  2)</f>
        <v>0</v>
      </c>
      <c r="I38" s="92">
        <v>0.15</v>
      </c>
      <c r="J38" s="81">
        <f>ROUND(((SUM(BF130:BF161))*I38),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ROUND((SUM(BG130:BG161)),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ROUND((SUM(BH130:BH161)),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ROUND((SUM(BI130:BI161)),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01.2_NEP - Zpevněné plochy I.etapa PŘÍSTAVBA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J130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J131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899999999999999" customHeight="1">
      <c r="B103" s="108"/>
      <c r="D103" s="109" t="s">
        <v>3035</v>
      </c>
      <c r="E103" s="110"/>
      <c r="F103" s="110"/>
      <c r="G103" s="110"/>
      <c r="H103" s="110"/>
      <c r="I103" s="110"/>
      <c r="J103" s="111">
        <f>J146</f>
        <v>0</v>
      </c>
      <c r="L103" s="108"/>
    </row>
    <row r="104" spans="2:47" s="9" customFormat="1" ht="19.899999999999999" customHeight="1">
      <c r="B104" s="108"/>
      <c r="D104" s="109" t="s">
        <v>216</v>
      </c>
      <c r="E104" s="110"/>
      <c r="F104" s="110"/>
      <c r="G104" s="110"/>
      <c r="H104" s="110"/>
      <c r="I104" s="110"/>
      <c r="J104" s="111">
        <f>J152</f>
        <v>0</v>
      </c>
      <c r="L104" s="108"/>
    </row>
    <row r="105" spans="2:47" s="9" customFormat="1" ht="19.899999999999999" customHeight="1">
      <c r="B105" s="108"/>
      <c r="D105" s="109" t="s">
        <v>217</v>
      </c>
      <c r="E105" s="110"/>
      <c r="F105" s="110"/>
      <c r="G105" s="110"/>
      <c r="H105" s="110"/>
      <c r="I105" s="110"/>
      <c r="J105" s="111">
        <f>J154</f>
        <v>0</v>
      </c>
      <c r="L105" s="108"/>
    </row>
    <row r="106" spans="2:47" s="9" customFormat="1" ht="19.899999999999999" customHeight="1">
      <c r="B106" s="108"/>
      <c r="D106" s="109" t="s">
        <v>219</v>
      </c>
      <c r="E106" s="110"/>
      <c r="F106" s="110"/>
      <c r="G106" s="110"/>
      <c r="H106" s="110"/>
      <c r="I106" s="110"/>
      <c r="J106" s="111">
        <f>J160</f>
        <v>0</v>
      </c>
      <c r="L106" s="108"/>
    </row>
    <row r="107" spans="2:47" s="1" customFormat="1" ht="21.75" customHeight="1">
      <c r="B107" s="28"/>
      <c r="L107" s="28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12" s="1" customFormat="1" ht="24.95" customHeight="1">
      <c r="B113" s="28"/>
      <c r="C113" s="17" t="s">
        <v>236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16</v>
      </c>
      <c r="L115" s="28"/>
    </row>
    <row r="116" spans="2:12" s="1" customFormat="1" ht="26.25" customHeight="1">
      <c r="B116" s="28"/>
      <c r="E116" s="210" t="str">
        <f>E7</f>
        <v>PŘÍSTAVBA A STAVEBNÍ ÚPRAVY  DÍLEN HORSKÁ 258, VRCHLABÍ</v>
      </c>
      <c r="F116" s="211"/>
      <c r="G116" s="211"/>
      <c r="H116" s="211"/>
      <c r="L116" s="28"/>
    </row>
    <row r="117" spans="2:12" ht="12" customHeight="1">
      <c r="B117" s="16"/>
      <c r="C117" s="23" t="s">
        <v>198</v>
      </c>
      <c r="L117" s="16"/>
    </row>
    <row r="118" spans="2:12" ht="16.5" customHeight="1">
      <c r="B118" s="16"/>
      <c r="E118" s="210" t="s">
        <v>199</v>
      </c>
      <c r="F118" s="170"/>
      <c r="G118" s="170"/>
      <c r="H118" s="170"/>
      <c r="L118" s="16"/>
    </row>
    <row r="119" spans="2:12" ht="12" customHeight="1">
      <c r="B119" s="16"/>
      <c r="C119" s="23" t="s">
        <v>200</v>
      </c>
      <c r="L119" s="16"/>
    </row>
    <row r="120" spans="2:12" s="1" customFormat="1" ht="16.5" customHeight="1">
      <c r="B120" s="28"/>
      <c r="E120" s="203" t="s">
        <v>3185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202</v>
      </c>
      <c r="L121" s="28"/>
    </row>
    <row r="122" spans="2:12" s="1" customFormat="1" ht="16.5" customHeight="1">
      <c r="B122" s="28"/>
      <c r="E122" s="192" t="str">
        <f>E13</f>
        <v>SO 01.2_NEP - Zpevněné plochy I.etapa PŘÍSTAVBA</v>
      </c>
      <c r="F122" s="212"/>
      <c r="G122" s="212"/>
      <c r="H122" s="212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F16</f>
        <v>Vrchlabí</v>
      </c>
      <c r="I124" s="23" t="s">
        <v>22</v>
      </c>
      <c r="J124" s="48" t="str">
        <f>IF(J16="","",J16)</f>
        <v>25. 10. 2023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E19</f>
        <v>Královéhradecký kraj</v>
      </c>
      <c r="I126" s="23" t="s">
        <v>30</v>
      </c>
      <c r="J126" s="26" t="str">
        <f>E25</f>
        <v>IRBOS s.r.o.</v>
      </c>
      <c r="L126" s="28"/>
    </row>
    <row r="127" spans="2:12" s="1" customFormat="1" ht="15.2" customHeight="1">
      <c r="B127" s="28"/>
      <c r="C127" s="23" t="s">
        <v>28</v>
      </c>
      <c r="F127" s="21" t="str">
        <f>IF(E22="","",E22)</f>
        <v>Vyplň údaj</v>
      </c>
      <c r="I127" s="23" t="s">
        <v>33</v>
      </c>
      <c r="J127" s="26" t="str">
        <f>E28</f>
        <v>IRBOS s.r.o.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237</v>
      </c>
      <c r="D129" s="114" t="s">
        <v>61</v>
      </c>
      <c r="E129" s="114" t="s">
        <v>57</v>
      </c>
      <c r="F129" s="114" t="s">
        <v>58</v>
      </c>
      <c r="G129" s="114" t="s">
        <v>238</v>
      </c>
      <c r="H129" s="114" t="s">
        <v>239</v>
      </c>
      <c r="I129" s="114" t="s">
        <v>240</v>
      </c>
      <c r="J129" s="114" t="s">
        <v>207</v>
      </c>
      <c r="K129" s="115" t="s">
        <v>241</v>
      </c>
      <c r="L129" s="112"/>
      <c r="M129" s="55" t="s">
        <v>1</v>
      </c>
      <c r="N129" s="56" t="s">
        <v>40</v>
      </c>
      <c r="O129" s="56" t="s">
        <v>242</v>
      </c>
      <c r="P129" s="56" t="s">
        <v>243</v>
      </c>
      <c r="Q129" s="56" t="s">
        <v>244</v>
      </c>
      <c r="R129" s="56" t="s">
        <v>245</v>
      </c>
      <c r="S129" s="56" t="s">
        <v>246</v>
      </c>
      <c r="T129" s="57" t="s">
        <v>247</v>
      </c>
    </row>
    <row r="130" spans="2:65" s="1" customFormat="1" ht="22.9" customHeight="1">
      <c r="B130" s="28"/>
      <c r="C130" s="60" t="s">
        <v>248</v>
      </c>
      <c r="J130" s="116">
        <f>BK130</f>
        <v>0</v>
      </c>
      <c r="L130" s="28"/>
      <c r="M130" s="58"/>
      <c r="N130" s="49"/>
      <c r="O130" s="49"/>
      <c r="P130" s="117">
        <f>P131</f>
        <v>0</v>
      </c>
      <c r="Q130" s="49"/>
      <c r="R130" s="117">
        <f>R131</f>
        <v>229.78608469000002</v>
      </c>
      <c r="S130" s="49"/>
      <c r="T130" s="118">
        <f>T131</f>
        <v>0</v>
      </c>
      <c r="AT130" s="13" t="s">
        <v>75</v>
      </c>
      <c r="AU130" s="13" t="s">
        <v>209</v>
      </c>
      <c r="BK130" s="119">
        <f>BK131</f>
        <v>0</v>
      </c>
    </row>
    <row r="131" spans="2:65" s="11" customFormat="1" ht="25.9" customHeight="1">
      <c r="B131" s="120"/>
      <c r="D131" s="121" t="s">
        <v>75</v>
      </c>
      <c r="E131" s="122" t="s">
        <v>249</v>
      </c>
      <c r="F131" s="122" t="s">
        <v>250</v>
      </c>
      <c r="I131" s="123"/>
      <c r="J131" s="124">
        <f>BK131</f>
        <v>0</v>
      </c>
      <c r="L131" s="120"/>
      <c r="M131" s="125"/>
      <c r="P131" s="126">
        <f>P132+P146+P152+P154+P160</f>
        <v>0</v>
      </c>
      <c r="R131" s="126">
        <f>R132+R146+R152+R154+R160</f>
        <v>229.78608469000002</v>
      </c>
      <c r="T131" s="127">
        <f>T132+T146+T152+T154+T160</f>
        <v>0</v>
      </c>
      <c r="AR131" s="121" t="s">
        <v>83</v>
      </c>
      <c r="AT131" s="128" t="s">
        <v>75</v>
      </c>
      <c r="AU131" s="128" t="s">
        <v>76</v>
      </c>
      <c r="AY131" s="121" t="s">
        <v>251</v>
      </c>
      <c r="BK131" s="129">
        <f>BK132+BK146+BK152+BK154+BK160</f>
        <v>0</v>
      </c>
    </row>
    <row r="132" spans="2:65" s="11" customFormat="1" ht="22.9" customHeight="1">
      <c r="B132" s="120"/>
      <c r="D132" s="121" t="s">
        <v>75</v>
      </c>
      <c r="E132" s="130" t="s">
        <v>83</v>
      </c>
      <c r="F132" s="130" t="s">
        <v>252</v>
      </c>
      <c r="I132" s="123"/>
      <c r="J132" s="131">
        <f>BK132</f>
        <v>0</v>
      </c>
      <c r="L132" s="120"/>
      <c r="M132" s="125"/>
      <c r="P132" s="126">
        <f>SUM(P133:P145)</f>
        <v>0</v>
      </c>
      <c r="R132" s="126">
        <f>SUM(R133:R145)</f>
        <v>1.2553079999999999</v>
      </c>
      <c r="T132" s="127">
        <f>SUM(T133:T145)</f>
        <v>0</v>
      </c>
      <c r="AR132" s="121" t="s">
        <v>83</v>
      </c>
      <c r="AT132" s="128" t="s">
        <v>75</v>
      </c>
      <c r="AU132" s="128" t="s">
        <v>83</v>
      </c>
      <c r="AY132" s="121" t="s">
        <v>251</v>
      </c>
      <c r="BK132" s="129">
        <f>SUM(BK133:BK145)</f>
        <v>0</v>
      </c>
    </row>
    <row r="133" spans="2:65" s="1" customFormat="1" ht="24.2" customHeight="1">
      <c r="B133" s="132"/>
      <c r="C133" s="133" t="s">
        <v>83</v>
      </c>
      <c r="D133" s="133" t="s">
        <v>253</v>
      </c>
      <c r="E133" s="134" t="s">
        <v>3322</v>
      </c>
      <c r="F133" s="135" t="s">
        <v>3323</v>
      </c>
      <c r="G133" s="136" t="s">
        <v>262</v>
      </c>
      <c r="H133" s="137">
        <v>78.867999999999995</v>
      </c>
      <c r="I133" s="138"/>
      <c r="J133" s="139">
        <f t="shared" ref="J133:J145" si="0">ROUND(I133*H133,2)</f>
        <v>0</v>
      </c>
      <c r="K133" s="135" t="s">
        <v>257</v>
      </c>
      <c r="L133" s="28"/>
      <c r="M133" s="140" t="s">
        <v>1</v>
      </c>
      <c r="N133" s="141" t="s">
        <v>41</v>
      </c>
      <c r="P133" s="142">
        <f t="shared" ref="P133:P145" si="1">O133*H133</f>
        <v>0</v>
      </c>
      <c r="Q133" s="142">
        <v>0</v>
      </c>
      <c r="R133" s="142">
        <f t="shared" ref="R133:R145" si="2">Q133*H133</f>
        <v>0</v>
      </c>
      <c r="S133" s="142">
        <v>0</v>
      </c>
      <c r="T133" s="143">
        <f t="shared" ref="T133:T145" si="3">S133*H133</f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 t="shared" ref="BE133:BE145" si="4">IF(N133="základní",J133,0)</f>
        <v>0</v>
      </c>
      <c r="BF133" s="145">
        <f t="shared" ref="BF133:BF145" si="5">IF(N133="snížená",J133,0)</f>
        <v>0</v>
      </c>
      <c r="BG133" s="145">
        <f t="shared" ref="BG133:BG145" si="6">IF(N133="zákl. přenesená",J133,0)</f>
        <v>0</v>
      </c>
      <c r="BH133" s="145">
        <f t="shared" ref="BH133:BH145" si="7">IF(N133="sníž. přenesená",J133,0)</f>
        <v>0</v>
      </c>
      <c r="BI133" s="145">
        <f t="shared" ref="BI133:BI145" si="8">IF(N133="nulová",J133,0)</f>
        <v>0</v>
      </c>
      <c r="BJ133" s="13" t="s">
        <v>83</v>
      </c>
      <c r="BK133" s="145">
        <f t="shared" ref="BK133:BK145" si="9">ROUND(I133*H133,2)</f>
        <v>0</v>
      </c>
      <c r="BL133" s="13" t="s">
        <v>258</v>
      </c>
      <c r="BM133" s="144" t="s">
        <v>3324</v>
      </c>
    </row>
    <row r="134" spans="2:65" s="1" customFormat="1" ht="21.75" customHeight="1">
      <c r="B134" s="132"/>
      <c r="C134" s="146" t="s">
        <v>85</v>
      </c>
      <c r="D134" s="146" t="s">
        <v>423</v>
      </c>
      <c r="E134" s="147" t="s">
        <v>3325</v>
      </c>
      <c r="F134" s="148" t="s">
        <v>3326</v>
      </c>
      <c r="G134" s="149" t="s">
        <v>281</v>
      </c>
      <c r="H134" s="150">
        <v>1.2529999999999999</v>
      </c>
      <c r="I134" s="151"/>
      <c r="J134" s="152">
        <f t="shared" si="0"/>
        <v>0</v>
      </c>
      <c r="K134" s="148" t="s">
        <v>257</v>
      </c>
      <c r="L134" s="153"/>
      <c r="M134" s="154" t="s">
        <v>1</v>
      </c>
      <c r="N134" s="155" t="s">
        <v>41</v>
      </c>
      <c r="P134" s="142">
        <f t="shared" si="1"/>
        <v>0</v>
      </c>
      <c r="Q134" s="142">
        <v>1</v>
      </c>
      <c r="R134" s="142">
        <f t="shared" si="2"/>
        <v>1.2529999999999999</v>
      </c>
      <c r="S134" s="142">
        <v>0</v>
      </c>
      <c r="T134" s="143">
        <f t="shared" si="3"/>
        <v>0</v>
      </c>
      <c r="AR134" s="144" t="s">
        <v>283</v>
      </c>
      <c r="AT134" s="144" t="s">
        <v>423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3327</v>
      </c>
    </row>
    <row r="135" spans="2:65" s="1" customFormat="1" ht="24.2" customHeight="1">
      <c r="B135" s="132"/>
      <c r="C135" s="133" t="s">
        <v>93</v>
      </c>
      <c r="D135" s="133" t="s">
        <v>253</v>
      </c>
      <c r="E135" s="134" t="s">
        <v>254</v>
      </c>
      <c r="F135" s="135" t="s">
        <v>255</v>
      </c>
      <c r="G135" s="136" t="s">
        <v>256</v>
      </c>
      <c r="H135" s="137">
        <v>189.929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258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3328</v>
      </c>
    </row>
    <row r="136" spans="2:65" s="1" customFormat="1" ht="33" customHeight="1">
      <c r="B136" s="132"/>
      <c r="C136" s="133" t="s">
        <v>258</v>
      </c>
      <c r="D136" s="133" t="s">
        <v>253</v>
      </c>
      <c r="E136" s="134" t="s">
        <v>260</v>
      </c>
      <c r="F136" s="135" t="s">
        <v>261</v>
      </c>
      <c r="G136" s="136" t="s">
        <v>262</v>
      </c>
      <c r="H136" s="137">
        <v>52.072000000000003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3329</v>
      </c>
    </row>
    <row r="137" spans="2:65" s="1" customFormat="1" ht="37.9" customHeight="1">
      <c r="B137" s="132"/>
      <c r="C137" s="133" t="s">
        <v>270</v>
      </c>
      <c r="D137" s="133" t="s">
        <v>253</v>
      </c>
      <c r="E137" s="134" t="s">
        <v>3330</v>
      </c>
      <c r="F137" s="135" t="s">
        <v>3331</v>
      </c>
      <c r="G137" s="136" t="s">
        <v>262</v>
      </c>
      <c r="H137" s="137">
        <v>61.061999999999998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3332</v>
      </c>
    </row>
    <row r="138" spans="2:65" s="1" customFormat="1" ht="37.9" customHeight="1">
      <c r="B138" s="132"/>
      <c r="C138" s="133" t="s">
        <v>274</v>
      </c>
      <c r="D138" s="133" t="s">
        <v>253</v>
      </c>
      <c r="E138" s="134" t="s">
        <v>271</v>
      </c>
      <c r="F138" s="135" t="s">
        <v>272</v>
      </c>
      <c r="G138" s="136" t="s">
        <v>262</v>
      </c>
      <c r="H138" s="137">
        <v>66.981999999999999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3333</v>
      </c>
    </row>
    <row r="139" spans="2:65" s="1" customFormat="1" ht="24.2" customHeight="1">
      <c r="B139" s="132"/>
      <c r="C139" s="133" t="s">
        <v>278</v>
      </c>
      <c r="D139" s="133" t="s">
        <v>253</v>
      </c>
      <c r="E139" s="134" t="s">
        <v>3334</v>
      </c>
      <c r="F139" s="135" t="s">
        <v>3335</v>
      </c>
      <c r="G139" s="136" t="s">
        <v>262</v>
      </c>
      <c r="H139" s="137">
        <v>215.965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3336</v>
      </c>
    </row>
    <row r="140" spans="2:65" s="1" customFormat="1" ht="33" customHeight="1">
      <c r="B140" s="132"/>
      <c r="C140" s="133" t="s">
        <v>283</v>
      </c>
      <c r="D140" s="133" t="s">
        <v>253</v>
      </c>
      <c r="E140" s="134" t="s">
        <v>279</v>
      </c>
      <c r="F140" s="135" t="s">
        <v>280</v>
      </c>
      <c r="G140" s="136" t="s">
        <v>281</v>
      </c>
      <c r="H140" s="137">
        <v>120.568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3337</v>
      </c>
    </row>
    <row r="141" spans="2:65" s="1" customFormat="1" ht="16.5" customHeight="1">
      <c r="B141" s="132"/>
      <c r="C141" s="133" t="s">
        <v>287</v>
      </c>
      <c r="D141" s="133" t="s">
        <v>253</v>
      </c>
      <c r="E141" s="134" t="s">
        <v>284</v>
      </c>
      <c r="F141" s="135" t="s">
        <v>285</v>
      </c>
      <c r="G141" s="136" t="s">
        <v>262</v>
      </c>
      <c r="H141" s="137">
        <v>66.981999999999999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3338</v>
      </c>
    </row>
    <row r="142" spans="2:65" s="1" customFormat="1" ht="24.2" customHeight="1">
      <c r="B142" s="132"/>
      <c r="C142" s="133" t="s">
        <v>292</v>
      </c>
      <c r="D142" s="133" t="s">
        <v>253</v>
      </c>
      <c r="E142" s="134" t="s">
        <v>3339</v>
      </c>
      <c r="F142" s="135" t="s">
        <v>3340</v>
      </c>
      <c r="G142" s="136" t="s">
        <v>256</v>
      </c>
      <c r="H142" s="137">
        <v>115.378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3341</v>
      </c>
    </row>
    <row r="143" spans="2:65" s="1" customFormat="1" ht="24.2" customHeight="1">
      <c r="B143" s="132"/>
      <c r="C143" s="133" t="s">
        <v>296</v>
      </c>
      <c r="D143" s="133" t="s">
        <v>253</v>
      </c>
      <c r="E143" s="134" t="s">
        <v>3342</v>
      </c>
      <c r="F143" s="135" t="s">
        <v>3343</v>
      </c>
      <c r="G143" s="136" t="s">
        <v>256</v>
      </c>
      <c r="H143" s="137">
        <v>115.378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3344</v>
      </c>
    </row>
    <row r="144" spans="2:65" s="1" customFormat="1" ht="16.5" customHeight="1">
      <c r="B144" s="132"/>
      <c r="C144" s="146" t="s">
        <v>300</v>
      </c>
      <c r="D144" s="146" t="s">
        <v>423</v>
      </c>
      <c r="E144" s="147" t="s">
        <v>3345</v>
      </c>
      <c r="F144" s="148" t="s">
        <v>3346</v>
      </c>
      <c r="G144" s="149" t="s">
        <v>1188</v>
      </c>
      <c r="H144" s="150">
        <v>2.3079999999999998</v>
      </c>
      <c r="I144" s="151"/>
      <c r="J144" s="152">
        <f t="shared" si="0"/>
        <v>0</v>
      </c>
      <c r="K144" s="148" t="s">
        <v>257</v>
      </c>
      <c r="L144" s="153"/>
      <c r="M144" s="154" t="s">
        <v>1</v>
      </c>
      <c r="N144" s="155" t="s">
        <v>41</v>
      </c>
      <c r="P144" s="142">
        <f t="shared" si="1"/>
        <v>0</v>
      </c>
      <c r="Q144" s="142">
        <v>1E-3</v>
      </c>
      <c r="R144" s="142">
        <f t="shared" si="2"/>
        <v>2.3079999999999997E-3</v>
      </c>
      <c r="S144" s="142">
        <v>0</v>
      </c>
      <c r="T144" s="143">
        <f t="shared" si="3"/>
        <v>0</v>
      </c>
      <c r="AR144" s="144" t="s">
        <v>283</v>
      </c>
      <c r="AT144" s="144" t="s">
        <v>423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3347</v>
      </c>
    </row>
    <row r="145" spans="2:65" s="1" customFormat="1" ht="24.2" customHeight="1">
      <c r="B145" s="132"/>
      <c r="C145" s="133" t="s">
        <v>304</v>
      </c>
      <c r="D145" s="133" t="s">
        <v>253</v>
      </c>
      <c r="E145" s="134" t="s">
        <v>3348</v>
      </c>
      <c r="F145" s="135" t="s">
        <v>3349</v>
      </c>
      <c r="G145" s="136" t="s">
        <v>256</v>
      </c>
      <c r="H145" s="137">
        <v>157.79300000000001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3350</v>
      </c>
    </row>
    <row r="146" spans="2:65" s="11" customFormat="1" ht="22.9" customHeight="1">
      <c r="B146" s="120"/>
      <c r="D146" s="121" t="s">
        <v>75</v>
      </c>
      <c r="E146" s="130" t="s">
        <v>270</v>
      </c>
      <c r="F146" s="130" t="s">
        <v>3062</v>
      </c>
      <c r="I146" s="123"/>
      <c r="J146" s="131">
        <f>BK146</f>
        <v>0</v>
      </c>
      <c r="L146" s="120"/>
      <c r="M146" s="125"/>
      <c r="P146" s="126">
        <f>SUM(P147:P151)</f>
        <v>0</v>
      </c>
      <c r="R146" s="126">
        <f>SUM(R147:R151)</f>
        <v>191.79229183000001</v>
      </c>
      <c r="T146" s="127">
        <f>SUM(T147:T151)</f>
        <v>0</v>
      </c>
      <c r="AR146" s="121" t="s">
        <v>83</v>
      </c>
      <c r="AT146" s="128" t="s">
        <v>75</v>
      </c>
      <c r="AU146" s="128" t="s">
        <v>83</v>
      </c>
      <c r="AY146" s="121" t="s">
        <v>251</v>
      </c>
      <c r="BK146" s="129">
        <f>SUM(BK147:BK151)</f>
        <v>0</v>
      </c>
    </row>
    <row r="147" spans="2:65" s="1" customFormat="1" ht="16.5" customHeight="1">
      <c r="B147" s="132"/>
      <c r="C147" s="133" t="s">
        <v>308</v>
      </c>
      <c r="D147" s="133" t="s">
        <v>253</v>
      </c>
      <c r="E147" s="134" t="s">
        <v>3351</v>
      </c>
      <c r="F147" s="135" t="s">
        <v>3352</v>
      </c>
      <c r="G147" s="136" t="s">
        <v>256</v>
      </c>
      <c r="H147" s="137">
        <v>39.378</v>
      </c>
      <c r="I147" s="138"/>
      <c r="J147" s="139">
        <f>ROUND(I147*H147,2)</f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>O147*H147</f>
        <v>0</v>
      </c>
      <c r="Q147" s="142">
        <v>0.23</v>
      </c>
      <c r="R147" s="142">
        <f>Q147*H147</f>
        <v>9.0569400000000009</v>
      </c>
      <c r="S147" s="142">
        <v>0</v>
      </c>
      <c r="T147" s="143">
        <f>S147*H147</f>
        <v>0</v>
      </c>
      <c r="AR147" s="144" t="s">
        <v>258</v>
      </c>
      <c r="AT147" s="144" t="s">
        <v>253</v>
      </c>
      <c r="AU147" s="144" t="s">
        <v>85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258</v>
      </c>
      <c r="BM147" s="144" t="s">
        <v>3353</v>
      </c>
    </row>
    <row r="148" spans="2:65" s="1" customFormat="1" ht="16.5" customHeight="1">
      <c r="B148" s="132"/>
      <c r="C148" s="133" t="s">
        <v>8</v>
      </c>
      <c r="D148" s="133" t="s">
        <v>253</v>
      </c>
      <c r="E148" s="134" t="s">
        <v>3354</v>
      </c>
      <c r="F148" s="135" t="s">
        <v>3355</v>
      </c>
      <c r="G148" s="136" t="s">
        <v>256</v>
      </c>
      <c r="H148" s="137">
        <v>157.79300000000001</v>
      </c>
      <c r="I148" s="138"/>
      <c r="J148" s="139">
        <f>ROUND(I148*H148,2)</f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>O148*H148</f>
        <v>0</v>
      </c>
      <c r="Q148" s="142">
        <v>0.46</v>
      </c>
      <c r="R148" s="142">
        <f>Q148*H148</f>
        <v>72.584780000000009</v>
      </c>
      <c r="S148" s="142">
        <v>0</v>
      </c>
      <c r="T148" s="143">
        <f>S148*H148</f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3" t="s">
        <v>83</v>
      </c>
      <c r="BK148" s="145">
        <f>ROUND(I148*H148,2)</f>
        <v>0</v>
      </c>
      <c r="BL148" s="13" t="s">
        <v>258</v>
      </c>
      <c r="BM148" s="144" t="s">
        <v>3356</v>
      </c>
    </row>
    <row r="149" spans="2:65" s="1" customFormat="1" ht="24.2" customHeight="1">
      <c r="B149" s="132"/>
      <c r="C149" s="133" t="s">
        <v>315</v>
      </c>
      <c r="D149" s="133" t="s">
        <v>253</v>
      </c>
      <c r="E149" s="134" t="s">
        <v>3357</v>
      </c>
      <c r="F149" s="135" t="s">
        <v>3358</v>
      </c>
      <c r="G149" s="136" t="s">
        <v>256</v>
      </c>
      <c r="H149" s="137">
        <v>157.79300000000001</v>
      </c>
      <c r="I149" s="138"/>
      <c r="J149" s="139">
        <f>ROUND(I149*H149,2)</f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0.40869</v>
      </c>
      <c r="R149" s="142">
        <f>Q149*H149</f>
        <v>64.488421169999995</v>
      </c>
      <c r="S149" s="142">
        <v>0</v>
      </c>
      <c r="T149" s="143">
        <f>S149*H149</f>
        <v>0</v>
      </c>
      <c r="AR149" s="144" t="s">
        <v>258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258</v>
      </c>
      <c r="BM149" s="144" t="s">
        <v>3359</v>
      </c>
    </row>
    <row r="150" spans="2:65" s="1" customFormat="1" ht="24.2" customHeight="1">
      <c r="B150" s="132"/>
      <c r="C150" s="133" t="s">
        <v>319</v>
      </c>
      <c r="D150" s="133" t="s">
        <v>253</v>
      </c>
      <c r="E150" s="134" t="s">
        <v>3360</v>
      </c>
      <c r="F150" s="135" t="s">
        <v>3361</v>
      </c>
      <c r="G150" s="136" t="s">
        <v>256</v>
      </c>
      <c r="H150" s="137">
        <v>157.79300000000001</v>
      </c>
      <c r="I150" s="138"/>
      <c r="J150" s="139">
        <f>ROUND(I150*H150,2)</f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>O150*H150</f>
        <v>0</v>
      </c>
      <c r="Q150" s="142">
        <v>0.11162</v>
      </c>
      <c r="R150" s="142">
        <f>Q150*H150</f>
        <v>17.61285466</v>
      </c>
      <c r="S150" s="142">
        <v>0</v>
      </c>
      <c r="T150" s="143">
        <f>S150*H150</f>
        <v>0</v>
      </c>
      <c r="AR150" s="144" t="s">
        <v>258</v>
      </c>
      <c r="AT150" s="144" t="s">
        <v>253</v>
      </c>
      <c r="AU150" s="144" t="s">
        <v>85</v>
      </c>
      <c r="AY150" s="13" t="s">
        <v>251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3" t="s">
        <v>83</v>
      </c>
      <c r="BK150" s="145">
        <f>ROUND(I150*H150,2)</f>
        <v>0</v>
      </c>
      <c r="BL150" s="13" t="s">
        <v>258</v>
      </c>
      <c r="BM150" s="144" t="s">
        <v>3362</v>
      </c>
    </row>
    <row r="151" spans="2:65" s="1" customFormat="1" ht="21.75" customHeight="1">
      <c r="B151" s="132"/>
      <c r="C151" s="146" t="s">
        <v>356</v>
      </c>
      <c r="D151" s="146" t="s">
        <v>423</v>
      </c>
      <c r="E151" s="147" t="s">
        <v>3363</v>
      </c>
      <c r="F151" s="148" t="s">
        <v>3364</v>
      </c>
      <c r="G151" s="149" t="s">
        <v>256</v>
      </c>
      <c r="H151" s="150">
        <v>159.37100000000001</v>
      </c>
      <c r="I151" s="151"/>
      <c r="J151" s="152">
        <f>ROUND(I151*H151,2)</f>
        <v>0</v>
      </c>
      <c r="K151" s="148" t="s">
        <v>257</v>
      </c>
      <c r="L151" s="153"/>
      <c r="M151" s="154" t="s">
        <v>1</v>
      </c>
      <c r="N151" s="155" t="s">
        <v>41</v>
      </c>
      <c r="P151" s="142">
        <f>O151*H151</f>
        <v>0</v>
      </c>
      <c r="Q151" s="142">
        <v>0.17599999999999999</v>
      </c>
      <c r="R151" s="142">
        <f>Q151*H151</f>
        <v>28.049296000000002</v>
      </c>
      <c r="S151" s="142">
        <v>0</v>
      </c>
      <c r="T151" s="143">
        <f>S151*H151</f>
        <v>0</v>
      </c>
      <c r="AR151" s="144" t="s">
        <v>283</v>
      </c>
      <c r="AT151" s="144" t="s">
        <v>423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258</v>
      </c>
      <c r="BM151" s="144" t="s">
        <v>3365</v>
      </c>
    </row>
    <row r="152" spans="2:65" s="11" customFormat="1" ht="22.9" customHeight="1">
      <c r="B152" s="120"/>
      <c r="D152" s="121" t="s">
        <v>75</v>
      </c>
      <c r="E152" s="130" t="s">
        <v>274</v>
      </c>
      <c r="F152" s="130" t="s">
        <v>519</v>
      </c>
      <c r="I152" s="123"/>
      <c r="J152" s="131">
        <f>BK152</f>
        <v>0</v>
      </c>
      <c r="L152" s="120"/>
      <c r="M152" s="125"/>
      <c r="P152" s="126">
        <f>P153</f>
        <v>0</v>
      </c>
      <c r="R152" s="126">
        <f>R153</f>
        <v>11.16838836</v>
      </c>
      <c r="T152" s="127">
        <f>T153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BK153</f>
        <v>0</v>
      </c>
    </row>
    <row r="153" spans="2:65" s="1" customFormat="1" ht="24.2" customHeight="1">
      <c r="B153" s="132"/>
      <c r="C153" s="133" t="s">
        <v>328</v>
      </c>
      <c r="D153" s="133" t="s">
        <v>253</v>
      </c>
      <c r="E153" s="134" t="s">
        <v>3366</v>
      </c>
      <c r="F153" s="135" t="s">
        <v>3367</v>
      </c>
      <c r="G153" s="136" t="s">
        <v>256</v>
      </c>
      <c r="H153" s="137">
        <v>39.378</v>
      </c>
      <c r="I153" s="138"/>
      <c r="J153" s="139">
        <f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>O153*H153</f>
        <v>0</v>
      </c>
      <c r="Q153" s="142">
        <v>0.28361999999999998</v>
      </c>
      <c r="R153" s="142">
        <f>Q153*H153</f>
        <v>11.16838836</v>
      </c>
      <c r="S153" s="142">
        <v>0</v>
      </c>
      <c r="T153" s="143">
        <f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3" t="s">
        <v>83</v>
      </c>
      <c r="BK153" s="145">
        <f>ROUND(I153*H153,2)</f>
        <v>0</v>
      </c>
      <c r="BL153" s="13" t="s">
        <v>258</v>
      </c>
      <c r="BM153" s="144" t="s">
        <v>3368</v>
      </c>
    </row>
    <row r="154" spans="2:65" s="11" customFormat="1" ht="22.9" customHeight="1">
      <c r="B154" s="120"/>
      <c r="D154" s="121" t="s">
        <v>75</v>
      </c>
      <c r="E154" s="130" t="s">
        <v>287</v>
      </c>
      <c r="F154" s="130" t="s">
        <v>702</v>
      </c>
      <c r="I154" s="123"/>
      <c r="J154" s="131">
        <f>BK154</f>
        <v>0</v>
      </c>
      <c r="L154" s="120"/>
      <c r="M154" s="125"/>
      <c r="P154" s="126">
        <f>SUM(P155:P159)</f>
        <v>0</v>
      </c>
      <c r="R154" s="126">
        <f>SUM(R155:R159)</f>
        <v>25.570096499999998</v>
      </c>
      <c r="T154" s="127">
        <f>SUM(T155:T159)</f>
        <v>0</v>
      </c>
      <c r="AR154" s="121" t="s">
        <v>83</v>
      </c>
      <c r="AT154" s="128" t="s">
        <v>75</v>
      </c>
      <c r="AU154" s="128" t="s">
        <v>83</v>
      </c>
      <c r="AY154" s="121" t="s">
        <v>251</v>
      </c>
      <c r="BK154" s="129">
        <f>SUM(BK155:BK159)</f>
        <v>0</v>
      </c>
    </row>
    <row r="155" spans="2:65" s="1" customFormat="1" ht="33" customHeight="1">
      <c r="B155" s="132"/>
      <c r="C155" s="133" t="s">
        <v>332</v>
      </c>
      <c r="D155" s="133" t="s">
        <v>253</v>
      </c>
      <c r="E155" s="134" t="s">
        <v>3369</v>
      </c>
      <c r="F155" s="135" t="s">
        <v>3370</v>
      </c>
      <c r="G155" s="136" t="s">
        <v>411</v>
      </c>
      <c r="H155" s="137">
        <v>26.86</v>
      </c>
      <c r="I155" s="138"/>
      <c r="J155" s="139">
        <f>ROUND(I155*H155,2)</f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>O155*H155</f>
        <v>0</v>
      </c>
      <c r="Q155" s="142">
        <v>0.15540000000000001</v>
      </c>
      <c r="R155" s="142">
        <f>Q155*H155</f>
        <v>4.1740440000000003</v>
      </c>
      <c r="S155" s="142">
        <v>0</v>
      </c>
      <c r="T155" s="143">
        <f>S155*H155</f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3" t="s">
        <v>83</v>
      </c>
      <c r="BK155" s="145">
        <f>ROUND(I155*H155,2)</f>
        <v>0</v>
      </c>
      <c r="BL155" s="13" t="s">
        <v>258</v>
      </c>
      <c r="BM155" s="144" t="s">
        <v>3371</v>
      </c>
    </row>
    <row r="156" spans="2:65" s="1" customFormat="1" ht="16.5" customHeight="1">
      <c r="B156" s="132"/>
      <c r="C156" s="146" t="s">
        <v>7</v>
      </c>
      <c r="D156" s="146" t="s">
        <v>423</v>
      </c>
      <c r="E156" s="147" t="s">
        <v>3372</v>
      </c>
      <c r="F156" s="148" t="s">
        <v>3373</v>
      </c>
      <c r="G156" s="149" t="s">
        <v>411</v>
      </c>
      <c r="H156" s="150">
        <v>29</v>
      </c>
      <c r="I156" s="151"/>
      <c r="J156" s="152">
        <f>ROUND(I156*H156,2)</f>
        <v>0</v>
      </c>
      <c r="K156" s="148" t="s">
        <v>257</v>
      </c>
      <c r="L156" s="153"/>
      <c r="M156" s="154" t="s">
        <v>1</v>
      </c>
      <c r="N156" s="155" t="s">
        <v>41</v>
      </c>
      <c r="P156" s="142">
        <f>O156*H156</f>
        <v>0</v>
      </c>
      <c r="Q156" s="142">
        <v>0.08</v>
      </c>
      <c r="R156" s="142">
        <f>Q156*H156</f>
        <v>2.3199999999999998</v>
      </c>
      <c r="S156" s="142">
        <v>0</v>
      </c>
      <c r="T156" s="143">
        <f>S156*H156</f>
        <v>0</v>
      </c>
      <c r="AR156" s="144" t="s">
        <v>283</v>
      </c>
      <c r="AT156" s="144" t="s">
        <v>423</v>
      </c>
      <c r="AU156" s="144" t="s">
        <v>85</v>
      </c>
      <c r="AY156" s="13" t="s">
        <v>251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3" t="s">
        <v>83</v>
      </c>
      <c r="BK156" s="145">
        <f>ROUND(I156*H156,2)</f>
        <v>0</v>
      </c>
      <c r="BL156" s="13" t="s">
        <v>258</v>
      </c>
      <c r="BM156" s="144" t="s">
        <v>3374</v>
      </c>
    </row>
    <row r="157" spans="2:65" s="1" customFormat="1" ht="33" customHeight="1">
      <c r="B157" s="132"/>
      <c r="C157" s="133" t="s">
        <v>340</v>
      </c>
      <c r="D157" s="133" t="s">
        <v>253</v>
      </c>
      <c r="E157" s="134" t="s">
        <v>3375</v>
      </c>
      <c r="F157" s="135" t="s">
        <v>3376</v>
      </c>
      <c r="G157" s="136" t="s">
        <v>411</v>
      </c>
      <c r="H157" s="137">
        <v>82.754999999999995</v>
      </c>
      <c r="I157" s="138"/>
      <c r="J157" s="139">
        <f>ROUND(I157*H157,2)</f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>O157*H157</f>
        <v>0</v>
      </c>
      <c r="Q157" s="142">
        <v>0.1295</v>
      </c>
      <c r="R157" s="142">
        <f>Q157*H157</f>
        <v>10.716772499999999</v>
      </c>
      <c r="S157" s="142">
        <v>0</v>
      </c>
      <c r="T157" s="143">
        <f>S157*H157</f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3" t="s">
        <v>83</v>
      </c>
      <c r="BK157" s="145">
        <f>ROUND(I157*H157,2)</f>
        <v>0</v>
      </c>
      <c r="BL157" s="13" t="s">
        <v>258</v>
      </c>
      <c r="BM157" s="144" t="s">
        <v>3377</v>
      </c>
    </row>
    <row r="158" spans="2:65" s="1" customFormat="1" ht="16.5" customHeight="1">
      <c r="B158" s="132"/>
      <c r="C158" s="146" t="s">
        <v>344</v>
      </c>
      <c r="D158" s="146" t="s">
        <v>423</v>
      </c>
      <c r="E158" s="147" t="s">
        <v>3378</v>
      </c>
      <c r="F158" s="148" t="s">
        <v>3379</v>
      </c>
      <c r="G158" s="149" t="s">
        <v>411</v>
      </c>
      <c r="H158" s="150">
        <v>87</v>
      </c>
      <c r="I158" s="151"/>
      <c r="J158" s="152">
        <f>ROUND(I158*H158,2)</f>
        <v>0</v>
      </c>
      <c r="K158" s="148" t="s">
        <v>257</v>
      </c>
      <c r="L158" s="153"/>
      <c r="M158" s="154" t="s">
        <v>1</v>
      </c>
      <c r="N158" s="155" t="s">
        <v>41</v>
      </c>
      <c r="P158" s="142">
        <f>O158*H158</f>
        <v>0</v>
      </c>
      <c r="Q158" s="142">
        <v>5.6120000000000003E-2</v>
      </c>
      <c r="R158" s="142">
        <f>Q158*H158</f>
        <v>4.8824399999999999</v>
      </c>
      <c r="S158" s="142">
        <v>0</v>
      </c>
      <c r="T158" s="143">
        <f>S158*H158</f>
        <v>0</v>
      </c>
      <c r="AR158" s="144" t="s">
        <v>283</v>
      </c>
      <c r="AT158" s="144" t="s">
        <v>423</v>
      </c>
      <c r="AU158" s="144" t="s">
        <v>85</v>
      </c>
      <c r="AY158" s="13" t="s">
        <v>251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3" t="s">
        <v>83</v>
      </c>
      <c r="BK158" s="145">
        <f>ROUND(I158*H158,2)</f>
        <v>0</v>
      </c>
      <c r="BL158" s="13" t="s">
        <v>258</v>
      </c>
      <c r="BM158" s="144" t="s">
        <v>3380</v>
      </c>
    </row>
    <row r="159" spans="2:65" s="1" customFormat="1" ht="33" customHeight="1">
      <c r="B159" s="132"/>
      <c r="C159" s="133" t="s">
        <v>348</v>
      </c>
      <c r="D159" s="133" t="s">
        <v>253</v>
      </c>
      <c r="E159" s="134" t="s">
        <v>3381</v>
      </c>
      <c r="F159" s="135" t="s">
        <v>3382</v>
      </c>
      <c r="G159" s="136" t="s">
        <v>411</v>
      </c>
      <c r="H159" s="137">
        <v>13.6</v>
      </c>
      <c r="I159" s="138"/>
      <c r="J159" s="139">
        <f>ROUND(I159*H159,2)</f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>O159*H159</f>
        <v>0</v>
      </c>
      <c r="Q159" s="142">
        <v>0.25564999999999999</v>
      </c>
      <c r="R159" s="142">
        <f>Q159*H159</f>
        <v>3.4768399999999997</v>
      </c>
      <c r="S159" s="142">
        <v>0</v>
      </c>
      <c r="T159" s="143">
        <f>S159*H159</f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3" t="s">
        <v>83</v>
      </c>
      <c r="BK159" s="145">
        <f>ROUND(I159*H159,2)</f>
        <v>0</v>
      </c>
      <c r="BL159" s="13" t="s">
        <v>258</v>
      </c>
      <c r="BM159" s="144" t="s">
        <v>3383</v>
      </c>
    </row>
    <row r="160" spans="2:65" s="11" customFormat="1" ht="22.9" customHeight="1">
      <c r="B160" s="120"/>
      <c r="D160" s="121" t="s">
        <v>75</v>
      </c>
      <c r="E160" s="130" t="s">
        <v>775</v>
      </c>
      <c r="F160" s="130" t="s">
        <v>776</v>
      </c>
      <c r="I160" s="123"/>
      <c r="J160" s="131">
        <f>BK160</f>
        <v>0</v>
      </c>
      <c r="L160" s="120"/>
      <c r="M160" s="125"/>
      <c r="P160" s="126">
        <f>P161</f>
        <v>0</v>
      </c>
      <c r="R160" s="126">
        <f>R161</f>
        <v>0</v>
      </c>
      <c r="T160" s="127">
        <f>T161</f>
        <v>0</v>
      </c>
      <c r="AR160" s="121" t="s">
        <v>83</v>
      </c>
      <c r="AT160" s="128" t="s">
        <v>75</v>
      </c>
      <c r="AU160" s="128" t="s">
        <v>83</v>
      </c>
      <c r="AY160" s="121" t="s">
        <v>251</v>
      </c>
      <c r="BK160" s="129">
        <f>BK161</f>
        <v>0</v>
      </c>
    </row>
    <row r="161" spans="2:65" s="1" customFormat="1" ht="24.2" customHeight="1">
      <c r="B161" s="132"/>
      <c r="C161" s="133" t="s">
        <v>352</v>
      </c>
      <c r="D161" s="133" t="s">
        <v>253</v>
      </c>
      <c r="E161" s="134" t="s">
        <v>3384</v>
      </c>
      <c r="F161" s="135" t="s">
        <v>3385</v>
      </c>
      <c r="G161" s="136" t="s">
        <v>281</v>
      </c>
      <c r="H161" s="137">
        <v>229.786</v>
      </c>
      <c r="I161" s="138"/>
      <c r="J161" s="139">
        <f>ROUND(I161*H161,2)</f>
        <v>0</v>
      </c>
      <c r="K161" s="135" t="s">
        <v>257</v>
      </c>
      <c r="L161" s="28"/>
      <c r="M161" s="161" t="s">
        <v>1</v>
      </c>
      <c r="N161" s="162" t="s">
        <v>41</v>
      </c>
      <c r="O161" s="163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3" t="s">
        <v>83</v>
      </c>
      <c r="BK161" s="145">
        <f>ROUND(I161*H161,2)</f>
        <v>0</v>
      </c>
      <c r="BL161" s="13" t="s">
        <v>258</v>
      </c>
      <c r="BM161" s="144" t="s">
        <v>3386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</sheetData>
  <autoFilter ref="C129:K161" xr:uid="{00000000-0009-0000-0000-00000D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139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199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3185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3387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ROUND((SUM(BE126:BE130)),  2)</f>
        <v>0</v>
      </c>
      <c r="I37" s="92">
        <v>0.21</v>
      </c>
      <c r="J37" s="81">
        <f>ROUND(((SUM(BE126:BE130))*I37),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ROUND((SUM(BF126:BF130)),  2)</f>
        <v>0</v>
      </c>
      <c r="I38" s="92">
        <v>0.15</v>
      </c>
      <c r="J38" s="81">
        <f>ROUND(((SUM(BF126:BF130))*I38),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ROUND((SUM(BG126:BG130)),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ROUND((SUM(BH126:BH130)),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ROUND((SUM(BI126:BI130)),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199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3185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IO 01_NEP - VENKOVNÍ KANALIZACE A PŘÍPOJKA KANALIZACE I.etapa PŘÍSTAVBA - VRN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3243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3244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199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3185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30" customHeight="1">
      <c r="B118" s="28"/>
      <c r="E118" s="192" t="str">
        <f>E13</f>
        <v>IO 01_NEP - VENKOVNÍ KANALIZACE A PŘÍPOJKA KANALIZACE I.etapa PŘÍSTAVBA - VRN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3237</v>
      </c>
      <c r="F127" s="122" t="s">
        <v>3250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270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3251</v>
      </c>
      <c r="F128" s="130" t="s">
        <v>3252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270</v>
      </c>
      <c r="AT128" s="128" t="s">
        <v>75</v>
      </c>
      <c r="AU128" s="128" t="s">
        <v>83</v>
      </c>
      <c r="AY128" s="121" t="s">
        <v>251</v>
      </c>
      <c r="BK128" s="129">
        <f>SUM(BK129:BK130)</f>
        <v>0</v>
      </c>
    </row>
    <row r="129" spans="2:65" s="1" customFormat="1" ht="16.5" customHeight="1">
      <c r="B129" s="132"/>
      <c r="C129" s="133" t="s">
        <v>83</v>
      </c>
      <c r="D129" s="133" t="s">
        <v>253</v>
      </c>
      <c r="E129" s="134" t="s">
        <v>3388</v>
      </c>
      <c r="F129" s="135" t="s">
        <v>3389</v>
      </c>
      <c r="G129" s="136" t="s">
        <v>1217</v>
      </c>
      <c r="H129" s="137">
        <v>1</v>
      </c>
      <c r="I129" s="138"/>
      <c r="J129" s="139">
        <f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3" t="s">
        <v>83</v>
      </c>
      <c r="BK129" s="145">
        <f>ROUND(I129*H129,2)</f>
        <v>0</v>
      </c>
      <c r="BL129" s="13" t="s">
        <v>258</v>
      </c>
      <c r="BM129" s="144" t="s">
        <v>3390</v>
      </c>
    </row>
    <row r="130" spans="2:65" s="1" customFormat="1" ht="16.5" customHeight="1">
      <c r="B130" s="132"/>
      <c r="C130" s="133" t="s">
        <v>85</v>
      </c>
      <c r="D130" s="133" t="s">
        <v>253</v>
      </c>
      <c r="E130" s="134" t="s">
        <v>3391</v>
      </c>
      <c r="F130" s="135" t="s">
        <v>3392</v>
      </c>
      <c r="G130" s="136" t="s">
        <v>1217</v>
      </c>
      <c r="H130" s="137">
        <v>1</v>
      </c>
      <c r="I130" s="138"/>
      <c r="J130" s="139">
        <f>ROUND(I130*H130,2)</f>
        <v>0</v>
      </c>
      <c r="K130" s="135" t="s">
        <v>1</v>
      </c>
      <c r="L130" s="28"/>
      <c r="M130" s="161" t="s">
        <v>1</v>
      </c>
      <c r="N130" s="162" t="s">
        <v>41</v>
      </c>
      <c r="O130" s="163"/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3" t="s">
        <v>83</v>
      </c>
      <c r="BK130" s="145">
        <f>ROUND(I130*H130,2)</f>
        <v>0</v>
      </c>
      <c r="BL130" s="13" t="s">
        <v>258</v>
      </c>
      <c r="BM130" s="144" t="s">
        <v>3393</v>
      </c>
    </row>
    <row r="131" spans="2:65" s="1" customFormat="1" ht="6.95" customHeight="1"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28"/>
    </row>
  </sheetData>
  <autoFilter ref="C125:K130" xr:uid="{00000000-0009-0000-0000-00000E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5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148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3396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ROUND(J154,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ROUND((SUM(BE154:BE580)),  2)</f>
        <v>0</v>
      </c>
      <c r="I37" s="92">
        <v>0.21</v>
      </c>
      <c r="J37" s="81">
        <f>ROUND(((SUM(BE154:BE580))*I37),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ROUND((SUM(BF154:BF580)),  2)</f>
        <v>0</v>
      </c>
      <c r="I38" s="92">
        <v>0.15</v>
      </c>
      <c r="J38" s="81">
        <f>ROUND(((SUM(BF154:BF580))*I38),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ROUND((SUM(BG154:BG580)),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ROUND((SUM(BH154:BH580)),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ROUND((SUM(BI154:BI580)),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02.01 - STAVEBNÍ ČÁST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J154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J155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J156</f>
        <v>0</v>
      </c>
      <c r="L102" s="108"/>
    </row>
    <row r="103" spans="2:47" s="9" customFormat="1" ht="19.899999999999999" customHeight="1">
      <c r="B103" s="108"/>
      <c r="D103" s="109" t="s">
        <v>212</v>
      </c>
      <c r="E103" s="110"/>
      <c r="F103" s="110"/>
      <c r="G103" s="110"/>
      <c r="H103" s="110"/>
      <c r="I103" s="110"/>
      <c r="J103" s="111">
        <f>J169</f>
        <v>0</v>
      </c>
      <c r="L103" s="108"/>
    </row>
    <row r="104" spans="2:47" s="9" customFormat="1" ht="19.899999999999999" customHeight="1">
      <c r="B104" s="108"/>
      <c r="D104" s="109" t="s">
        <v>213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2:47" s="9" customFormat="1" ht="19.899999999999999" customHeight="1">
      <c r="B105" s="108"/>
      <c r="D105" s="109" t="s">
        <v>214</v>
      </c>
      <c r="E105" s="110"/>
      <c r="F105" s="110"/>
      <c r="G105" s="110"/>
      <c r="H105" s="110"/>
      <c r="I105" s="110"/>
      <c r="J105" s="111">
        <f>J201</f>
        <v>0</v>
      </c>
      <c r="L105" s="108"/>
    </row>
    <row r="106" spans="2:47" s="9" customFormat="1" ht="19.899999999999999" customHeight="1">
      <c r="B106" s="108"/>
      <c r="D106" s="109" t="s">
        <v>215</v>
      </c>
      <c r="E106" s="110"/>
      <c r="F106" s="110"/>
      <c r="G106" s="110"/>
      <c r="H106" s="110"/>
      <c r="I106" s="110"/>
      <c r="J106" s="111">
        <f>J205</f>
        <v>0</v>
      </c>
      <c r="L106" s="108"/>
    </row>
    <row r="107" spans="2:47" s="9" customFormat="1" ht="19.899999999999999" customHeight="1">
      <c r="B107" s="108"/>
      <c r="D107" s="109" t="s">
        <v>216</v>
      </c>
      <c r="E107" s="110"/>
      <c r="F107" s="110"/>
      <c r="G107" s="110"/>
      <c r="H107" s="110"/>
      <c r="I107" s="110"/>
      <c r="J107" s="111">
        <f>J225</f>
        <v>0</v>
      </c>
      <c r="L107" s="108"/>
    </row>
    <row r="108" spans="2:47" s="9" customFormat="1" ht="19.899999999999999" customHeight="1">
      <c r="B108" s="108"/>
      <c r="D108" s="109" t="s">
        <v>217</v>
      </c>
      <c r="E108" s="110"/>
      <c r="F108" s="110"/>
      <c r="G108" s="110"/>
      <c r="H108" s="110"/>
      <c r="I108" s="110"/>
      <c r="J108" s="111">
        <f>J283</f>
        <v>0</v>
      </c>
      <c r="L108" s="108"/>
    </row>
    <row r="109" spans="2:47" s="9" customFormat="1" ht="19.899999999999999" customHeight="1">
      <c r="B109" s="108"/>
      <c r="D109" s="109" t="s">
        <v>218</v>
      </c>
      <c r="E109" s="110"/>
      <c r="F109" s="110"/>
      <c r="G109" s="110"/>
      <c r="H109" s="110"/>
      <c r="I109" s="110"/>
      <c r="J109" s="111">
        <f>J324</f>
        <v>0</v>
      </c>
      <c r="L109" s="108"/>
    </row>
    <row r="110" spans="2:47" s="9" customFormat="1" ht="19.899999999999999" customHeight="1">
      <c r="B110" s="108"/>
      <c r="D110" s="109" t="s">
        <v>219</v>
      </c>
      <c r="E110" s="110"/>
      <c r="F110" s="110"/>
      <c r="G110" s="110"/>
      <c r="H110" s="110"/>
      <c r="I110" s="110"/>
      <c r="J110" s="111">
        <f>J337</f>
        <v>0</v>
      </c>
      <c r="L110" s="108"/>
    </row>
    <row r="111" spans="2:47" s="8" customFormat="1" ht="24.95" customHeight="1">
      <c r="B111" s="104"/>
      <c r="D111" s="105" t="s">
        <v>220</v>
      </c>
      <c r="E111" s="106"/>
      <c r="F111" s="106"/>
      <c r="G111" s="106"/>
      <c r="H111" s="106"/>
      <c r="I111" s="106"/>
      <c r="J111" s="107">
        <f>J339</f>
        <v>0</v>
      </c>
      <c r="L111" s="104"/>
    </row>
    <row r="112" spans="2:47" s="9" customFormat="1" ht="19.899999999999999" customHeight="1">
      <c r="B112" s="108"/>
      <c r="D112" s="109" t="s">
        <v>221</v>
      </c>
      <c r="E112" s="110"/>
      <c r="F112" s="110"/>
      <c r="G112" s="110"/>
      <c r="H112" s="110"/>
      <c r="I112" s="110"/>
      <c r="J112" s="111">
        <f>J340</f>
        <v>0</v>
      </c>
      <c r="L112" s="108"/>
    </row>
    <row r="113" spans="2:12" s="9" customFormat="1" ht="19.899999999999999" customHeight="1">
      <c r="B113" s="108"/>
      <c r="D113" s="109" t="s">
        <v>222</v>
      </c>
      <c r="E113" s="110"/>
      <c r="F113" s="110"/>
      <c r="G113" s="110"/>
      <c r="H113" s="110"/>
      <c r="I113" s="110"/>
      <c r="J113" s="111">
        <f>J351</f>
        <v>0</v>
      </c>
      <c r="L113" s="108"/>
    </row>
    <row r="114" spans="2:12" s="9" customFormat="1" ht="19.899999999999999" customHeight="1">
      <c r="B114" s="108"/>
      <c r="D114" s="109" t="s">
        <v>223</v>
      </c>
      <c r="E114" s="110"/>
      <c r="F114" s="110"/>
      <c r="G114" s="110"/>
      <c r="H114" s="110"/>
      <c r="I114" s="110"/>
      <c r="J114" s="111">
        <f>J361</f>
        <v>0</v>
      </c>
      <c r="L114" s="108"/>
    </row>
    <row r="115" spans="2:12" s="9" customFormat="1" ht="19.899999999999999" customHeight="1">
      <c r="B115" s="108"/>
      <c r="D115" s="109" t="s">
        <v>224</v>
      </c>
      <c r="E115" s="110"/>
      <c r="F115" s="110"/>
      <c r="G115" s="110"/>
      <c r="H115" s="110"/>
      <c r="I115" s="110"/>
      <c r="J115" s="111">
        <f>J388</f>
        <v>0</v>
      </c>
      <c r="L115" s="108"/>
    </row>
    <row r="116" spans="2:12" s="9" customFormat="1" ht="19.899999999999999" customHeight="1">
      <c r="B116" s="108"/>
      <c r="D116" s="109" t="s">
        <v>225</v>
      </c>
      <c r="E116" s="110"/>
      <c r="F116" s="110"/>
      <c r="G116" s="110"/>
      <c r="H116" s="110"/>
      <c r="I116" s="110"/>
      <c r="J116" s="111">
        <f>J391</f>
        <v>0</v>
      </c>
      <c r="L116" s="108"/>
    </row>
    <row r="117" spans="2:12" s="9" customFormat="1" ht="19.899999999999999" customHeight="1">
      <c r="B117" s="108"/>
      <c r="D117" s="109" t="s">
        <v>226</v>
      </c>
      <c r="E117" s="110"/>
      <c r="F117" s="110"/>
      <c r="G117" s="110"/>
      <c r="H117" s="110"/>
      <c r="I117" s="110"/>
      <c r="J117" s="111">
        <f>J406</f>
        <v>0</v>
      </c>
      <c r="L117" s="108"/>
    </row>
    <row r="118" spans="2:12" s="9" customFormat="1" ht="19.899999999999999" customHeight="1">
      <c r="B118" s="108"/>
      <c r="D118" s="109" t="s">
        <v>227</v>
      </c>
      <c r="E118" s="110"/>
      <c r="F118" s="110"/>
      <c r="G118" s="110"/>
      <c r="H118" s="110"/>
      <c r="I118" s="110"/>
      <c r="J118" s="111">
        <f>J417</f>
        <v>0</v>
      </c>
      <c r="L118" s="108"/>
    </row>
    <row r="119" spans="2:12" s="9" customFormat="1" ht="19.899999999999999" customHeight="1">
      <c r="B119" s="108"/>
      <c r="D119" s="109" t="s">
        <v>3397</v>
      </c>
      <c r="E119" s="110"/>
      <c r="F119" s="110"/>
      <c r="G119" s="110"/>
      <c r="H119" s="110"/>
      <c r="I119" s="110"/>
      <c r="J119" s="111">
        <f>J448</f>
        <v>0</v>
      </c>
      <c r="L119" s="108"/>
    </row>
    <row r="120" spans="2:12" s="9" customFormat="1" ht="19.899999999999999" customHeight="1">
      <c r="B120" s="108"/>
      <c r="D120" s="109" t="s">
        <v>228</v>
      </c>
      <c r="E120" s="110"/>
      <c r="F120" s="110"/>
      <c r="G120" s="110"/>
      <c r="H120" s="110"/>
      <c r="I120" s="110"/>
      <c r="J120" s="111">
        <f>J451</f>
        <v>0</v>
      </c>
      <c r="L120" s="108"/>
    </row>
    <row r="121" spans="2:12" s="9" customFormat="1" ht="19.899999999999999" customHeight="1">
      <c r="B121" s="108"/>
      <c r="D121" s="109" t="s">
        <v>229</v>
      </c>
      <c r="E121" s="110"/>
      <c r="F121" s="110"/>
      <c r="G121" s="110"/>
      <c r="H121" s="110"/>
      <c r="I121" s="110"/>
      <c r="J121" s="111">
        <f>J505</f>
        <v>0</v>
      </c>
      <c r="L121" s="108"/>
    </row>
    <row r="122" spans="2:12" s="9" customFormat="1" ht="19.899999999999999" customHeight="1">
      <c r="B122" s="108"/>
      <c r="D122" s="109" t="s">
        <v>230</v>
      </c>
      <c r="E122" s="110"/>
      <c r="F122" s="110"/>
      <c r="G122" s="110"/>
      <c r="H122" s="110"/>
      <c r="I122" s="110"/>
      <c r="J122" s="111">
        <f>J529</f>
        <v>0</v>
      </c>
      <c r="L122" s="108"/>
    </row>
    <row r="123" spans="2:12" s="9" customFormat="1" ht="19.899999999999999" customHeight="1">
      <c r="B123" s="108"/>
      <c r="D123" s="109" t="s">
        <v>3398</v>
      </c>
      <c r="E123" s="110"/>
      <c r="F123" s="110"/>
      <c r="G123" s="110"/>
      <c r="H123" s="110"/>
      <c r="I123" s="110"/>
      <c r="J123" s="111">
        <f>J540</f>
        <v>0</v>
      </c>
      <c r="L123" s="108"/>
    </row>
    <row r="124" spans="2:12" s="9" customFormat="1" ht="19.899999999999999" customHeight="1">
      <c r="B124" s="108"/>
      <c r="D124" s="109" t="s">
        <v>231</v>
      </c>
      <c r="E124" s="110"/>
      <c r="F124" s="110"/>
      <c r="G124" s="110"/>
      <c r="H124" s="110"/>
      <c r="I124" s="110"/>
      <c r="J124" s="111">
        <f>J547</f>
        <v>0</v>
      </c>
      <c r="L124" s="108"/>
    </row>
    <row r="125" spans="2:12" s="9" customFormat="1" ht="19.899999999999999" customHeight="1">
      <c r="B125" s="108"/>
      <c r="D125" s="109" t="s">
        <v>232</v>
      </c>
      <c r="E125" s="110"/>
      <c r="F125" s="110"/>
      <c r="G125" s="110"/>
      <c r="H125" s="110"/>
      <c r="I125" s="110"/>
      <c r="J125" s="111">
        <f>J554</f>
        <v>0</v>
      </c>
      <c r="L125" s="108"/>
    </row>
    <row r="126" spans="2:12" s="9" customFormat="1" ht="19.899999999999999" customHeight="1">
      <c r="B126" s="108"/>
      <c r="D126" s="109" t="s">
        <v>233</v>
      </c>
      <c r="E126" s="110"/>
      <c r="F126" s="110"/>
      <c r="G126" s="110"/>
      <c r="H126" s="110"/>
      <c r="I126" s="110"/>
      <c r="J126" s="111">
        <f>J559</f>
        <v>0</v>
      </c>
      <c r="L126" s="108"/>
    </row>
    <row r="127" spans="2:12" s="9" customFormat="1" ht="19.899999999999999" customHeight="1">
      <c r="B127" s="108"/>
      <c r="D127" s="109" t="s">
        <v>234</v>
      </c>
      <c r="E127" s="110"/>
      <c r="F127" s="110"/>
      <c r="G127" s="110"/>
      <c r="H127" s="110"/>
      <c r="I127" s="110"/>
      <c r="J127" s="111">
        <f>J567</f>
        <v>0</v>
      </c>
      <c r="L127" s="108"/>
    </row>
    <row r="128" spans="2:12" s="9" customFormat="1" ht="19.899999999999999" customHeight="1">
      <c r="B128" s="108"/>
      <c r="D128" s="109" t="s">
        <v>235</v>
      </c>
      <c r="E128" s="110"/>
      <c r="F128" s="110"/>
      <c r="G128" s="110"/>
      <c r="H128" s="110"/>
      <c r="I128" s="110"/>
      <c r="J128" s="111">
        <f>J573</f>
        <v>0</v>
      </c>
      <c r="L128" s="108"/>
    </row>
    <row r="129" spans="2:12" s="8" customFormat="1" ht="24.95" customHeight="1">
      <c r="B129" s="104"/>
      <c r="D129" s="105" t="s">
        <v>3399</v>
      </c>
      <c r="E129" s="106"/>
      <c r="F129" s="106"/>
      <c r="G129" s="106"/>
      <c r="H129" s="106"/>
      <c r="I129" s="106"/>
      <c r="J129" s="107">
        <f>J576</f>
        <v>0</v>
      </c>
      <c r="L129" s="104"/>
    </row>
    <row r="130" spans="2:12" s="9" customFormat="1" ht="19.899999999999999" customHeight="1">
      <c r="B130" s="108"/>
      <c r="D130" s="109" t="s">
        <v>3400</v>
      </c>
      <c r="E130" s="110"/>
      <c r="F130" s="110"/>
      <c r="G130" s="110"/>
      <c r="H130" s="110"/>
      <c r="I130" s="110"/>
      <c r="J130" s="111">
        <f>J577</f>
        <v>0</v>
      </c>
      <c r="L130" s="108"/>
    </row>
    <row r="131" spans="2:12" s="1" customFormat="1" ht="21.75" customHeight="1">
      <c r="B131" s="28"/>
      <c r="L131" s="28"/>
    </row>
    <row r="132" spans="2:12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  <row r="136" spans="2:12" s="1" customFormat="1" ht="6.95" customHeight="1"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28"/>
    </row>
    <row r="137" spans="2:12" s="1" customFormat="1" ht="24.95" customHeight="1">
      <c r="B137" s="28"/>
      <c r="C137" s="17" t="s">
        <v>236</v>
      </c>
      <c r="L137" s="28"/>
    </row>
    <row r="138" spans="2:12" s="1" customFormat="1" ht="6.95" customHeight="1">
      <c r="B138" s="28"/>
      <c r="L138" s="28"/>
    </row>
    <row r="139" spans="2:12" s="1" customFormat="1" ht="12" customHeight="1">
      <c r="B139" s="28"/>
      <c r="C139" s="23" t="s">
        <v>16</v>
      </c>
      <c r="L139" s="28"/>
    </row>
    <row r="140" spans="2:12" s="1" customFormat="1" ht="26.25" customHeight="1">
      <c r="B140" s="28"/>
      <c r="E140" s="210" t="str">
        <f>E7</f>
        <v>PŘÍSTAVBA A STAVEBNÍ ÚPRAVY  DÍLEN HORSKÁ 258, VRCHLABÍ</v>
      </c>
      <c r="F140" s="211"/>
      <c r="G140" s="211"/>
      <c r="H140" s="211"/>
      <c r="L140" s="28"/>
    </row>
    <row r="141" spans="2:12" ht="12" customHeight="1">
      <c r="B141" s="16"/>
      <c r="C141" s="23" t="s">
        <v>198</v>
      </c>
      <c r="L141" s="16"/>
    </row>
    <row r="142" spans="2:12" ht="16.5" customHeight="1">
      <c r="B142" s="16"/>
      <c r="E142" s="210" t="s">
        <v>3394</v>
      </c>
      <c r="F142" s="170"/>
      <c r="G142" s="170"/>
      <c r="H142" s="170"/>
      <c r="L142" s="16"/>
    </row>
    <row r="143" spans="2:12" ht="12" customHeight="1">
      <c r="B143" s="16"/>
      <c r="C143" s="23" t="s">
        <v>200</v>
      </c>
      <c r="L143" s="16"/>
    </row>
    <row r="144" spans="2:12" s="1" customFormat="1" ht="16.5" customHeight="1">
      <c r="B144" s="28"/>
      <c r="E144" s="203" t="s">
        <v>3395</v>
      </c>
      <c r="F144" s="212"/>
      <c r="G144" s="212"/>
      <c r="H144" s="212"/>
      <c r="L144" s="28"/>
    </row>
    <row r="145" spans="2:65" s="1" customFormat="1" ht="12" customHeight="1">
      <c r="B145" s="28"/>
      <c r="C145" s="23" t="s">
        <v>202</v>
      </c>
      <c r="L145" s="28"/>
    </row>
    <row r="146" spans="2:65" s="1" customFormat="1" ht="16.5" customHeight="1">
      <c r="B146" s="28"/>
      <c r="E146" s="192" t="str">
        <f>E13</f>
        <v>SO 02.01 - STAVEBNÍ ČÁST II.etapa STAVEBNÍ ÚPRAVY</v>
      </c>
      <c r="F146" s="212"/>
      <c r="G146" s="212"/>
      <c r="H146" s="212"/>
      <c r="L146" s="28"/>
    </row>
    <row r="147" spans="2:65" s="1" customFormat="1" ht="6.95" customHeight="1">
      <c r="B147" s="28"/>
      <c r="L147" s="28"/>
    </row>
    <row r="148" spans="2:65" s="1" customFormat="1" ht="12" customHeight="1">
      <c r="B148" s="28"/>
      <c r="C148" s="23" t="s">
        <v>20</v>
      </c>
      <c r="F148" s="21" t="str">
        <f>F16</f>
        <v>Vrchlabí</v>
      </c>
      <c r="I148" s="23" t="s">
        <v>22</v>
      </c>
      <c r="J148" s="48" t="str">
        <f>IF(J16="","",J16)</f>
        <v>25. 10. 2023</v>
      </c>
      <c r="L148" s="28"/>
    </row>
    <row r="149" spans="2:65" s="1" customFormat="1" ht="6.95" customHeight="1">
      <c r="B149" s="28"/>
      <c r="L149" s="28"/>
    </row>
    <row r="150" spans="2:65" s="1" customFormat="1" ht="15.2" customHeight="1">
      <c r="B150" s="28"/>
      <c r="C150" s="23" t="s">
        <v>24</v>
      </c>
      <c r="F150" s="21" t="str">
        <f>E19</f>
        <v>Královéhradecký kraj</v>
      </c>
      <c r="I150" s="23" t="s">
        <v>30</v>
      </c>
      <c r="J150" s="26" t="str">
        <f>E25</f>
        <v>IRBOS s.r.o.</v>
      </c>
      <c r="L150" s="28"/>
    </row>
    <row r="151" spans="2:65" s="1" customFormat="1" ht="15.2" customHeight="1">
      <c r="B151" s="28"/>
      <c r="C151" s="23" t="s">
        <v>28</v>
      </c>
      <c r="F151" s="21" t="str">
        <f>IF(E22="","",E22)</f>
        <v>Vyplň údaj</v>
      </c>
      <c r="I151" s="23" t="s">
        <v>33</v>
      </c>
      <c r="J151" s="26" t="str">
        <f>E28</f>
        <v>IRBOS s.r.o.</v>
      </c>
      <c r="L151" s="28"/>
    </row>
    <row r="152" spans="2:65" s="1" customFormat="1" ht="10.35" customHeight="1">
      <c r="B152" s="28"/>
      <c r="L152" s="28"/>
    </row>
    <row r="153" spans="2:65" s="10" customFormat="1" ht="29.25" customHeight="1">
      <c r="B153" s="112"/>
      <c r="C153" s="113" t="s">
        <v>237</v>
      </c>
      <c r="D153" s="114" t="s">
        <v>61</v>
      </c>
      <c r="E153" s="114" t="s">
        <v>57</v>
      </c>
      <c r="F153" s="114" t="s">
        <v>58</v>
      </c>
      <c r="G153" s="114" t="s">
        <v>238</v>
      </c>
      <c r="H153" s="114" t="s">
        <v>239</v>
      </c>
      <c r="I153" s="114" t="s">
        <v>240</v>
      </c>
      <c r="J153" s="114" t="s">
        <v>207</v>
      </c>
      <c r="K153" s="115" t="s">
        <v>241</v>
      </c>
      <c r="L153" s="112"/>
      <c r="M153" s="55" t="s">
        <v>1</v>
      </c>
      <c r="N153" s="56" t="s">
        <v>40</v>
      </c>
      <c r="O153" s="56" t="s">
        <v>242</v>
      </c>
      <c r="P153" s="56" t="s">
        <v>243</v>
      </c>
      <c r="Q153" s="56" t="s">
        <v>244</v>
      </c>
      <c r="R153" s="56" t="s">
        <v>245</v>
      </c>
      <c r="S153" s="56" t="s">
        <v>246</v>
      </c>
      <c r="T153" s="57" t="s">
        <v>247</v>
      </c>
    </row>
    <row r="154" spans="2:65" s="1" customFormat="1" ht="22.9" customHeight="1">
      <c r="B154" s="28"/>
      <c r="C154" s="60" t="s">
        <v>248</v>
      </c>
      <c r="J154" s="116">
        <f>BK154</f>
        <v>0</v>
      </c>
      <c r="L154" s="28"/>
      <c r="M154" s="58"/>
      <c r="N154" s="49"/>
      <c r="O154" s="49"/>
      <c r="P154" s="117">
        <f>P155+P339+P576</f>
        <v>0</v>
      </c>
      <c r="Q154" s="49"/>
      <c r="R154" s="117">
        <f>R155+R339+R576</f>
        <v>455.93750348999993</v>
      </c>
      <c r="S154" s="49"/>
      <c r="T154" s="118">
        <f>T155+T339+T576</f>
        <v>491.20224618999998</v>
      </c>
      <c r="AT154" s="13" t="s">
        <v>75</v>
      </c>
      <c r="AU154" s="13" t="s">
        <v>209</v>
      </c>
      <c r="BK154" s="119">
        <f>BK155+BK339+BK576</f>
        <v>0</v>
      </c>
    </row>
    <row r="155" spans="2:65" s="11" customFormat="1" ht="25.9" customHeight="1">
      <c r="B155" s="120"/>
      <c r="D155" s="121" t="s">
        <v>75</v>
      </c>
      <c r="E155" s="122" t="s">
        <v>249</v>
      </c>
      <c r="F155" s="122" t="s">
        <v>250</v>
      </c>
      <c r="I155" s="123"/>
      <c r="J155" s="124">
        <f>BK155</f>
        <v>0</v>
      </c>
      <c r="L155" s="120"/>
      <c r="M155" s="125"/>
      <c r="P155" s="126">
        <f>P156+P169+P183+P201+P205+P225+P283+P324+P337</f>
        <v>0</v>
      </c>
      <c r="R155" s="126">
        <f>R156+R169+R183+R201+R205+R225+R283+R324+R337</f>
        <v>420.74537871999996</v>
      </c>
      <c r="T155" s="127">
        <f>T156+T169+T183+T201+T205+T225+T283+T324+T337</f>
        <v>463.00567799999999</v>
      </c>
      <c r="AR155" s="121" t="s">
        <v>83</v>
      </c>
      <c r="AT155" s="128" t="s">
        <v>75</v>
      </c>
      <c r="AU155" s="128" t="s">
        <v>76</v>
      </c>
      <c r="AY155" s="121" t="s">
        <v>251</v>
      </c>
      <c r="BK155" s="129">
        <f>BK156+BK169+BK183+BK201+BK205+BK225+BK283+BK324+BK337</f>
        <v>0</v>
      </c>
    </row>
    <row r="156" spans="2:65" s="11" customFormat="1" ht="22.9" customHeight="1">
      <c r="B156" s="120"/>
      <c r="D156" s="121" t="s">
        <v>75</v>
      </c>
      <c r="E156" s="130" t="s">
        <v>83</v>
      </c>
      <c r="F156" s="130" t="s">
        <v>252</v>
      </c>
      <c r="I156" s="123"/>
      <c r="J156" s="131">
        <f>BK156</f>
        <v>0</v>
      </c>
      <c r="L156" s="120"/>
      <c r="M156" s="125"/>
      <c r="P156" s="126">
        <f>SUM(P157:P168)</f>
        <v>0</v>
      </c>
      <c r="R156" s="126">
        <f>SUM(R157:R168)</f>
        <v>0</v>
      </c>
      <c r="T156" s="127">
        <f>SUM(T157:T168)</f>
        <v>0</v>
      </c>
      <c r="AR156" s="121" t="s">
        <v>83</v>
      </c>
      <c r="AT156" s="128" t="s">
        <v>75</v>
      </c>
      <c r="AU156" s="128" t="s">
        <v>83</v>
      </c>
      <c r="AY156" s="121" t="s">
        <v>251</v>
      </c>
      <c r="BK156" s="129">
        <f>SUM(BK157:BK168)</f>
        <v>0</v>
      </c>
    </row>
    <row r="157" spans="2:65" s="1" customFormat="1" ht="24.2" customHeight="1">
      <c r="B157" s="132"/>
      <c r="C157" s="133" t="s">
        <v>83</v>
      </c>
      <c r="D157" s="133" t="s">
        <v>253</v>
      </c>
      <c r="E157" s="134" t="s">
        <v>3401</v>
      </c>
      <c r="F157" s="135" t="s">
        <v>3402</v>
      </c>
      <c r="G157" s="136" t="s">
        <v>262</v>
      </c>
      <c r="H157" s="137">
        <v>5.4779999999999998</v>
      </c>
      <c r="I157" s="138"/>
      <c r="J157" s="139">
        <f t="shared" ref="J157:J168" si="0">ROUND(I157*H157,2)</f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ref="P157:P168" si="1">O157*H157</f>
        <v>0</v>
      </c>
      <c r="Q157" s="142">
        <v>0</v>
      </c>
      <c r="R157" s="142">
        <f t="shared" ref="R157:R168" si="2">Q157*H157</f>
        <v>0</v>
      </c>
      <c r="S157" s="142">
        <v>0</v>
      </c>
      <c r="T157" s="143">
        <f t="shared" ref="T157:T168" si="3">S157*H157</f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ref="BE157:BE168" si="4">IF(N157="základní",J157,0)</f>
        <v>0</v>
      </c>
      <c r="BF157" s="145">
        <f t="shared" ref="BF157:BF168" si="5">IF(N157="snížená",J157,0)</f>
        <v>0</v>
      </c>
      <c r="BG157" s="145">
        <f t="shared" ref="BG157:BG168" si="6">IF(N157="zákl. přenesená",J157,0)</f>
        <v>0</v>
      </c>
      <c r="BH157" s="145">
        <f t="shared" ref="BH157:BH168" si="7">IF(N157="sníž. přenesená",J157,0)</f>
        <v>0</v>
      </c>
      <c r="BI157" s="145">
        <f t="shared" ref="BI157:BI168" si="8">IF(N157="nulová",J157,0)</f>
        <v>0</v>
      </c>
      <c r="BJ157" s="13" t="s">
        <v>83</v>
      </c>
      <c r="BK157" s="145">
        <f t="shared" ref="BK157:BK168" si="9">ROUND(I157*H157,2)</f>
        <v>0</v>
      </c>
      <c r="BL157" s="13" t="s">
        <v>258</v>
      </c>
      <c r="BM157" s="144" t="s">
        <v>3403</v>
      </c>
    </row>
    <row r="158" spans="2:65" s="1" customFormat="1" ht="24.2" customHeight="1">
      <c r="B158" s="132"/>
      <c r="C158" s="133" t="s">
        <v>85</v>
      </c>
      <c r="D158" s="133" t="s">
        <v>253</v>
      </c>
      <c r="E158" s="134" t="s">
        <v>3404</v>
      </c>
      <c r="F158" s="135" t="s">
        <v>3405</v>
      </c>
      <c r="G158" s="136" t="s">
        <v>262</v>
      </c>
      <c r="H158" s="137">
        <v>11.938000000000001</v>
      </c>
      <c r="I158" s="138"/>
      <c r="J158" s="139">
        <f t="shared" si="0"/>
        <v>0</v>
      </c>
      <c r="K158" s="135" t="s">
        <v>1074</v>
      </c>
      <c r="L158" s="28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3406</v>
      </c>
    </row>
    <row r="159" spans="2:65" s="1" customFormat="1" ht="33" customHeight="1">
      <c r="B159" s="132"/>
      <c r="C159" s="133" t="s">
        <v>93</v>
      </c>
      <c r="D159" s="133" t="s">
        <v>253</v>
      </c>
      <c r="E159" s="134" t="s">
        <v>264</v>
      </c>
      <c r="F159" s="135" t="s">
        <v>3407</v>
      </c>
      <c r="G159" s="136" t="s">
        <v>262</v>
      </c>
      <c r="H159" s="137">
        <v>8.4939999999999998</v>
      </c>
      <c r="I159" s="138"/>
      <c r="J159" s="139">
        <f t="shared" si="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3" t="s">
        <v>83</v>
      </c>
      <c r="BK159" s="145">
        <f t="shared" si="9"/>
        <v>0</v>
      </c>
      <c r="BL159" s="13" t="s">
        <v>258</v>
      </c>
      <c r="BM159" s="144" t="s">
        <v>266</v>
      </c>
    </row>
    <row r="160" spans="2:65" s="1" customFormat="1" ht="37.9" customHeight="1">
      <c r="B160" s="132"/>
      <c r="C160" s="133" t="s">
        <v>258</v>
      </c>
      <c r="D160" s="133" t="s">
        <v>253</v>
      </c>
      <c r="E160" s="134" t="s">
        <v>3408</v>
      </c>
      <c r="F160" s="135" t="s">
        <v>3409</v>
      </c>
      <c r="G160" s="136" t="s">
        <v>262</v>
      </c>
      <c r="H160" s="137">
        <v>3.2280000000000002</v>
      </c>
      <c r="I160" s="138"/>
      <c r="J160" s="139">
        <f t="shared" si="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3" t="s">
        <v>83</v>
      </c>
      <c r="BK160" s="145">
        <f t="shared" si="9"/>
        <v>0</v>
      </c>
      <c r="BL160" s="13" t="s">
        <v>258</v>
      </c>
      <c r="BM160" s="144" t="s">
        <v>3410</v>
      </c>
    </row>
    <row r="161" spans="2:65" s="1" customFormat="1" ht="37.9" customHeight="1">
      <c r="B161" s="132"/>
      <c r="C161" s="133" t="s">
        <v>270</v>
      </c>
      <c r="D161" s="133" t="s">
        <v>253</v>
      </c>
      <c r="E161" s="134" t="s">
        <v>3411</v>
      </c>
      <c r="F161" s="135" t="s">
        <v>3412</v>
      </c>
      <c r="G161" s="136" t="s">
        <v>262</v>
      </c>
      <c r="H161" s="137">
        <v>3.2280000000000002</v>
      </c>
      <c r="I161" s="138"/>
      <c r="J161" s="139">
        <f t="shared" si="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3" t="s">
        <v>83</v>
      </c>
      <c r="BK161" s="145">
        <f t="shared" si="9"/>
        <v>0</v>
      </c>
      <c r="BL161" s="13" t="s">
        <v>258</v>
      </c>
      <c r="BM161" s="144" t="s">
        <v>3413</v>
      </c>
    </row>
    <row r="162" spans="2:65" s="1" customFormat="1" ht="33" customHeight="1">
      <c r="B162" s="132"/>
      <c r="C162" s="133" t="s">
        <v>274</v>
      </c>
      <c r="D162" s="133" t="s">
        <v>253</v>
      </c>
      <c r="E162" s="134" t="s">
        <v>267</v>
      </c>
      <c r="F162" s="135" t="s">
        <v>3414</v>
      </c>
      <c r="G162" s="136" t="s">
        <v>262</v>
      </c>
      <c r="H162" s="137">
        <v>15</v>
      </c>
      <c r="I162" s="138"/>
      <c r="J162" s="139">
        <f t="shared" si="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3" t="s">
        <v>83</v>
      </c>
      <c r="BK162" s="145">
        <f t="shared" si="9"/>
        <v>0</v>
      </c>
      <c r="BL162" s="13" t="s">
        <v>258</v>
      </c>
      <c r="BM162" s="144" t="s">
        <v>269</v>
      </c>
    </row>
    <row r="163" spans="2:65" s="1" customFormat="1" ht="33" customHeight="1">
      <c r="B163" s="132"/>
      <c r="C163" s="133" t="s">
        <v>278</v>
      </c>
      <c r="D163" s="133" t="s">
        <v>253</v>
      </c>
      <c r="E163" s="134" t="s">
        <v>271</v>
      </c>
      <c r="F163" s="135" t="s">
        <v>3415</v>
      </c>
      <c r="G163" s="136" t="s">
        <v>262</v>
      </c>
      <c r="H163" s="137">
        <v>17.53</v>
      </c>
      <c r="I163" s="138"/>
      <c r="J163" s="139">
        <f t="shared" si="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"/>
        <v>0</v>
      </c>
      <c r="Q163" s="142">
        <v>0</v>
      </c>
      <c r="R163" s="142">
        <f t="shared" si="2"/>
        <v>0</v>
      </c>
      <c r="S163" s="142">
        <v>0</v>
      </c>
      <c r="T163" s="143">
        <f t="shared" si="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3" t="s">
        <v>83</v>
      </c>
      <c r="BK163" s="145">
        <f t="shared" si="9"/>
        <v>0</v>
      </c>
      <c r="BL163" s="13" t="s">
        <v>258</v>
      </c>
      <c r="BM163" s="144" t="s">
        <v>273</v>
      </c>
    </row>
    <row r="164" spans="2:65" s="1" customFormat="1" ht="24.2" customHeight="1">
      <c r="B164" s="132"/>
      <c r="C164" s="133" t="s">
        <v>283</v>
      </c>
      <c r="D164" s="133" t="s">
        <v>253</v>
      </c>
      <c r="E164" s="134" t="s">
        <v>275</v>
      </c>
      <c r="F164" s="135" t="s">
        <v>3416</v>
      </c>
      <c r="G164" s="136" t="s">
        <v>262</v>
      </c>
      <c r="H164" s="137">
        <v>17.25</v>
      </c>
      <c r="I164" s="138"/>
      <c r="J164" s="139">
        <f t="shared" si="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"/>
        <v>0</v>
      </c>
      <c r="Q164" s="142">
        <v>0</v>
      </c>
      <c r="R164" s="142">
        <f t="shared" si="2"/>
        <v>0</v>
      </c>
      <c r="S164" s="142">
        <v>0</v>
      </c>
      <c r="T164" s="143">
        <f t="shared" si="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3" t="s">
        <v>83</v>
      </c>
      <c r="BK164" s="145">
        <f t="shared" si="9"/>
        <v>0</v>
      </c>
      <c r="BL164" s="13" t="s">
        <v>258</v>
      </c>
      <c r="BM164" s="144" t="s">
        <v>277</v>
      </c>
    </row>
    <row r="165" spans="2:65" s="1" customFormat="1" ht="33" customHeight="1">
      <c r="B165" s="132"/>
      <c r="C165" s="133" t="s">
        <v>287</v>
      </c>
      <c r="D165" s="133" t="s">
        <v>253</v>
      </c>
      <c r="E165" s="134" t="s">
        <v>279</v>
      </c>
      <c r="F165" s="135" t="s">
        <v>280</v>
      </c>
      <c r="G165" s="136" t="s">
        <v>281</v>
      </c>
      <c r="H165" s="137">
        <v>31.553999999999998</v>
      </c>
      <c r="I165" s="138"/>
      <c r="J165" s="139">
        <f t="shared" si="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"/>
        <v>0</v>
      </c>
      <c r="Q165" s="142">
        <v>0</v>
      </c>
      <c r="R165" s="142">
        <f t="shared" si="2"/>
        <v>0</v>
      </c>
      <c r="S165" s="142">
        <v>0</v>
      </c>
      <c r="T165" s="143">
        <f t="shared" si="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3" t="s">
        <v>83</v>
      </c>
      <c r="BK165" s="145">
        <f t="shared" si="9"/>
        <v>0</v>
      </c>
      <c r="BL165" s="13" t="s">
        <v>258</v>
      </c>
      <c r="BM165" s="144" t="s">
        <v>282</v>
      </c>
    </row>
    <row r="166" spans="2:65" s="1" customFormat="1" ht="16.5" customHeight="1">
      <c r="B166" s="132"/>
      <c r="C166" s="133" t="s">
        <v>292</v>
      </c>
      <c r="D166" s="133" t="s">
        <v>253</v>
      </c>
      <c r="E166" s="134" t="s">
        <v>284</v>
      </c>
      <c r="F166" s="135" t="s">
        <v>285</v>
      </c>
      <c r="G166" s="136" t="s">
        <v>262</v>
      </c>
      <c r="H166" s="137">
        <v>17.53</v>
      </c>
      <c r="I166" s="138"/>
      <c r="J166" s="139">
        <f t="shared" si="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"/>
        <v>0</v>
      </c>
      <c r="Q166" s="142">
        <v>0</v>
      </c>
      <c r="R166" s="142">
        <f t="shared" si="2"/>
        <v>0</v>
      </c>
      <c r="S166" s="142">
        <v>0</v>
      </c>
      <c r="T166" s="143">
        <f t="shared" si="3"/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3" t="s">
        <v>83</v>
      </c>
      <c r="BK166" s="145">
        <f t="shared" si="9"/>
        <v>0</v>
      </c>
      <c r="BL166" s="13" t="s">
        <v>258</v>
      </c>
      <c r="BM166" s="144" t="s">
        <v>286</v>
      </c>
    </row>
    <row r="167" spans="2:65" s="1" customFormat="1" ht="24.2" customHeight="1">
      <c r="B167" s="132"/>
      <c r="C167" s="133" t="s">
        <v>296</v>
      </c>
      <c r="D167" s="133" t="s">
        <v>253</v>
      </c>
      <c r="E167" s="134" t="s">
        <v>3417</v>
      </c>
      <c r="F167" s="135" t="s">
        <v>3418</v>
      </c>
      <c r="G167" s="136" t="s">
        <v>262</v>
      </c>
      <c r="H167" s="137">
        <v>2.25</v>
      </c>
      <c r="I167" s="138"/>
      <c r="J167" s="139">
        <f t="shared" si="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"/>
        <v>0</v>
      </c>
      <c r="Q167" s="142">
        <v>0</v>
      </c>
      <c r="R167" s="142">
        <f t="shared" si="2"/>
        <v>0</v>
      </c>
      <c r="S167" s="142">
        <v>0</v>
      </c>
      <c r="T167" s="143">
        <f t="shared" si="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13" t="s">
        <v>83</v>
      </c>
      <c r="BK167" s="145">
        <f t="shared" si="9"/>
        <v>0</v>
      </c>
      <c r="BL167" s="13" t="s">
        <v>258</v>
      </c>
      <c r="BM167" s="144" t="s">
        <v>3419</v>
      </c>
    </row>
    <row r="168" spans="2:65" s="1" customFormat="1" ht="24.2" customHeight="1">
      <c r="B168" s="132"/>
      <c r="C168" s="133" t="s">
        <v>300</v>
      </c>
      <c r="D168" s="133" t="s">
        <v>253</v>
      </c>
      <c r="E168" s="134" t="s">
        <v>288</v>
      </c>
      <c r="F168" s="135" t="s">
        <v>289</v>
      </c>
      <c r="G168" s="136" t="s">
        <v>262</v>
      </c>
      <c r="H168" s="137">
        <v>6.13</v>
      </c>
      <c r="I168" s="138"/>
      <c r="J168" s="139">
        <f t="shared" si="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"/>
        <v>0</v>
      </c>
      <c r="Q168" s="142">
        <v>0</v>
      </c>
      <c r="R168" s="142">
        <f t="shared" si="2"/>
        <v>0</v>
      </c>
      <c r="S168" s="142">
        <v>0</v>
      </c>
      <c r="T168" s="143">
        <f t="shared" si="3"/>
        <v>0</v>
      </c>
      <c r="AR168" s="144" t="s">
        <v>258</v>
      </c>
      <c r="AT168" s="144" t="s">
        <v>253</v>
      </c>
      <c r="AU168" s="144" t="s">
        <v>85</v>
      </c>
      <c r="AY168" s="13" t="s">
        <v>251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13" t="s">
        <v>83</v>
      </c>
      <c r="BK168" s="145">
        <f t="shared" si="9"/>
        <v>0</v>
      </c>
      <c r="BL168" s="13" t="s">
        <v>258</v>
      </c>
      <c r="BM168" s="144" t="s">
        <v>290</v>
      </c>
    </row>
    <row r="169" spans="2:65" s="11" customFormat="1" ht="22.9" customHeight="1">
      <c r="B169" s="120"/>
      <c r="D169" s="121" t="s">
        <v>75</v>
      </c>
      <c r="E169" s="130" t="s">
        <v>85</v>
      </c>
      <c r="F169" s="130" t="s">
        <v>291</v>
      </c>
      <c r="I169" s="123"/>
      <c r="J169" s="131">
        <f>BK169</f>
        <v>0</v>
      </c>
      <c r="L169" s="120"/>
      <c r="M169" s="125"/>
      <c r="P169" s="126">
        <f>SUM(P170:P182)</f>
        <v>0</v>
      </c>
      <c r="R169" s="126">
        <f>SUM(R170:R182)</f>
        <v>68.710451160000005</v>
      </c>
      <c r="T169" s="127">
        <f>SUM(T170:T182)</f>
        <v>0</v>
      </c>
      <c r="AR169" s="121" t="s">
        <v>83</v>
      </c>
      <c r="AT169" s="128" t="s">
        <v>75</v>
      </c>
      <c r="AU169" s="128" t="s">
        <v>83</v>
      </c>
      <c r="AY169" s="121" t="s">
        <v>251</v>
      </c>
      <c r="BK169" s="129">
        <f>SUM(BK170:BK182)</f>
        <v>0</v>
      </c>
    </row>
    <row r="170" spans="2:65" s="1" customFormat="1" ht="16.5" customHeight="1">
      <c r="B170" s="132"/>
      <c r="C170" s="133" t="s">
        <v>304</v>
      </c>
      <c r="D170" s="133" t="s">
        <v>253</v>
      </c>
      <c r="E170" s="134" t="s">
        <v>293</v>
      </c>
      <c r="F170" s="135" t="s">
        <v>294</v>
      </c>
      <c r="G170" s="136" t="s">
        <v>262</v>
      </c>
      <c r="H170" s="137">
        <v>7.0780000000000003</v>
      </c>
      <c r="I170" s="138"/>
      <c r="J170" s="139">
        <f t="shared" ref="J170:J182" si="10">ROUND(I170*H170,2)</f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ref="P170:P182" si="11">O170*H170</f>
        <v>0</v>
      </c>
      <c r="Q170" s="142">
        <v>2.5018699999999998</v>
      </c>
      <c r="R170" s="142">
        <f t="shared" ref="R170:R182" si="12">Q170*H170</f>
        <v>17.708235859999998</v>
      </c>
      <c r="S170" s="142">
        <v>0</v>
      </c>
      <c r="T170" s="143">
        <f t="shared" ref="T170:T182" si="13">S170*H170</f>
        <v>0</v>
      </c>
      <c r="AR170" s="144" t="s">
        <v>258</v>
      </c>
      <c r="AT170" s="144" t="s">
        <v>253</v>
      </c>
      <c r="AU170" s="144" t="s">
        <v>85</v>
      </c>
      <c r="AY170" s="13" t="s">
        <v>251</v>
      </c>
      <c r="BE170" s="145">
        <f t="shared" ref="BE170:BE182" si="14">IF(N170="základní",J170,0)</f>
        <v>0</v>
      </c>
      <c r="BF170" s="145">
        <f t="shared" ref="BF170:BF182" si="15">IF(N170="snížená",J170,0)</f>
        <v>0</v>
      </c>
      <c r="BG170" s="145">
        <f t="shared" ref="BG170:BG182" si="16">IF(N170="zákl. přenesená",J170,0)</f>
        <v>0</v>
      </c>
      <c r="BH170" s="145">
        <f t="shared" ref="BH170:BH182" si="17">IF(N170="sníž. přenesená",J170,0)</f>
        <v>0</v>
      </c>
      <c r="BI170" s="145">
        <f t="shared" ref="BI170:BI182" si="18">IF(N170="nulová",J170,0)</f>
        <v>0</v>
      </c>
      <c r="BJ170" s="13" t="s">
        <v>83</v>
      </c>
      <c r="BK170" s="145">
        <f t="shared" ref="BK170:BK182" si="19">ROUND(I170*H170,2)</f>
        <v>0</v>
      </c>
      <c r="BL170" s="13" t="s">
        <v>258</v>
      </c>
      <c r="BM170" s="144" t="s">
        <v>295</v>
      </c>
    </row>
    <row r="171" spans="2:65" s="1" customFormat="1" ht="16.5" customHeight="1">
      <c r="B171" s="132"/>
      <c r="C171" s="133" t="s">
        <v>308</v>
      </c>
      <c r="D171" s="133" t="s">
        <v>253</v>
      </c>
      <c r="E171" s="134" t="s">
        <v>297</v>
      </c>
      <c r="F171" s="135" t="s">
        <v>298</v>
      </c>
      <c r="G171" s="136" t="s">
        <v>256</v>
      </c>
      <c r="H171" s="137">
        <v>12.976000000000001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2.6900000000000001E-3</v>
      </c>
      <c r="R171" s="142">
        <f t="shared" si="12"/>
        <v>3.4905440000000003E-2</v>
      </c>
      <c r="S171" s="142">
        <v>0</v>
      </c>
      <c r="T171" s="143">
        <f t="shared" si="13"/>
        <v>0</v>
      </c>
      <c r="AR171" s="144" t="s">
        <v>258</v>
      </c>
      <c r="AT171" s="144" t="s">
        <v>253</v>
      </c>
      <c r="AU171" s="144" t="s">
        <v>85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258</v>
      </c>
      <c r="BM171" s="144" t="s">
        <v>299</v>
      </c>
    </row>
    <row r="172" spans="2:65" s="1" customFormat="1" ht="16.5" customHeight="1">
      <c r="B172" s="132"/>
      <c r="C172" s="133" t="s">
        <v>8</v>
      </c>
      <c r="D172" s="133" t="s">
        <v>253</v>
      </c>
      <c r="E172" s="134" t="s">
        <v>301</v>
      </c>
      <c r="F172" s="135" t="s">
        <v>302</v>
      </c>
      <c r="G172" s="136" t="s">
        <v>256</v>
      </c>
      <c r="H172" s="137">
        <v>12.976000000000001</v>
      </c>
      <c r="I172" s="138"/>
      <c r="J172" s="139">
        <f t="shared" si="1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258</v>
      </c>
      <c r="AT172" s="144" t="s">
        <v>253</v>
      </c>
      <c r="AU172" s="144" t="s">
        <v>85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258</v>
      </c>
      <c r="BM172" s="144" t="s">
        <v>303</v>
      </c>
    </row>
    <row r="173" spans="2:65" s="1" customFormat="1" ht="16.5" customHeight="1">
      <c r="B173" s="132"/>
      <c r="C173" s="133" t="s">
        <v>315</v>
      </c>
      <c r="D173" s="133" t="s">
        <v>253</v>
      </c>
      <c r="E173" s="134" t="s">
        <v>3420</v>
      </c>
      <c r="F173" s="135" t="s">
        <v>3421</v>
      </c>
      <c r="G173" s="136" t="s">
        <v>262</v>
      </c>
      <c r="H173" s="137">
        <v>4.1980000000000004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2.5018699999999998</v>
      </c>
      <c r="R173" s="142">
        <f t="shared" si="12"/>
        <v>10.502850260000001</v>
      </c>
      <c r="S173" s="142">
        <v>0</v>
      </c>
      <c r="T173" s="143">
        <f t="shared" si="13"/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258</v>
      </c>
      <c r="BM173" s="144" t="s">
        <v>3422</v>
      </c>
    </row>
    <row r="174" spans="2:65" s="1" customFormat="1" ht="16.5" customHeight="1">
      <c r="B174" s="132"/>
      <c r="C174" s="133" t="s">
        <v>319</v>
      </c>
      <c r="D174" s="133" t="s">
        <v>253</v>
      </c>
      <c r="E174" s="134" t="s">
        <v>3423</v>
      </c>
      <c r="F174" s="135" t="s">
        <v>3424</v>
      </c>
      <c r="G174" s="136" t="s">
        <v>256</v>
      </c>
      <c r="H174" s="137">
        <v>6.48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2.64E-3</v>
      </c>
      <c r="R174" s="142">
        <f t="shared" si="12"/>
        <v>1.7107199999999999E-2</v>
      </c>
      <c r="S174" s="142">
        <v>0</v>
      </c>
      <c r="T174" s="143">
        <f t="shared" si="13"/>
        <v>0</v>
      </c>
      <c r="AR174" s="144" t="s">
        <v>258</v>
      </c>
      <c r="AT174" s="144" t="s">
        <v>253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3425</v>
      </c>
    </row>
    <row r="175" spans="2:65" s="1" customFormat="1" ht="16.5" customHeight="1">
      <c r="B175" s="132"/>
      <c r="C175" s="133" t="s">
        <v>324</v>
      </c>
      <c r="D175" s="133" t="s">
        <v>253</v>
      </c>
      <c r="E175" s="134" t="s">
        <v>3426</v>
      </c>
      <c r="F175" s="135" t="s">
        <v>3427</v>
      </c>
      <c r="G175" s="136" t="s">
        <v>256</v>
      </c>
      <c r="H175" s="137">
        <v>6.48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3428</v>
      </c>
    </row>
    <row r="176" spans="2:65" s="1" customFormat="1" ht="21.75" customHeight="1">
      <c r="B176" s="132"/>
      <c r="C176" s="133" t="s">
        <v>328</v>
      </c>
      <c r="D176" s="133" t="s">
        <v>253</v>
      </c>
      <c r="E176" s="134" t="s">
        <v>3429</v>
      </c>
      <c r="F176" s="135" t="s">
        <v>3430</v>
      </c>
      <c r="G176" s="136" t="s">
        <v>281</v>
      </c>
      <c r="H176" s="137">
        <v>0.378</v>
      </c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1.0606199999999999</v>
      </c>
      <c r="R176" s="142">
        <f t="shared" si="12"/>
        <v>0.40091435999999997</v>
      </c>
      <c r="S176" s="142">
        <v>0</v>
      </c>
      <c r="T176" s="143">
        <f t="shared" si="13"/>
        <v>0</v>
      </c>
      <c r="AR176" s="144" t="s">
        <v>258</v>
      </c>
      <c r="AT176" s="144" t="s">
        <v>253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3431</v>
      </c>
    </row>
    <row r="177" spans="2:65" s="1" customFormat="1" ht="33" customHeight="1">
      <c r="B177" s="132"/>
      <c r="C177" s="133" t="s">
        <v>332</v>
      </c>
      <c r="D177" s="133" t="s">
        <v>253</v>
      </c>
      <c r="E177" s="134" t="s">
        <v>305</v>
      </c>
      <c r="F177" s="135" t="s">
        <v>3432</v>
      </c>
      <c r="G177" s="136" t="s">
        <v>256</v>
      </c>
      <c r="H177" s="137">
        <v>56.886000000000003</v>
      </c>
      <c r="I177" s="138"/>
      <c r="J177" s="139">
        <f t="shared" si="1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0.47326000000000001</v>
      </c>
      <c r="R177" s="142">
        <f t="shared" si="12"/>
        <v>26.921868360000001</v>
      </c>
      <c r="S177" s="142">
        <v>0</v>
      </c>
      <c r="T177" s="143">
        <f t="shared" si="13"/>
        <v>0</v>
      </c>
      <c r="AR177" s="144" t="s">
        <v>258</v>
      </c>
      <c r="AT177" s="144" t="s">
        <v>253</v>
      </c>
      <c r="AU177" s="144" t="s">
        <v>85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307</v>
      </c>
    </row>
    <row r="178" spans="2:65" s="1" customFormat="1" ht="33" customHeight="1">
      <c r="B178" s="132"/>
      <c r="C178" s="133" t="s">
        <v>7</v>
      </c>
      <c r="D178" s="133" t="s">
        <v>253</v>
      </c>
      <c r="E178" s="134" t="s">
        <v>3433</v>
      </c>
      <c r="F178" s="135" t="s">
        <v>3434</v>
      </c>
      <c r="G178" s="136" t="s">
        <v>256</v>
      </c>
      <c r="H178" s="137">
        <v>13.313000000000001</v>
      </c>
      <c r="I178" s="138"/>
      <c r="J178" s="139">
        <f t="shared" si="1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0.51809000000000005</v>
      </c>
      <c r="R178" s="142">
        <f t="shared" si="12"/>
        <v>6.8973321700000012</v>
      </c>
      <c r="S178" s="142">
        <v>0</v>
      </c>
      <c r="T178" s="143">
        <f t="shared" si="13"/>
        <v>0</v>
      </c>
      <c r="AR178" s="144" t="s">
        <v>258</v>
      </c>
      <c r="AT178" s="144" t="s">
        <v>253</v>
      </c>
      <c r="AU178" s="144" t="s">
        <v>85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258</v>
      </c>
      <c r="BM178" s="144" t="s">
        <v>3435</v>
      </c>
    </row>
    <row r="179" spans="2:65" s="1" customFormat="1" ht="24.2" customHeight="1">
      <c r="B179" s="132"/>
      <c r="C179" s="133" t="s">
        <v>340</v>
      </c>
      <c r="D179" s="133" t="s">
        <v>253</v>
      </c>
      <c r="E179" s="134" t="s">
        <v>3436</v>
      </c>
      <c r="F179" s="135" t="s">
        <v>3437</v>
      </c>
      <c r="G179" s="136" t="s">
        <v>262</v>
      </c>
      <c r="H179" s="137">
        <v>2.028</v>
      </c>
      <c r="I179" s="138"/>
      <c r="J179" s="139">
        <f t="shared" si="1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11"/>
        <v>0</v>
      </c>
      <c r="Q179" s="142">
        <v>2.5018699999999998</v>
      </c>
      <c r="R179" s="142">
        <f t="shared" si="12"/>
        <v>5.0737923599999997</v>
      </c>
      <c r="S179" s="142">
        <v>0</v>
      </c>
      <c r="T179" s="143">
        <f t="shared" si="13"/>
        <v>0</v>
      </c>
      <c r="AR179" s="144" t="s">
        <v>258</v>
      </c>
      <c r="AT179" s="144" t="s">
        <v>253</v>
      </c>
      <c r="AU179" s="144" t="s">
        <v>85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258</v>
      </c>
      <c r="BM179" s="144" t="s">
        <v>3438</v>
      </c>
    </row>
    <row r="180" spans="2:65" s="1" customFormat="1" ht="16.5" customHeight="1">
      <c r="B180" s="132"/>
      <c r="C180" s="133" t="s">
        <v>344</v>
      </c>
      <c r="D180" s="133" t="s">
        <v>253</v>
      </c>
      <c r="E180" s="134" t="s">
        <v>3439</v>
      </c>
      <c r="F180" s="135" t="s">
        <v>3440</v>
      </c>
      <c r="G180" s="136" t="s">
        <v>256</v>
      </c>
      <c r="H180" s="137">
        <v>12.625</v>
      </c>
      <c r="I180" s="138"/>
      <c r="J180" s="139">
        <f t="shared" si="1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11"/>
        <v>0</v>
      </c>
      <c r="Q180" s="142">
        <v>2.7499999999999998E-3</v>
      </c>
      <c r="R180" s="142">
        <f t="shared" si="12"/>
        <v>3.471875E-2</v>
      </c>
      <c r="S180" s="142">
        <v>0</v>
      </c>
      <c r="T180" s="143">
        <f t="shared" si="13"/>
        <v>0</v>
      </c>
      <c r="AR180" s="144" t="s">
        <v>258</v>
      </c>
      <c r="AT180" s="144" t="s">
        <v>253</v>
      </c>
      <c r="AU180" s="144" t="s">
        <v>85</v>
      </c>
      <c r="AY180" s="13" t="s">
        <v>251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3" t="s">
        <v>83</v>
      </c>
      <c r="BK180" s="145">
        <f t="shared" si="19"/>
        <v>0</v>
      </c>
      <c r="BL180" s="13" t="s">
        <v>258</v>
      </c>
      <c r="BM180" s="144" t="s">
        <v>3441</v>
      </c>
    </row>
    <row r="181" spans="2:65" s="1" customFormat="1" ht="21.75" customHeight="1">
      <c r="B181" s="132"/>
      <c r="C181" s="133" t="s">
        <v>348</v>
      </c>
      <c r="D181" s="133" t="s">
        <v>253</v>
      </c>
      <c r="E181" s="134" t="s">
        <v>3442</v>
      </c>
      <c r="F181" s="135" t="s">
        <v>3443</v>
      </c>
      <c r="G181" s="136" t="s">
        <v>256</v>
      </c>
      <c r="H181" s="137">
        <v>12.625</v>
      </c>
      <c r="I181" s="138"/>
      <c r="J181" s="139">
        <f t="shared" si="1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258</v>
      </c>
      <c r="AT181" s="144" t="s">
        <v>253</v>
      </c>
      <c r="AU181" s="144" t="s">
        <v>85</v>
      </c>
      <c r="AY181" s="13" t="s">
        <v>251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3" t="s">
        <v>83</v>
      </c>
      <c r="BK181" s="145">
        <f t="shared" si="19"/>
        <v>0</v>
      </c>
      <c r="BL181" s="13" t="s">
        <v>258</v>
      </c>
      <c r="BM181" s="144" t="s">
        <v>3444</v>
      </c>
    </row>
    <row r="182" spans="2:65" s="1" customFormat="1" ht="24.2" customHeight="1">
      <c r="B182" s="132"/>
      <c r="C182" s="133" t="s">
        <v>352</v>
      </c>
      <c r="D182" s="133" t="s">
        <v>253</v>
      </c>
      <c r="E182" s="134" t="s">
        <v>316</v>
      </c>
      <c r="F182" s="135" t="s">
        <v>317</v>
      </c>
      <c r="G182" s="136" t="s">
        <v>281</v>
      </c>
      <c r="H182" s="137">
        <v>1.056</v>
      </c>
      <c r="I182" s="138"/>
      <c r="J182" s="139">
        <f t="shared" si="1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11"/>
        <v>0</v>
      </c>
      <c r="Q182" s="142">
        <v>1.0593999999999999</v>
      </c>
      <c r="R182" s="142">
        <f t="shared" si="12"/>
        <v>1.1187263999999999</v>
      </c>
      <c r="S182" s="142">
        <v>0</v>
      </c>
      <c r="T182" s="143">
        <f t="shared" si="13"/>
        <v>0</v>
      </c>
      <c r="AR182" s="144" t="s">
        <v>258</v>
      </c>
      <c r="AT182" s="144" t="s">
        <v>253</v>
      </c>
      <c r="AU182" s="144" t="s">
        <v>85</v>
      </c>
      <c r="AY182" s="13" t="s">
        <v>251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3" t="s">
        <v>83</v>
      </c>
      <c r="BK182" s="145">
        <f t="shared" si="19"/>
        <v>0</v>
      </c>
      <c r="BL182" s="13" t="s">
        <v>258</v>
      </c>
      <c r="BM182" s="144" t="s">
        <v>318</v>
      </c>
    </row>
    <row r="183" spans="2:65" s="11" customFormat="1" ht="22.9" customHeight="1">
      <c r="B183" s="120"/>
      <c r="D183" s="121" t="s">
        <v>75</v>
      </c>
      <c r="E183" s="130" t="s">
        <v>93</v>
      </c>
      <c r="F183" s="130" t="s">
        <v>323</v>
      </c>
      <c r="I183" s="123"/>
      <c r="J183" s="131">
        <f>BK183</f>
        <v>0</v>
      </c>
      <c r="L183" s="120"/>
      <c r="M183" s="125"/>
      <c r="P183" s="126">
        <f>SUM(P184:P200)</f>
        <v>0</v>
      </c>
      <c r="R183" s="126">
        <f>SUM(R184:R200)</f>
        <v>47.70652012</v>
      </c>
      <c r="T183" s="127">
        <f>SUM(T184:T200)</f>
        <v>0</v>
      </c>
      <c r="AR183" s="121" t="s">
        <v>83</v>
      </c>
      <c r="AT183" s="128" t="s">
        <v>75</v>
      </c>
      <c r="AU183" s="128" t="s">
        <v>83</v>
      </c>
      <c r="AY183" s="121" t="s">
        <v>251</v>
      </c>
      <c r="BK183" s="129">
        <f>SUM(BK184:BK200)</f>
        <v>0</v>
      </c>
    </row>
    <row r="184" spans="2:65" s="1" customFormat="1" ht="24.2" customHeight="1">
      <c r="B184" s="132"/>
      <c r="C184" s="133" t="s">
        <v>356</v>
      </c>
      <c r="D184" s="133" t="s">
        <v>253</v>
      </c>
      <c r="E184" s="134" t="s">
        <v>3445</v>
      </c>
      <c r="F184" s="135" t="s">
        <v>3446</v>
      </c>
      <c r="G184" s="136" t="s">
        <v>262</v>
      </c>
      <c r="H184" s="137">
        <v>9</v>
      </c>
      <c r="I184" s="138"/>
      <c r="J184" s="139">
        <f t="shared" ref="J184:J200" si="20">ROUND(I184*H184,2)</f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ref="P184:P200" si="21">O184*H184</f>
        <v>0</v>
      </c>
      <c r="Q184" s="142">
        <v>1.8774999999999999</v>
      </c>
      <c r="R184" s="142">
        <f t="shared" ref="R184:R200" si="22">Q184*H184</f>
        <v>16.897500000000001</v>
      </c>
      <c r="S184" s="142">
        <v>0</v>
      </c>
      <c r="T184" s="143">
        <f t="shared" ref="T184:T200" si="23">S184*H184</f>
        <v>0</v>
      </c>
      <c r="AR184" s="144" t="s">
        <v>258</v>
      </c>
      <c r="AT184" s="144" t="s">
        <v>253</v>
      </c>
      <c r="AU184" s="144" t="s">
        <v>85</v>
      </c>
      <c r="AY184" s="13" t="s">
        <v>251</v>
      </c>
      <c r="BE184" s="145">
        <f t="shared" ref="BE184:BE200" si="24">IF(N184="základní",J184,0)</f>
        <v>0</v>
      </c>
      <c r="BF184" s="145">
        <f t="shared" ref="BF184:BF200" si="25">IF(N184="snížená",J184,0)</f>
        <v>0</v>
      </c>
      <c r="BG184" s="145">
        <f t="shared" ref="BG184:BG200" si="26">IF(N184="zákl. přenesená",J184,0)</f>
        <v>0</v>
      </c>
      <c r="BH184" s="145">
        <f t="shared" ref="BH184:BH200" si="27">IF(N184="sníž. přenesená",J184,0)</f>
        <v>0</v>
      </c>
      <c r="BI184" s="145">
        <f t="shared" ref="BI184:BI200" si="28">IF(N184="nulová",J184,0)</f>
        <v>0</v>
      </c>
      <c r="BJ184" s="13" t="s">
        <v>83</v>
      </c>
      <c r="BK184" s="145">
        <f t="shared" ref="BK184:BK200" si="29">ROUND(I184*H184,2)</f>
        <v>0</v>
      </c>
      <c r="BL184" s="13" t="s">
        <v>258</v>
      </c>
      <c r="BM184" s="144" t="s">
        <v>3447</v>
      </c>
    </row>
    <row r="185" spans="2:65" s="1" customFormat="1" ht="33" customHeight="1">
      <c r="B185" s="132"/>
      <c r="C185" s="133" t="s">
        <v>360</v>
      </c>
      <c r="D185" s="133" t="s">
        <v>253</v>
      </c>
      <c r="E185" s="134" t="s">
        <v>325</v>
      </c>
      <c r="F185" s="135" t="s">
        <v>3448</v>
      </c>
      <c r="G185" s="136" t="s">
        <v>256</v>
      </c>
      <c r="H185" s="137">
        <v>15.398</v>
      </c>
      <c r="I185" s="138"/>
      <c r="J185" s="139">
        <f t="shared" si="2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21"/>
        <v>0</v>
      </c>
      <c r="Q185" s="142">
        <v>0.51809000000000005</v>
      </c>
      <c r="R185" s="142">
        <f t="shared" si="22"/>
        <v>7.977549820000001</v>
      </c>
      <c r="S185" s="142">
        <v>0</v>
      </c>
      <c r="T185" s="143">
        <f t="shared" si="23"/>
        <v>0</v>
      </c>
      <c r="AR185" s="144" t="s">
        <v>258</v>
      </c>
      <c r="AT185" s="144" t="s">
        <v>253</v>
      </c>
      <c r="AU185" s="144" t="s">
        <v>85</v>
      </c>
      <c r="AY185" s="13" t="s">
        <v>251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3" t="s">
        <v>83</v>
      </c>
      <c r="BK185" s="145">
        <f t="shared" si="29"/>
        <v>0</v>
      </c>
      <c r="BL185" s="13" t="s">
        <v>258</v>
      </c>
      <c r="BM185" s="144" t="s">
        <v>327</v>
      </c>
    </row>
    <row r="186" spans="2:65" s="1" customFormat="1" ht="33" customHeight="1">
      <c r="B186" s="132"/>
      <c r="C186" s="133" t="s">
        <v>364</v>
      </c>
      <c r="D186" s="133" t="s">
        <v>253</v>
      </c>
      <c r="E186" s="134" t="s">
        <v>3449</v>
      </c>
      <c r="F186" s="135" t="s">
        <v>3450</v>
      </c>
      <c r="G186" s="136" t="s">
        <v>335</v>
      </c>
      <c r="H186" s="137">
        <v>4</v>
      </c>
      <c r="I186" s="138"/>
      <c r="J186" s="139">
        <f t="shared" si="2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21"/>
        <v>0</v>
      </c>
      <c r="Q186" s="142">
        <v>2.6280000000000001E-2</v>
      </c>
      <c r="R186" s="142">
        <f t="shared" si="22"/>
        <v>0.10512000000000001</v>
      </c>
      <c r="S186" s="142">
        <v>0</v>
      </c>
      <c r="T186" s="143">
        <f t="shared" si="23"/>
        <v>0</v>
      </c>
      <c r="AR186" s="144" t="s">
        <v>258</v>
      </c>
      <c r="AT186" s="144" t="s">
        <v>253</v>
      </c>
      <c r="AU186" s="144" t="s">
        <v>85</v>
      </c>
      <c r="AY186" s="13" t="s">
        <v>251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3" t="s">
        <v>83</v>
      </c>
      <c r="BK186" s="145">
        <f t="shared" si="29"/>
        <v>0</v>
      </c>
      <c r="BL186" s="13" t="s">
        <v>258</v>
      </c>
      <c r="BM186" s="144" t="s">
        <v>3451</v>
      </c>
    </row>
    <row r="187" spans="2:65" s="1" customFormat="1" ht="33" customHeight="1">
      <c r="B187" s="132"/>
      <c r="C187" s="133" t="s">
        <v>368</v>
      </c>
      <c r="D187" s="133" t="s">
        <v>253</v>
      </c>
      <c r="E187" s="134" t="s">
        <v>3452</v>
      </c>
      <c r="F187" s="135" t="s">
        <v>3453</v>
      </c>
      <c r="G187" s="136" t="s">
        <v>335</v>
      </c>
      <c r="H187" s="137">
        <v>1</v>
      </c>
      <c r="I187" s="138"/>
      <c r="J187" s="139">
        <f t="shared" si="2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21"/>
        <v>0</v>
      </c>
      <c r="Q187" s="142">
        <v>3.2349999999999997E-2</v>
      </c>
      <c r="R187" s="142">
        <f t="shared" si="22"/>
        <v>3.2349999999999997E-2</v>
      </c>
      <c r="S187" s="142">
        <v>0</v>
      </c>
      <c r="T187" s="143">
        <f t="shared" si="23"/>
        <v>0</v>
      </c>
      <c r="AR187" s="144" t="s">
        <v>258</v>
      </c>
      <c r="AT187" s="144" t="s">
        <v>253</v>
      </c>
      <c r="AU187" s="144" t="s">
        <v>85</v>
      </c>
      <c r="AY187" s="13" t="s">
        <v>251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3" t="s">
        <v>83</v>
      </c>
      <c r="BK187" s="145">
        <f t="shared" si="29"/>
        <v>0</v>
      </c>
      <c r="BL187" s="13" t="s">
        <v>258</v>
      </c>
      <c r="BM187" s="144" t="s">
        <v>3454</v>
      </c>
    </row>
    <row r="188" spans="2:65" s="1" customFormat="1" ht="21.75" customHeight="1">
      <c r="B188" s="132"/>
      <c r="C188" s="133" t="s">
        <v>372</v>
      </c>
      <c r="D188" s="133" t="s">
        <v>253</v>
      </c>
      <c r="E188" s="134" t="s">
        <v>341</v>
      </c>
      <c r="F188" s="135" t="s">
        <v>342</v>
      </c>
      <c r="G188" s="136" t="s">
        <v>335</v>
      </c>
      <c r="H188" s="137">
        <v>1</v>
      </c>
      <c r="I188" s="138"/>
      <c r="J188" s="139">
        <f t="shared" si="2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21"/>
        <v>0</v>
      </c>
      <c r="Q188" s="142">
        <v>4.0550000000000003E-2</v>
      </c>
      <c r="R188" s="142">
        <f t="shared" si="22"/>
        <v>4.0550000000000003E-2</v>
      </c>
      <c r="S188" s="142">
        <v>0</v>
      </c>
      <c r="T188" s="143">
        <f t="shared" si="23"/>
        <v>0</v>
      </c>
      <c r="AR188" s="144" t="s">
        <v>258</v>
      </c>
      <c r="AT188" s="144" t="s">
        <v>253</v>
      </c>
      <c r="AU188" s="144" t="s">
        <v>85</v>
      </c>
      <c r="AY188" s="13" t="s">
        <v>251</v>
      </c>
      <c r="BE188" s="145">
        <f t="shared" si="24"/>
        <v>0</v>
      </c>
      <c r="BF188" s="145">
        <f t="shared" si="25"/>
        <v>0</v>
      </c>
      <c r="BG188" s="145">
        <f t="shared" si="26"/>
        <v>0</v>
      </c>
      <c r="BH188" s="145">
        <f t="shared" si="27"/>
        <v>0</v>
      </c>
      <c r="BI188" s="145">
        <f t="shared" si="28"/>
        <v>0</v>
      </c>
      <c r="BJ188" s="13" t="s">
        <v>83</v>
      </c>
      <c r="BK188" s="145">
        <f t="shared" si="29"/>
        <v>0</v>
      </c>
      <c r="BL188" s="13" t="s">
        <v>258</v>
      </c>
      <c r="BM188" s="144" t="s">
        <v>343</v>
      </c>
    </row>
    <row r="189" spans="2:65" s="1" customFormat="1" ht="21.75" customHeight="1">
      <c r="B189" s="132"/>
      <c r="C189" s="133" t="s">
        <v>376</v>
      </c>
      <c r="D189" s="133" t="s">
        <v>253</v>
      </c>
      <c r="E189" s="134" t="s">
        <v>349</v>
      </c>
      <c r="F189" s="135" t="s">
        <v>350</v>
      </c>
      <c r="G189" s="136" t="s">
        <v>335</v>
      </c>
      <c r="H189" s="137">
        <v>16</v>
      </c>
      <c r="I189" s="138"/>
      <c r="J189" s="139">
        <f t="shared" si="2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21"/>
        <v>0</v>
      </c>
      <c r="Q189" s="142">
        <v>4.555E-2</v>
      </c>
      <c r="R189" s="142">
        <f t="shared" si="22"/>
        <v>0.7288</v>
      </c>
      <c r="S189" s="142">
        <v>0</v>
      </c>
      <c r="T189" s="143">
        <f t="shared" si="23"/>
        <v>0</v>
      </c>
      <c r="AR189" s="144" t="s">
        <v>258</v>
      </c>
      <c r="AT189" s="144" t="s">
        <v>253</v>
      </c>
      <c r="AU189" s="144" t="s">
        <v>85</v>
      </c>
      <c r="AY189" s="13" t="s">
        <v>251</v>
      </c>
      <c r="BE189" s="145">
        <f t="shared" si="24"/>
        <v>0</v>
      </c>
      <c r="BF189" s="145">
        <f t="shared" si="25"/>
        <v>0</v>
      </c>
      <c r="BG189" s="145">
        <f t="shared" si="26"/>
        <v>0</v>
      </c>
      <c r="BH189" s="145">
        <f t="shared" si="27"/>
        <v>0</v>
      </c>
      <c r="BI189" s="145">
        <f t="shared" si="28"/>
        <v>0</v>
      </c>
      <c r="BJ189" s="13" t="s">
        <v>83</v>
      </c>
      <c r="BK189" s="145">
        <f t="shared" si="29"/>
        <v>0</v>
      </c>
      <c r="BL189" s="13" t="s">
        <v>258</v>
      </c>
      <c r="BM189" s="144" t="s">
        <v>351</v>
      </c>
    </row>
    <row r="190" spans="2:65" s="1" customFormat="1" ht="24.2" customHeight="1">
      <c r="B190" s="132"/>
      <c r="C190" s="133" t="s">
        <v>380</v>
      </c>
      <c r="D190" s="133" t="s">
        <v>253</v>
      </c>
      <c r="E190" s="134" t="s">
        <v>3455</v>
      </c>
      <c r="F190" s="135" t="s">
        <v>3456</v>
      </c>
      <c r="G190" s="136" t="s">
        <v>281</v>
      </c>
      <c r="H190" s="137">
        <v>6.0999999999999999E-2</v>
      </c>
      <c r="I190" s="138"/>
      <c r="J190" s="139">
        <f t="shared" si="2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21"/>
        <v>0</v>
      </c>
      <c r="Q190" s="142">
        <v>1.0900000000000001</v>
      </c>
      <c r="R190" s="142">
        <f t="shared" si="22"/>
        <v>6.6490000000000007E-2</v>
      </c>
      <c r="S190" s="142">
        <v>0</v>
      </c>
      <c r="T190" s="143">
        <f t="shared" si="23"/>
        <v>0</v>
      </c>
      <c r="AR190" s="144" t="s">
        <v>258</v>
      </c>
      <c r="AT190" s="144" t="s">
        <v>253</v>
      </c>
      <c r="AU190" s="144" t="s">
        <v>85</v>
      </c>
      <c r="AY190" s="13" t="s">
        <v>251</v>
      </c>
      <c r="BE190" s="145">
        <f t="shared" si="24"/>
        <v>0</v>
      </c>
      <c r="BF190" s="145">
        <f t="shared" si="25"/>
        <v>0</v>
      </c>
      <c r="BG190" s="145">
        <f t="shared" si="26"/>
        <v>0</v>
      </c>
      <c r="BH190" s="145">
        <f t="shared" si="27"/>
        <v>0</v>
      </c>
      <c r="BI190" s="145">
        <f t="shared" si="28"/>
        <v>0</v>
      </c>
      <c r="BJ190" s="13" t="s">
        <v>83</v>
      </c>
      <c r="BK190" s="145">
        <f t="shared" si="29"/>
        <v>0</v>
      </c>
      <c r="BL190" s="13" t="s">
        <v>258</v>
      </c>
      <c r="BM190" s="144" t="s">
        <v>3457</v>
      </c>
    </row>
    <row r="191" spans="2:65" s="1" customFormat="1" ht="24.2" customHeight="1">
      <c r="B191" s="132"/>
      <c r="C191" s="133" t="s">
        <v>384</v>
      </c>
      <c r="D191" s="133" t="s">
        <v>253</v>
      </c>
      <c r="E191" s="134" t="s">
        <v>3458</v>
      </c>
      <c r="F191" s="135" t="s">
        <v>3459</v>
      </c>
      <c r="G191" s="136" t="s">
        <v>281</v>
      </c>
      <c r="H191" s="137">
        <v>0.56000000000000005</v>
      </c>
      <c r="I191" s="138"/>
      <c r="J191" s="139">
        <f t="shared" si="2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21"/>
        <v>0</v>
      </c>
      <c r="Q191" s="142">
        <v>1.0900000000000001</v>
      </c>
      <c r="R191" s="142">
        <f t="shared" si="22"/>
        <v>0.61040000000000005</v>
      </c>
      <c r="S191" s="142">
        <v>0</v>
      </c>
      <c r="T191" s="143">
        <f t="shared" si="23"/>
        <v>0</v>
      </c>
      <c r="AR191" s="144" t="s">
        <v>258</v>
      </c>
      <c r="AT191" s="144" t="s">
        <v>253</v>
      </c>
      <c r="AU191" s="144" t="s">
        <v>85</v>
      </c>
      <c r="AY191" s="13" t="s">
        <v>251</v>
      </c>
      <c r="BE191" s="145">
        <f t="shared" si="24"/>
        <v>0</v>
      </c>
      <c r="BF191" s="145">
        <f t="shared" si="25"/>
        <v>0</v>
      </c>
      <c r="BG191" s="145">
        <f t="shared" si="26"/>
        <v>0</v>
      </c>
      <c r="BH191" s="145">
        <f t="shared" si="27"/>
        <v>0</v>
      </c>
      <c r="BI191" s="145">
        <f t="shared" si="28"/>
        <v>0</v>
      </c>
      <c r="BJ191" s="13" t="s">
        <v>83</v>
      </c>
      <c r="BK191" s="145">
        <f t="shared" si="29"/>
        <v>0</v>
      </c>
      <c r="BL191" s="13" t="s">
        <v>258</v>
      </c>
      <c r="BM191" s="144" t="s">
        <v>3460</v>
      </c>
    </row>
    <row r="192" spans="2:65" s="1" customFormat="1" ht="24.2" customHeight="1">
      <c r="B192" s="132"/>
      <c r="C192" s="133" t="s">
        <v>388</v>
      </c>
      <c r="D192" s="133" t="s">
        <v>253</v>
      </c>
      <c r="E192" s="134" t="s">
        <v>3461</v>
      </c>
      <c r="F192" s="135" t="s">
        <v>3462</v>
      </c>
      <c r="G192" s="136" t="s">
        <v>256</v>
      </c>
      <c r="H192" s="137">
        <v>2.61</v>
      </c>
      <c r="I192" s="138"/>
      <c r="J192" s="139">
        <f t="shared" si="2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21"/>
        <v>0</v>
      </c>
      <c r="Q192" s="142">
        <v>0.1094</v>
      </c>
      <c r="R192" s="142">
        <f t="shared" si="22"/>
        <v>0.28553399999999995</v>
      </c>
      <c r="S192" s="142">
        <v>0</v>
      </c>
      <c r="T192" s="143">
        <f t="shared" si="23"/>
        <v>0</v>
      </c>
      <c r="AR192" s="144" t="s">
        <v>258</v>
      </c>
      <c r="AT192" s="144" t="s">
        <v>253</v>
      </c>
      <c r="AU192" s="144" t="s">
        <v>85</v>
      </c>
      <c r="AY192" s="13" t="s">
        <v>251</v>
      </c>
      <c r="BE192" s="145">
        <f t="shared" si="24"/>
        <v>0</v>
      </c>
      <c r="BF192" s="145">
        <f t="shared" si="25"/>
        <v>0</v>
      </c>
      <c r="BG192" s="145">
        <f t="shared" si="26"/>
        <v>0</v>
      </c>
      <c r="BH192" s="145">
        <f t="shared" si="27"/>
        <v>0</v>
      </c>
      <c r="BI192" s="145">
        <f t="shared" si="28"/>
        <v>0</v>
      </c>
      <c r="BJ192" s="13" t="s">
        <v>83</v>
      </c>
      <c r="BK192" s="145">
        <f t="shared" si="29"/>
        <v>0</v>
      </c>
      <c r="BL192" s="13" t="s">
        <v>258</v>
      </c>
      <c r="BM192" s="144" t="s">
        <v>3463</v>
      </c>
    </row>
    <row r="193" spans="2:65" s="1" customFormat="1" ht="24.2" customHeight="1">
      <c r="B193" s="132"/>
      <c r="C193" s="133" t="s">
        <v>392</v>
      </c>
      <c r="D193" s="133" t="s">
        <v>253</v>
      </c>
      <c r="E193" s="134" t="s">
        <v>3464</v>
      </c>
      <c r="F193" s="135" t="s">
        <v>3465</v>
      </c>
      <c r="G193" s="136" t="s">
        <v>256</v>
      </c>
      <c r="H193" s="137">
        <v>53.308999999999997</v>
      </c>
      <c r="I193" s="138"/>
      <c r="J193" s="139">
        <f t="shared" si="20"/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 t="shared" si="21"/>
        <v>0</v>
      </c>
      <c r="Q193" s="142">
        <v>6.1719999999999997E-2</v>
      </c>
      <c r="R193" s="142">
        <f t="shared" si="22"/>
        <v>3.2902314799999997</v>
      </c>
      <c r="S193" s="142">
        <v>0</v>
      </c>
      <c r="T193" s="143">
        <f t="shared" si="23"/>
        <v>0</v>
      </c>
      <c r="AR193" s="144" t="s">
        <v>258</v>
      </c>
      <c r="AT193" s="144" t="s">
        <v>253</v>
      </c>
      <c r="AU193" s="144" t="s">
        <v>85</v>
      </c>
      <c r="AY193" s="13" t="s">
        <v>251</v>
      </c>
      <c r="BE193" s="145">
        <f t="shared" si="24"/>
        <v>0</v>
      </c>
      <c r="BF193" s="145">
        <f t="shared" si="25"/>
        <v>0</v>
      </c>
      <c r="BG193" s="145">
        <f t="shared" si="26"/>
        <v>0</v>
      </c>
      <c r="BH193" s="145">
        <f t="shared" si="27"/>
        <v>0</v>
      </c>
      <c r="BI193" s="145">
        <f t="shared" si="28"/>
        <v>0</v>
      </c>
      <c r="BJ193" s="13" t="s">
        <v>83</v>
      </c>
      <c r="BK193" s="145">
        <f t="shared" si="29"/>
        <v>0</v>
      </c>
      <c r="BL193" s="13" t="s">
        <v>258</v>
      </c>
      <c r="BM193" s="144" t="s">
        <v>3466</v>
      </c>
    </row>
    <row r="194" spans="2:65" s="1" customFormat="1" ht="24.2" customHeight="1">
      <c r="B194" s="132"/>
      <c r="C194" s="133" t="s">
        <v>398</v>
      </c>
      <c r="D194" s="133" t="s">
        <v>253</v>
      </c>
      <c r="E194" s="134" t="s">
        <v>3467</v>
      </c>
      <c r="F194" s="135" t="s">
        <v>3468</v>
      </c>
      <c r="G194" s="136" t="s">
        <v>256</v>
      </c>
      <c r="H194" s="137">
        <v>34.484000000000002</v>
      </c>
      <c r="I194" s="138"/>
      <c r="J194" s="139">
        <f t="shared" si="20"/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 t="shared" si="21"/>
        <v>0</v>
      </c>
      <c r="Q194" s="142">
        <v>6.9980000000000001E-2</v>
      </c>
      <c r="R194" s="142">
        <f t="shared" si="22"/>
        <v>2.41319032</v>
      </c>
      <c r="S194" s="142">
        <v>0</v>
      </c>
      <c r="T194" s="143">
        <f t="shared" si="23"/>
        <v>0</v>
      </c>
      <c r="AR194" s="144" t="s">
        <v>258</v>
      </c>
      <c r="AT194" s="144" t="s">
        <v>253</v>
      </c>
      <c r="AU194" s="144" t="s">
        <v>85</v>
      </c>
      <c r="AY194" s="13" t="s">
        <v>251</v>
      </c>
      <c r="BE194" s="145">
        <f t="shared" si="24"/>
        <v>0</v>
      </c>
      <c r="BF194" s="145">
        <f t="shared" si="25"/>
        <v>0</v>
      </c>
      <c r="BG194" s="145">
        <f t="shared" si="26"/>
        <v>0</v>
      </c>
      <c r="BH194" s="145">
        <f t="shared" si="27"/>
        <v>0</v>
      </c>
      <c r="BI194" s="145">
        <f t="shared" si="28"/>
        <v>0</v>
      </c>
      <c r="BJ194" s="13" t="s">
        <v>83</v>
      </c>
      <c r="BK194" s="145">
        <f t="shared" si="29"/>
        <v>0</v>
      </c>
      <c r="BL194" s="13" t="s">
        <v>258</v>
      </c>
      <c r="BM194" s="144" t="s">
        <v>3469</v>
      </c>
    </row>
    <row r="195" spans="2:65" s="1" customFormat="1" ht="24.2" customHeight="1">
      <c r="B195" s="132"/>
      <c r="C195" s="133" t="s">
        <v>404</v>
      </c>
      <c r="D195" s="133" t="s">
        <v>253</v>
      </c>
      <c r="E195" s="134" t="s">
        <v>3470</v>
      </c>
      <c r="F195" s="135" t="s">
        <v>3471</v>
      </c>
      <c r="G195" s="136" t="s">
        <v>256</v>
      </c>
      <c r="H195" s="137">
        <v>18.289000000000001</v>
      </c>
      <c r="I195" s="138"/>
      <c r="J195" s="139">
        <f t="shared" si="20"/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 t="shared" si="21"/>
        <v>0</v>
      </c>
      <c r="Q195" s="142">
        <v>0.25364999999999999</v>
      </c>
      <c r="R195" s="142">
        <f t="shared" si="22"/>
        <v>4.6390048500000001</v>
      </c>
      <c r="S195" s="142">
        <v>0</v>
      </c>
      <c r="T195" s="143">
        <f t="shared" si="23"/>
        <v>0</v>
      </c>
      <c r="AR195" s="144" t="s">
        <v>258</v>
      </c>
      <c r="AT195" s="144" t="s">
        <v>253</v>
      </c>
      <c r="AU195" s="144" t="s">
        <v>85</v>
      </c>
      <c r="AY195" s="13" t="s">
        <v>251</v>
      </c>
      <c r="BE195" s="145">
        <f t="shared" si="24"/>
        <v>0</v>
      </c>
      <c r="BF195" s="145">
        <f t="shared" si="25"/>
        <v>0</v>
      </c>
      <c r="BG195" s="145">
        <f t="shared" si="26"/>
        <v>0</v>
      </c>
      <c r="BH195" s="145">
        <f t="shared" si="27"/>
        <v>0</v>
      </c>
      <c r="BI195" s="145">
        <f t="shared" si="28"/>
        <v>0</v>
      </c>
      <c r="BJ195" s="13" t="s">
        <v>83</v>
      </c>
      <c r="BK195" s="145">
        <f t="shared" si="29"/>
        <v>0</v>
      </c>
      <c r="BL195" s="13" t="s">
        <v>258</v>
      </c>
      <c r="BM195" s="144" t="s">
        <v>3472</v>
      </c>
    </row>
    <row r="196" spans="2:65" s="1" customFormat="1" ht="24.2" customHeight="1">
      <c r="B196" s="132"/>
      <c r="C196" s="133" t="s">
        <v>408</v>
      </c>
      <c r="D196" s="133" t="s">
        <v>253</v>
      </c>
      <c r="E196" s="134" t="s">
        <v>3473</v>
      </c>
      <c r="F196" s="135" t="s">
        <v>3474</v>
      </c>
      <c r="G196" s="136" t="s">
        <v>256</v>
      </c>
      <c r="H196" s="137">
        <v>8.1</v>
      </c>
      <c r="I196" s="138"/>
      <c r="J196" s="139">
        <f t="shared" si="20"/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si="21"/>
        <v>0</v>
      </c>
      <c r="Q196" s="142">
        <v>0.17818000000000001</v>
      </c>
      <c r="R196" s="142">
        <f t="shared" si="22"/>
        <v>1.4432579999999999</v>
      </c>
      <c r="S196" s="142">
        <v>0</v>
      </c>
      <c r="T196" s="143">
        <f t="shared" si="23"/>
        <v>0</v>
      </c>
      <c r="AR196" s="144" t="s">
        <v>258</v>
      </c>
      <c r="AT196" s="144" t="s">
        <v>253</v>
      </c>
      <c r="AU196" s="144" t="s">
        <v>85</v>
      </c>
      <c r="AY196" s="13" t="s">
        <v>251</v>
      </c>
      <c r="BE196" s="145">
        <f t="shared" si="24"/>
        <v>0</v>
      </c>
      <c r="BF196" s="145">
        <f t="shared" si="25"/>
        <v>0</v>
      </c>
      <c r="BG196" s="145">
        <f t="shared" si="26"/>
        <v>0</v>
      </c>
      <c r="BH196" s="145">
        <f t="shared" si="27"/>
        <v>0</v>
      </c>
      <c r="BI196" s="145">
        <f t="shared" si="28"/>
        <v>0</v>
      </c>
      <c r="BJ196" s="13" t="s">
        <v>83</v>
      </c>
      <c r="BK196" s="145">
        <f t="shared" si="29"/>
        <v>0</v>
      </c>
      <c r="BL196" s="13" t="s">
        <v>258</v>
      </c>
      <c r="BM196" s="144" t="s">
        <v>3475</v>
      </c>
    </row>
    <row r="197" spans="2:65" s="1" customFormat="1" ht="16.5" customHeight="1">
      <c r="B197" s="132"/>
      <c r="C197" s="133" t="s">
        <v>413</v>
      </c>
      <c r="D197" s="133" t="s">
        <v>253</v>
      </c>
      <c r="E197" s="134" t="s">
        <v>385</v>
      </c>
      <c r="F197" s="135" t="s">
        <v>386</v>
      </c>
      <c r="G197" s="136" t="s">
        <v>256</v>
      </c>
      <c r="H197" s="137">
        <v>45.860999999999997</v>
      </c>
      <c r="I197" s="138"/>
      <c r="J197" s="139">
        <f t="shared" si="20"/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si="21"/>
        <v>0</v>
      </c>
      <c r="Q197" s="142">
        <v>8.3409999999999998E-2</v>
      </c>
      <c r="R197" s="142">
        <f t="shared" si="22"/>
        <v>3.8252660099999996</v>
      </c>
      <c r="S197" s="142">
        <v>0</v>
      </c>
      <c r="T197" s="143">
        <f t="shared" si="23"/>
        <v>0</v>
      </c>
      <c r="AR197" s="144" t="s">
        <v>258</v>
      </c>
      <c r="AT197" s="144" t="s">
        <v>253</v>
      </c>
      <c r="AU197" s="144" t="s">
        <v>85</v>
      </c>
      <c r="AY197" s="13" t="s">
        <v>251</v>
      </c>
      <c r="BE197" s="145">
        <f t="shared" si="24"/>
        <v>0</v>
      </c>
      <c r="BF197" s="145">
        <f t="shared" si="25"/>
        <v>0</v>
      </c>
      <c r="BG197" s="145">
        <f t="shared" si="26"/>
        <v>0</v>
      </c>
      <c r="BH197" s="145">
        <f t="shared" si="27"/>
        <v>0</v>
      </c>
      <c r="BI197" s="145">
        <f t="shared" si="28"/>
        <v>0</v>
      </c>
      <c r="BJ197" s="13" t="s">
        <v>83</v>
      </c>
      <c r="BK197" s="145">
        <f t="shared" si="29"/>
        <v>0</v>
      </c>
      <c r="BL197" s="13" t="s">
        <v>258</v>
      </c>
      <c r="BM197" s="144" t="s">
        <v>387</v>
      </c>
    </row>
    <row r="198" spans="2:65" s="1" customFormat="1" ht="24.2" customHeight="1">
      <c r="B198" s="132"/>
      <c r="C198" s="133" t="s">
        <v>418</v>
      </c>
      <c r="D198" s="133" t="s">
        <v>253</v>
      </c>
      <c r="E198" s="134" t="s">
        <v>3476</v>
      </c>
      <c r="F198" s="135" t="s">
        <v>3477</v>
      </c>
      <c r="G198" s="136" t="s">
        <v>256</v>
      </c>
      <c r="H198" s="137">
        <v>3.024</v>
      </c>
      <c r="I198" s="138"/>
      <c r="J198" s="139">
        <f t="shared" si="2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21"/>
        <v>0</v>
      </c>
      <c r="Q198" s="142">
        <v>7.8499999999999993E-3</v>
      </c>
      <c r="R198" s="142">
        <f t="shared" si="22"/>
        <v>2.37384E-2</v>
      </c>
      <c r="S198" s="142">
        <v>0</v>
      </c>
      <c r="T198" s="143">
        <f t="shared" si="23"/>
        <v>0</v>
      </c>
      <c r="AR198" s="144" t="s">
        <v>258</v>
      </c>
      <c r="AT198" s="144" t="s">
        <v>253</v>
      </c>
      <c r="AU198" s="144" t="s">
        <v>85</v>
      </c>
      <c r="AY198" s="13" t="s">
        <v>251</v>
      </c>
      <c r="BE198" s="145">
        <f t="shared" si="24"/>
        <v>0</v>
      </c>
      <c r="BF198" s="145">
        <f t="shared" si="25"/>
        <v>0</v>
      </c>
      <c r="BG198" s="145">
        <f t="shared" si="26"/>
        <v>0</v>
      </c>
      <c r="BH198" s="145">
        <f t="shared" si="27"/>
        <v>0</v>
      </c>
      <c r="BI198" s="145">
        <f t="shared" si="28"/>
        <v>0</v>
      </c>
      <c r="BJ198" s="13" t="s">
        <v>83</v>
      </c>
      <c r="BK198" s="145">
        <f t="shared" si="29"/>
        <v>0</v>
      </c>
      <c r="BL198" s="13" t="s">
        <v>258</v>
      </c>
      <c r="BM198" s="144" t="s">
        <v>3478</v>
      </c>
    </row>
    <row r="199" spans="2:65" s="1" customFormat="1" ht="24.2" customHeight="1">
      <c r="B199" s="132"/>
      <c r="C199" s="133" t="s">
        <v>422</v>
      </c>
      <c r="D199" s="133" t="s">
        <v>253</v>
      </c>
      <c r="E199" s="134" t="s">
        <v>389</v>
      </c>
      <c r="F199" s="135" t="s">
        <v>390</v>
      </c>
      <c r="G199" s="136" t="s">
        <v>281</v>
      </c>
      <c r="H199" s="137">
        <v>0.13100000000000001</v>
      </c>
      <c r="I199" s="138"/>
      <c r="J199" s="139">
        <f t="shared" si="2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21"/>
        <v>0</v>
      </c>
      <c r="Q199" s="142">
        <v>1.0384</v>
      </c>
      <c r="R199" s="142">
        <f t="shared" si="22"/>
        <v>0.1360304</v>
      </c>
      <c r="S199" s="142">
        <v>0</v>
      </c>
      <c r="T199" s="143">
        <f t="shared" si="23"/>
        <v>0</v>
      </c>
      <c r="AR199" s="144" t="s">
        <v>258</v>
      </c>
      <c r="AT199" s="144" t="s">
        <v>253</v>
      </c>
      <c r="AU199" s="144" t="s">
        <v>85</v>
      </c>
      <c r="AY199" s="13" t="s">
        <v>251</v>
      </c>
      <c r="BE199" s="145">
        <f t="shared" si="24"/>
        <v>0</v>
      </c>
      <c r="BF199" s="145">
        <f t="shared" si="25"/>
        <v>0</v>
      </c>
      <c r="BG199" s="145">
        <f t="shared" si="26"/>
        <v>0</v>
      </c>
      <c r="BH199" s="145">
        <f t="shared" si="27"/>
        <v>0</v>
      </c>
      <c r="BI199" s="145">
        <f t="shared" si="28"/>
        <v>0</v>
      </c>
      <c r="BJ199" s="13" t="s">
        <v>83</v>
      </c>
      <c r="BK199" s="145">
        <f t="shared" si="29"/>
        <v>0</v>
      </c>
      <c r="BL199" s="13" t="s">
        <v>258</v>
      </c>
      <c r="BM199" s="144" t="s">
        <v>391</v>
      </c>
    </row>
    <row r="200" spans="2:65" s="1" customFormat="1" ht="16.5" customHeight="1">
      <c r="B200" s="132"/>
      <c r="C200" s="133" t="s">
        <v>427</v>
      </c>
      <c r="D200" s="133" t="s">
        <v>253</v>
      </c>
      <c r="E200" s="134" t="s">
        <v>393</v>
      </c>
      <c r="F200" s="135" t="s">
        <v>394</v>
      </c>
      <c r="G200" s="136" t="s">
        <v>262</v>
      </c>
      <c r="H200" s="137">
        <v>1.9630000000000001</v>
      </c>
      <c r="I200" s="138"/>
      <c r="J200" s="139">
        <f t="shared" si="2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21"/>
        <v>0</v>
      </c>
      <c r="Q200" s="142">
        <v>2.6446800000000001</v>
      </c>
      <c r="R200" s="142">
        <f t="shared" si="22"/>
        <v>5.1915068400000006</v>
      </c>
      <c r="S200" s="142">
        <v>0</v>
      </c>
      <c r="T200" s="143">
        <f t="shared" si="23"/>
        <v>0</v>
      </c>
      <c r="AR200" s="144" t="s">
        <v>258</v>
      </c>
      <c r="AT200" s="144" t="s">
        <v>253</v>
      </c>
      <c r="AU200" s="144" t="s">
        <v>85</v>
      </c>
      <c r="AY200" s="13" t="s">
        <v>251</v>
      </c>
      <c r="BE200" s="145">
        <f t="shared" si="24"/>
        <v>0</v>
      </c>
      <c r="BF200" s="145">
        <f t="shared" si="25"/>
        <v>0</v>
      </c>
      <c r="BG200" s="145">
        <f t="shared" si="26"/>
        <v>0</v>
      </c>
      <c r="BH200" s="145">
        <f t="shared" si="27"/>
        <v>0</v>
      </c>
      <c r="BI200" s="145">
        <f t="shared" si="28"/>
        <v>0</v>
      </c>
      <c r="BJ200" s="13" t="s">
        <v>83</v>
      </c>
      <c r="BK200" s="145">
        <f t="shared" si="29"/>
        <v>0</v>
      </c>
      <c r="BL200" s="13" t="s">
        <v>258</v>
      </c>
      <c r="BM200" s="144" t="s">
        <v>395</v>
      </c>
    </row>
    <row r="201" spans="2:65" s="11" customFormat="1" ht="22.9" customHeight="1">
      <c r="B201" s="120"/>
      <c r="D201" s="121" t="s">
        <v>75</v>
      </c>
      <c r="E201" s="130" t="s">
        <v>396</v>
      </c>
      <c r="F201" s="130" t="s">
        <v>397</v>
      </c>
      <c r="I201" s="123"/>
      <c r="J201" s="131">
        <f>BK201</f>
        <v>0</v>
      </c>
      <c r="L201" s="120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AR201" s="121" t="s">
        <v>83</v>
      </c>
      <c r="AT201" s="128" t="s">
        <v>75</v>
      </c>
      <c r="AU201" s="128" t="s">
        <v>83</v>
      </c>
      <c r="AY201" s="121" t="s">
        <v>251</v>
      </c>
      <c r="BK201" s="129">
        <f>SUM(BK202:BK204)</f>
        <v>0</v>
      </c>
    </row>
    <row r="202" spans="2:65" s="1" customFormat="1" ht="33" customHeight="1">
      <c r="B202" s="132"/>
      <c r="C202" s="133" t="s">
        <v>431</v>
      </c>
      <c r="D202" s="133" t="s">
        <v>253</v>
      </c>
      <c r="E202" s="134" t="s">
        <v>399</v>
      </c>
      <c r="F202" s="135" t="s">
        <v>400</v>
      </c>
      <c r="G202" s="136" t="s">
        <v>401</v>
      </c>
      <c r="H202" s="137">
        <v>1</v>
      </c>
      <c r="I202" s="138"/>
      <c r="J202" s="139">
        <f>ROUND(I202*H202,2)</f>
        <v>0</v>
      </c>
      <c r="K202" s="135" t="s">
        <v>402</v>
      </c>
      <c r="L202" s="28"/>
      <c r="M202" s="140" t="s">
        <v>1</v>
      </c>
      <c r="N202" s="141" t="s">
        <v>41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258</v>
      </c>
      <c r="AT202" s="144" t="s">
        <v>253</v>
      </c>
      <c r="AU202" s="144" t="s">
        <v>85</v>
      </c>
      <c r="AY202" s="13" t="s">
        <v>251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3" t="s">
        <v>83</v>
      </c>
      <c r="BK202" s="145">
        <f>ROUND(I202*H202,2)</f>
        <v>0</v>
      </c>
      <c r="BL202" s="13" t="s">
        <v>258</v>
      </c>
      <c r="BM202" s="144" t="s">
        <v>3479</v>
      </c>
    </row>
    <row r="203" spans="2:65" s="1" customFormat="1" ht="37.9" customHeight="1">
      <c r="B203" s="132"/>
      <c r="C203" s="133" t="s">
        <v>435</v>
      </c>
      <c r="D203" s="133" t="s">
        <v>253</v>
      </c>
      <c r="E203" s="134" t="s">
        <v>405</v>
      </c>
      <c r="F203" s="135" t="s">
        <v>406</v>
      </c>
      <c r="G203" s="136" t="s">
        <v>401</v>
      </c>
      <c r="H203" s="137">
        <v>1</v>
      </c>
      <c r="I203" s="138"/>
      <c r="J203" s="139">
        <f>ROUND(I203*H203,2)</f>
        <v>0</v>
      </c>
      <c r="K203" s="135" t="s">
        <v>402</v>
      </c>
      <c r="L203" s="28"/>
      <c r="M203" s="140" t="s">
        <v>1</v>
      </c>
      <c r="N203" s="141" t="s">
        <v>41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258</v>
      </c>
      <c r="AT203" s="144" t="s">
        <v>253</v>
      </c>
      <c r="AU203" s="144" t="s">
        <v>85</v>
      </c>
      <c r="AY203" s="13" t="s">
        <v>251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3" t="s">
        <v>83</v>
      </c>
      <c r="BK203" s="145">
        <f>ROUND(I203*H203,2)</f>
        <v>0</v>
      </c>
      <c r="BL203" s="13" t="s">
        <v>258</v>
      </c>
      <c r="BM203" s="144" t="s">
        <v>3480</v>
      </c>
    </row>
    <row r="204" spans="2:65" s="1" customFormat="1" ht="37.9" customHeight="1">
      <c r="B204" s="132"/>
      <c r="C204" s="133" t="s">
        <v>439</v>
      </c>
      <c r="D204" s="133" t="s">
        <v>253</v>
      </c>
      <c r="E204" s="134" t="s">
        <v>3481</v>
      </c>
      <c r="F204" s="135" t="s">
        <v>3482</v>
      </c>
      <c r="G204" s="136" t="s">
        <v>411</v>
      </c>
      <c r="H204" s="137">
        <v>18.899999999999999</v>
      </c>
      <c r="I204" s="138"/>
      <c r="J204" s="139">
        <f>ROUND(I204*H204,2)</f>
        <v>0</v>
      </c>
      <c r="K204" s="135" t="s">
        <v>402</v>
      </c>
      <c r="L204" s="28"/>
      <c r="M204" s="140" t="s">
        <v>1</v>
      </c>
      <c r="N204" s="141" t="s">
        <v>41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258</v>
      </c>
      <c r="AT204" s="144" t="s">
        <v>253</v>
      </c>
      <c r="AU204" s="144" t="s">
        <v>85</v>
      </c>
      <c r="AY204" s="13" t="s">
        <v>251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3" t="s">
        <v>83</v>
      </c>
      <c r="BK204" s="145">
        <f>ROUND(I204*H204,2)</f>
        <v>0</v>
      </c>
      <c r="BL204" s="13" t="s">
        <v>258</v>
      </c>
      <c r="BM204" s="144" t="s">
        <v>3483</v>
      </c>
    </row>
    <row r="205" spans="2:65" s="11" customFormat="1" ht="22.9" customHeight="1">
      <c r="B205" s="120"/>
      <c r="D205" s="121" t="s">
        <v>75</v>
      </c>
      <c r="E205" s="130" t="s">
        <v>258</v>
      </c>
      <c r="F205" s="130" t="s">
        <v>417</v>
      </c>
      <c r="I205" s="123"/>
      <c r="J205" s="131">
        <f>BK205</f>
        <v>0</v>
      </c>
      <c r="L205" s="120"/>
      <c r="M205" s="125"/>
      <c r="P205" s="126">
        <f>SUM(P206:P224)</f>
        <v>0</v>
      </c>
      <c r="R205" s="126">
        <f>SUM(R206:R224)</f>
        <v>53.372617840000011</v>
      </c>
      <c r="T205" s="127">
        <f>SUM(T206:T224)</f>
        <v>0</v>
      </c>
      <c r="AR205" s="121" t="s">
        <v>83</v>
      </c>
      <c r="AT205" s="128" t="s">
        <v>75</v>
      </c>
      <c r="AU205" s="128" t="s">
        <v>83</v>
      </c>
      <c r="AY205" s="121" t="s">
        <v>251</v>
      </c>
      <c r="BK205" s="129">
        <f>SUM(BK206:BK224)</f>
        <v>0</v>
      </c>
    </row>
    <row r="206" spans="2:65" s="1" customFormat="1" ht="24.2" customHeight="1">
      <c r="B206" s="132"/>
      <c r="C206" s="133" t="s">
        <v>443</v>
      </c>
      <c r="D206" s="133" t="s">
        <v>253</v>
      </c>
      <c r="E206" s="134" t="s">
        <v>419</v>
      </c>
      <c r="F206" s="135" t="s">
        <v>3123</v>
      </c>
      <c r="G206" s="136" t="s">
        <v>335</v>
      </c>
      <c r="H206" s="137">
        <v>13</v>
      </c>
      <c r="I206" s="138"/>
      <c r="J206" s="139">
        <f t="shared" ref="J206:J224" si="30">ROUND(I206*H206,2)</f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ref="P206:P224" si="31">O206*H206</f>
        <v>0</v>
      </c>
      <c r="Q206" s="142">
        <v>0.12901000000000001</v>
      </c>
      <c r="R206" s="142">
        <f t="shared" ref="R206:R224" si="32">Q206*H206</f>
        <v>1.6771300000000002</v>
      </c>
      <c r="S206" s="142">
        <v>0</v>
      </c>
      <c r="T206" s="143">
        <f t="shared" ref="T206:T224" si="33">S206*H206</f>
        <v>0</v>
      </c>
      <c r="AR206" s="144" t="s">
        <v>258</v>
      </c>
      <c r="AT206" s="144" t="s">
        <v>253</v>
      </c>
      <c r="AU206" s="144" t="s">
        <v>85</v>
      </c>
      <c r="AY206" s="13" t="s">
        <v>251</v>
      </c>
      <c r="BE206" s="145">
        <f t="shared" ref="BE206:BE224" si="34">IF(N206="základní",J206,0)</f>
        <v>0</v>
      </c>
      <c r="BF206" s="145">
        <f t="shared" ref="BF206:BF224" si="35">IF(N206="snížená",J206,0)</f>
        <v>0</v>
      </c>
      <c r="BG206" s="145">
        <f t="shared" ref="BG206:BG224" si="36">IF(N206="zákl. přenesená",J206,0)</f>
        <v>0</v>
      </c>
      <c r="BH206" s="145">
        <f t="shared" ref="BH206:BH224" si="37">IF(N206="sníž. přenesená",J206,0)</f>
        <v>0</v>
      </c>
      <c r="BI206" s="145">
        <f t="shared" ref="BI206:BI224" si="38">IF(N206="nulová",J206,0)</f>
        <v>0</v>
      </c>
      <c r="BJ206" s="13" t="s">
        <v>83</v>
      </c>
      <c r="BK206" s="145">
        <f t="shared" ref="BK206:BK224" si="39">ROUND(I206*H206,2)</f>
        <v>0</v>
      </c>
      <c r="BL206" s="13" t="s">
        <v>258</v>
      </c>
      <c r="BM206" s="144" t="s">
        <v>421</v>
      </c>
    </row>
    <row r="207" spans="2:65" s="1" customFormat="1" ht="24.2" customHeight="1">
      <c r="B207" s="132"/>
      <c r="C207" s="146" t="s">
        <v>447</v>
      </c>
      <c r="D207" s="146" t="s">
        <v>423</v>
      </c>
      <c r="E207" s="147" t="s">
        <v>424</v>
      </c>
      <c r="F207" s="148" t="s">
        <v>3125</v>
      </c>
      <c r="G207" s="149" t="s">
        <v>411</v>
      </c>
      <c r="H207" s="150">
        <v>98.15</v>
      </c>
      <c r="I207" s="151"/>
      <c r="J207" s="152">
        <f t="shared" si="30"/>
        <v>0</v>
      </c>
      <c r="K207" s="148" t="s">
        <v>257</v>
      </c>
      <c r="L207" s="153"/>
      <c r="M207" s="154" t="s">
        <v>1</v>
      </c>
      <c r="N207" s="155" t="s">
        <v>41</v>
      </c>
      <c r="P207" s="142">
        <f t="shared" si="31"/>
        <v>0</v>
      </c>
      <c r="Q207" s="142">
        <v>0.29499999999999998</v>
      </c>
      <c r="R207" s="142">
        <f t="shared" si="32"/>
        <v>28.954250000000002</v>
      </c>
      <c r="S207" s="142">
        <v>0</v>
      </c>
      <c r="T207" s="143">
        <f t="shared" si="33"/>
        <v>0</v>
      </c>
      <c r="AR207" s="144" t="s">
        <v>283</v>
      </c>
      <c r="AT207" s="144" t="s">
        <v>423</v>
      </c>
      <c r="AU207" s="144" t="s">
        <v>85</v>
      </c>
      <c r="AY207" s="13" t="s">
        <v>251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3" t="s">
        <v>83</v>
      </c>
      <c r="BK207" s="145">
        <f t="shared" si="39"/>
        <v>0</v>
      </c>
      <c r="BL207" s="13" t="s">
        <v>258</v>
      </c>
      <c r="BM207" s="144" t="s">
        <v>3484</v>
      </c>
    </row>
    <row r="208" spans="2:65" s="1" customFormat="1" ht="16.5" customHeight="1">
      <c r="B208" s="132"/>
      <c r="C208" s="133" t="s">
        <v>451</v>
      </c>
      <c r="D208" s="133" t="s">
        <v>253</v>
      </c>
      <c r="E208" s="134" t="s">
        <v>432</v>
      </c>
      <c r="F208" s="135" t="s">
        <v>433</v>
      </c>
      <c r="G208" s="136" t="s">
        <v>262</v>
      </c>
      <c r="H208" s="137">
        <v>0.92800000000000005</v>
      </c>
      <c r="I208" s="138"/>
      <c r="J208" s="139">
        <f t="shared" si="3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31"/>
        <v>0</v>
      </c>
      <c r="Q208" s="142">
        <v>2.5020099999999998</v>
      </c>
      <c r="R208" s="142">
        <f t="shared" si="32"/>
        <v>2.3218652799999999</v>
      </c>
      <c r="S208" s="142">
        <v>0</v>
      </c>
      <c r="T208" s="143">
        <f t="shared" si="33"/>
        <v>0</v>
      </c>
      <c r="AR208" s="144" t="s">
        <v>258</v>
      </c>
      <c r="AT208" s="144" t="s">
        <v>253</v>
      </c>
      <c r="AU208" s="144" t="s">
        <v>85</v>
      </c>
      <c r="AY208" s="13" t="s">
        <v>251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3" t="s">
        <v>83</v>
      </c>
      <c r="BK208" s="145">
        <f t="shared" si="39"/>
        <v>0</v>
      </c>
      <c r="BL208" s="13" t="s">
        <v>258</v>
      </c>
      <c r="BM208" s="144" t="s">
        <v>434</v>
      </c>
    </row>
    <row r="209" spans="2:65" s="1" customFormat="1" ht="24.2" customHeight="1">
      <c r="B209" s="132"/>
      <c r="C209" s="133" t="s">
        <v>455</v>
      </c>
      <c r="D209" s="133" t="s">
        <v>253</v>
      </c>
      <c r="E209" s="134" t="s">
        <v>436</v>
      </c>
      <c r="F209" s="135" t="s">
        <v>3485</v>
      </c>
      <c r="G209" s="136" t="s">
        <v>256</v>
      </c>
      <c r="H209" s="137">
        <v>5.8</v>
      </c>
      <c r="I209" s="138"/>
      <c r="J209" s="139">
        <f t="shared" si="3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31"/>
        <v>0</v>
      </c>
      <c r="Q209" s="142">
        <v>5.3299999999999997E-3</v>
      </c>
      <c r="R209" s="142">
        <f t="shared" si="32"/>
        <v>3.0913999999999997E-2</v>
      </c>
      <c r="S209" s="142">
        <v>0</v>
      </c>
      <c r="T209" s="143">
        <f t="shared" si="33"/>
        <v>0</v>
      </c>
      <c r="AR209" s="144" t="s">
        <v>258</v>
      </c>
      <c r="AT209" s="144" t="s">
        <v>253</v>
      </c>
      <c r="AU209" s="144" t="s">
        <v>85</v>
      </c>
      <c r="AY209" s="13" t="s">
        <v>251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3" t="s">
        <v>83</v>
      </c>
      <c r="BK209" s="145">
        <f t="shared" si="39"/>
        <v>0</v>
      </c>
      <c r="BL209" s="13" t="s">
        <v>258</v>
      </c>
      <c r="BM209" s="144" t="s">
        <v>438</v>
      </c>
    </row>
    <row r="210" spans="2:65" s="1" customFormat="1" ht="24.2" customHeight="1">
      <c r="B210" s="132"/>
      <c r="C210" s="133" t="s">
        <v>459</v>
      </c>
      <c r="D210" s="133" t="s">
        <v>253</v>
      </c>
      <c r="E210" s="134" t="s">
        <v>440</v>
      </c>
      <c r="F210" s="135" t="s">
        <v>3486</v>
      </c>
      <c r="G210" s="136" t="s">
        <v>256</v>
      </c>
      <c r="H210" s="137">
        <v>5.8</v>
      </c>
      <c r="I210" s="138"/>
      <c r="J210" s="139">
        <f t="shared" si="3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31"/>
        <v>0</v>
      </c>
      <c r="Q210" s="142">
        <v>0</v>
      </c>
      <c r="R210" s="142">
        <f t="shared" si="32"/>
        <v>0</v>
      </c>
      <c r="S210" s="142">
        <v>0</v>
      </c>
      <c r="T210" s="143">
        <f t="shared" si="33"/>
        <v>0</v>
      </c>
      <c r="AR210" s="144" t="s">
        <v>258</v>
      </c>
      <c r="AT210" s="144" t="s">
        <v>253</v>
      </c>
      <c r="AU210" s="144" t="s">
        <v>85</v>
      </c>
      <c r="AY210" s="13" t="s">
        <v>251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3" t="s">
        <v>83</v>
      </c>
      <c r="BK210" s="145">
        <f t="shared" si="39"/>
        <v>0</v>
      </c>
      <c r="BL210" s="13" t="s">
        <v>258</v>
      </c>
      <c r="BM210" s="144" t="s">
        <v>442</v>
      </c>
    </row>
    <row r="211" spans="2:65" s="1" customFormat="1" ht="24.2" customHeight="1">
      <c r="B211" s="132"/>
      <c r="C211" s="133" t="s">
        <v>463</v>
      </c>
      <c r="D211" s="133" t="s">
        <v>253</v>
      </c>
      <c r="E211" s="134" t="s">
        <v>444</v>
      </c>
      <c r="F211" s="135" t="s">
        <v>3487</v>
      </c>
      <c r="G211" s="136" t="s">
        <v>256</v>
      </c>
      <c r="H211" s="137">
        <v>5.8</v>
      </c>
      <c r="I211" s="138"/>
      <c r="J211" s="139">
        <f t="shared" si="3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31"/>
        <v>0</v>
      </c>
      <c r="Q211" s="142">
        <v>8.0999999999999996E-4</v>
      </c>
      <c r="R211" s="142">
        <f t="shared" si="32"/>
        <v>4.6979999999999999E-3</v>
      </c>
      <c r="S211" s="142">
        <v>0</v>
      </c>
      <c r="T211" s="143">
        <f t="shared" si="33"/>
        <v>0</v>
      </c>
      <c r="AR211" s="144" t="s">
        <v>258</v>
      </c>
      <c r="AT211" s="144" t="s">
        <v>253</v>
      </c>
      <c r="AU211" s="144" t="s">
        <v>85</v>
      </c>
      <c r="AY211" s="13" t="s">
        <v>251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3" t="s">
        <v>83</v>
      </c>
      <c r="BK211" s="145">
        <f t="shared" si="39"/>
        <v>0</v>
      </c>
      <c r="BL211" s="13" t="s">
        <v>258</v>
      </c>
      <c r="BM211" s="144" t="s">
        <v>446</v>
      </c>
    </row>
    <row r="212" spans="2:65" s="1" customFormat="1" ht="24.2" customHeight="1">
      <c r="B212" s="132"/>
      <c r="C212" s="133" t="s">
        <v>467</v>
      </c>
      <c r="D212" s="133" t="s">
        <v>253</v>
      </c>
      <c r="E212" s="134" t="s">
        <v>448</v>
      </c>
      <c r="F212" s="135" t="s">
        <v>3488</v>
      </c>
      <c r="G212" s="136" t="s">
        <v>256</v>
      </c>
      <c r="H212" s="137">
        <v>5.8</v>
      </c>
      <c r="I212" s="138"/>
      <c r="J212" s="139">
        <f t="shared" si="3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0</v>
      </c>
      <c r="T212" s="143">
        <f t="shared" si="33"/>
        <v>0</v>
      </c>
      <c r="AR212" s="144" t="s">
        <v>258</v>
      </c>
      <c r="AT212" s="144" t="s">
        <v>253</v>
      </c>
      <c r="AU212" s="144" t="s">
        <v>85</v>
      </c>
      <c r="AY212" s="13" t="s">
        <v>251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3" t="s">
        <v>83</v>
      </c>
      <c r="BK212" s="145">
        <f t="shared" si="39"/>
        <v>0</v>
      </c>
      <c r="BL212" s="13" t="s">
        <v>258</v>
      </c>
      <c r="BM212" s="144" t="s">
        <v>450</v>
      </c>
    </row>
    <row r="213" spans="2:65" s="1" customFormat="1" ht="16.5" customHeight="1">
      <c r="B213" s="132"/>
      <c r="C213" s="133" t="s">
        <v>471</v>
      </c>
      <c r="D213" s="133" t="s">
        <v>253</v>
      </c>
      <c r="E213" s="134" t="s">
        <v>452</v>
      </c>
      <c r="F213" s="135" t="s">
        <v>453</v>
      </c>
      <c r="G213" s="136" t="s">
        <v>281</v>
      </c>
      <c r="H213" s="137">
        <v>0.11</v>
      </c>
      <c r="I213" s="138"/>
      <c r="J213" s="139">
        <f t="shared" si="30"/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si="31"/>
        <v>0</v>
      </c>
      <c r="Q213" s="142">
        <v>1.06277</v>
      </c>
      <c r="R213" s="142">
        <f t="shared" si="32"/>
        <v>0.1169047</v>
      </c>
      <c r="S213" s="142">
        <v>0</v>
      </c>
      <c r="T213" s="143">
        <f t="shared" si="33"/>
        <v>0</v>
      </c>
      <c r="AR213" s="144" t="s">
        <v>258</v>
      </c>
      <c r="AT213" s="144" t="s">
        <v>253</v>
      </c>
      <c r="AU213" s="144" t="s">
        <v>85</v>
      </c>
      <c r="AY213" s="13" t="s">
        <v>251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3" t="s">
        <v>83</v>
      </c>
      <c r="BK213" s="145">
        <f t="shared" si="39"/>
        <v>0</v>
      </c>
      <c r="BL213" s="13" t="s">
        <v>258</v>
      </c>
      <c r="BM213" s="144" t="s">
        <v>454</v>
      </c>
    </row>
    <row r="214" spans="2:65" s="1" customFormat="1" ht="16.5" customHeight="1">
      <c r="B214" s="132"/>
      <c r="C214" s="133" t="s">
        <v>475</v>
      </c>
      <c r="D214" s="133" t="s">
        <v>253</v>
      </c>
      <c r="E214" s="134" t="s">
        <v>476</v>
      </c>
      <c r="F214" s="135" t="s">
        <v>477</v>
      </c>
      <c r="G214" s="136" t="s">
        <v>262</v>
      </c>
      <c r="H214" s="137">
        <v>4.944</v>
      </c>
      <c r="I214" s="138"/>
      <c r="J214" s="139">
        <f t="shared" si="3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31"/>
        <v>0</v>
      </c>
      <c r="Q214" s="142">
        <v>2.5019800000000001</v>
      </c>
      <c r="R214" s="142">
        <f t="shared" si="32"/>
        <v>12.36978912</v>
      </c>
      <c r="S214" s="142">
        <v>0</v>
      </c>
      <c r="T214" s="143">
        <f t="shared" si="33"/>
        <v>0</v>
      </c>
      <c r="AR214" s="144" t="s">
        <v>258</v>
      </c>
      <c r="AT214" s="144" t="s">
        <v>253</v>
      </c>
      <c r="AU214" s="144" t="s">
        <v>85</v>
      </c>
      <c r="AY214" s="13" t="s">
        <v>251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3" t="s">
        <v>83</v>
      </c>
      <c r="BK214" s="145">
        <f t="shared" si="39"/>
        <v>0</v>
      </c>
      <c r="BL214" s="13" t="s">
        <v>258</v>
      </c>
      <c r="BM214" s="144" t="s">
        <v>478</v>
      </c>
    </row>
    <row r="215" spans="2:65" s="1" customFormat="1" ht="16.5" customHeight="1">
      <c r="B215" s="132"/>
      <c r="C215" s="133" t="s">
        <v>479</v>
      </c>
      <c r="D215" s="133" t="s">
        <v>253</v>
      </c>
      <c r="E215" s="134" t="s">
        <v>480</v>
      </c>
      <c r="F215" s="135" t="s">
        <v>481</v>
      </c>
      <c r="G215" s="136" t="s">
        <v>256</v>
      </c>
      <c r="H215" s="137">
        <v>21.975000000000001</v>
      </c>
      <c r="I215" s="138"/>
      <c r="J215" s="139">
        <f t="shared" si="3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31"/>
        <v>0</v>
      </c>
      <c r="Q215" s="142">
        <v>5.7600000000000004E-3</v>
      </c>
      <c r="R215" s="142">
        <f t="shared" si="32"/>
        <v>0.12657600000000002</v>
      </c>
      <c r="S215" s="142">
        <v>0</v>
      </c>
      <c r="T215" s="143">
        <f t="shared" si="33"/>
        <v>0</v>
      </c>
      <c r="AR215" s="144" t="s">
        <v>258</v>
      </c>
      <c r="AT215" s="144" t="s">
        <v>253</v>
      </c>
      <c r="AU215" s="144" t="s">
        <v>85</v>
      </c>
      <c r="AY215" s="13" t="s">
        <v>251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3" t="s">
        <v>83</v>
      </c>
      <c r="BK215" s="145">
        <f t="shared" si="39"/>
        <v>0</v>
      </c>
      <c r="BL215" s="13" t="s">
        <v>258</v>
      </c>
      <c r="BM215" s="144" t="s">
        <v>482</v>
      </c>
    </row>
    <row r="216" spans="2:65" s="1" customFormat="1" ht="16.5" customHeight="1">
      <c r="B216" s="132"/>
      <c r="C216" s="133" t="s">
        <v>483</v>
      </c>
      <c r="D216" s="133" t="s">
        <v>253</v>
      </c>
      <c r="E216" s="134" t="s">
        <v>484</v>
      </c>
      <c r="F216" s="135" t="s">
        <v>485</v>
      </c>
      <c r="G216" s="136" t="s">
        <v>256</v>
      </c>
      <c r="H216" s="137">
        <v>21.975000000000001</v>
      </c>
      <c r="I216" s="138"/>
      <c r="J216" s="139">
        <f t="shared" si="3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31"/>
        <v>0</v>
      </c>
      <c r="Q216" s="142">
        <v>0</v>
      </c>
      <c r="R216" s="142">
        <f t="shared" si="32"/>
        <v>0</v>
      </c>
      <c r="S216" s="142">
        <v>0</v>
      </c>
      <c r="T216" s="143">
        <f t="shared" si="33"/>
        <v>0</v>
      </c>
      <c r="AR216" s="144" t="s">
        <v>258</v>
      </c>
      <c r="AT216" s="144" t="s">
        <v>253</v>
      </c>
      <c r="AU216" s="144" t="s">
        <v>85</v>
      </c>
      <c r="AY216" s="13" t="s">
        <v>251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3" t="s">
        <v>83</v>
      </c>
      <c r="BK216" s="145">
        <f t="shared" si="39"/>
        <v>0</v>
      </c>
      <c r="BL216" s="13" t="s">
        <v>258</v>
      </c>
      <c r="BM216" s="144" t="s">
        <v>486</v>
      </c>
    </row>
    <row r="217" spans="2:65" s="1" customFormat="1" ht="24.2" customHeight="1">
      <c r="B217" s="132"/>
      <c r="C217" s="133" t="s">
        <v>487</v>
      </c>
      <c r="D217" s="133" t="s">
        <v>253</v>
      </c>
      <c r="E217" s="134" t="s">
        <v>488</v>
      </c>
      <c r="F217" s="135" t="s">
        <v>489</v>
      </c>
      <c r="G217" s="136" t="s">
        <v>281</v>
      </c>
      <c r="H217" s="137">
        <v>0.63100000000000001</v>
      </c>
      <c r="I217" s="138"/>
      <c r="J217" s="139">
        <f t="shared" si="3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31"/>
        <v>0</v>
      </c>
      <c r="Q217" s="142">
        <v>1.05291</v>
      </c>
      <c r="R217" s="142">
        <f t="shared" si="32"/>
        <v>0.66438620999999998</v>
      </c>
      <c r="S217" s="142">
        <v>0</v>
      </c>
      <c r="T217" s="143">
        <f t="shared" si="33"/>
        <v>0</v>
      </c>
      <c r="AR217" s="144" t="s">
        <v>258</v>
      </c>
      <c r="AT217" s="144" t="s">
        <v>253</v>
      </c>
      <c r="AU217" s="144" t="s">
        <v>85</v>
      </c>
      <c r="AY217" s="13" t="s">
        <v>251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3" t="s">
        <v>83</v>
      </c>
      <c r="BK217" s="145">
        <f t="shared" si="39"/>
        <v>0</v>
      </c>
      <c r="BL217" s="13" t="s">
        <v>258</v>
      </c>
      <c r="BM217" s="144" t="s">
        <v>490</v>
      </c>
    </row>
    <row r="218" spans="2:65" s="1" customFormat="1" ht="21.75" customHeight="1">
      <c r="B218" s="132"/>
      <c r="C218" s="133" t="s">
        <v>491</v>
      </c>
      <c r="D218" s="133" t="s">
        <v>253</v>
      </c>
      <c r="E218" s="134" t="s">
        <v>492</v>
      </c>
      <c r="F218" s="135" t="s">
        <v>493</v>
      </c>
      <c r="G218" s="136" t="s">
        <v>262</v>
      </c>
      <c r="H218" s="137">
        <v>1.306</v>
      </c>
      <c r="I218" s="138"/>
      <c r="J218" s="139">
        <f t="shared" si="3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31"/>
        <v>0</v>
      </c>
      <c r="Q218" s="142">
        <v>2.5019499999999999</v>
      </c>
      <c r="R218" s="142">
        <f t="shared" si="32"/>
        <v>3.2675467</v>
      </c>
      <c r="S218" s="142">
        <v>0</v>
      </c>
      <c r="T218" s="143">
        <f t="shared" si="33"/>
        <v>0</v>
      </c>
      <c r="AR218" s="144" t="s">
        <v>258</v>
      </c>
      <c r="AT218" s="144" t="s">
        <v>253</v>
      </c>
      <c r="AU218" s="144" t="s">
        <v>85</v>
      </c>
      <c r="AY218" s="13" t="s">
        <v>251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3" t="s">
        <v>83</v>
      </c>
      <c r="BK218" s="145">
        <f t="shared" si="39"/>
        <v>0</v>
      </c>
      <c r="BL218" s="13" t="s">
        <v>258</v>
      </c>
      <c r="BM218" s="144" t="s">
        <v>494</v>
      </c>
    </row>
    <row r="219" spans="2:65" s="1" customFormat="1" ht="24.2" customHeight="1">
      <c r="B219" s="132"/>
      <c r="C219" s="133" t="s">
        <v>495</v>
      </c>
      <c r="D219" s="133" t="s">
        <v>253</v>
      </c>
      <c r="E219" s="134" t="s">
        <v>496</v>
      </c>
      <c r="F219" s="135" t="s">
        <v>497</v>
      </c>
      <c r="G219" s="136" t="s">
        <v>281</v>
      </c>
      <c r="H219" s="137">
        <v>9.9000000000000005E-2</v>
      </c>
      <c r="I219" s="138"/>
      <c r="J219" s="139">
        <f t="shared" si="3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31"/>
        <v>0</v>
      </c>
      <c r="Q219" s="142">
        <v>1.06277</v>
      </c>
      <c r="R219" s="142">
        <f t="shared" si="32"/>
        <v>0.10521423000000001</v>
      </c>
      <c r="S219" s="142">
        <v>0</v>
      </c>
      <c r="T219" s="143">
        <f t="shared" si="33"/>
        <v>0</v>
      </c>
      <c r="AR219" s="144" t="s">
        <v>258</v>
      </c>
      <c r="AT219" s="144" t="s">
        <v>253</v>
      </c>
      <c r="AU219" s="144" t="s">
        <v>85</v>
      </c>
      <c r="AY219" s="13" t="s">
        <v>251</v>
      </c>
      <c r="BE219" s="145">
        <f t="shared" si="34"/>
        <v>0</v>
      </c>
      <c r="BF219" s="145">
        <f t="shared" si="35"/>
        <v>0</v>
      </c>
      <c r="BG219" s="145">
        <f t="shared" si="36"/>
        <v>0</v>
      </c>
      <c r="BH219" s="145">
        <f t="shared" si="37"/>
        <v>0</v>
      </c>
      <c r="BI219" s="145">
        <f t="shared" si="38"/>
        <v>0</v>
      </c>
      <c r="BJ219" s="13" t="s">
        <v>83</v>
      </c>
      <c r="BK219" s="145">
        <f t="shared" si="39"/>
        <v>0</v>
      </c>
      <c r="BL219" s="13" t="s">
        <v>258</v>
      </c>
      <c r="BM219" s="144" t="s">
        <v>498</v>
      </c>
    </row>
    <row r="220" spans="2:65" s="1" customFormat="1" ht="33" customHeight="1">
      <c r="B220" s="132"/>
      <c r="C220" s="133" t="s">
        <v>499</v>
      </c>
      <c r="D220" s="133" t="s">
        <v>253</v>
      </c>
      <c r="E220" s="134" t="s">
        <v>3489</v>
      </c>
      <c r="F220" s="135" t="s">
        <v>3490</v>
      </c>
      <c r="G220" s="136" t="s">
        <v>411</v>
      </c>
      <c r="H220" s="137">
        <v>11</v>
      </c>
      <c r="I220" s="138"/>
      <c r="J220" s="139">
        <f t="shared" si="30"/>
        <v>0</v>
      </c>
      <c r="K220" s="135" t="s">
        <v>257</v>
      </c>
      <c r="L220" s="28"/>
      <c r="M220" s="140" t="s">
        <v>1</v>
      </c>
      <c r="N220" s="141" t="s">
        <v>41</v>
      </c>
      <c r="P220" s="142">
        <f t="shared" si="31"/>
        <v>0</v>
      </c>
      <c r="Q220" s="142">
        <v>3.8629999999999998E-2</v>
      </c>
      <c r="R220" s="142">
        <f t="shared" si="32"/>
        <v>0.42492999999999997</v>
      </c>
      <c r="S220" s="142">
        <v>0</v>
      </c>
      <c r="T220" s="143">
        <f t="shared" si="33"/>
        <v>0</v>
      </c>
      <c r="AR220" s="144" t="s">
        <v>258</v>
      </c>
      <c r="AT220" s="144" t="s">
        <v>253</v>
      </c>
      <c r="AU220" s="144" t="s">
        <v>85</v>
      </c>
      <c r="AY220" s="13" t="s">
        <v>251</v>
      </c>
      <c r="BE220" s="145">
        <f t="shared" si="34"/>
        <v>0</v>
      </c>
      <c r="BF220" s="145">
        <f t="shared" si="35"/>
        <v>0</v>
      </c>
      <c r="BG220" s="145">
        <f t="shared" si="36"/>
        <v>0</v>
      </c>
      <c r="BH220" s="145">
        <f t="shared" si="37"/>
        <v>0</v>
      </c>
      <c r="BI220" s="145">
        <f t="shared" si="38"/>
        <v>0</v>
      </c>
      <c r="BJ220" s="13" t="s">
        <v>83</v>
      </c>
      <c r="BK220" s="145">
        <f t="shared" si="39"/>
        <v>0</v>
      </c>
      <c r="BL220" s="13" t="s">
        <v>258</v>
      </c>
      <c r="BM220" s="144" t="s">
        <v>3491</v>
      </c>
    </row>
    <row r="221" spans="2:65" s="1" customFormat="1" ht="24.2" customHeight="1">
      <c r="B221" s="132"/>
      <c r="C221" s="146" t="s">
        <v>503</v>
      </c>
      <c r="D221" s="146" t="s">
        <v>423</v>
      </c>
      <c r="E221" s="147" t="s">
        <v>3492</v>
      </c>
      <c r="F221" s="148" t="s">
        <v>3493</v>
      </c>
      <c r="G221" s="149" t="s">
        <v>335</v>
      </c>
      <c r="H221" s="150">
        <v>15</v>
      </c>
      <c r="I221" s="151"/>
      <c r="J221" s="152">
        <f t="shared" si="30"/>
        <v>0</v>
      </c>
      <c r="K221" s="148" t="s">
        <v>257</v>
      </c>
      <c r="L221" s="153"/>
      <c r="M221" s="154" t="s">
        <v>1</v>
      </c>
      <c r="N221" s="155" t="s">
        <v>41</v>
      </c>
      <c r="P221" s="142">
        <f t="shared" si="31"/>
        <v>0</v>
      </c>
      <c r="Q221" s="142">
        <v>0.13800000000000001</v>
      </c>
      <c r="R221" s="142">
        <f t="shared" si="32"/>
        <v>2.0700000000000003</v>
      </c>
      <c r="S221" s="142">
        <v>0</v>
      </c>
      <c r="T221" s="143">
        <f t="shared" si="33"/>
        <v>0</v>
      </c>
      <c r="AR221" s="144" t="s">
        <v>283</v>
      </c>
      <c r="AT221" s="144" t="s">
        <v>423</v>
      </c>
      <c r="AU221" s="144" t="s">
        <v>85</v>
      </c>
      <c r="AY221" s="13" t="s">
        <v>251</v>
      </c>
      <c r="BE221" s="145">
        <f t="shared" si="34"/>
        <v>0</v>
      </c>
      <c r="BF221" s="145">
        <f t="shared" si="35"/>
        <v>0</v>
      </c>
      <c r="BG221" s="145">
        <f t="shared" si="36"/>
        <v>0</v>
      </c>
      <c r="BH221" s="145">
        <f t="shared" si="37"/>
        <v>0</v>
      </c>
      <c r="BI221" s="145">
        <f t="shared" si="38"/>
        <v>0</v>
      </c>
      <c r="BJ221" s="13" t="s">
        <v>83</v>
      </c>
      <c r="BK221" s="145">
        <f t="shared" si="39"/>
        <v>0</v>
      </c>
      <c r="BL221" s="13" t="s">
        <v>258</v>
      </c>
      <c r="BM221" s="144" t="s">
        <v>3494</v>
      </c>
    </row>
    <row r="222" spans="2:65" s="1" customFormat="1" ht="24.2" customHeight="1">
      <c r="B222" s="132"/>
      <c r="C222" s="133" t="s">
        <v>507</v>
      </c>
      <c r="D222" s="133" t="s">
        <v>253</v>
      </c>
      <c r="E222" s="134" t="s">
        <v>508</v>
      </c>
      <c r="F222" s="135" t="s">
        <v>509</v>
      </c>
      <c r="G222" s="136" t="s">
        <v>411</v>
      </c>
      <c r="H222" s="137">
        <v>12</v>
      </c>
      <c r="I222" s="138"/>
      <c r="J222" s="139">
        <f t="shared" si="30"/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si="31"/>
        <v>0</v>
      </c>
      <c r="Q222" s="142">
        <v>0.1016</v>
      </c>
      <c r="R222" s="142">
        <f t="shared" si="32"/>
        <v>1.2191999999999998</v>
      </c>
      <c r="S222" s="142">
        <v>0</v>
      </c>
      <c r="T222" s="143">
        <f t="shared" si="33"/>
        <v>0</v>
      </c>
      <c r="AR222" s="144" t="s">
        <v>258</v>
      </c>
      <c r="AT222" s="144" t="s">
        <v>253</v>
      </c>
      <c r="AU222" s="144" t="s">
        <v>85</v>
      </c>
      <c r="AY222" s="13" t="s">
        <v>251</v>
      </c>
      <c r="BE222" s="145">
        <f t="shared" si="34"/>
        <v>0</v>
      </c>
      <c r="BF222" s="145">
        <f t="shared" si="35"/>
        <v>0</v>
      </c>
      <c r="BG222" s="145">
        <f t="shared" si="36"/>
        <v>0</v>
      </c>
      <c r="BH222" s="145">
        <f t="shared" si="37"/>
        <v>0</v>
      </c>
      <c r="BI222" s="145">
        <f t="shared" si="38"/>
        <v>0</v>
      </c>
      <c r="BJ222" s="13" t="s">
        <v>83</v>
      </c>
      <c r="BK222" s="145">
        <f t="shared" si="39"/>
        <v>0</v>
      </c>
      <c r="BL222" s="13" t="s">
        <v>258</v>
      </c>
      <c r="BM222" s="144" t="s">
        <v>510</v>
      </c>
    </row>
    <row r="223" spans="2:65" s="1" customFormat="1" ht="16.5" customHeight="1">
      <c r="B223" s="132"/>
      <c r="C223" s="133" t="s">
        <v>511</v>
      </c>
      <c r="D223" s="133" t="s">
        <v>253</v>
      </c>
      <c r="E223" s="134" t="s">
        <v>512</v>
      </c>
      <c r="F223" s="135" t="s">
        <v>513</v>
      </c>
      <c r="G223" s="136" t="s">
        <v>256</v>
      </c>
      <c r="H223" s="137">
        <v>2.92</v>
      </c>
      <c r="I223" s="138"/>
      <c r="J223" s="139">
        <f t="shared" si="3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31"/>
        <v>0</v>
      </c>
      <c r="Q223" s="142">
        <v>6.5799999999999999E-3</v>
      </c>
      <c r="R223" s="142">
        <f t="shared" si="32"/>
        <v>1.9213600000000001E-2</v>
      </c>
      <c r="S223" s="142">
        <v>0</v>
      </c>
      <c r="T223" s="143">
        <f t="shared" si="33"/>
        <v>0</v>
      </c>
      <c r="AR223" s="144" t="s">
        <v>258</v>
      </c>
      <c r="AT223" s="144" t="s">
        <v>253</v>
      </c>
      <c r="AU223" s="144" t="s">
        <v>85</v>
      </c>
      <c r="AY223" s="13" t="s">
        <v>251</v>
      </c>
      <c r="BE223" s="145">
        <f t="shared" si="34"/>
        <v>0</v>
      </c>
      <c r="BF223" s="145">
        <f t="shared" si="35"/>
        <v>0</v>
      </c>
      <c r="BG223" s="145">
        <f t="shared" si="36"/>
        <v>0</v>
      </c>
      <c r="BH223" s="145">
        <f t="shared" si="37"/>
        <v>0</v>
      </c>
      <c r="BI223" s="145">
        <f t="shared" si="38"/>
        <v>0</v>
      </c>
      <c r="BJ223" s="13" t="s">
        <v>83</v>
      </c>
      <c r="BK223" s="145">
        <f t="shared" si="39"/>
        <v>0</v>
      </c>
      <c r="BL223" s="13" t="s">
        <v>258</v>
      </c>
      <c r="BM223" s="144" t="s">
        <v>514</v>
      </c>
    </row>
    <row r="224" spans="2:65" s="1" customFormat="1" ht="16.5" customHeight="1">
      <c r="B224" s="132"/>
      <c r="C224" s="133" t="s">
        <v>515</v>
      </c>
      <c r="D224" s="133" t="s">
        <v>253</v>
      </c>
      <c r="E224" s="134" t="s">
        <v>516</v>
      </c>
      <c r="F224" s="135" t="s">
        <v>517</v>
      </c>
      <c r="G224" s="136" t="s">
        <v>256</v>
      </c>
      <c r="H224" s="137">
        <v>2.92</v>
      </c>
      <c r="I224" s="138"/>
      <c r="J224" s="139">
        <f t="shared" si="30"/>
        <v>0</v>
      </c>
      <c r="K224" s="135" t="s">
        <v>257</v>
      </c>
      <c r="L224" s="28"/>
      <c r="M224" s="140" t="s">
        <v>1</v>
      </c>
      <c r="N224" s="141" t="s">
        <v>41</v>
      </c>
      <c r="P224" s="142">
        <f t="shared" si="31"/>
        <v>0</v>
      </c>
      <c r="Q224" s="142">
        <v>0</v>
      </c>
      <c r="R224" s="142">
        <f t="shared" si="32"/>
        <v>0</v>
      </c>
      <c r="S224" s="142">
        <v>0</v>
      </c>
      <c r="T224" s="143">
        <f t="shared" si="33"/>
        <v>0</v>
      </c>
      <c r="AR224" s="144" t="s">
        <v>258</v>
      </c>
      <c r="AT224" s="144" t="s">
        <v>253</v>
      </c>
      <c r="AU224" s="144" t="s">
        <v>85</v>
      </c>
      <c r="AY224" s="13" t="s">
        <v>251</v>
      </c>
      <c r="BE224" s="145">
        <f t="shared" si="34"/>
        <v>0</v>
      </c>
      <c r="BF224" s="145">
        <f t="shared" si="35"/>
        <v>0</v>
      </c>
      <c r="BG224" s="145">
        <f t="shared" si="36"/>
        <v>0</v>
      </c>
      <c r="BH224" s="145">
        <f t="shared" si="37"/>
        <v>0</v>
      </c>
      <c r="BI224" s="145">
        <f t="shared" si="38"/>
        <v>0</v>
      </c>
      <c r="BJ224" s="13" t="s">
        <v>83</v>
      </c>
      <c r="BK224" s="145">
        <f t="shared" si="39"/>
        <v>0</v>
      </c>
      <c r="BL224" s="13" t="s">
        <v>258</v>
      </c>
      <c r="BM224" s="144" t="s">
        <v>518</v>
      </c>
    </row>
    <row r="225" spans="2:65" s="11" customFormat="1" ht="22.9" customHeight="1">
      <c r="B225" s="120"/>
      <c r="D225" s="121" t="s">
        <v>75</v>
      </c>
      <c r="E225" s="130" t="s">
        <v>274</v>
      </c>
      <c r="F225" s="130" t="s">
        <v>519</v>
      </c>
      <c r="I225" s="123"/>
      <c r="J225" s="131">
        <f>BK225</f>
        <v>0</v>
      </c>
      <c r="L225" s="120"/>
      <c r="M225" s="125"/>
      <c r="P225" s="126">
        <f>SUM(P226:P282)</f>
        <v>0</v>
      </c>
      <c r="R225" s="126">
        <f>SUM(R226:R282)</f>
        <v>250.18593249999992</v>
      </c>
      <c r="T225" s="127">
        <f>SUM(T226:T282)</f>
        <v>0</v>
      </c>
      <c r="AR225" s="121" t="s">
        <v>83</v>
      </c>
      <c r="AT225" s="128" t="s">
        <v>75</v>
      </c>
      <c r="AU225" s="128" t="s">
        <v>83</v>
      </c>
      <c r="AY225" s="121" t="s">
        <v>251</v>
      </c>
      <c r="BK225" s="129">
        <f>SUM(BK226:BK282)</f>
        <v>0</v>
      </c>
    </row>
    <row r="226" spans="2:65" s="1" customFormat="1" ht="24.2" customHeight="1">
      <c r="B226" s="132"/>
      <c r="C226" s="133" t="s">
        <v>520</v>
      </c>
      <c r="D226" s="133" t="s">
        <v>253</v>
      </c>
      <c r="E226" s="134" t="s">
        <v>537</v>
      </c>
      <c r="F226" s="135" t="s">
        <v>3495</v>
      </c>
      <c r="G226" s="136" t="s">
        <v>256</v>
      </c>
      <c r="H226" s="137">
        <v>71.45</v>
      </c>
      <c r="I226" s="138"/>
      <c r="J226" s="139">
        <f t="shared" ref="J226:J242" si="40">ROUND(I226*H226,2)</f>
        <v>0</v>
      </c>
      <c r="K226" s="135" t="s">
        <v>257</v>
      </c>
      <c r="L226" s="28"/>
      <c r="M226" s="140" t="s">
        <v>1</v>
      </c>
      <c r="N226" s="141" t="s">
        <v>41</v>
      </c>
      <c r="P226" s="142">
        <f t="shared" ref="P226:P242" si="41">O226*H226</f>
        <v>0</v>
      </c>
      <c r="Q226" s="142">
        <v>3.8899999999999997E-2</v>
      </c>
      <c r="R226" s="142">
        <f t="shared" ref="R226:R242" si="42">Q226*H226</f>
        <v>2.7794049999999997</v>
      </c>
      <c r="S226" s="142">
        <v>0</v>
      </c>
      <c r="T226" s="143">
        <f t="shared" ref="T226:T242" si="43">S226*H226</f>
        <v>0</v>
      </c>
      <c r="AR226" s="144" t="s">
        <v>258</v>
      </c>
      <c r="AT226" s="144" t="s">
        <v>253</v>
      </c>
      <c r="AU226" s="144" t="s">
        <v>85</v>
      </c>
      <c r="AY226" s="13" t="s">
        <v>251</v>
      </c>
      <c r="BE226" s="145">
        <f t="shared" ref="BE226:BE242" si="44">IF(N226="základní",J226,0)</f>
        <v>0</v>
      </c>
      <c r="BF226" s="145">
        <f t="shared" ref="BF226:BF242" si="45">IF(N226="snížená",J226,0)</f>
        <v>0</v>
      </c>
      <c r="BG226" s="145">
        <f t="shared" ref="BG226:BG242" si="46">IF(N226="zákl. přenesená",J226,0)</f>
        <v>0</v>
      </c>
      <c r="BH226" s="145">
        <f t="shared" ref="BH226:BH242" si="47">IF(N226="sníž. přenesená",J226,0)</f>
        <v>0</v>
      </c>
      <c r="BI226" s="145">
        <f t="shared" ref="BI226:BI242" si="48">IF(N226="nulová",J226,0)</f>
        <v>0</v>
      </c>
      <c r="BJ226" s="13" t="s">
        <v>83</v>
      </c>
      <c r="BK226" s="145">
        <f t="shared" ref="BK226:BK242" si="49">ROUND(I226*H226,2)</f>
        <v>0</v>
      </c>
      <c r="BL226" s="13" t="s">
        <v>258</v>
      </c>
      <c r="BM226" s="144" t="s">
        <v>539</v>
      </c>
    </row>
    <row r="227" spans="2:65" s="1" customFormat="1" ht="24.2" customHeight="1">
      <c r="B227" s="132"/>
      <c r="C227" s="133" t="s">
        <v>524</v>
      </c>
      <c r="D227" s="133" t="s">
        <v>253</v>
      </c>
      <c r="E227" s="134" t="s">
        <v>545</v>
      </c>
      <c r="F227" s="135" t="s">
        <v>546</v>
      </c>
      <c r="G227" s="136" t="s">
        <v>256</v>
      </c>
      <c r="H227" s="137">
        <v>226.02199999999999</v>
      </c>
      <c r="I227" s="138"/>
      <c r="J227" s="139">
        <f t="shared" si="40"/>
        <v>0</v>
      </c>
      <c r="K227" s="135" t="s">
        <v>257</v>
      </c>
      <c r="L227" s="28"/>
      <c r="M227" s="140" t="s">
        <v>1</v>
      </c>
      <c r="N227" s="141" t="s">
        <v>41</v>
      </c>
      <c r="P227" s="142">
        <f t="shared" si="41"/>
        <v>0</v>
      </c>
      <c r="Q227" s="142">
        <v>4.3800000000000002E-3</v>
      </c>
      <c r="R227" s="142">
        <f t="shared" si="42"/>
        <v>0.98997636</v>
      </c>
      <c r="S227" s="142">
        <v>0</v>
      </c>
      <c r="T227" s="143">
        <f t="shared" si="43"/>
        <v>0</v>
      </c>
      <c r="AR227" s="144" t="s">
        <v>258</v>
      </c>
      <c r="AT227" s="144" t="s">
        <v>253</v>
      </c>
      <c r="AU227" s="144" t="s">
        <v>85</v>
      </c>
      <c r="AY227" s="13" t="s">
        <v>251</v>
      </c>
      <c r="BE227" s="145">
        <f t="shared" si="44"/>
        <v>0</v>
      </c>
      <c r="BF227" s="145">
        <f t="shared" si="45"/>
        <v>0</v>
      </c>
      <c r="BG227" s="145">
        <f t="shared" si="46"/>
        <v>0</v>
      </c>
      <c r="BH227" s="145">
        <f t="shared" si="47"/>
        <v>0</v>
      </c>
      <c r="BI227" s="145">
        <f t="shared" si="48"/>
        <v>0</v>
      </c>
      <c r="BJ227" s="13" t="s">
        <v>83</v>
      </c>
      <c r="BK227" s="145">
        <f t="shared" si="49"/>
        <v>0</v>
      </c>
      <c r="BL227" s="13" t="s">
        <v>258</v>
      </c>
      <c r="BM227" s="144" t="s">
        <v>547</v>
      </c>
    </row>
    <row r="228" spans="2:65" s="1" customFormat="1" ht="24.2" customHeight="1">
      <c r="B228" s="132"/>
      <c r="C228" s="133" t="s">
        <v>528</v>
      </c>
      <c r="D228" s="133" t="s">
        <v>253</v>
      </c>
      <c r="E228" s="134" t="s">
        <v>549</v>
      </c>
      <c r="F228" s="135" t="s">
        <v>550</v>
      </c>
      <c r="G228" s="136" t="s">
        <v>256</v>
      </c>
      <c r="H228" s="137">
        <v>147.66900000000001</v>
      </c>
      <c r="I228" s="138"/>
      <c r="J228" s="139">
        <f t="shared" si="40"/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 t="shared" si="41"/>
        <v>0</v>
      </c>
      <c r="Q228" s="142">
        <v>4.0000000000000001E-3</v>
      </c>
      <c r="R228" s="142">
        <f t="shared" si="42"/>
        <v>0.59067600000000009</v>
      </c>
      <c r="S228" s="142">
        <v>0</v>
      </c>
      <c r="T228" s="143">
        <f t="shared" si="43"/>
        <v>0</v>
      </c>
      <c r="AR228" s="144" t="s">
        <v>258</v>
      </c>
      <c r="AT228" s="144" t="s">
        <v>253</v>
      </c>
      <c r="AU228" s="144" t="s">
        <v>85</v>
      </c>
      <c r="AY228" s="13" t="s">
        <v>251</v>
      </c>
      <c r="BE228" s="145">
        <f t="shared" si="44"/>
        <v>0</v>
      </c>
      <c r="BF228" s="145">
        <f t="shared" si="45"/>
        <v>0</v>
      </c>
      <c r="BG228" s="145">
        <f t="shared" si="46"/>
        <v>0</v>
      </c>
      <c r="BH228" s="145">
        <f t="shared" si="47"/>
        <v>0</v>
      </c>
      <c r="BI228" s="145">
        <f t="shared" si="48"/>
        <v>0</v>
      </c>
      <c r="BJ228" s="13" t="s">
        <v>83</v>
      </c>
      <c r="BK228" s="145">
        <f t="shared" si="49"/>
        <v>0</v>
      </c>
      <c r="BL228" s="13" t="s">
        <v>258</v>
      </c>
      <c r="BM228" s="144" t="s">
        <v>551</v>
      </c>
    </row>
    <row r="229" spans="2:65" s="1" customFormat="1" ht="24.2" customHeight="1">
      <c r="B229" s="132"/>
      <c r="C229" s="133" t="s">
        <v>532</v>
      </c>
      <c r="D229" s="133" t="s">
        <v>253</v>
      </c>
      <c r="E229" s="134" t="s">
        <v>3496</v>
      </c>
      <c r="F229" s="135" t="s">
        <v>3497</v>
      </c>
      <c r="G229" s="136" t="s">
        <v>256</v>
      </c>
      <c r="H229" s="137">
        <v>195.32499999999999</v>
      </c>
      <c r="I229" s="138"/>
      <c r="J229" s="139">
        <f t="shared" si="40"/>
        <v>0</v>
      </c>
      <c r="K229" s="135" t="s">
        <v>257</v>
      </c>
      <c r="L229" s="28"/>
      <c r="M229" s="140" t="s">
        <v>1</v>
      </c>
      <c r="N229" s="141" t="s">
        <v>41</v>
      </c>
      <c r="P229" s="142">
        <f t="shared" si="41"/>
        <v>0</v>
      </c>
      <c r="Q229" s="142">
        <v>1.7000000000000001E-2</v>
      </c>
      <c r="R229" s="142">
        <f t="shared" si="42"/>
        <v>3.3205249999999999</v>
      </c>
      <c r="S229" s="142">
        <v>0</v>
      </c>
      <c r="T229" s="143">
        <f t="shared" si="43"/>
        <v>0</v>
      </c>
      <c r="AR229" s="144" t="s">
        <v>258</v>
      </c>
      <c r="AT229" s="144" t="s">
        <v>253</v>
      </c>
      <c r="AU229" s="144" t="s">
        <v>85</v>
      </c>
      <c r="AY229" s="13" t="s">
        <v>251</v>
      </c>
      <c r="BE229" s="145">
        <f t="shared" si="44"/>
        <v>0</v>
      </c>
      <c r="BF229" s="145">
        <f t="shared" si="45"/>
        <v>0</v>
      </c>
      <c r="BG229" s="145">
        <f t="shared" si="46"/>
        <v>0</v>
      </c>
      <c r="BH229" s="145">
        <f t="shared" si="47"/>
        <v>0</v>
      </c>
      <c r="BI229" s="145">
        <f t="shared" si="48"/>
        <v>0</v>
      </c>
      <c r="BJ229" s="13" t="s">
        <v>83</v>
      </c>
      <c r="BK229" s="145">
        <f t="shared" si="49"/>
        <v>0</v>
      </c>
      <c r="BL229" s="13" t="s">
        <v>258</v>
      </c>
      <c r="BM229" s="144" t="s">
        <v>3498</v>
      </c>
    </row>
    <row r="230" spans="2:65" s="1" customFormat="1" ht="37.9" customHeight="1">
      <c r="B230" s="132"/>
      <c r="C230" s="133" t="s">
        <v>536</v>
      </c>
      <c r="D230" s="133" t="s">
        <v>253</v>
      </c>
      <c r="E230" s="134" t="s">
        <v>3499</v>
      </c>
      <c r="F230" s="135" t="s">
        <v>3500</v>
      </c>
      <c r="G230" s="136" t="s">
        <v>256</v>
      </c>
      <c r="H230" s="137">
        <v>6.7649999999999997</v>
      </c>
      <c r="I230" s="138"/>
      <c r="J230" s="139">
        <f t="shared" si="40"/>
        <v>0</v>
      </c>
      <c r="K230" s="135" t="s">
        <v>257</v>
      </c>
      <c r="L230" s="28"/>
      <c r="M230" s="140" t="s">
        <v>1</v>
      </c>
      <c r="N230" s="141" t="s">
        <v>41</v>
      </c>
      <c r="P230" s="142">
        <f t="shared" si="41"/>
        <v>0</v>
      </c>
      <c r="Q230" s="142">
        <v>8.9999999999999993E-3</v>
      </c>
      <c r="R230" s="142">
        <f t="shared" si="42"/>
        <v>6.0884999999999995E-2</v>
      </c>
      <c r="S230" s="142">
        <v>0</v>
      </c>
      <c r="T230" s="143">
        <f t="shared" si="43"/>
        <v>0</v>
      </c>
      <c r="AR230" s="144" t="s">
        <v>258</v>
      </c>
      <c r="AT230" s="144" t="s">
        <v>253</v>
      </c>
      <c r="AU230" s="144" t="s">
        <v>85</v>
      </c>
      <c r="AY230" s="13" t="s">
        <v>251</v>
      </c>
      <c r="BE230" s="145">
        <f t="shared" si="44"/>
        <v>0</v>
      </c>
      <c r="BF230" s="145">
        <f t="shared" si="45"/>
        <v>0</v>
      </c>
      <c r="BG230" s="145">
        <f t="shared" si="46"/>
        <v>0</v>
      </c>
      <c r="BH230" s="145">
        <f t="shared" si="47"/>
        <v>0</v>
      </c>
      <c r="BI230" s="145">
        <f t="shared" si="48"/>
        <v>0</v>
      </c>
      <c r="BJ230" s="13" t="s">
        <v>83</v>
      </c>
      <c r="BK230" s="145">
        <f t="shared" si="49"/>
        <v>0</v>
      </c>
      <c r="BL230" s="13" t="s">
        <v>258</v>
      </c>
      <c r="BM230" s="144" t="s">
        <v>3501</v>
      </c>
    </row>
    <row r="231" spans="2:65" s="1" customFormat="1" ht="24.2" customHeight="1">
      <c r="B231" s="132"/>
      <c r="C231" s="146" t="s">
        <v>540</v>
      </c>
      <c r="D231" s="146" t="s">
        <v>423</v>
      </c>
      <c r="E231" s="147" t="s">
        <v>3502</v>
      </c>
      <c r="F231" s="148" t="s">
        <v>3503</v>
      </c>
      <c r="G231" s="149" t="s">
        <v>256</v>
      </c>
      <c r="H231" s="150">
        <v>6.9</v>
      </c>
      <c r="I231" s="151"/>
      <c r="J231" s="152">
        <f t="shared" si="40"/>
        <v>0</v>
      </c>
      <c r="K231" s="148" t="s">
        <v>3504</v>
      </c>
      <c r="L231" s="153"/>
      <c r="M231" s="154" t="s">
        <v>1</v>
      </c>
      <c r="N231" s="155" t="s">
        <v>41</v>
      </c>
      <c r="P231" s="142">
        <f t="shared" si="41"/>
        <v>0</v>
      </c>
      <c r="Q231" s="142">
        <v>4.5999999999999999E-3</v>
      </c>
      <c r="R231" s="142">
        <f t="shared" si="42"/>
        <v>3.1740000000000004E-2</v>
      </c>
      <c r="S231" s="142">
        <v>0</v>
      </c>
      <c r="T231" s="143">
        <f t="shared" si="43"/>
        <v>0</v>
      </c>
      <c r="AR231" s="144" t="s">
        <v>283</v>
      </c>
      <c r="AT231" s="144" t="s">
        <v>423</v>
      </c>
      <c r="AU231" s="144" t="s">
        <v>85</v>
      </c>
      <c r="AY231" s="13" t="s">
        <v>251</v>
      </c>
      <c r="BE231" s="145">
        <f t="shared" si="44"/>
        <v>0</v>
      </c>
      <c r="BF231" s="145">
        <f t="shared" si="45"/>
        <v>0</v>
      </c>
      <c r="BG231" s="145">
        <f t="shared" si="46"/>
        <v>0</v>
      </c>
      <c r="BH231" s="145">
        <f t="shared" si="47"/>
        <v>0</v>
      </c>
      <c r="BI231" s="145">
        <f t="shared" si="48"/>
        <v>0</v>
      </c>
      <c r="BJ231" s="13" t="s">
        <v>83</v>
      </c>
      <c r="BK231" s="145">
        <f t="shared" si="49"/>
        <v>0</v>
      </c>
      <c r="BL231" s="13" t="s">
        <v>258</v>
      </c>
      <c r="BM231" s="144" t="s">
        <v>3505</v>
      </c>
    </row>
    <row r="232" spans="2:65" s="1" customFormat="1" ht="24.2" customHeight="1">
      <c r="B232" s="132"/>
      <c r="C232" s="133" t="s">
        <v>544</v>
      </c>
      <c r="D232" s="133" t="s">
        <v>253</v>
      </c>
      <c r="E232" s="134" t="s">
        <v>3506</v>
      </c>
      <c r="F232" s="135" t="s">
        <v>3507</v>
      </c>
      <c r="G232" s="136" t="s">
        <v>256</v>
      </c>
      <c r="H232" s="137">
        <v>6.7649999999999997</v>
      </c>
      <c r="I232" s="138"/>
      <c r="J232" s="139">
        <f t="shared" si="40"/>
        <v>0</v>
      </c>
      <c r="K232" s="135" t="s">
        <v>257</v>
      </c>
      <c r="L232" s="28"/>
      <c r="M232" s="140" t="s">
        <v>1</v>
      </c>
      <c r="N232" s="141" t="s">
        <v>41</v>
      </c>
      <c r="P232" s="142">
        <f t="shared" si="41"/>
        <v>0</v>
      </c>
      <c r="Q232" s="142">
        <v>3.3600000000000001E-3</v>
      </c>
      <c r="R232" s="142">
        <f t="shared" si="42"/>
        <v>2.2730400000000001E-2</v>
      </c>
      <c r="S232" s="142">
        <v>0</v>
      </c>
      <c r="T232" s="143">
        <f t="shared" si="43"/>
        <v>0</v>
      </c>
      <c r="AR232" s="144" t="s">
        <v>258</v>
      </c>
      <c r="AT232" s="144" t="s">
        <v>253</v>
      </c>
      <c r="AU232" s="144" t="s">
        <v>85</v>
      </c>
      <c r="AY232" s="13" t="s">
        <v>251</v>
      </c>
      <c r="BE232" s="145">
        <f t="shared" si="44"/>
        <v>0</v>
      </c>
      <c r="BF232" s="145">
        <f t="shared" si="45"/>
        <v>0</v>
      </c>
      <c r="BG232" s="145">
        <f t="shared" si="46"/>
        <v>0</v>
      </c>
      <c r="BH232" s="145">
        <f t="shared" si="47"/>
        <v>0</v>
      </c>
      <c r="BI232" s="145">
        <f t="shared" si="48"/>
        <v>0</v>
      </c>
      <c r="BJ232" s="13" t="s">
        <v>83</v>
      </c>
      <c r="BK232" s="145">
        <f t="shared" si="49"/>
        <v>0</v>
      </c>
      <c r="BL232" s="13" t="s">
        <v>258</v>
      </c>
      <c r="BM232" s="144" t="s">
        <v>3508</v>
      </c>
    </row>
    <row r="233" spans="2:65" s="1" customFormat="1" ht="24.2" customHeight="1">
      <c r="B233" s="132"/>
      <c r="C233" s="133" t="s">
        <v>3509</v>
      </c>
      <c r="D233" s="133" t="s">
        <v>253</v>
      </c>
      <c r="E233" s="134" t="s">
        <v>566</v>
      </c>
      <c r="F233" s="135" t="s">
        <v>567</v>
      </c>
      <c r="G233" s="136" t="s">
        <v>256</v>
      </c>
      <c r="H233" s="137">
        <v>697.61</v>
      </c>
      <c r="I233" s="138"/>
      <c r="J233" s="139">
        <f t="shared" si="40"/>
        <v>0</v>
      </c>
      <c r="K233" s="135" t="s">
        <v>563</v>
      </c>
      <c r="L233" s="28"/>
      <c r="M233" s="140" t="s">
        <v>1</v>
      </c>
      <c r="N233" s="141" t="s">
        <v>41</v>
      </c>
      <c r="P233" s="142">
        <f t="shared" si="41"/>
        <v>0</v>
      </c>
      <c r="Q233" s="142">
        <v>1.3999999999999999E-4</v>
      </c>
      <c r="R233" s="142">
        <f t="shared" si="42"/>
        <v>9.7665399999999999E-2</v>
      </c>
      <c r="S233" s="142">
        <v>0</v>
      </c>
      <c r="T233" s="143">
        <f t="shared" si="43"/>
        <v>0</v>
      </c>
      <c r="AR233" s="144" t="s">
        <v>258</v>
      </c>
      <c r="AT233" s="144" t="s">
        <v>253</v>
      </c>
      <c r="AU233" s="144" t="s">
        <v>85</v>
      </c>
      <c r="AY233" s="13" t="s">
        <v>251</v>
      </c>
      <c r="BE233" s="145">
        <f t="shared" si="44"/>
        <v>0</v>
      </c>
      <c r="BF233" s="145">
        <f t="shared" si="45"/>
        <v>0</v>
      </c>
      <c r="BG233" s="145">
        <f t="shared" si="46"/>
        <v>0</v>
      </c>
      <c r="BH233" s="145">
        <f t="shared" si="47"/>
        <v>0</v>
      </c>
      <c r="BI233" s="145">
        <f t="shared" si="48"/>
        <v>0</v>
      </c>
      <c r="BJ233" s="13" t="s">
        <v>83</v>
      </c>
      <c r="BK233" s="145">
        <f t="shared" si="49"/>
        <v>0</v>
      </c>
      <c r="BL233" s="13" t="s">
        <v>258</v>
      </c>
      <c r="BM233" s="144" t="s">
        <v>3510</v>
      </c>
    </row>
    <row r="234" spans="2:65" s="1" customFormat="1" ht="37.9" customHeight="1">
      <c r="B234" s="132"/>
      <c r="C234" s="133" t="s">
        <v>548</v>
      </c>
      <c r="D234" s="133" t="s">
        <v>253</v>
      </c>
      <c r="E234" s="134" t="s">
        <v>570</v>
      </c>
      <c r="F234" s="135" t="s">
        <v>3138</v>
      </c>
      <c r="G234" s="136" t="s">
        <v>256</v>
      </c>
      <c r="H234" s="137">
        <v>688.83799999999997</v>
      </c>
      <c r="I234" s="138"/>
      <c r="J234" s="139">
        <f t="shared" si="40"/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 t="shared" si="41"/>
        <v>0</v>
      </c>
      <c r="Q234" s="142">
        <v>8.6E-3</v>
      </c>
      <c r="R234" s="142">
        <f t="shared" si="42"/>
        <v>5.9240067999999999</v>
      </c>
      <c r="S234" s="142">
        <v>0</v>
      </c>
      <c r="T234" s="143">
        <f t="shared" si="43"/>
        <v>0</v>
      </c>
      <c r="AR234" s="144" t="s">
        <v>258</v>
      </c>
      <c r="AT234" s="144" t="s">
        <v>253</v>
      </c>
      <c r="AU234" s="144" t="s">
        <v>85</v>
      </c>
      <c r="AY234" s="13" t="s">
        <v>251</v>
      </c>
      <c r="BE234" s="145">
        <f t="shared" si="44"/>
        <v>0</v>
      </c>
      <c r="BF234" s="145">
        <f t="shared" si="45"/>
        <v>0</v>
      </c>
      <c r="BG234" s="145">
        <f t="shared" si="46"/>
        <v>0</v>
      </c>
      <c r="BH234" s="145">
        <f t="shared" si="47"/>
        <v>0</v>
      </c>
      <c r="BI234" s="145">
        <f t="shared" si="48"/>
        <v>0</v>
      </c>
      <c r="BJ234" s="13" t="s">
        <v>83</v>
      </c>
      <c r="BK234" s="145">
        <f t="shared" si="49"/>
        <v>0</v>
      </c>
      <c r="BL234" s="13" t="s">
        <v>258</v>
      </c>
      <c r="BM234" s="144" t="s">
        <v>572</v>
      </c>
    </row>
    <row r="235" spans="2:65" s="1" customFormat="1" ht="16.5" customHeight="1">
      <c r="B235" s="132"/>
      <c r="C235" s="146" t="s">
        <v>552</v>
      </c>
      <c r="D235" s="146" t="s">
        <v>423</v>
      </c>
      <c r="E235" s="147" t="s">
        <v>574</v>
      </c>
      <c r="F235" s="148" t="s">
        <v>575</v>
      </c>
      <c r="G235" s="149" t="s">
        <v>256</v>
      </c>
      <c r="H235" s="150">
        <v>702.61500000000001</v>
      </c>
      <c r="I235" s="151"/>
      <c r="J235" s="152">
        <f t="shared" si="40"/>
        <v>0</v>
      </c>
      <c r="K235" s="148" t="s">
        <v>257</v>
      </c>
      <c r="L235" s="153"/>
      <c r="M235" s="154" t="s">
        <v>1</v>
      </c>
      <c r="N235" s="155" t="s">
        <v>41</v>
      </c>
      <c r="P235" s="142">
        <f t="shared" si="41"/>
        <v>0</v>
      </c>
      <c r="Q235" s="142">
        <v>3.6800000000000001E-3</v>
      </c>
      <c r="R235" s="142">
        <f t="shared" si="42"/>
        <v>2.5856232000000001</v>
      </c>
      <c r="S235" s="142">
        <v>0</v>
      </c>
      <c r="T235" s="143">
        <f t="shared" si="43"/>
        <v>0</v>
      </c>
      <c r="AR235" s="144" t="s">
        <v>283</v>
      </c>
      <c r="AT235" s="144" t="s">
        <v>423</v>
      </c>
      <c r="AU235" s="144" t="s">
        <v>85</v>
      </c>
      <c r="AY235" s="13" t="s">
        <v>251</v>
      </c>
      <c r="BE235" s="145">
        <f t="shared" si="44"/>
        <v>0</v>
      </c>
      <c r="BF235" s="145">
        <f t="shared" si="45"/>
        <v>0</v>
      </c>
      <c r="BG235" s="145">
        <f t="shared" si="46"/>
        <v>0</v>
      </c>
      <c r="BH235" s="145">
        <f t="shared" si="47"/>
        <v>0</v>
      </c>
      <c r="BI235" s="145">
        <f t="shared" si="48"/>
        <v>0</v>
      </c>
      <c r="BJ235" s="13" t="s">
        <v>83</v>
      </c>
      <c r="BK235" s="145">
        <f t="shared" si="49"/>
        <v>0</v>
      </c>
      <c r="BL235" s="13" t="s">
        <v>258</v>
      </c>
      <c r="BM235" s="144" t="s">
        <v>576</v>
      </c>
    </row>
    <row r="236" spans="2:65" s="1" customFormat="1" ht="37.9" customHeight="1">
      <c r="B236" s="132"/>
      <c r="C236" s="133" t="s">
        <v>556</v>
      </c>
      <c r="D236" s="133" t="s">
        <v>253</v>
      </c>
      <c r="E236" s="134" t="s">
        <v>3511</v>
      </c>
      <c r="F236" s="135" t="s">
        <v>3512</v>
      </c>
      <c r="G236" s="136" t="s">
        <v>411</v>
      </c>
      <c r="H236" s="137">
        <v>348.15800000000002</v>
      </c>
      <c r="I236" s="138"/>
      <c r="J236" s="139">
        <f t="shared" si="40"/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 t="shared" si="41"/>
        <v>0</v>
      </c>
      <c r="Q236" s="142">
        <v>3.3899999999999998E-3</v>
      </c>
      <c r="R236" s="142">
        <f t="shared" si="42"/>
        <v>1.1802556200000001</v>
      </c>
      <c r="S236" s="142">
        <v>0</v>
      </c>
      <c r="T236" s="143">
        <f t="shared" si="43"/>
        <v>0</v>
      </c>
      <c r="AR236" s="144" t="s">
        <v>258</v>
      </c>
      <c r="AT236" s="144" t="s">
        <v>253</v>
      </c>
      <c r="AU236" s="144" t="s">
        <v>85</v>
      </c>
      <c r="AY236" s="13" t="s">
        <v>251</v>
      </c>
      <c r="BE236" s="145">
        <f t="shared" si="44"/>
        <v>0</v>
      </c>
      <c r="BF236" s="145">
        <f t="shared" si="45"/>
        <v>0</v>
      </c>
      <c r="BG236" s="145">
        <f t="shared" si="46"/>
        <v>0</v>
      </c>
      <c r="BH236" s="145">
        <f t="shared" si="47"/>
        <v>0</v>
      </c>
      <c r="BI236" s="145">
        <f t="shared" si="48"/>
        <v>0</v>
      </c>
      <c r="BJ236" s="13" t="s">
        <v>83</v>
      </c>
      <c r="BK236" s="145">
        <f t="shared" si="49"/>
        <v>0</v>
      </c>
      <c r="BL236" s="13" t="s">
        <v>258</v>
      </c>
      <c r="BM236" s="144" t="s">
        <v>3513</v>
      </c>
    </row>
    <row r="237" spans="2:65" s="1" customFormat="1" ht="16.5" customHeight="1">
      <c r="B237" s="132"/>
      <c r="C237" s="146" t="s">
        <v>569</v>
      </c>
      <c r="D237" s="146" t="s">
        <v>423</v>
      </c>
      <c r="E237" s="147" t="s">
        <v>3514</v>
      </c>
      <c r="F237" s="148" t="s">
        <v>3515</v>
      </c>
      <c r="G237" s="149" t="s">
        <v>256</v>
      </c>
      <c r="H237" s="150">
        <v>78.546000000000006</v>
      </c>
      <c r="I237" s="151"/>
      <c r="J237" s="152">
        <f t="shared" si="40"/>
        <v>0</v>
      </c>
      <c r="K237" s="148" t="s">
        <v>257</v>
      </c>
      <c r="L237" s="153"/>
      <c r="M237" s="154" t="s">
        <v>1</v>
      </c>
      <c r="N237" s="155" t="s">
        <v>41</v>
      </c>
      <c r="P237" s="142">
        <f t="shared" si="41"/>
        <v>0</v>
      </c>
      <c r="Q237" s="142">
        <v>9.2000000000000003E-4</v>
      </c>
      <c r="R237" s="142">
        <f t="shared" si="42"/>
        <v>7.2262320000000005E-2</v>
      </c>
      <c r="S237" s="142">
        <v>0</v>
      </c>
      <c r="T237" s="143">
        <f t="shared" si="43"/>
        <v>0</v>
      </c>
      <c r="AR237" s="144" t="s">
        <v>283</v>
      </c>
      <c r="AT237" s="144" t="s">
        <v>423</v>
      </c>
      <c r="AU237" s="144" t="s">
        <v>85</v>
      </c>
      <c r="AY237" s="13" t="s">
        <v>251</v>
      </c>
      <c r="BE237" s="145">
        <f t="shared" si="44"/>
        <v>0</v>
      </c>
      <c r="BF237" s="145">
        <f t="shared" si="45"/>
        <v>0</v>
      </c>
      <c r="BG237" s="145">
        <f t="shared" si="46"/>
        <v>0</v>
      </c>
      <c r="BH237" s="145">
        <f t="shared" si="47"/>
        <v>0</v>
      </c>
      <c r="BI237" s="145">
        <f t="shared" si="48"/>
        <v>0</v>
      </c>
      <c r="BJ237" s="13" t="s">
        <v>83</v>
      </c>
      <c r="BK237" s="145">
        <f t="shared" si="49"/>
        <v>0</v>
      </c>
      <c r="BL237" s="13" t="s">
        <v>258</v>
      </c>
      <c r="BM237" s="144" t="s">
        <v>3516</v>
      </c>
    </row>
    <row r="238" spans="2:65" s="1" customFormat="1" ht="24.2" customHeight="1">
      <c r="B238" s="132"/>
      <c r="C238" s="146" t="s">
        <v>573</v>
      </c>
      <c r="D238" s="146" t="s">
        <v>423</v>
      </c>
      <c r="E238" s="147" t="s">
        <v>3517</v>
      </c>
      <c r="F238" s="148" t="s">
        <v>3518</v>
      </c>
      <c r="G238" s="149" t="s">
        <v>256</v>
      </c>
      <c r="H238" s="150">
        <v>18.282</v>
      </c>
      <c r="I238" s="151"/>
      <c r="J238" s="152">
        <f t="shared" si="40"/>
        <v>0</v>
      </c>
      <c r="K238" s="148" t="s">
        <v>257</v>
      </c>
      <c r="L238" s="153"/>
      <c r="M238" s="154" t="s">
        <v>1</v>
      </c>
      <c r="N238" s="155" t="s">
        <v>41</v>
      </c>
      <c r="P238" s="142">
        <f t="shared" si="41"/>
        <v>0</v>
      </c>
      <c r="Q238" s="142">
        <v>1.1999999999999999E-3</v>
      </c>
      <c r="R238" s="142">
        <f t="shared" si="42"/>
        <v>2.1938399999999997E-2</v>
      </c>
      <c r="S238" s="142">
        <v>0</v>
      </c>
      <c r="T238" s="143">
        <f t="shared" si="43"/>
        <v>0</v>
      </c>
      <c r="AR238" s="144" t="s">
        <v>283</v>
      </c>
      <c r="AT238" s="144" t="s">
        <v>423</v>
      </c>
      <c r="AU238" s="144" t="s">
        <v>85</v>
      </c>
      <c r="AY238" s="13" t="s">
        <v>251</v>
      </c>
      <c r="BE238" s="145">
        <f t="shared" si="44"/>
        <v>0</v>
      </c>
      <c r="BF238" s="145">
        <f t="shared" si="45"/>
        <v>0</v>
      </c>
      <c r="BG238" s="145">
        <f t="shared" si="46"/>
        <v>0</v>
      </c>
      <c r="BH238" s="145">
        <f t="shared" si="47"/>
        <v>0</v>
      </c>
      <c r="BI238" s="145">
        <f t="shared" si="48"/>
        <v>0</v>
      </c>
      <c r="BJ238" s="13" t="s">
        <v>83</v>
      </c>
      <c r="BK238" s="145">
        <f t="shared" si="49"/>
        <v>0</v>
      </c>
      <c r="BL238" s="13" t="s">
        <v>258</v>
      </c>
      <c r="BM238" s="144" t="s">
        <v>3519</v>
      </c>
    </row>
    <row r="239" spans="2:65" s="1" customFormat="1" ht="37.9" customHeight="1">
      <c r="B239" s="132"/>
      <c r="C239" s="133" t="s">
        <v>577</v>
      </c>
      <c r="D239" s="133" t="s">
        <v>253</v>
      </c>
      <c r="E239" s="134" t="s">
        <v>3520</v>
      </c>
      <c r="F239" s="135" t="s">
        <v>3521</v>
      </c>
      <c r="G239" s="136" t="s">
        <v>411</v>
      </c>
      <c r="H239" s="137">
        <v>8.2170000000000005</v>
      </c>
      <c r="I239" s="138"/>
      <c r="J239" s="139">
        <f t="shared" si="40"/>
        <v>0</v>
      </c>
      <c r="K239" s="135" t="s">
        <v>3522</v>
      </c>
      <c r="L239" s="28"/>
      <c r="M239" s="140" t="s">
        <v>1</v>
      </c>
      <c r="N239" s="141" t="s">
        <v>41</v>
      </c>
      <c r="P239" s="142">
        <f t="shared" si="41"/>
        <v>0</v>
      </c>
      <c r="Q239" s="142">
        <v>3.3899999999999998E-3</v>
      </c>
      <c r="R239" s="142">
        <f t="shared" si="42"/>
        <v>2.7855629999999999E-2</v>
      </c>
      <c r="S239" s="142">
        <v>0</v>
      </c>
      <c r="T239" s="143">
        <f t="shared" si="43"/>
        <v>0</v>
      </c>
      <c r="AR239" s="144" t="s">
        <v>258</v>
      </c>
      <c r="AT239" s="144" t="s">
        <v>253</v>
      </c>
      <c r="AU239" s="144" t="s">
        <v>85</v>
      </c>
      <c r="AY239" s="13" t="s">
        <v>251</v>
      </c>
      <c r="BE239" s="145">
        <f t="shared" si="44"/>
        <v>0</v>
      </c>
      <c r="BF239" s="145">
        <f t="shared" si="45"/>
        <v>0</v>
      </c>
      <c r="BG239" s="145">
        <f t="shared" si="46"/>
        <v>0</v>
      </c>
      <c r="BH239" s="145">
        <f t="shared" si="47"/>
        <v>0</v>
      </c>
      <c r="BI239" s="145">
        <f t="shared" si="48"/>
        <v>0</v>
      </c>
      <c r="BJ239" s="13" t="s">
        <v>83</v>
      </c>
      <c r="BK239" s="145">
        <f t="shared" si="49"/>
        <v>0</v>
      </c>
      <c r="BL239" s="13" t="s">
        <v>258</v>
      </c>
      <c r="BM239" s="144" t="s">
        <v>3523</v>
      </c>
    </row>
    <row r="240" spans="2:65" s="1" customFormat="1" ht="16.5" customHeight="1">
      <c r="B240" s="132"/>
      <c r="C240" s="146" t="s">
        <v>579</v>
      </c>
      <c r="D240" s="146" t="s">
        <v>423</v>
      </c>
      <c r="E240" s="147" t="s">
        <v>574</v>
      </c>
      <c r="F240" s="148" t="s">
        <v>575</v>
      </c>
      <c r="G240" s="149" t="s">
        <v>256</v>
      </c>
      <c r="H240" s="150">
        <v>9.0389999999999997</v>
      </c>
      <c r="I240" s="151"/>
      <c r="J240" s="152">
        <f t="shared" si="40"/>
        <v>0</v>
      </c>
      <c r="K240" s="148" t="s">
        <v>257</v>
      </c>
      <c r="L240" s="153"/>
      <c r="M240" s="154" t="s">
        <v>1</v>
      </c>
      <c r="N240" s="155" t="s">
        <v>41</v>
      </c>
      <c r="P240" s="142">
        <f t="shared" si="41"/>
        <v>0</v>
      </c>
      <c r="Q240" s="142">
        <v>3.6800000000000001E-3</v>
      </c>
      <c r="R240" s="142">
        <f t="shared" si="42"/>
        <v>3.3263519999999998E-2</v>
      </c>
      <c r="S240" s="142">
        <v>0</v>
      </c>
      <c r="T240" s="143">
        <f t="shared" si="43"/>
        <v>0</v>
      </c>
      <c r="AR240" s="144" t="s">
        <v>283</v>
      </c>
      <c r="AT240" s="144" t="s">
        <v>423</v>
      </c>
      <c r="AU240" s="144" t="s">
        <v>85</v>
      </c>
      <c r="AY240" s="13" t="s">
        <v>251</v>
      </c>
      <c r="BE240" s="145">
        <f t="shared" si="44"/>
        <v>0</v>
      </c>
      <c r="BF240" s="145">
        <f t="shared" si="45"/>
        <v>0</v>
      </c>
      <c r="BG240" s="145">
        <f t="shared" si="46"/>
        <v>0</v>
      </c>
      <c r="BH240" s="145">
        <f t="shared" si="47"/>
        <v>0</v>
      </c>
      <c r="BI240" s="145">
        <f t="shared" si="48"/>
        <v>0</v>
      </c>
      <c r="BJ240" s="13" t="s">
        <v>83</v>
      </c>
      <c r="BK240" s="145">
        <f t="shared" si="49"/>
        <v>0</v>
      </c>
      <c r="BL240" s="13" t="s">
        <v>258</v>
      </c>
      <c r="BM240" s="144" t="s">
        <v>3524</v>
      </c>
    </row>
    <row r="241" spans="2:65" s="1" customFormat="1" ht="24.2" customHeight="1">
      <c r="B241" s="132"/>
      <c r="C241" s="133" t="s">
        <v>583</v>
      </c>
      <c r="D241" s="133" t="s">
        <v>253</v>
      </c>
      <c r="E241" s="134" t="s">
        <v>3525</v>
      </c>
      <c r="F241" s="135" t="s">
        <v>3526</v>
      </c>
      <c r="G241" s="136" t="s">
        <v>411</v>
      </c>
      <c r="H241" s="137">
        <v>84.484999999999999</v>
      </c>
      <c r="I241" s="138"/>
      <c r="J241" s="139">
        <f t="shared" si="40"/>
        <v>0</v>
      </c>
      <c r="K241" s="135" t="s">
        <v>257</v>
      </c>
      <c r="L241" s="28"/>
      <c r="M241" s="140" t="s">
        <v>1</v>
      </c>
      <c r="N241" s="141" t="s">
        <v>41</v>
      </c>
      <c r="P241" s="142">
        <f t="shared" si="41"/>
        <v>0</v>
      </c>
      <c r="Q241" s="142">
        <v>3.0000000000000001E-5</v>
      </c>
      <c r="R241" s="142">
        <f t="shared" si="42"/>
        <v>2.53455E-3</v>
      </c>
      <c r="S241" s="142">
        <v>0</v>
      </c>
      <c r="T241" s="143">
        <f t="shared" si="43"/>
        <v>0</v>
      </c>
      <c r="AR241" s="144" t="s">
        <v>258</v>
      </c>
      <c r="AT241" s="144" t="s">
        <v>253</v>
      </c>
      <c r="AU241" s="144" t="s">
        <v>85</v>
      </c>
      <c r="AY241" s="13" t="s">
        <v>251</v>
      </c>
      <c r="BE241" s="145">
        <f t="shared" si="44"/>
        <v>0</v>
      </c>
      <c r="BF241" s="145">
        <f t="shared" si="45"/>
        <v>0</v>
      </c>
      <c r="BG241" s="145">
        <f t="shared" si="46"/>
        <v>0</v>
      </c>
      <c r="BH241" s="145">
        <f t="shared" si="47"/>
        <v>0</v>
      </c>
      <c r="BI241" s="145">
        <f t="shared" si="48"/>
        <v>0</v>
      </c>
      <c r="BJ241" s="13" t="s">
        <v>83</v>
      </c>
      <c r="BK241" s="145">
        <f t="shared" si="49"/>
        <v>0</v>
      </c>
      <c r="BL241" s="13" t="s">
        <v>258</v>
      </c>
      <c r="BM241" s="144" t="s">
        <v>3527</v>
      </c>
    </row>
    <row r="242" spans="2:65" s="1" customFormat="1" ht="24.2" customHeight="1">
      <c r="B242" s="132"/>
      <c r="C242" s="146" t="s">
        <v>595</v>
      </c>
      <c r="D242" s="146" t="s">
        <v>423</v>
      </c>
      <c r="E242" s="147" t="s">
        <v>3528</v>
      </c>
      <c r="F242" s="148" t="s">
        <v>3529</v>
      </c>
      <c r="G242" s="149" t="s">
        <v>411</v>
      </c>
      <c r="H242" s="150">
        <v>88.709000000000003</v>
      </c>
      <c r="I242" s="151"/>
      <c r="J242" s="152">
        <f t="shared" si="40"/>
        <v>0</v>
      </c>
      <c r="K242" s="148" t="s">
        <v>257</v>
      </c>
      <c r="L242" s="153"/>
      <c r="M242" s="154" t="s">
        <v>1</v>
      </c>
      <c r="N242" s="155" t="s">
        <v>41</v>
      </c>
      <c r="P242" s="142">
        <f t="shared" si="41"/>
        <v>0</v>
      </c>
      <c r="Q242" s="142">
        <v>5.9999999999999995E-4</v>
      </c>
      <c r="R242" s="142">
        <f t="shared" si="42"/>
        <v>5.3225399999999999E-2</v>
      </c>
      <c r="S242" s="142">
        <v>0</v>
      </c>
      <c r="T242" s="143">
        <f t="shared" si="43"/>
        <v>0</v>
      </c>
      <c r="AR242" s="144" t="s">
        <v>283</v>
      </c>
      <c r="AT242" s="144" t="s">
        <v>423</v>
      </c>
      <c r="AU242" s="144" t="s">
        <v>85</v>
      </c>
      <c r="AY242" s="13" t="s">
        <v>251</v>
      </c>
      <c r="BE242" s="145">
        <f t="shared" si="44"/>
        <v>0</v>
      </c>
      <c r="BF242" s="145">
        <f t="shared" si="45"/>
        <v>0</v>
      </c>
      <c r="BG242" s="145">
        <f t="shared" si="46"/>
        <v>0</v>
      </c>
      <c r="BH242" s="145">
        <f t="shared" si="47"/>
        <v>0</v>
      </c>
      <c r="BI242" s="145">
        <f t="shared" si="48"/>
        <v>0</v>
      </c>
      <c r="BJ242" s="13" t="s">
        <v>83</v>
      </c>
      <c r="BK242" s="145">
        <f t="shared" si="49"/>
        <v>0</v>
      </c>
      <c r="BL242" s="13" t="s">
        <v>258</v>
      </c>
      <c r="BM242" s="144" t="s">
        <v>3530</v>
      </c>
    </row>
    <row r="243" spans="2:65" s="1" customFormat="1" ht="19.5">
      <c r="B243" s="28"/>
      <c r="D243" s="156" t="s">
        <v>679</v>
      </c>
      <c r="F243" s="157" t="s">
        <v>3531</v>
      </c>
      <c r="I243" s="158"/>
      <c r="L243" s="28"/>
      <c r="M243" s="159"/>
      <c r="T243" s="52"/>
      <c r="AT243" s="13" t="s">
        <v>679</v>
      </c>
      <c r="AU243" s="13" t="s">
        <v>85</v>
      </c>
    </row>
    <row r="244" spans="2:65" s="1" customFormat="1" ht="16.5" customHeight="1">
      <c r="B244" s="132"/>
      <c r="C244" s="133" t="s">
        <v>599</v>
      </c>
      <c r="D244" s="133" t="s">
        <v>253</v>
      </c>
      <c r="E244" s="134" t="s">
        <v>584</v>
      </c>
      <c r="F244" s="135" t="s">
        <v>585</v>
      </c>
      <c r="G244" s="136" t="s">
        <v>411</v>
      </c>
      <c r="H244" s="137">
        <v>735.44299999999998</v>
      </c>
      <c r="I244" s="138"/>
      <c r="J244" s="139">
        <f t="shared" ref="J244:J271" si="50">ROUND(I244*H244,2)</f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ref="P244:P271" si="51">O244*H244</f>
        <v>0</v>
      </c>
      <c r="Q244" s="142">
        <v>0</v>
      </c>
      <c r="R244" s="142">
        <f t="shared" ref="R244:R271" si="52">Q244*H244</f>
        <v>0</v>
      </c>
      <c r="S244" s="142">
        <v>0</v>
      </c>
      <c r="T244" s="143">
        <f t="shared" ref="T244:T271" si="53">S244*H244</f>
        <v>0</v>
      </c>
      <c r="AR244" s="144" t="s">
        <v>258</v>
      </c>
      <c r="AT244" s="144" t="s">
        <v>253</v>
      </c>
      <c r="AU244" s="144" t="s">
        <v>85</v>
      </c>
      <c r="AY244" s="13" t="s">
        <v>251</v>
      </c>
      <c r="BE244" s="145">
        <f t="shared" ref="BE244:BE271" si="54">IF(N244="základní",J244,0)</f>
        <v>0</v>
      </c>
      <c r="BF244" s="145">
        <f t="shared" ref="BF244:BF271" si="55">IF(N244="snížená",J244,0)</f>
        <v>0</v>
      </c>
      <c r="BG244" s="145">
        <f t="shared" ref="BG244:BG271" si="56">IF(N244="zákl. přenesená",J244,0)</f>
        <v>0</v>
      </c>
      <c r="BH244" s="145">
        <f t="shared" ref="BH244:BH271" si="57">IF(N244="sníž. přenesená",J244,0)</f>
        <v>0</v>
      </c>
      <c r="BI244" s="145">
        <f t="shared" ref="BI244:BI271" si="58">IF(N244="nulová",J244,0)</f>
        <v>0</v>
      </c>
      <c r="BJ244" s="13" t="s">
        <v>83</v>
      </c>
      <c r="BK244" s="145">
        <f t="shared" ref="BK244:BK271" si="59">ROUND(I244*H244,2)</f>
        <v>0</v>
      </c>
      <c r="BL244" s="13" t="s">
        <v>258</v>
      </c>
      <c r="BM244" s="144" t="s">
        <v>586</v>
      </c>
    </row>
    <row r="245" spans="2:65" s="1" customFormat="1" ht="24.2" customHeight="1">
      <c r="B245" s="132"/>
      <c r="C245" s="146" t="s">
        <v>603</v>
      </c>
      <c r="D245" s="146" t="s">
        <v>423</v>
      </c>
      <c r="E245" s="147" t="s">
        <v>3532</v>
      </c>
      <c r="F245" s="148" t="s">
        <v>3533</v>
      </c>
      <c r="G245" s="149" t="s">
        <v>411</v>
      </c>
      <c r="H245" s="150">
        <v>9.7490000000000006</v>
      </c>
      <c r="I245" s="151"/>
      <c r="J245" s="152">
        <f t="shared" si="50"/>
        <v>0</v>
      </c>
      <c r="K245" s="148" t="s">
        <v>257</v>
      </c>
      <c r="L245" s="153"/>
      <c r="M245" s="154" t="s">
        <v>1</v>
      </c>
      <c r="N245" s="155" t="s">
        <v>41</v>
      </c>
      <c r="P245" s="142">
        <f t="shared" si="51"/>
        <v>0</v>
      </c>
      <c r="Q245" s="142">
        <v>5.0000000000000001E-4</v>
      </c>
      <c r="R245" s="142">
        <f t="shared" si="52"/>
        <v>4.8745000000000004E-3</v>
      </c>
      <c r="S245" s="142">
        <v>0</v>
      </c>
      <c r="T245" s="143">
        <f t="shared" si="53"/>
        <v>0</v>
      </c>
      <c r="AR245" s="144" t="s">
        <v>283</v>
      </c>
      <c r="AT245" s="144" t="s">
        <v>423</v>
      </c>
      <c r="AU245" s="144" t="s">
        <v>85</v>
      </c>
      <c r="AY245" s="13" t="s">
        <v>251</v>
      </c>
      <c r="BE245" s="145">
        <f t="shared" si="54"/>
        <v>0</v>
      </c>
      <c r="BF245" s="145">
        <f t="shared" si="55"/>
        <v>0</v>
      </c>
      <c r="BG245" s="145">
        <f t="shared" si="56"/>
        <v>0</v>
      </c>
      <c r="BH245" s="145">
        <f t="shared" si="57"/>
        <v>0</v>
      </c>
      <c r="BI245" s="145">
        <f t="shared" si="58"/>
        <v>0</v>
      </c>
      <c r="BJ245" s="13" t="s">
        <v>83</v>
      </c>
      <c r="BK245" s="145">
        <f t="shared" si="59"/>
        <v>0</v>
      </c>
      <c r="BL245" s="13" t="s">
        <v>258</v>
      </c>
      <c r="BM245" s="144" t="s">
        <v>3534</v>
      </c>
    </row>
    <row r="246" spans="2:65" s="1" customFormat="1" ht="24.2" customHeight="1">
      <c r="B246" s="132"/>
      <c r="C246" s="146" t="s">
        <v>607</v>
      </c>
      <c r="D246" s="146" t="s">
        <v>423</v>
      </c>
      <c r="E246" s="147" t="s">
        <v>3535</v>
      </c>
      <c r="F246" s="148" t="s">
        <v>3536</v>
      </c>
      <c r="G246" s="149" t="s">
        <v>411</v>
      </c>
      <c r="H246" s="150">
        <v>9.7490000000000006</v>
      </c>
      <c r="I246" s="151"/>
      <c r="J246" s="152">
        <f t="shared" si="50"/>
        <v>0</v>
      </c>
      <c r="K246" s="148" t="s">
        <v>257</v>
      </c>
      <c r="L246" s="153"/>
      <c r="M246" s="154" t="s">
        <v>1</v>
      </c>
      <c r="N246" s="155" t="s">
        <v>41</v>
      </c>
      <c r="P246" s="142">
        <f t="shared" si="51"/>
        <v>0</v>
      </c>
      <c r="Q246" s="142">
        <v>5.0000000000000001E-4</v>
      </c>
      <c r="R246" s="142">
        <f t="shared" si="52"/>
        <v>4.8745000000000004E-3</v>
      </c>
      <c r="S246" s="142">
        <v>0</v>
      </c>
      <c r="T246" s="143">
        <f t="shared" si="53"/>
        <v>0</v>
      </c>
      <c r="AR246" s="144" t="s">
        <v>283</v>
      </c>
      <c r="AT246" s="144" t="s">
        <v>423</v>
      </c>
      <c r="AU246" s="144" t="s">
        <v>85</v>
      </c>
      <c r="AY246" s="13" t="s">
        <v>251</v>
      </c>
      <c r="BE246" s="145">
        <f t="shared" si="54"/>
        <v>0</v>
      </c>
      <c r="BF246" s="145">
        <f t="shared" si="55"/>
        <v>0</v>
      </c>
      <c r="BG246" s="145">
        <f t="shared" si="56"/>
        <v>0</v>
      </c>
      <c r="BH246" s="145">
        <f t="shared" si="57"/>
        <v>0</v>
      </c>
      <c r="BI246" s="145">
        <f t="shared" si="58"/>
        <v>0</v>
      </c>
      <c r="BJ246" s="13" t="s">
        <v>83</v>
      </c>
      <c r="BK246" s="145">
        <f t="shared" si="59"/>
        <v>0</v>
      </c>
      <c r="BL246" s="13" t="s">
        <v>258</v>
      </c>
      <c r="BM246" s="144" t="s">
        <v>3537</v>
      </c>
    </row>
    <row r="247" spans="2:65" s="1" customFormat="1" ht="24.2" customHeight="1">
      <c r="B247" s="132"/>
      <c r="C247" s="146" t="s">
        <v>611</v>
      </c>
      <c r="D247" s="146" t="s">
        <v>423</v>
      </c>
      <c r="E247" s="147" t="s">
        <v>596</v>
      </c>
      <c r="F247" s="148" t="s">
        <v>597</v>
      </c>
      <c r="G247" s="149" t="s">
        <v>411</v>
      </c>
      <c r="H247" s="150">
        <v>351.36799999999999</v>
      </c>
      <c r="I247" s="151"/>
      <c r="J247" s="152">
        <f t="shared" si="50"/>
        <v>0</v>
      </c>
      <c r="K247" s="148" t="s">
        <v>257</v>
      </c>
      <c r="L247" s="153"/>
      <c r="M247" s="154" t="s">
        <v>1</v>
      </c>
      <c r="N247" s="155" t="s">
        <v>41</v>
      </c>
      <c r="P247" s="142">
        <f t="shared" si="51"/>
        <v>0</v>
      </c>
      <c r="Q247" s="142">
        <v>4.0000000000000003E-5</v>
      </c>
      <c r="R247" s="142">
        <f t="shared" si="52"/>
        <v>1.4054720000000001E-2</v>
      </c>
      <c r="S247" s="142">
        <v>0</v>
      </c>
      <c r="T247" s="143">
        <f t="shared" si="53"/>
        <v>0</v>
      </c>
      <c r="AR247" s="144" t="s">
        <v>283</v>
      </c>
      <c r="AT247" s="144" t="s">
        <v>423</v>
      </c>
      <c r="AU247" s="144" t="s">
        <v>85</v>
      </c>
      <c r="AY247" s="13" t="s">
        <v>251</v>
      </c>
      <c r="BE247" s="145">
        <f t="shared" si="54"/>
        <v>0</v>
      </c>
      <c r="BF247" s="145">
        <f t="shared" si="55"/>
        <v>0</v>
      </c>
      <c r="BG247" s="145">
        <f t="shared" si="56"/>
        <v>0</v>
      </c>
      <c r="BH247" s="145">
        <f t="shared" si="57"/>
        <v>0</v>
      </c>
      <c r="BI247" s="145">
        <f t="shared" si="58"/>
        <v>0</v>
      </c>
      <c r="BJ247" s="13" t="s">
        <v>83</v>
      </c>
      <c r="BK247" s="145">
        <f t="shared" si="59"/>
        <v>0</v>
      </c>
      <c r="BL247" s="13" t="s">
        <v>258</v>
      </c>
      <c r="BM247" s="144" t="s">
        <v>598</v>
      </c>
    </row>
    <row r="248" spans="2:65" s="1" customFormat="1" ht="24.2" customHeight="1">
      <c r="B248" s="132"/>
      <c r="C248" s="146" t="s">
        <v>3538</v>
      </c>
      <c r="D248" s="146" t="s">
        <v>423</v>
      </c>
      <c r="E248" s="147" t="s">
        <v>588</v>
      </c>
      <c r="F248" s="148" t="s">
        <v>589</v>
      </c>
      <c r="G248" s="149" t="s">
        <v>411</v>
      </c>
      <c r="H248" s="150">
        <v>73.409000000000006</v>
      </c>
      <c r="I248" s="151"/>
      <c r="J248" s="152">
        <f t="shared" si="50"/>
        <v>0</v>
      </c>
      <c r="K248" s="148" t="s">
        <v>563</v>
      </c>
      <c r="L248" s="153"/>
      <c r="M248" s="154" t="s">
        <v>1</v>
      </c>
      <c r="N248" s="155" t="s">
        <v>41</v>
      </c>
      <c r="P248" s="142">
        <f t="shared" si="51"/>
        <v>0</v>
      </c>
      <c r="Q248" s="142">
        <v>2.9999999999999997E-4</v>
      </c>
      <c r="R248" s="142">
        <f t="shared" si="52"/>
        <v>2.2022699999999999E-2</v>
      </c>
      <c r="S248" s="142">
        <v>0</v>
      </c>
      <c r="T248" s="143">
        <f t="shared" si="53"/>
        <v>0</v>
      </c>
      <c r="AR248" s="144" t="s">
        <v>283</v>
      </c>
      <c r="AT248" s="144" t="s">
        <v>423</v>
      </c>
      <c r="AU248" s="144" t="s">
        <v>85</v>
      </c>
      <c r="AY248" s="13" t="s">
        <v>251</v>
      </c>
      <c r="BE248" s="145">
        <f t="shared" si="54"/>
        <v>0</v>
      </c>
      <c r="BF248" s="145">
        <f t="shared" si="55"/>
        <v>0</v>
      </c>
      <c r="BG248" s="145">
        <f t="shared" si="56"/>
        <v>0</v>
      </c>
      <c r="BH248" s="145">
        <f t="shared" si="57"/>
        <v>0</v>
      </c>
      <c r="BI248" s="145">
        <f t="shared" si="58"/>
        <v>0</v>
      </c>
      <c r="BJ248" s="13" t="s">
        <v>83</v>
      </c>
      <c r="BK248" s="145">
        <f t="shared" si="59"/>
        <v>0</v>
      </c>
      <c r="BL248" s="13" t="s">
        <v>258</v>
      </c>
      <c r="BM248" s="144" t="s">
        <v>3539</v>
      </c>
    </row>
    <row r="249" spans="2:65" s="1" customFormat="1" ht="24.2" customHeight="1">
      <c r="B249" s="132"/>
      <c r="C249" s="146" t="s">
        <v>3540</v>
      </c>
      <c r="D249" s="146" t="s">
        <v>423</v>
      </c>
      <c r="E249" s="147" t="s">
        <v>592</v>
      </c>
      <c r="F249" s="148" t="s">
        <v>593</v>
      </c>
      <c r="G249" s="149" t="s">
        <v>411</v>
      </c>
      <c r="H249" s="150">
        <v>65.664000000000001</v>
      </c>
      <c r="I249" s="151"/>
      <c r="J249" s="152">
        <f t="shared" si="50"/>
        <v>0</v>
      </c>
      <c r="K249" s="148" t="s">
        <v>563</v>
      </c>
      <c r="L249" s="153"/>
      <c r="M249" s="154" t="s">
        <v>1</v>
      </c>
      <c r="N249" s="155" t="s">
        <v>41</v>
      </c>
      <c r="P249" s="142">
        <f t="shared" si="51"/>
        <v>0</v>
      </c>
      <c r="Q249" s="142">
        <v>2.0000000000000001E-4</v>
      </c>
      <c r="R249" s="142">
        <f t="shared" si="52"/>
        <v>1.3132800000000002E-2</v>
      </c>
      <c r="S249" s="142">
        <v>0</v>
      </c>
      <c r="T249" s="143">
        <f t="shared" si="53"/>
        <v>0</v>
      </c>
      <c r="AR249" s="144" t="s">
        <v>283</v>
      </c>
      <c r="AT249" s="144" t="s">
        <v>423</v>
      </c>
      <c r="AU249" s="144" t="s">
        <v>85</v>
      </c>
      <c r="AY249" s="13" t="s">
        <v>251</v>
      </c>
      <c r="BE249" s="145">
        <f t="shared" si="54"/>
        <v>0</v>
      </c>
      <c r="BF249" s="145">
        <f t="shared" si="55"/>
        <v>0</v>
      </c>
      <c r="BG249" s="145">
        <f t="shared" si="56"/>
        <v>0</v>
      </c>
      <c r="BH249" s="145">
        <f t="shared" si="57"/>
        <v>0</v>
      </c>
      <c r="BI249" s="145">
        <f t="shared" si="58"/>
        <v>0</v>
      </c>
      <c r="BJ249" s="13" t="s">
        <v>83</v>
      </c>
      <c r="BK249" s="145">
        <f t="shared" si="59"/>
        <v>0</v>
      </c>
      <c r="BL249" s="13" t="s">
        <v>258</v>
      </c>
      <c r="BM249" s="144" t="s">
        <v>3541</v>
      </c>
    </row>
    <row r="250" spans="2:65" s="1" customFormat="1" ht="24.2" customHeight="1">
      <c r="B250" s="132"/>
      <c r="C250" s="146" t="s">
        <v>615</v>
      </c>
      <c r="D250" s="146" t="s">
        <v>423</v>
      </c>
      <c r="E250" s="147" t="s">
        <v>600</v>
      </c>
      <c r="F250" s="148" t="s">
        <v>601</v>
      </c>
      <c r="G250" s="149" t="s">
        <v>411</v>
      </c>
      <c r="H250" s="150">
        <v>264.33300000000003</v>
      </c>
      <c r="I250" s="151"/>
      <c r="J250" s="152">
        <f t="shared" si="50"/>
        <v>0</v>
      </c>
      <c r="K250" s="148" t="s">
        <v>257</v>
      </c>
      <c r="L250" s="153"/>
      <c r="M250" s="154" t="s">
        <v>1</v>
      </c>
      <c r="N250" s="155" t="s">
        <v>41</v>
      </c>
      <c r="P250" s="142">
        <f t="shared" si="51"/>
        <v>0</v>
      </c>
      <c r="Q250" s="142">
        <v>3.0000000000000001E-5</v>
      </c>
      <c r="R250" s="142">
        <f t="shared" si="52"/>
        <v>7.9299900000000013E-3</v>
      </c>
      <c r="S250" s="142">
        <v>0</v>
      </c>
      <c r="T250" s="143">
        <f t="shared" si="53"/>
        <v>0</v>
      </c>
      <c r="AR250" s="144" t="s">
        <v>283</v>
      </c>
      <c r="AT250" s="144" t="s">
        <v>423</v>
      </c>
      <c r="AU250" s="144" t="s">
        <v>85</v>
      </c>
      <c r="AY250" s="13" t="s">
        <v>251</v>
      </c>
      <c r="BE250" s="145">
        <f t="shared" si="54"/>
        <v>0</v>
      </c>
      <c r="BF250" s="145">
        <f t="shared" si="55"/>
        <v>0</v>
      </c>
      <c r="BG250" s="145">
        <f t="shared" si="56"/>
        <v>0</v>
      </c>
      <c r="BH250" s="145">
        <f t="shared" si="57"/>
        <v>0</v>
      </c>
      <c r="BI250" s="145">
        <f t="shared" si="58"/>
        <v>0</v>
      </c>
      <c r="BJ250" s="13" t="s">
        <v>83</v>
      </c>
      <c r="BK250" s="145">
        <f t="shared" si="59"/>
        <v>0</v>
      </c>
      <c r="BL250" s="13" t="s">
        <v>258</v>
      </c>
      <c r="BM250" s="144" t="s">
        <v>602</v>
      </c>
    </row>
    <row r="251" spans="2:65" s="1" customFormat="1" ht="24.2" customHeight="1">
      <c r="B251" s="132"/>
      <c r="C251" s="133" t="s">
        <v>619</v>
      </c>
      <c r="D251" s="133" t="s">
        <v>253</v>
      </c>
      <c r="E251" s="134" t="s">
        <v>3542</v>
      </c>
      <c r="F251" s="135" t="s">
        <v>3543</v>
      </c>
      <c r="G251" s="136" t="s">
        <v>256</v>
      </c>
      <c r="H251" s="137">
        <v>725.76300000000003</v>
      </c>
      <c r="I251" s="138"/>
      <c r="J251" s="139">
        <f t="shared" si="50"/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 t="shared" si="51"/>
        <v>0</v>
      </c>
      <c r="Q251" s="142">
        <v>1.146E-2</v>
      </c>
      <c r="R251" s="142">
        <f t="shared" si="52"/>
        <v>8.3172439800000006</v>
      </c>
      <c r="S251" s="142">
        <v>0</v>
      </c>
      <c r="T251" s="143">
        <f t="shared" si="53"/>
        <v>0</v>
      </c>
      <c r="AR251" s="144" t="s">
        <v>258</v>
      </c>
      <c r="AT251" s="144" t="s">
        <v>253</v>
      </c>
      <c r="AU251" s="144" t="s">
        <v>85</v>
      </c>
      <c r="AY251" s="13" t="s">
        <v>251</v>
      </c>
      <c r="BE251" s="145">
        <f t="shared" si="54"/>
        <v>0</v>
      </c>
      <c r="BF251" s="145">
        <f t="shared" si="55"/>
        <v>0</v>
      </c>
      <c r="BG251" s="145">
        <f t="shared" si="56"/>
        <v>0</v>
      </c>
      <c r="BH251" s="145">
        <f t="shared" si="57"/>
        <v>0</v>
      </c>
      <c r="BI251" s="145">
        <f t="shared" si="58"/>
        <v>0</v>
      </c>
      <c r="BJ251" s="13" t="s">
        <v>83</v>
      </c>
      <c r="BK251" s="145">
        <f t="shared" si="59"/>
        <v>0</v>
      </c>
      <c r="BL251" s="13" t="s">
        <v>258</v>
      </c>
      <c r="BM251" s="144" t="s">
        <v>3544</v>
      </c>
    </row>
    <row r="252" spans="2:65" s="1" customFormat="1" ht="24.2" customHeight="1">
      <c r="B252" s="132"/>
      <c r="C252" s="133" t="s">
        <v>623</v>
      </c>
      <c r="D252" s="133" t="s">
        <v>253</v>
      </c>
      <c r="E252" s="134" t="s">
        <v>612</v>
      </c>
      <c r="F252" s="135" t="s">
        <v>613</v>
      </c>
      <c r="G252" s="136" t="s">
        <v>256</v>
      </c>
      <c r="H252" s="137">
        <v>697.61</v>
      </c>
      <c r="I252" s="138"/>
      <c r="J252" s="139">
        <f t="shared" si="50"/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 t="shared" si="51"/>
        <v>0</v>
      </c>
      <c r="Q252" s="142">
        <v>3.3E-3</v>
      </c>
      <c r="R252" s="142">
        <f t="shared" si="52"/>
        <v>2.3021129999999999</v>
      </c>
      <c r="S252" s="142">
        <v>0</v>
      </c>
      <c r="T252" s="143">
        <f t="shared" si="53"/>
        <v>0</v>
      </c>
      <c r="AR252" s="144" t="s">
        <v>258</v>
      </c>
      <c r="AT252" s="144" t="s">
        <v>253</v>
      </c>
      <c r="AU252" s="144" t="s">
        <v>85</v>
      </c>
      <c r="AY252" s="13" t="s">
        <v>251</v>
      </c>
      <c r="BE252" s="145">
        <f t="shared" si="54"/>
        <v>0</v>
      </c>
      <c r="BF252" s="145">
        <f t="shared" si="55"/>
        <v>0</v>
      </c>
      <c r="BG252" s="145">
        <f t="shared" si="56"/>
        <v>0</v>
      </c>
      <c r="BH252" s="145">
        <f t="shared" si="57"/>
        <v>0</v>
      </c>
      <c r="BI252" s="145">
        <f t="shared" si="58"/>
        <v>0</v>
      </c>
      <c r="BJ252" s="13" t="s">
        <v>83</v>
      </c>
      <c r="BK252" s="145">
        <f t="shared" si="59"/>
        <v>0</v>
      </c>
      <c r="BL252" s="13" t="s">
        <v>258</v>
      </c>
      <c r="BM252" s="144" t="s">
        <v>3545</v>
      </c>
    </row>
    <row r="253" spans="2:65" s="1" customFormat="1" ht="24.2" customHeight="1">
      <c r="B253" s="132"/>
      <c r="C253" s="133" t="s">
        <v>627</v>
      </c>
      <c r="D253" s="133" t="s">
        <v>253</v>
      </c>
      <c r="E253" s="134" t="s">
        <v>616</v>
      </c>
      <c r="F253" s="135" t="s">
        <v>3546</v>
      </c>
      <c r="G253" s="136" t="s">
        <v>262</v>
      </c>
      <c r="H253" s="137">
        <v>7.1360000000000001</v>
      </c>
      <c r="I253" s="138"/>
      <c r="J253" s="139">
        <f t="shared" si="50"/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 t="shared" si="51"/>
        <v>0</v>
      </c>
      <c r="Q253" s="142">
        <v>2.5018699999999998</v>
      </c>
      <c r="R253" s="142">
        <f t="shared" si="52"/>
        <v>17.853344319999998</v>
      </c>
      <c r="S253" s="142">
        <v>0</v>
      </c>
      <c r="T253" s="143">
        <f t="shared" si="53"/>
        <v>0</v>
      </c>
      <c r="AR253" s="144" t="s">
        <v>258</v>
      </c>
      <c r="AT253" s="144" t="s">
        <v>253</v>
      </c>
      <c r="AU253" s="144" t="s">
        <v>85</v>
      </c>
      <c r="AY253" s="13" t="s">
        <v>251</v>
      </c>
      <c r="BE253" s="145">
        <f t="shared" si="54"/>
        <v>0</v>
      </c>
      <c r="BF253" s="145">
        <f t="shared" si="55"/>
        <v>0</v>
      </c>
      <c r="BG253" s="145">
        <f t="shared" si="56"/>
        <v>0</v>
      </c>
      <c r="BH253" s="145">
        <f t="shared" si="57"/>
        <v>0</v>
      </c>
      <c r="BI253" s="145">
        <f t="shared" si="58"/>
        <v>0</v>
      </c>
      <c r="BJ253" s="13" t="s">
        <v>83</v>
      </c>
      <c r="BK253" s="145">
        <f t="shared" si="59"/>
        <v>0</v>
      </c>
      <c r="BL253" s="13" t="s">
        <v>258</v>
      </c>
      <c r="BM253" s="144" t="s">
        <v>618</v>
      </c>
    </row>
    <row r="254" spans="2:65" s="1" customFormat="1" ht="24.2" customHeight="1">
      <c r="B254" s="132"/>
      <c r="C254" s="133" t="s">
        <v>631</v>
      </c>
      <c r="D254" s="133" t="s">
        <v>253</v>
      </c>
      <c r="E254" s="134" t="s">
        <v>3547</v>
      </c>
      <c r="F254" s="135" t="s">
        <v>3548</v>
      </c>
      <c r="G254" s="136" t="s">
        <v>262</v>
      </c>
      <c r="H254" s="137">
        <v>0.54100000000000004</v>
      </c>
      <c r="I254" s="138"/>
      <c r="J254" s="139">
        <f t="shared" si="50"/>
        <v>0</v>
      </c>
      <c r="K254" s="135" t="s">
        <v>257</v>
      </c>
      <c r="L254" s="28"/>
      <c r="M254" s="140" t="s">
        <v>1</v>
      </c>
      <c r="N254" s="141" t="s">
        <v>41</v>
      </c>
      <c r="P254" s="142">
        <f t="shared" si="51"/>
        <v>0</v>
      </c>
      <c r="Q254" s="142">
        <v>2.3010199999999998</v>
      </c>
      <c r="R254" s="142">
        <f t="shared" si="52"/>
        <v>1.2448518200000001</v>
      </c>
      <c r="S254" s="142">
        <v>0</v>
      </c>
      <c r="T254" s="143">
        <f t="shared" si="53"/>
        <v>0</v>
      </c>
      <c r="AR254" s="144" t="s">
        <v>258</v>
      </c>
      <c r="AT254" s="144" t="s">
        <v>253</v>
      </c>
      <c r="AU254" s="144" t="s">
        <v>85</v>
      </c>
      <c r="AY254" s="13" t="s">
        <v>251</v>
      </c>
      <c r="BE254" s="145">
        <f t="shared" si="54"/>
        <v>0</v>
      </c>
      <c r="BF254" s="145">
        <f t="shared" si="55"/>
        <v>0</v>
      </c>
      <c r="BG254" s="145">
        <f t="shared" si="56"/>
        <v>0</v>
      </c>
      <c r="BH254" s="145">
        <f t="shared" si="57"/>
        <v>0</v>
      </c>
      <c r="BI254" s="145">
        <f t="shared" si="58"/>
        <v>0</v>
      </c>
      <c r="BJ254" s="13" t="s">
        <v>83</v>
      </c>
      <c r="BK254" s="145">
        <f t="shared" si="59"/>
        <v>0</v>
      </c>
      <c r="BL254" s="13" t="s">
        <v>258</v>
      </c>
      <c r="BM254" s="144" t="s">
        <v>3549</v>
      </c>
    </row>
    <row r="255" spans="2:65" s="1" customFormat="1" ht="24.2" customHeight="1">
      <c r="B255" s="132"/>
      <c r="C255" s="133" t="s">
        <v>635</v>
      </c>
      <c r="D255" s="133" t="s">
        <v>253</v>
      </c>
      <c r="E255" s="134" t="s">
        <v>620</v>
      </c>
      <c r="F255" s="135" t="s">
        <v>3550</v>
      </c>
      <c r="G255" s="136" t="s">
        <v>262</v>
      </c>
      <c r="H255" s="137">
        <v>0.56200000000000006</v>
      </c>
      <c r="I255" s="138"/>
      <c r="J255" s="139">
        <f t="shared" si="50"/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si="51"/>
        <v>0</v>
      </c>
      <c r="Q255" s="142">
        <v>2.5018699999999998</v>
      </c>
      <c r="R255" s="142">
        <f t="shared" si="52"/>
        <v>1.4060509400000001</v>
      </c>
      <c r="S255" s="142">
        <v>0</v>
      </c>
      <c r="T255" s="143">
        <f t="shared" si="53"/>
        <v>0</v>
      </c>
      <c r="AR255" s="144" t="s">
        <v>258</v>
      </c>
      <c r="AT255" s="144" t="s">
        <v>253</v>
      </c>
      <c r="AU255" s="144" t="s">
        <v>85</v>
      </c>
      <c r="AY255" s="13" t="s">
        <v>251</v>
      </c>
      <c r="BE255" s="145">
        <f t="shared" si="54"/>
        <v>0</v>
      </c>
      <c r="BF255" s="145">
        <f t="shared" si="55"/>
        <v>0</v>
      </c>
      <c r="BG255" s="145">
        <f t="shared" si="56"/>
        <v>0</v>
      </c>
      <c r="BH255" s="145">
        <f t="shared" si="57"/>
        <v>0</v>
      </c>
      <c r="BI255" s="145">
        <f t="shared" si="58"/>
        <v>0</v>
      </c>
      <c r="BJ255" s="13" t="s">
        <v>83</v>
      </c>
      <c r="BK255" s="145">
        <f t="shared" si="59"/>
        <v>0</v>
      </c>
      <c r="BL255" s="13" t="s">
        <v>258</v>
      </c>
      <c r="BM255" s="144" t="s">
        <v>622</v>
      </c>
    </row>
    <row r="256" spans="2:65" s="1" customFormat="1" ht="24.2" customHeight="1">
      <c r="B256" s="132"/>
      <c r="C256" s="133" t="s">
        <v>639</v>
      </c>
      <c r="D256" s="133" t="s">
        <v>253</v>
      </c>
      <c r="E256" s="134" t="s">
        <v>3551</v>
      </c>
      <c r="F256" s="135" t="s">
        <v>3552</v>
      </c>
      <c r="G256" s="136" t="s">
        <v>262</v>
      </c>
      <c r="H256" s="137">
        <v>1.008</v>
      </c>
      <c r="I256" s="138"/>
      <c r="J256" s="139">
        <f t="shared" si="5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51"/>
        <v>0</v>
      </c>
      <c r="Q256" s="142">
        <v>2.3010199999999998</v>
      </c>
      <c r="R256" s="142">
        <f t="shared" si="52"/>
        <v>2.3194281599999997</v>
      </c>
      <c r="S256" s="142">
        <v>0</v>
      </c>
      <c r="T256" s="143">
        <f t="shared" si="53"/>
        <v>0</v>
      </c>
      <c r="AR256" s="144" t="s">
        <v>258</v>
      </c>
      <c r="AT256" s="144" t="s">
        <v>253</v>
      </c>
      <c r="AU256" s="144" t="s">
        <v>85</v>
      </c>
      <c r="AY256" s="13" t="s">
        <v>251</v>
      </c>
      <c r="BE256" s="145">
        <f t="shared" si="54"/>
        <v>0</v>
      </c>
      <c r="BF256" s="145">
        <f t="shared" si="55"/>
        <v>0</v>
      </c>
      <c r="BG256" s="145">
        <f t="shared" si="56"/>
        <v>0</v>
      </c>
      <c r="BH256" s="145">
        <f t="shared" si="57"/>
        <v>0</v>
      </c>
      <c r="BI256" s="145">
        <f t="shared" si="58"/>
        <v>0</v>
      </c>
      <c r="BJ256" s="13" t="s">
        <v>83</v>
      </c>
      <c r="BK256" s="145">
        <f t="shared" si="59"/>
        <v>0</v>
      </c>
      <c r="BL256" s="13" t="s">
        <v>258</v>
      </c>
      <c r="BM256" s="144" t="s">
        <v>3553</v>
      </c>
    </row>
    <row r="257" spans="2:65" s="1" customFormat="1" ht="24.2" customHeight="1">
      <c r="B257" s="132"/>
      <c r="C257" s="133" t="s">
        <v>643</v>
      </c>
      <c r="D257" s="133" t="s">
        <v>253</v>
      </c>
      <c r="E257" s="134" t="s">
        <v>624</v>
      </c>
      <c r="F257" s="135" t="s">
        <v>3554</v>
      </c>
      <c r="G257" s="136" t="s">
        <v>262</v>
      </c>
      <c r="H257" s="137">
        <v>67.376999999999995</v>
      </c>
      <c r="I257" s="138"/>
      <c r="J257" s="139">
        <f t="shared" si="5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51"/>
        <v>0</v>
      </c>
      <c r="Q257" s="142">
        <v>2.3010199999999998</v>
      </c>
      <c r="R257" s="142">
        <f t="shared" si="52"/>
        <v>155.03582453999996</v>
      </c>
      <c r="S257" s="142">
        <v>0</v>
      </c>
      <c r="T257" s="143">
        <f t="shared" si="53"/>
        <v>0</v>
      </c>
      <c r="AR257" s="144" t="s">
        <v>258</v>
      </c>
      <c r="AT257" s="144" t="s">
        <v>253</v>
      </c>
      <c r="AU257" s="144" t="s">
        <v>85</v>
      </c>
      <c r="AY257" s="13" t="s">
        <v>251</v>
      </c>
      <c r="BE257" s="145">
        <f t="shared" si="54"/>
        <v>0</v>
      </c>
      <c r="BF257" s="145">
        <f t="shared" si="55"/>
        <v>0</v>
      </c>
      <c r="BG257" s="145">
        <f t="shared" si="56"/>
        <v>0</v>
      </c>
      <c r="BH257" s="145">
        <f t="shared" si="57"/>
        <v>0</v>
      </c>
      <c r="BI257" s="145">
        <f t="shared" si="58"/>
        <v>0</v>
      </c>
      <c r="BJ257" s="13" t="s">
        <v>83</v>
      </c>
      <c r="BK257" s="145">
        <f t="shared" si="59"/>
        <v>0</v>
      </c>
      <c r="BL257" s="13" t="s">
        <v>258</v>
      </c>
      <c r="BM257" s="144" t="s">
        <v>626</v>
      </c>
    </row>
    <row r="258" spans="2:65" s="1" customFormat="1" ht="24.2" customHeight="1">
      <c r="B258" s="132"/>
      <c r="C258" s="133" t="s">
        <v>647</v>
      </c>
      <c r="D258" s="133" t="s">
        <v>253</v>
      </c>
      <c r="E258" s="134" t="s">
        <v>628</v>
      </c>
      <c r="F258" s="135" t="s">
        <v>3555</v>
      </c>
      <c r="G258" s="136" t="s">
        <v>262</v>
      </c>
      <c r="H258" s="137">
        <v>1.387</v>
      </c>
      <c r="I258" s="138"/>
      <c r="J258" s="139">
        <f t="shared" si="5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51"/>
        <v>0</v>
      </c>
      <c r="Q258" s="142">
        <v>2.5018699999999998</v>
      </c>
      <c r="R258" s="142">
        <f t="shared" si="52"/>
        <v>3.4700936899999997</v>
      </c>
      <c r="S258" s="142">
        <v>0</v>
      </c>
      <c r="T258" s="143">
        <f t="shared" si="53"/>
        <v>0</v>
      </c>
      <c r="AR258" s="144" t="s">
        <v>258</v>
      </c>
      <c r="AT258" s="144" t="s">
        <v>253</v>
      </c>
      <c r="AU258" s="144" t="s">
        <v>85</v>
      </c>
      <c r="AY258" s="13" t="s">
        <v>251</v>
      </c>
      <c r="BE258" s="145">
        <f t="shared" si="54"/>
        <v>0</v>
      </c>
      <c r="BF258" s="145">
        <f t="shared" si="55"/>
        <v>0</v>
      </c>
      <c r="BG258" s="145">
        <f t="shared" si="56"/>
        <v>0</v>
      </c>
      <c r="BH258" s="145">
        <f t="shared" si="57"/>
        <v>0</v>
      </c>
      <c r="BI258" s="145">
        <f t="shared" si="58"/>
        <v>0</v>
      </c>
      <c r="BJ258" s="13" t="s">
        <v>83</v>
      </c>
      <c r="BK258" s="145">
        <f t="shared" si="59"/>
        <v>0</v>
      </c>
      <c r="BL258" s="13" t="s">
        <v>258</v>
      </c>
      <c r="BM258" s="144" t="s">
        <v>630</v>
      </c>
    </row>
    <row r="259" spans="2:65" s="1" customFormat="1" ht="24.2" customHeight="1">
      <c r="B259" s="132"/>
      <c r="C259" s="133" t="s">
        <v>651</v>
      </c>
      <c r="D259" s="133" t="s">
        <v>253</v>
      </c>
      <c r="E259" s="134" t="s">
        <v>3556</v>
      </c>
      <c r="F259" s="135" t="s">
        <v>3557</v>
      </c>
      <c r="G259" s="136" t="s">
        <v>262</v>
      </c>
      <c r="H259" s="137">
        <v>0.29399999999999998</v>
      </c>
      <c r="I259" s="138"/>
      <c r="J259" s="139">
        <f t="shared" si="50"/>
        <v>0</v>
      </c>
      <c r="K259" s="135" t="s">
        <v>257</v>
      </c>
      <c r="L259" s="28"/>
      <c r="M259" s="140" t="s">
        <v>1</v>
      </c>
      <c r="N259" s="141" t="s">
        <v>41</v>
      </c>
      <c r="P259" s="142">
        <f t="shared" si="51"/>
        <v>0</v>
      </c>
      <c r="Q259" s="142">
        <v>2.5018699999999998</v>
      </c>
      <c r="R259" s="142">
        <f t="shared" si="52"/>
        <v>0.73554977999999993</v>
      </c>
      <c r="S259" s="142">
        <v>0</v>
      </c>
      <c r="T259" s="143">
        <f t="shared" si="53"/>
        <v>0</v>
      </c>
      <c r="AR259" s="144" t="s">
        <v>258</v>
      </c>
      <c r="AT259" s="144" t="s">
        <v>253</v>
      </c>
      <c r="AU259" s="144" t="s">
        <v>85</v>
      </c>
      <c r="AY259" s="13" t="s">
        <v>251</v>
      </c>
      <c r="BE259" s="145">
        <f t="shared" si="54"/>
        <v>0</v>
      </c>
      <c r="BF259" s="145">
        <f t="shared" si="55"/>
        <v>0</v>
      </c>
      <c r="BG259" s="145">
        <f t="shared" si="56"/>
        <v>0</v>
      </c>
      <c r="BH259" s="145">
        <f t="shared" si="57"/>
        <v>0</v>
      </c>
      <c r="BI259" s="145">
        <f t="shared" si="58"/>
        <v>0</v>
      </c>
      <c r="BJ259" s="13" t="s">
        <v>83</v>
      </c>
      <c r="BK259" s="145">
        <f t="shared" si="59"/>
        <v>0</v>
      </c>
      <c r="BL259" s="13" t="s">
        <v>258</v>
      </c>
      <c r="BM259" s="144" t="s">
        <v>3558</v>
      </c>
    </row>
    <row r="260" spans="2:65" s="1" customFormat="1" ht="24.2" customHeight="1">
      <c r="B260" s="132"/>
      <c r="C260" s="133" t="s">
        <v>655</v>
      </c>
      <c r="D260" s="133" t="s">
        <v>253</v>
      </c>
      <c r="E260" s="134" t="s">
        <v>632</v>
      </c>
      <c r="F260" s="135" t="s">
        <v>3559</v>
      </c>
      <c r="G260" s="136" t="s">
        <v>262</v>
      </c>
      <c r="H260" s="137">
        <v>7.43</v>
      </c>
      <c r="I260" s="138"/>
      <c r="J260" s="139">
        <f t="shared" si="50"/>
        <v>0</v>
      </c>
      <c r="K260" s="135" t="s">
        <v>257</v>
      </c>
      <c r="L260" s="28"/>
      <c r="M260" s="140" t="s">
        <v>1</v>
      </c>
      <c r="N260" s="141" t="s">
        <v>41</v>
      </c>
      <c r="P260" s="142">
        <f t="shared" si="51"/>
        <v>0</v>
      </c>
      <c r="Q260" s="142">
        <v>0</v>
      </c>
      <c r="R260" s="142">
        <f t="shared" si="52"/>
        <v>0</v>
      </c>
      <c r="S260" s="142">
        <v>0</v>
      </c>
      <c r="T260" s="143">
        <f t="shared" si="53"/>
        <v>0</v>
      </c>
      <c r="AR260" s="144" t="s">
        <v>258</v>
      </c>
      <c r="AT260" s="144" t="s">
        <v>253</v>
      </c>
      <c r="AU260" s="144" t="s">
        <v>85</v>
      </c>
      <c r="AY260" s="13" t="s">
        <v>251</v>
      </c>
      <c r="BE260" s="145">
        <f t="shared" si="54"/>
        <v>0</v>
      </c>
      <c r="BF260" s="145">
        <f t="shared" si="55"/>
        <v>0</v>
      </c>
      <c r="BG260" s="145">
        <f t="shared" si="56"/>
        <v>0</v>
      </c>
      <c r="BH260" s="145">
        <f t="shared" si="57"/>
        <v>0</v>
      </c>
      <c r="BI260" s="145">
        <f t="shared" si="58"/>
        <v>0</v>
      </c>
      <c r="BJ260" s="13" t="s">
        <v>83</v>
      </c>
      <c r="BK260" s="145">
        <f t="shared" si="59"/>
        <v>0</v>
      </c>
      <c r="BL260" s="13" t="s">
        <v>258</v>
      </c>
      <c r="BM260" s="144" t="s">
        <v>634</v>
      </c>
    </row>
    <row r="261" spans="2:65" s="1" customFormat="1" ht="16.5" customHeight="1">
      <c r="B261" s="132"/>
      <c r="C261" s="133" t="s">
        <v>659</v>
      </c>
      <c r="D261" s="133" t="s">
        <v>253</v>
      </c>
      <c r="E261" s="134" t="s">
        <v>644</v>
      </c>
      <c r="F261" s="135" t="s">
        <v>645</v>
      </c>
      <c r="G261" s="136" t="s">
        <v>281</v>
      </c>
      <c r="H261" s="137">
        <v>0.498</v>
      </c>
      <c r="I261" s="138"/>
      <c r="J261" s="139">
        <f t="shared" si="50"/>
        <v>0</v>
      </c>
      <c r="K261" s="135" t="s">
        <v>257</v>
      </c>
      <c r="L261" s="28"/>
      <c r="M261" s="140" t="s">
        <v>1</v>
      </c>
      <c r="N261" s="141" t="s">
        <v>41</v>
      </c>
      <c r="P261" s="142">
        <f t="shared" si="51"/>
        <v>0</v>
      </c>
      <c r="Q261" s="142">
        <v>1.06277</v>
      </c>
      <c r="R261" s="142">
        <f t="shared" si="52"/>
        <v>0.52925946000000001</v>
      </c>
      <c r="S261" s="142">
        <v>0</v>
      </c>
      <c r="T261" s="143">
        <f t="shared" si="53"/>
        <v>0</v>
      </c>
      <c r="AR261" s="144" t="s">
        <v>258</v>
      </c>
      <c r="AT261" s="144" t="s">
        <v>253</v>
      </c>
      <c r="AU261" s="144" t="s">
        <v>85</v>
      </c>
      <c r="AY261" s="13" t="s">
        <v>251</v>
      </c>
      <c r="BE261" s="145">
        <f t="shared" si="54"/>
        <v>0</v>
      </c>
      <c r="BF261" s="145">
        <f t="shared" si="55"/>
        <v>0</v>
      </c>
      <c r="BG261" s="145">
        <f t="shared" si="56"/>
        <v>0</v>
      </c>
      <c r="BH261" s="145">
        <f t="shared" si="57"/>
        <v>0</v>
      </c>
      <c r="BI261" s="145">
        <f t="shared" si="58"/>
        <v>0</v>
      </c>
      <c r="BJ261" s="13" t="s">
        <v>83</v>
      </c>
      <c r="BK261" s="145">
        <f t="shared" si="59"/>
        <v>0</v>
      </c>
      <c r="BL261" s="13" t="s">
        <v>258</v>
      </c>
      <c r="BM261" s="144" t="s">
        <v>646</v>
      </c>
    </row>
    <row r="262" spans="2:65" s="1" customFormat="1" ht="16.5" customHeight="1">
      <c r="B262" s="132"/>
      <c r="C262" s="133" t="s">
        <v>663</v>
      </c>
      <c r="D262" s="133" t="s">
        <v>253</v>
      </c>
      <c r="E262" s="134" t="s">
        <v>656</v>
      </c>
      <c r="F262" s="135" t="s">
        <v>657</v>
      </c>
      <c r="G262" s="136" t="s">
        <v>262</v>
      </c>
      <c r="H262" s="137">
        <v>1.306</v>
      </c>
      <c r="I262" s="138"/>
      <c r="J262" s="139">
        <f t="shared" si="50"/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 t="shared" si="51"/>
        <v>0</v>
      </c>
      <c r="Q262" s="142">
        <v>1.98</v>
      </c>
      <c r="R262" s="142">
        <f t="shared" si="52"/>
        <v>2.58588</v>
      </c>
      <c r="S262" s="142">
        <v>0</v>
      </c>
      <c r="T262" s="143">
        <f t="shared" si="53"/>
        <v>0</v>
      </c>
      <c r="AR262" s="144" t="s">
        <v>258</v>
      </c>
      <c r="AT262" s="144" t="s">
        <v>253</v>
      </c>
      <c r="AU262" s="144" t="s">
        <v>85</v>
      </c>
      <c r="AY262" s="13" t="s">
        <v>251</v>
      </c>
      <c r="BE262" s="145">
        <f t="shared" si="54"/>
        <v>0</v>
      </c>
      <c r="BF262" s="145">
        <f t="shared" si="55"/>
        <v>0</v>
      </c>
      <c r="BG262" s="145">
        <f t="shared" si="56"/>
        <v>0</v>
      </c>
      <c r="BH262" s="145">
        <f t="shared" si="57"/>
        <v>0</v>
      </c>
      <c r="BI262" s="145">
        <f t="shared" si="58"/>
        <v>0</v>
      </c>
      <c r="BJ262" s="13" t="s">
        <v>83</v>
      </c>
      <c r="BK262" s="145">
        <f t="shared" si="59"/>
        <v>0</v>
      </c>
      <c r="BL262" s="13" t="s">
        <v>258</v>
      </c>
      <c r="BM262" s="144" t="s">
        <v>658</v>
      </c>
    </row>
    <row r="263" spans="2:65" s="1" customFormat="1" ht="16.5" customHeight="1">
      <c r="B263" s="132"/>
      <c r="C263" s="133" t="s">
        <v>667</v>
      </c>
      <c r="D263" s="133" t="s">
        <v>253</v>
      </c>
      <c r="E263" s="134" t="s">
        <v>3560</v>
      </c>
      <c r="F263" s="135" t="s">
        <v>3561</v>
      </c>
      <c r="G263" s="136" t="s">
        <v>262</v>
      </c>
      <c r="H263" s="137">
        <v>0.33100000000000002</v>
      </c>
      <c r="I263" s="138"/>
      <c r="J263" s="139">
        <f t="shared" si="50"/>
        <v>0</v>
      </c>
      <c r="K263" s="135" t="s">
        <v>257</v>
      </c>
      <c r="L263" s="28"/>
      <c r="M263" s="140" t="s">
        <v>1</v>
      </c>
      <c r="N263" s="141" t="s">
        <v>41</v>
      </c>
      <c r="P263" s="142">
        <f t="shared" si="51"/>
        <v>0</v>
      </c>
      <c r="Q263" s="142">
        <v>0.42</v>
      </c>
      <c r="R263" s="142">
        <f t="shared" si="52"/>
        <v>0.13902</v>
      </c>
      <c r="S263" s="142">
        <v>0</v>
      </c>
      <c r="T263" s="143">
        <f t="shared" si="53"/>
        <v>0</v>
      </c>
      <c r="AR263" s="144" t="s">
        <v>258</v>
      </c>
      <c r="AT263" s="144" t="s">
        <v>253</v>
      </c>
      <c r="AU263" s="144" t="s">
        <v>85</v>
      </c>
      <c r="AY263" s="13" t="s">
        <v>251</v>
      </c>
      <c r="BE263" s="145">
        <f t="shared" si="54"/>
        <v>0</v>
      </c>
      <c r="BF263" s="145">
        <f t="shared" si="55"/>
        <v>0</v>
      </c>
      <c r="BG263" s="145">
        <f t="shared" si="56"/>
        <v>0</v>
      </c>
      <c r="BH263" s="145">
        <f t="shared" si="57"/>
        <v>0</v>
      </c>
      <c r="BI263" s="145">
        <f t="shared" si="58"/>
        <v>0</v>
      </c>
      <c r="BJ263" s="13" t="s">
        <v>83</v>
      </c>
      <c r="BK263" s="145">
        <f t="shared" si="59"/>
        <v>0</v>
      </c>
      <c r="BL263" s="13" t="s">
        <v>258</v>
      </c>
      <c r="BM263" s="144" t="s">
        <v>3562</v>
      </c>
    </row>
    <row r="264" spans="2:65" s="1" customFormat="1" ht="24.2" customHeight="1">
      <c r="B264" s="132"/>
      <c r="C264" s="133" t="s">
        <v>671</v>
      </c>
      <c r="D264" s="133" t="s">
        <v>253</v>
      </c>
      <c r="E264" s="134" t="s">
        <v>3563</v>
      </c>
      <c r="F264" s="135" t="s">
        <v>3564</v>
      </c>
      <c r="G264" s="136" t="s">
        <v>262</v>
      </c>
      <c r="H264" s="137">
        <v>76.319000000000003</v>
      </c>
      <c r="I264" s="138"/>
      <c r="J264" s="139">
        <f t="shared" si="50"/>
        <v>0</v>
      </c>
      <c r="K264" s="135" t="s">
        <v>3522</v>
      </c>
      <c r="L264" s="28"/>
      <c r="M264" s="140" t="s">
        <v>1</v>
      </c>
      <c r="N264" s="141" t="s">
        <v>41</v>
      </c>
      <c r="P264" s="142">
        <f t="shared" si="51"/>
        <v>0</v>
      </c>
      <c r="Q264" s="142">
        <v>0.42</v>
      </c>
      <c r="R264" s="142">
        <f t="shared" si="52"/>
        <v>32.053980000000003</v>
      </c>
      <c r="S264" s="142">
        <v>0</v>
      </c>
      <c r="T264" s="143">
        <f t="shared" si="53"/>
        <v>0</v>
      </c>
      <c r="AR264" s="144" t="s">
        <v>258</v>
      </c>
      <c r="AT264" s="144" t="s">
        <v>253</v>
      </c>
      <c r="AU264" s="144" t="s">
        <v>85</v>
      </c>
      <c r="AY264" s="13" t="s">
        <v>251</v>
      </c>
      <c r="BE264" s="145">
        <f t="shared" si="54"/>
        <v>0</v>
      </c>
      <c r="BF264" s="145">
        <f t="shared" si="55"/>
        <v>0</v>
      </c>
      <c r="BG264" s="145">
        <f t="shared" si="56"/>
        <v>0</v>
      </c>
      <c r="BH264" s="145">
        <f t="shared" si="57"/>
        <v>0</v>
      </c>
      <c r="BI264" s="145">
        <f t="shared" si="58"/>
        <v>0</v>
      </c>
      <c r="BJ264" s="13" t="s">
        <v>83</v>
      </c>
      <c r="BK264" s="145">
        <f t="shared" si="59"/>
        <v>0</v>
      </c>
      <c r="BL264" s="13" t="s">
        <v>258</v>
      </c>
      <c r="BM264" s="144" t="s">
        <v>3565</v>
      </c>
    </row>
    <row r="265" spans="2:65" s="1" customFormat="1" ht="16.5" customHeight="1">
      <c r="B265" s="132"/>
      <c r="C265" s="133" t="s">
        <v>675</v>
      </c>
      <c r="D265" s="133" t="s">
        <v>253</v>
      </c>
      <c r="E265" s="134" t="s">
        <v>3566</v>
      </c>
      <c r="F265" s="135" t="s">
        <v>3567</v>
      </c>
      <c r="G265" s="136" t="s">
        <v>262</v>
      </c>
      <c r="H265" s="137">
        <v>13.09</v>
      </c>
      <c r="I265" s="138"/>
      <c r="J265" s="139">
        <f t="shared" si="50"/>
        <v>0</v>
      </c>
      <c r="K265" s="135" t="s">
        <v>257</v>
      </c>
      <c r="L265" s="28"/>
      <c r="M265" s="140" t="s">
        <v>1</v>
      </c>
      <c r="N265" s="141" t="s">
        <v>41</v>
      </c>
      <c r="P265" s="142">
        <f t="shared" si="51"/>
        <v>0</v>
      </c>
      <c r="Q265" s="142">
        <v>0.20250000000000001</v>
      </c>
      <c r="R265" s="142">
        <f t="shared" si="52"/>
        <v>2.650725</v>
      </c>
      <c r="S265" s="142">
        <v>0</v>
      </c>
      <c r="T265" s="143">
        <f t="shared" si="53"/>
        <v>0</v>
      </c>
      <c r="AR265" s="144" t="s">
        <v>258</v>
      </c>
      <c r="AT265" s="144" t="s">
        <v>253</v>
      </c>
      <c r="AU265" s="144" t="s">
        <v>85</v>
      </c>
      <c r="AY265" s="13" t="s">
        <v>251</v>
      </c>
      <c r="BE265" s="145">
        <f t="shared" si="54"/>
        <v>0</v>
      </c>
      <c r="BF265" s="145">
        <f t="shared" si="55"/>
        <v>0</v>
      </c>
      <c r="BG265" s="145">
        <f t="shared" si="56"/>
        <v>0</v>
      </c>
      <c r="BH265" s="145">
        <f t="shared" si="57"/>
        <v>0</v>
      </c>
      <c r="BI265" s="145">
        <f t="shared" si="58"/>
        <v>0</v>
      </c>
      <c r="BJ265" s="13" t="s">
        <v>83</v>
      </c>
      <c r="BK265" s="145">
        <f t="shared" si="59"/>
        <v>0</v>
      </c>
      <c r="BL265" s="13" t="s">
        <v>258</v>
      </c>
      <c r="BM265" s="144" t="s">
        <v>3568</v>
      </c>
    </row>
    <row r="266" spans="2:65" s="1" customFormat="1" ht="24.2" customHeight="1">
      <c r="B266" s="132"/>
      <c r="C266" s="133" t="s">
        <v>681</v>
      </c>
      <c r="D266" s="133" t="s">
        <v>253</v>
      </c>
      <c r="E266" s="134" t="s">
        <v>660</v>
      </c>
      <c r="F266" s="135" t="s">
        <v>661</v>
      </c>
      <c r="G266" s="136" t="s">
        <v>335</v>
      </c>
      <c r="H266" s="137">
        <v>6</v>
      </c>
      <c r="I266" s="138"/>
      <c r="J266" s="139">
        <f t="shared" si="50"/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 t="shared" si="51"/>
        <v>0</v>
      </c>
      <c r="Q266" s="142">
        <v>1.7770000000000001E-2</v>
      </c>
      <c r="R266" s="142">
        <f t="shared" si="52"/>
        <v>0.10662000000000001</v>
      </c>
      <c r="S266" s="142">
        <v>0</v>
      </c>
      <c r="T266" s="143">
        <f t="shared" si="53"/>
        <v>0</v>
      </c>
      <c r="AR266" s="144" t="s">
        <v>258</v>
      </c>
      <c r="AT266" s="144" t="s">
        <v>253</v>
      </c>
      <c r="AU266" s="144" t="s">
        <v>85</v>
      </c>
      <c r="AY266" s="13" t="s">
        <v>251</v>
      </c>
      <c r="BE266" s="145">
        <f t="shared" si="54"/>
        <v>0</v>
      </c>
      <c r="BF266" s="145">
        <f t="shared" si="55"/>
        <v>0</v>
      </c>
      <c r="BG266" s="145">
        <f t="shared" si="56"/>
        <v>0</v>
      </c>
      <c r="BH266" s="145">
        <f t="shared" si="57"/>
        <v>0</v>
      </c>
      <c r="BI266" s="145">
        <f t="shared" si="58"/>
        <v>0</v>
      </c>
      <c r="BJ266" s="13" t="s">
        <v>83</v>
      </c>
      <c r="BK266" s="145">
        <f t="shared" si="59"/>
        <v>0</v>
      </c>
      <c r="BL266" s="13" t="s">
        <v>258</v>
      </c>
      <c r="BM266" s="144" t="s">
        <v>662</v>
      </c>
    </row>
    <row r="267" spans="2:65" s="1" customFormat="1" ht="24.2" customHeight="1">
      <c r="B267" s="132"/>
      <c r="C267" s="133" t="s">
        <v>685</v>
      </c>
      <c r="D267" s="133" t="s">
        <v>253</v>
      </c>
      <c r="E267" s="134" t="s">
        <v>664</v>
      </c>
      <c r="F267" s="135" t="s">
        <v>3569</v>
      </c>
      <c r="G267" s="136" t="s">
        <v>335</v>
      </c>
      <c r="H267" s="137">
        <v>2</v>
      </c>
      <c r="I267" s="138"/>
      <c r="J267" s="139">
        <f t="shared" si="50"/>
        <v>0</v>
      </c>
      <c r="K267" s="135" t="s">
        <v>257</v>
      </c>
      <c r="L267" s="28"/>
      <c r="M267" s="140" t="s">
        <v>1</v>
      </c>
      <c r="N267" s="141" t="s">
        <v>41</v>
      </c>
      <c r="P267" s="142">
        <f t="shared" si="51"/>
        <v>0</v>
      </c>
      <c r="Q267" s="142">
        <v>3.5319999999999997E-2</v>
      </c>
      <c r="R267" s="142">
        <f t="shared" si="52"/>
        <v>7.0639999999999994E-2</v>
      </c>
      <c r="S267" s="142">
        <v>0</v>
      </c>
      <c r="T267" s="143">
        <f t="shared" si="53"/>
        <v>0</v>
      </c>
      <c r="AR267" s="144" t="s">
        <v>258</v>
      </c>
      <c r="AT267" s="144" t="s">
        <v>253</v>
      </c>
      <c r="AU267" s="144" t="s">
        <v>85</v>
      </c>
      <c r="AY267" s="13" t="s">
        <v>251</v>
      </c>
      <c r="BE267" s="145">
        <f t="shared" si="54"/>
        <v>0</v>
      </c>
      <c r="BF267" s="145">
        <f t="shared" si="55"/>
        <v>0</v>
      </c>
      <c r="BG267" s="145">
        <f t="shared" si="56"/>
        <v>0</v>
      </c>
      <c r="BH267" s="145">
        <f t="shared" si="57"/>
        <v>0</v>
      </c>
      <c r="BI267" s="145">
        <f t="shared" si="58"/>
        <v>0</v>
      </c>
      <c r="BJ267" s="13" t="s">
        <v>83</v>
      </c>
      <c r="BK267" s="145">
        <f t="shared" si="59"/>
        <v>0</v>
      </c>
      <c r="BL267" s="13" t="s">
        <v>258</v>
      </c>
      <c r="BM267" s="144" t="s">
        <v>666</v>
      </c>
    </row>
    <row r="268" spans="2:65" s="1" customFormat="1" ht="21.75" customHeight="1">
      <c r="B268" s="132"/>
      <c r="C268" s="133" t="s">
        <v>690</v>
      </c>
      <c r="D268" s="133" t="s">
        <v>253</v>
      </c>
      <c r="E268" s="134" t="s">
        <v>3570</v>
      </c>
      <c r="F268" s="135" t="s">
        <v>3571</v>
      </c>
      <c r="G268" s="136" t="s">
        <v>335</v>
      </c>
      <c r="H268" s="137">
        <v>15</v>
      </c>
      <c r="I268" s="138"/>
      <c r="J268" s="139">
        <f t="shared" si="50"/>
        <v>0</v>
      </c>
      <c r="K268" s="135" t="s">
        <v>257</v>
      </c>
      <c r="L268" s="28"/>
      <c r="M268" s="140" t="s">
        <v>1</v>
      </c>
      <c r="N268" s="141" t="s">
        <v>41</v>
      </c>
      <c r="P268" s="142">
        <f t="shared" si="51"/>
        <v>0</v>
      </c>
      <c r="Q268" s="142">
        <v>4.684E-2</v>
      </c>
      <c r="R268" s="142">
        <f t="shared" si="52"/>
        <v>0.7026</v>
      </c>
      <c r="S268" s="142">
        <v>0</v>
      </c>
      <c r="T268" s="143">
        <f t="shared" si="53"/>
        <v>0</v>
      </c>
      <c r="AR268" s="144" t="s">
        <v>258</v>
      </c>
      <c r="AT268" s="144" t="s">
        <v>253</v>
      </c>
      <c r="AU268" s="144" t="s">
        <v>85</v>
      </c>
      <c r="AY268" s="13" t="s">
        <v>251</v>
      </c>
      <c r="BE268" s="145">
        <f t="shared" si="54"/>
        <v>0</v>
      </c>
      <c r="BF268" s="145">
        <f t="shared" si="55"/>
        <v>0</v>
      </c>
      <c r="BG268" s="145">
        <f t="shared" si="56"/>
        <v>0</v>
      </c>
      <c r="BH268" s="145">
        <f t="shared" si="57"/>
        <v>0</v>
      </c>
      <c r="BI268" s="145">
        <f t="shared" si="58"/>
        <v>0</v>
      </c>
      <c r="BJ268" s="13" t="s">
        <v>83</v>
      </c>
      <c r="BK268" s="145">
        <f t="shared" si="59"/>
        <v>0</v>
      </c>
      <c r="BL268" s="13" t="s">
        <v>258</v>
      </c>
      <c r="BM268" s="144" t="s">
        <v>3572</v>
      </c>
    </row>
    <row r="269" spans="2:65" s="1" customFormat="1" ht="21.75" customHeight="1">
      <c r="B269" s="132"/>
      <c r="C269" s="133" t="s">
        <v>694</v>
      </c>
      <c r="D269" s="133" t="s">
        <v>253</v>
      </c>
      <c r="E269" s="134" t="s">
        <v>3573</v>
      </c>
      <c r="F269" s="135" t="s">
        <v>3574</v>
      </c>
      <c r="G269" s="136" t="s">
        <v>335</v>
      </c>
      <c r="H269" s="137">
        <v>5</v>
      </c>
      <c r="I269" s="138"/>
      <c r="J269" s="139">
        <f t="shared" si="50"/>
        <v>0</v>
      </c>
      <c r="K269" s="135" t="s">
        <v>257</v>
      </c>
      <c r="L269" s="28"/>
      <c r="M269" s="140" t="s">
        <v>1</v>
      </c>
      <c r="N269" s="141" t="s">
        <v>41</v>
      </c>
      <c r="P269" s="142">
        <f t="shared" si="51"/>
        <v>0</v>
      </c>
      <c r="Q269" s="142">
        <v>7.1459999999999996E-2</v>
      </c>
      <c r="R269" s="142">
        <f t="shared" si="52"/>
        <v>0.35729999999999995</v>
      </c>
      <c r="S269" s="142">
        <v>0</v>
      </c>
      <c r="T269" s="143">
        <f t="shared" si="53"/>
        <v>0</v>
      </c>
      <c r="AR269" s="144" t="s">
        <v>258</v>
      </c>
      <c r="AT269" s="144" t="s">
        <v>253</v>
      </c>
      <c r="AU269" s="144" t="s">
        <v>85</v>
      </c>
      <c r="AY269" s="13" t="s">
        <v>251</v>
      </c>
      <c r="BE269" s="145">
        <f t="shared" si="54"/>
        <v>0</v>
      </c>
      <c r="BF269" s="145">
        <f t="shared" si="55"/>
        <v>0</v>
      </c>
      <c r="BG269" s="145">
        <f t="shared" si="56"/>
        <v>0</v>
      </c>
      <c r="BH269" s="145">
        <f t="shared" si="57"/>
        <v>0</v>
      </c>
      <c r="BI269" s="145">
        <f t="shared" si="58"/>
        <v>0</v>
      </c>
      <c r="BJ269" s="13" t="s">
        <v>83</v>
      </c>
      <c r="BK269" s="145">
        <f t="shared" si="59"/>
        <v>0</v>
      </c>
      <c r="BL269" s="13" t="s">
        <v>258</v>
      </c>
      <c r="BM269" s="144" t="s">
        <v>3575</v>
      </c>
    </row>
    <row r="270" spans="2:65" s="1" customFormat="1" ht="24.2" customHeight="1">
      <c r="B270" s="132"/>
      <c r="C270" s="146" t="s">
        <v>698</v>
      </c>
      <c r="D270" s="146" t="s">
        <v>423</v>
      </c>
      <c r="E270" s="147" t="s">
        <v>3576</v>
      </c>
      <c r="F270" s="148" t="s">
        <v>3577</v>
      </c>
      <c r="G270" s="149" t="s">
        <v>335</v>
      </c>
      <c r="H270" s="150">
        <v>6</v>
      </c>
      <c r="I270" s="151"/>
      <c r="J270" s="152">
        <f t="shared" si="50"/>
        <v>0</v>
      </c>
      <c r="K270" s="148" t="s">
        <v>257</v>
      </c>
      <c r="L270" s="153"/>
      <c r="M270" s="154" t="s">
        <v>1</v>
      </c>
      <c r="N270" s="155" t="s">
        <v>41</v>
      </c>
      <c r="P270" s="142">
        <f t="shared" si="51"/>
        <v>0</v>
      </c>
      <c r="Q270" s="142">
        <v>1.7860000000000001E-2</v>
      </c>
      <c r="R270" s="142">
        <f t="shared" si="52"/>
        <v>0.10716000000000001</v>
      </c>
      <c r="S270" s="142">
        <v>0</v>
      </c>
      <c r="T270" s="143">
        <f t="shared" si="53"/>
        <v>0</v>
      </c>
      <c r="AR270" s="144" t="s">
        <v>283</v>
      </c>
      <c r="AT270" s="144" t="s">
        <v>423</v>
      </c>
      <c r="AU270" s="144" t="s">
        <v>85</v>
      </c>
      <c r="AY270" s="13" t="s">
        <v>251</v>
      </c>
      <c r="BE270" s="145">
        <f t="shared" si="54"/>
        <v>0</v>
      </c>
      <c r="BF270" s="145">
        <f t="shared" si="55"/>
        <v>0</v>
      </c>
      <c r="BG270" s="145">
        <f t="shared" si="56"/>
        <v>0</v>
      </c>
      <c r="BH270" s="145">
        <f t="shared" si="57"/>
        <v>0</v>
      </c>
      <c r="BI270" s="145">
        <f t="shared" si="58"/>
        <v>0</v>
      </c>
      <c r="BJ270" s="13" t="s">
        <v>83</v>
      </c>
      <c r="BK270" s="145">
        <f t="shared" si="59"/>
        <v>0</v>
      </c>
      <c r="BL270" s="13" t="s">
        <v>258</v>
      </c>
      <c r="BM270" s="144" t="s">
        <v>3578</v>
      </c>
    </row>
    <row r="271" spans="2:65" s="1" customFormat="1" ht="24.2" customHeight="1">
      <c r="B271" s="132"/>
      <c r="C271" s="146" t="s">
        <v>703</v>
      </c>
      <c r="D271" s="146" t="s">
        <v>423</v>
      </c>
      <c r="E271" s="147" t="s">
        <v>676</v>
      </c>
      <c r="F271" s="148" t="s">
        <v>3579</v>
      </c>
      <c r="G271" s="149" t="s">
        <v>335</v>
      </c>
      <c r="H271" s="150">
        <v>1</v>
      </c>
      <c r="I271" s="151"/>
      <c r="J271" s="152">
        <f t="shared" si="50"/>
        <v>0</v>
      </c>
      <c r="K271" s="148" t="s">
        <v>257</v>
      </c>
      <c r="L271" s="153"/>
      <c r="M271" s="154" t="s">
        <v>1</v>
      </c>
      <c r="N271" s="155" t="s">
        <v>41</v>
      </c>
      <c r="P271" s="142">
        <f t="shared" si="51"/>
        <v>0</v>
      </c>
      <c r="Q271" s="142">
        <v>1.95E-2</v>
      </c>
      <c r="R271" s="142">
        <f t="shared" si="52"/>
        <v>1.95E-2</v>
      </c>
      <c r="S271" s="142">
        <v>0</v>
      </c>
      <c r="T271" s="143">
        <f t="shared" si="53"/>
        <v>0</v>
      </c>
      <c r="AR271" s="144" t="s">
        <v>283</v>
      </c>
      <c r="AT271" s="144" t="s">
        <v>423</v>
      </c>
      <c r="AU271" s="144" t="s">
        <v>85</v>
      </c>
      <c r="AY271" s="13" t="s">
        <v>251</v>
      </c>
      <c r="BE271" s="145">
        <f t="shared" si="54"/>
        <v>0</v>
      </c>
      <c r="BF271" s="145">
        <f t="shared" si="55"/>
        <v>0</v>
      </c>
      <c r="BG271" s="145">
        <f t="shared" si="56"/>
        <v>0</v>
      </c>
      <c r="BH271" s="145">
        <f t="shared" si="57"/>
        <v>0</v>
      </c>
      <c r="BI271" s="145">
        <f t="shared" si="58"/>
        <v>0</v>
      </c>
      <c r="BJ271" s="13" t="s">
        <v>83</v>
      </c>
      <c r="BK271" s="145">
        <f t="shared" si="59"/>
        <v>0</v>
      </c>
      <c r="BL271" s="13" t="s">
        <v>258</v>
      </c>
      <c r="BM271" s="144" t="s">
        <v>3580</v>
      </c>
    </row>
    <row r="272" spans="2:65" s="1" customFormat="1" ht="19.5">
      <c r="B272" s="28"/>
      <c r="D272" s="156" t="s">
        <v>679</v>
      </c>
      <c r="F272" s="157" t="s">
        <v>680</v>
      </c>
      <c r="I272" s="158"/>
      <c r="L272" s="28"/>
      <c r="M272" s="159"/>
      <c r="T272" s="52"/>
      <c r="AT272" s="13" t="s">
        <v>679</v>
      </c>
      <c r="AU272" s="13" t="s">
        <v>85</v>
      </c>
    </row>
    <row r="273" spans="2:65" s="1" customFormat="1" ht="24.2" customHeight="1">
      <c r="B273" s="132"/>
      <c r="C273" s="146" t="s">
        <v>709</v>
      </c>
      <c r="D273" s="146" t="s">
        <v>423</v>
      </c>
      <c r="E273" s="147" t="s">
        <v>3581</v>
      </c>
      <c r="F273" s="148" t="s">
        <v>3582</v>
      </c>
      <c r="G273" s="149" t="s">
        <v>335</v>
      </c>
      <c r="H273" s="150">
        <v>2</v>
      </c>
      <c r="I273" s="151"/>
      <c r="J273" s="152">
        <f t="shared" ref="J273:J278" si="60">ROUND(I273*H273,2)</f>
        <v>0</v>
      </c>
      <c r="K273" s="148" t="s">
        <v>257</v>
      </c>
      <c r="L273" s="153"/>
      <c r="M273" s="154" t="s">
        <v>1</v>
      </c>
      <c r="N273" s="155" t="s">
        <v>41</v>
      </c>
      <c r="P273" s="142">
        <f t="shared" ref="P273:P278" si="61">O273*H273</f>
        <v>0</v>
      </c>
      <c r="Q273" s="142">
        <v>1.553E-2</v>
      </c>
      <c r="R273" s="142">
        <f t="shared" ref="R273:R278" si="62">Q273*H273</f>
        <v>3.1060000000000001E-2</v>
      </c>
      <c r="S273" s="142">
        <v>0</v>
      </c>
      <c r="T273" s="143">
        <f t="shared" ref="T273:T278" si="63">S273*H273</f>
        <v>0</v>
      </c>
      <c r="AR273" s="144" t="s">
        <v>283</v>
      </c>
      <c r="AT273" s="144" t="s">
        <v>423</v>
      </c>
      <c r="AU273" s="144" t="s">
        <v>85</v>
      </c>
      <c r="AY273" s="13" t="s">
        <v>251</v>
      </c>
      <c r="BE273" s="145">
        <f t="shared" ref="BE273:BE278" si="64">IF(N273="základní",J273,0)</f>
        <v>0</v>
      </c>
      <c r="BF273" s="145">
        <f t="shared" ref="BF273:BF278" si="65">IF(N273="snížená",J273,0)</f>
        <v>0</v>
      </c>
      <c r="BG273" s="145">
        <f t="shared" ref="BG273:BG278" si="66">IF(N273="zákl. přenesená",J273,0)</f>
        <v>0</v>
      </c>
      <c r="BH273" s="145">
        <f t="shared" ref="BH273:BH278" si="67">IF(N273="sníž. přenesená",J273,0)</f>
        <v>0</v>
      </c>
      <c r="BI273" s="145">
        <f t="shared" ref="BI273:BI278" si="68">IF(N273="nulová",J273,0)</f>
        <v>0</v>
      </c>
      <c r="BJ273" s="13" t="s">
        <v>83</v>
      </c>
      <c r="BK273" s="145">
        <f t="shared" ref="BK273:BK278" si="69">ROUND(I273*H273,2)</f>
        <v>0</v>
      </c>
      <c r="BL273" s="13" t="s">
        <v>258</v>
      </c>
      <c r="BM273" s="144" t="s">
        <v>3583</v>
      </c>
    </row>
    <row r="274" spans="2:65" s="1" customFormat="1" ht="24.2" customHeight="1">
      <c r="B274" s="132"/>
      <c r="C274" s="146" t="s">
        <v>713</v>
      </c>
      <c r="D274" s="146" t="s">
        <v>423</v>
      </c>
      <c r="E274" s="147" t="s">
        <v>672</v>
      </c>
      <c r="F274" s="148" t="s">
        <v>673</v>
      </c>
      <c r="G274" s="149" t="s">
        <v>335</v>
      </c>
      <c r="H274" s="150">
        <v>10</v>
      </c>
      <c r="I274" s="151"/>
      <c r="J274" s="152">
        <f t="shared" si="60"/>
        <v>0</v>
      </c>
      <c r="K274" s="148" t="s">
        <v>257</v>
      </c>
      <c r="L274" s="153"/>
      <c r="M274" s="154" t="s">
        <v>1</v>
      </c>
      <c r="N274" s="155" t="s">
        <v>41</v>
      </c>
      <c r="P274" s="142">
        <f t="shared" si="61"/>
        <v>0</v>
      </c>
      <c r="Q274" s="142">
        <v>1.521E-2</v>
      </c>
      <c r="R274" s="142">
        <f t="shared" si="62"/>
        <v>0.15209999999999999</v>
      </c>
      <c r="S274" s="142">
        <v>0</v>
      </c>
      <c r="T274" s="143">
        <f t="shared" si="63"/>
        <v>0</v>
      </c>
      <c r="AR274" s="144" t="s">
        <v>283</v>
      </c>
      <c r="AT274" s="144" t="s">
        <v>423</v>
      </c>
      <c r="AU274" s="144" t="s">
        <v>85</v>
      </c>
      <c r="AY274" s="13" t="s">
        <v>251</v>
      </c>
      <c r="BE274" s="145">
        <f t="shared" si="64"/>
        <v>0</v>
      </c>
      <c r="BF274" s="145">
        <f t="shared" si="65"/>
        <v>0</v>
      </c>
      <c r="BG274" s="145">
        <f t="shared" si="66"/>
        <v>0</v>
      </c>
      <c r="BH274" s="145">
        <f t="shared" si="67"/>
        <v>0</v>
      </c>
      <c r="BI274" s="145">
        <f t="shared" si="68"/>
        <v>0</v>
      </c>
      <c r="BJ274" s="13" t="s">
        <v>83</v>
      </c>
      <c r="BK274" s="145">
        <f t="shared" si="69"/>
        <v>0</v>
      </c>
      <c r="BL274" s="13" t="s">
        <v>258</v>
      </c>
      <c r="BM274" s="144" t="s">
        <v>674</v>
      </c>
    </row>
    <row r="275" spans="2:65" s="1" customFormat="1" ht="24.2" customHeight="1">
      <c r="B275" s="132"/>
      <c r="C275" s="146" t="s">
        <v>717</v>
      </c>
      <c r="D275" s="146" t="s">
        <v>423</v>
      </c>
      <c r="E275" s="147" t="s">
        <v>668</v>
      </c>
      <c r="F275" s="148" t="s">
        <v>669</v>
      </c>
      <c r="G275" s="149" t="s">
        <v>335</v>
      </c>
      <c r="H275" s="150">
        <v>6</v>
      </c>
      <c r="I275" s="151"/>
      <c r="J275" s="152">
        <f t="shared" si="60"/>
        <v>0</v>
      </c>
      <c r="K275" s="148" t="s">
        <v>257</v>
      </c>
      <c r="L275" s="153"/>
      <c r="M275" s="154" t="s">
        <v>1</v>
      </c>
      <c r="N275" s="155" t="s">
        <v>41</v>
      </c>
      <c r="P275" s="142">
        <f t="shared" si="61"/>
        <v>0</v>
      </c>
      <c r="Q275" s="142">
        <v>1.489E-2</v>
      </c>
      <c r="R275" s="142">
        <f t="shared" si="62"/>
        <v>8.9340000000000003E-2</v>
      </c>
      <c r="S275" s="142">
        <v>0</v>
      </c>
      <c r="T275" s="143">
        <f t="shared" si="63"/>
        <v>0</v>
      </c>
      <c r="AR275" s="144" t="s">
        <v>283</v>
      </c>
      <c r="AT275" s="144" t="s">
        <v>423</v>
      </c>
      <c r="AU275" s="144" t="s">
        <v>85</v>
      </c>
      <c r="AY275" s="13" t="s">
        <v>251</v>
      </c>
      <c r="BE275" s="145">
        <f t="shared" si="64"/>
        <v>0</v>
      </c>
      <c r="BF275" s="145">
        <f t="shared" si="65"/>
        <v>0</v>
      </c>
      <c r="BG275" s="145">
        <f t="shared" si="66"/>
        <v>0</v>
      </c>
      <c r="BH275" s="145">
        <f t="shared" si="67"/>
        <v>0</v>
      </c>
      <c r="BI275" s="145">
        <f t="shared" si="68"/>
        <v>0</v>
      </c>
      <c r="BJ275" s="13" t="s">
        <v>83</v>
      </c>
      <c r="BK275" s="145">
        <f t="shared" si="69"/>
        <v>0</v>
      </c>
      <c r="BL275" s="13" t="s">
        <v>258</v>
      </c>
      <c r="BM275" s="144" t="s">
        <v>670</v>
      </c>
    </row>
    <row r="276" spans="2:65" s="1" customFormat="1" ht="24.2" customHeight="1">
      <c r="B276" s="132"/>
      <c r="C276" s="146" t="s">
        <v>721</v>
      </c>
      <c r="D276" s="146" t="s">
        <v>423</v>
      </c>
      <c r="E276" s="147" t="s">
        <v>3584</v>
      </c>
      <c r="F276" s="148" t="s">
        <v>3585</v>
      </c>
      <c r="G276" s="149" t="s">
        <v>335</v>
      </c>
      <c r="H276" s="150">
        <v>3</v>
      </c>
      <c r="I276" s="151"/>
      <c r="J276" s="152">
        <f t="shared" si="60"/>
        <v>0</v>
      </c>
      <c r="K276" s="148" t="s">
        <v>257</v>
      </c>
      <c r="L276" s="153"/>
      <c r="M276" s="154" t="s">
        <v>1</v>
      </c>
      <c r="N276" s="155" t="s">
        <v>41</v>
      </c>
      <c r="P276" s="142">
        <f t="shared" si="61"/>
        <v>0</v>
      </c>
      <c r="Q276" s="142">
        <v>1.4579999999999999E-2</v>
      </c>
      <c r="R276" s="142">
        <f t="shared" si="62"/>
        <v>4.3740000000000001E-2</v>
      </c>
      <c r="S276" s="142">
        <v>0</v>
      </c>
      <c r="T276" s="143">
        <f t="shared" si="63"/>
        <v>0</v>
      </c>
      <c r="AR276" s="144" t="s">
        <v>283</v>
      </c>
      <c r="AT276" s="144" t="s">
        <v>423</v>
      </c>
      <c r="AU276" s="144" t="s">
        <v>85</v>
      </c>
      <c r="AY276" s="13" t="s">
        <v>251</v>
      </c>
      <c r="BE276" s="145">
        <f t="shared" si="64"/>
        <v>0</v>
      </c>
      <c r="BF276" s="145">
        <f t="shared" si="65"/>
        <v>0</v>
      </c>
      <c r="BG276" s="145">
        <f t="shared" si="66"/>
        <v>0</v>
      </c>
      <c r="BH276" s="145">
        <f t="shared" si="67"/>
        <v>0</v>
      </c>
      <c r="BI276" s="145">
        <f t="shared" si="68"/>
        <v>0</v>
      </c>
      <c r="BJ276" s="13" t="s">
        <v>83</v>
      </c>
      <c r="BK276" s="145">
        <f t="shared" si="69"/>
        <v>0</v>
      </c>
      <c r="BL276" s="13" t="s">
        <v>258</v>
      </c>
      <c r="BM276" s="144" t="s">
        <v>3586</v>
      </c>
    </row>
    <row r="277" spans="2:65" s="1" customFormat="1" ht="24.2" customHeight="1">
      <c r="B277" s="132"/>
      <c r="C277" s="133" t="s">
        <v>725</v>
      </c>
      <c r="D277" s="133" t="s">
        <v>253</v>
      </c>
      <c r="E277" s="134" t="s">
        <v>682</v>
      </c>
      <c r="F277" s="135" t="s">
        <v>683</v>
      </c>
      <c r="G277" s="136" t="s">
        <v>335</v>
      </c>
      <c r="H277" s="137">
        <v>3</v>
      </c>
      <c r="I277" s="138"/>
      <c r="J277" s="139">
        <f t="shared" si="60"/>
        <v>0</v>
      </c>
      <c r="K277" s="135" t="s">
        <v>257</v>
      </c>
      <c r="L277" s="28"/>
      <c r="M277" s="140" t="s">
        <v>1</v>
      </c>
      <c r="N277" s="141" t="s">
        <v>41</v>
      </c>
      <c r="P277" s="142">
        <f t="shared" si="61"/>
        <v>0</v>
      </c>
      <c r="Q277" s="142">
        <v>0</v>
      </c>
      <c r="R277" s="142">
        <f t="shared" si="62"/>
        <v>0</v>
      </c>
      <c r="S277" s="142">
        <v>0</v>
      </c>
      <c r="T277" s="143">
        <f t="shared" si="63"/>
        <v>0</v>
      </c>
      <c r="AR277" s="144" t="s">
        <v>258</v>
      </c>
      <c r="AT277" s="144" t="s">
        <v>253</v>
      </c>
      <c r="AU277" s="144" t="s">
        <v>85</v>
      </c>
      <c r="AY277" s="13" t="s">
        <v>251</v>
      </c>
      <c r="BE277" s="145">
        <f t="shared" si="64"/>
        <v>0</v>
      </c>
      <c r="BF277" s="145">
        <f t="shared" si="65"/>
        <v>0</v>
      </c>
      <c r="BG277" s="145">
        <f t="shared" si="66"/>
        <v>0</v>
      </c>
      <c r="BH277" s="145">
        <f t="shared" si="67"/>
        <v>0</v>
      </c>
      <c r="BI277" s="145">
        <f t="shared" si="68"/>
        <v>0</v>
      </c>
      <c r="BJ277" s="13" t="s">
        <v>83</v>
      </c>
      <c r="BK277" s="145">
        <f t="shared" si="69"/>
        <v>0</v>
      </c>
      <c r="BL277" s="13" t="s">
        <v>258</v>
      </c>
      <c r="BM277" s="144" t="s">
        <v>684</v>
      </c>
    </row>
    <row r="278" spans="2:65" s="1" customFormat="1" ht="21.75" customHeight="1">
      <c r="B278" s="132"/>
      <c r="C278" s="146" t="s">
        <v>729</v>
      </c>
      <c r="D278" s="146" t="s">
        <v>423</v>
      </c>
      <c r="E278" s="147" t="s">
        <v>686</v>
      </c>
      <c r="F278" s="148" t="s">
        <v>687</v>
      </c>
      <c r="G278" s="149" t="s">
        <v>335</v>
      </c>
      <c r="H278" s="150">
        <v>3</v>
      </c>
      <c r="I278" s="151"/>
      <c r="J278" s="152">
        <f t="shared" si="60"/>
        <v>0</v>
      </c>
      <c r="K278" s="148" t="s">
        <v>257</v>
      </c>
      <c r="L278" s="153"/>
      <c r="M278" s="154" t="s">
        <v>1</v>
      </c>
      <c r="N278" s="155" t="s">
        <v>41</v>
      </c>
      <c r="P278" s="142">
        <f t="shared" si="61"/>
        <v>0</v>
      </c>
      <c r="Q278" s="142">
        <v>1.4999999999999999E-4</v>
      </c>
      <c r="R278" s="142">
        <f t="shared" si="62"/>
        <v>4.4999999999999999E-4</v>
      </c>
      <c r="S278" s="142">
        <v>0</v>
      </c>
      <c r="T278" s="143">
        <f t="shared" si="63"/>
        <v>0</v>
      </c>
      <c r="AR278" s="144" t="s">
        <v>283</v>
      </c>
      <c r="AT278" s="144" t="s">
        <v>423</v>
      </c>
      <c r="AU278" s="144" t="s">
        <v>85</v>
      </c>
      <c r="AY278" s="13" t="s">
        <v>251</v>
      </c>
      <c r="BE278" s="145">
        <f t="shared" si="64"/>
        <v>0</v>
      </c>
      <c r="BF278" s="145">
        <f t="shared" si="65"/>
        <v>0</v>
      </c>
      <c r="BG278" s="145">
        <f t="shared" si="66"/>
        <v>0</v>
      </c>
      <c r="BH278" s="145">
        <f t="shared" si="67"/>
        <v>0</v>
      </c>
      <c r="BI278" s="145">
        <f t="shared" si="68"/>
        <v>0</v>
      </c>
      <c r="BJ278" s="13" t="s">
        <v>83</v>
      </c>
      <c r="BK278" s="145">
        <f t="shared" si="69"/>
        <v>0</v>
      </c>
      <c r="BL278" s="13" t="s">
        <v>258</v>
      </c>
      <c r="BM278" s="144" t="s">
        <v>3587</v>
      </c>
    </row>
    <row r="279" spans="2:65" s="1" customFormat="1" ht="19.5">
      <c r="B279" s="28"/>
      <c r="D279" s="156" t="s">
        <v>679</v>
      </c>
      <c r="F279" s="157" t="s">
        <v>689</v>
      </c>
      <c r="I279" s="158"/>
      <c r="L279" s="28"/>
      <c r="M279" s="159"/>
      <c r="T279" s="52"/>
      <c r="AT279" s="13" t="s">
        <v>679</v>
      </c>
      <c r="AU279" s="13" t="s">
        <v>85</v>
      </c>
    </row>
    <row r="280" spans="2:65" s="1" customFormat="1" ht="24.2" customHeight="1">
      <c r="B280" s="132"/>
      <c r="C280" s="133" t="s">
        <v>733</v>
      </c>
      <c r="D280" s="133" t="s">
        <v>253</v>
      </c>
      <c r="E280" s="134" t="s">
        <v>691</v>
      </c>
      <c r="F280" s="135" t="s">
        <v>3588</v>
      </c>
      <c r="G280" s="136" t="s">
        <v>335</v>
      </c>
      <c r="H280" s="137">
        <v>2</v>
      </c>
      <c r="I280" s="138"/>
      <c r="J280" s="139">
        <f>ROUND(I280*H280,2)</f>
        <v>0</v>
      </c>
      <c r="K280" s="135" t="s">
        <v>257</v>
      </c>
      <c r="L280" s="28"/>
      <c r="M280" s="140" t="s">
        <v>1</v>
      </c>
      <c r="N280" s="141" t="s">
        <v>41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258</v>
      </c>
      <c r="AT280" s="144" t="s">
        <v>253</v>
      </c>
      <c r="AU280" s="144" t="s">
        <v>85</v>
      </c>
      <c r="AY280" s="13" t="s">
        <v>251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3" t="s">
        <v>83</v>
      </c>
      <c r="BK280" s="145">
        <f>ROUND(I280*H280,2)</f>
        <v>0</v>
      </c>
      <c r="BL280" s="13" t="s">
        <v>258</v>
      </c>
      <c r="BM280" s="144" t="s">
        <v>693</v>
      </c>
    </row>
    <row r="281" spans="2:65" s="1" customFormat="1" ht="21.75" customHeight="1">
      <c r="B281" s="132"/>
      <c r="C281" s="146" t="s">
        <v>737</v>
      </c>
      <c r="D281" s="146" t="s">
        <v>423</v>
      </c>
      <c r="E281" s="147" t="s">
        <v>699</v>
      </c>
      <c r="F281" s="148" t="s">
        <v>700</v>
      </c>
      <c r="G281" s="149" t="s">
        <v>335</v>
      </c>
      <c r="H281" s="150">
        <v>2</v>
      </c>
      <c r="I281" s="151"/>
      <c r="J281" s="152">
        <f>ROUND(I281*H281,2)</f>
        <v>0</v>
      </c>
      <c r="K281" s="148" t="s">
        <v>257</v>
      </c>
      <c r="L281" s="153"/>
      <c r="M281" s="154" t="s">
        <v>1</v>
      </c>
      <c r="N281" s="155" t="s">
        <v>41</v>
      </c>
      <c r="P281" s="142">
        <f>O281*H281</f>
        <v>0</v>
      </c>
      <c r="Q281" s="142">
        <v>2.9999999999999997E-4</v>
      </c>
      <c r="R281" s="142">
        <f>Q281*H281</f>
        <v>5.9999999999999995E-4</v>
      </c>
      <c r="S281" s="142">
        <v>0</v>
      </c>
      <c r="T281" s="143">
        <f>S281*H281</f>
        <v>0</v>
      </c>
      <c r="AR281" s="144" t="s">
        <v>283</v>
      </c>
      <c r="AT281" s="144" t="s">
        <v>423</v>
      </c>
      <c r="AU281" s="144" t="s">
        <v>85</v>
      </c>
      <c r="AY281" s="13" t="s">
        <v>251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3" t="s">
        <v>83</v>
      </c>
      <c r="BK281" s="145">
        <f>ROUND(I281*H281,2)</f>
        <v>0</v>
      </c>
      <c r="BL281" s="13" t="s">
        <v>258</v>
      </c>
      <c r="BM281" s="144" t="s">
        <v>3589</v>
      </c>
    </row>
    <row r="282" spans="2:65" s="1" customFormat="1" ht="19.5">
      <c r="B282" s="28"/>
      <c r="D282" s="156" t="s">
        <v>679</v>
      </c>
      <c r="F282" s="157" t="s">
        <v>689</v>
      </c>
      <c r="I282" s="158"/>
      <c r="L282" s="28"/>
      <c r="M282" s="159"/>
      <c r="T282" s="52"/>
      <c r="AT282" s="13" t="s">
        <v>679</v>
      </c>
      <c r="AU282" s="13" t="s">
        <v>85</v>
      </c>
    </row>
    <row r="283" spans="2:65" s="11" customFormat="1" ht="22.9" customHeight="1">
      <c r="B283" s="120"/>
      <c r="D283" s="121" t="s">
        <v>75</v>
      </c>
      <c r="E283" s="130" t="s">
        <v>287</v>
      </c>
      <c r="F283" s="130" t="s">
        <v>702</v>
      </c>
      <c r="I283" s="123"/>
      <c r="J283" s="131">
        <f>BK283</f>
        <v>0</v>
      </c>
      <c r="L283" s="120"/>
      <c r="M283" s="125"/>
      <c r="P283" s="126">
        <f>SUM(P284:P323)</f>
        <v>0</v>
      </c>
      <c r="R283" s="126">
        <f>SUM(R284:R323)</f>
        <v>0.76985710000000007</v>
      </c>
      <c r="T283" s="127">
        <f>SUM(T284:T323)</f>
        <v>463.00567799999999</v>
      </c>
      <c r="AR283" s="121" t="s">
        <v>83</v>
      </c>
      <c r="AT283" s="128" t="s">
        <v>75</v>
      </c>
      <c r="AU283" s="128" t="s">
        <v>83</v>
      </c>
      <c r="AY283" s="121" t="s">
        <v>251</v>
      </c>
      <c r="BK283" s="129">
        <f>SUM(BK284:BK323)</f>
        <v>0</v>
      </c>
    </row>
    <row r="284" spans="2:65" s="1" customFormat="1" ht="16.5" customHeight="1">
      <c r="B284" s="132"/>
      <c r="C284" s="133" t="s">
        <v>741</v>
      </c>
      <c r="D284" s="133" t="s">
        <v>253</v>
      </c>
      <c r="E284" s="134" t="s">
        <v>704</v>
      </c>
      <c r="F284" s="135" t="s">
        <v>705</v>
      </c>
      <c r="G284" s="136" t="s">
        <v>706</v>
      </c>
      <c r="H284" s="137">
        <v>1</v>
      </c>
      <c r="I284" s="138"/>
      <c r="J284" s="139">
        <f>ROUND(I284*H284,2)</f>
        <v>0</v>
      </c>
      <c r="K284" s="135" t="s">
        <v>707</v>
      </c>
      <c r="L284" s="28"/>
      <c r="M284" s="140" t="s">
        <v>1</v>
      </c>
      <c r="N284" s="141" t="s">
        <v>41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258</v>
      </c>
      <c r="AT284" s="144" t="s">
        <v>253</v>
      </c>
      <c r="AU284" s="144" t="s">
        <v>85</v>
      </c>
      <c r="AY284" s="13" t="s">
        <v>251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3" t="s">
        <v>83</v>
      </c>
      <c r="BK284" s="145">
        <f>ROUND(I284*H284,2)</f>
        <v>0</v>
      </c>
      <c r="BL284" s="13" t="s">
        <v>258</v>
      </c>
      <c r="BM284" s="144" t="s">
        <v>708</v>
      </c>
    </row>
    <row r="285" spans="2:65" s="1" customFormat="1" ht="24.2" customHeight="1">
      <c r="B285" s="132"/>
      <c r="C285" s="133" t="s">
        <v>745</v>
      </c>
      <c r="D285" s="133" t="s">
        <v>253</v>
      </c>
      <c r="E285" s="134" t="s">
        <v>3590</v>
      </c>
      <c r="F285" s="135" t="s">
        <v>3591</v>
      </c>
      <c r="G285" s="136" t="s">
        <v>411</v>
      </c>
      <c r="H285" s="137">
        <v>2</v>
      </c>
      <c r="I285" s="138"/>
      <c r="J285" s="139">
        <f>ROUND(I285*H285,2)</f>
        <v>0</v>
      </c>
      <c r="K285" s="135" t="s">
        <v>257</v>
      </c>
      <c r="L285" s="28"/>
      <c r="M285" s="140" t="s">
        <v>1</v>
      </c>
      <c r="N285" s="141" t="s">
        <v>41</v>
      </c>
      <c r="P285" s="142">
        <f>O285*H285</f>
        <v>0</v>
      </c>
      <c r="Q285" s="142">
        <v>0.29221000000000003</v>
      </c>
      <c r="R285" s="142">
        <f>Q285*H285</f>
        <v>0.58442000000000005</v>
      </c>
      <c r="S285" s="142">
        <v>0</v>
      </c>
      <c r="T285" s="143">
        <f>S285*H285</f>
        <v>0</v>
      </c>
      <c r="AR285" s="144" t="s">
        <v>258</v>
      </c>
      <c r="AT285" s="144" t="s">
        <v>253</v>
      </c>
      <c r="AU285" s="144" t="s">
        <v>85</v>
      </c>
      <c r="AY285" s="13" t="s">
        <v>251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3" t="s">
        <v>83</v>
      </c>
      <c r="BK285" s="145">
        <f>ROUND(I285*H285,2)</f>
        <v>0</v>
      </c>
      <c r="BL285" s="13" t="s">
        <v>258</v>
      </c>
      <c r="BM285" s="144" t="s">
        <v>3592</v>
      </c>
    </row>
    <row r="286" spans="2:65" s="1" customFormat="1" ht="19.5">
      <c r="B286" s="28"/>
      <c r="D286" s="156" t="s">
        <v>679</v>
      </c>
      <c r="F286" s="157" t="s">
        <v>3593</v>
      </c>
      <c r="I286" s="158"/>
      <c r="L286" s="28"/>
      <c r="M286" s="159"/>
      <c r="T286" s="52"/>
      <c r="AT286" s="13" t="s">
        <v>679</v>
      </c>
      <c r="AU286" s="13" t="s">
        <v>85</v>
      </c>
    </row>
    <row r="287" spans="2:65" s="1" customFormat="1" ht="24.2" customHeight="1">
      <c r="B287" s="132"/>
      <c r="C287" s="146" t="s">
        <v>759</v>
      </c>
      <c r="D287" s="146" t="s">
        <v>423</v>
      </c>
      <c r="E287" s="147" t="s">
        <v>3594</v>
      </c>
      <c r="F287" s="148" t="s">
        <v>3595</v>
      </c>
      <c r="G287" s="149" t="s">
        <v>411</v>
      </c>
      <c r="H287" s="150">
        <v>2</v>
      </c>
      <c r="I287" s="151"/>
      <c r="J287" s="152">
        <f>ROUND(I287*H287,2)</f>
        <v>0</v>
      </c>
      <c r="K287" s="148" t="s">
        <v>257</v>
      </c>
      <c r="L287" s="153"/>
      <c r="M287" s="154" t="s">
        <v>1</v>
      </c>
      <c r="N287" s="155" t="s">
        <v>41</v>
      </c>
      <c r="P287" s="142">
        <f>O287*H287</f>
        <v>0</v>
      </c>
      <c r="Q287" s="142">
        <v>1.5599999999999999E-2</v>
      </c>
      <c r="R287" s="142">
        <f>Q287*H287</f>
        <v>3.1199999999999999E-2</v>
      </c>
      <c r="S287" s="142">
        <v>0</v>
      </c>
      <c r="T287" s="143">
        <f>S287*H287</f>
        <v>0</v>
      </c>
      <c r="AR287" s="144" t="s">
        <v>283</v>
      </c>
      <c r="AT287" s="144" t="s">
        <v>423</v>
      </c>
      <c r="AU287" s="144" t="s">
        <v>85</v>
      </c>
      <c r="AY287" s="13" t="s">
        <v>251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3" t="s">
        <v>83</v>
      </c>
      <c r="BK287" s="145">
        <f>ROUND(I287*H287,2)</f>
        <v>0</v>
      </c>
      <c r="BL287" s="13" t="s">
        <v>258</v>
      </c>
      <c r="BM287" s="144" t="s">
        <v>3596</v>
      </c>
    </row>
    <row r="288" spans="2:65" s="1" customFormat="1" ht="19.5">
      <c r="B288" s="28"/>
      <c r="D288" s="156" t="s">
        <v>679</v>
      </c>
      <c r="F288" s="157" t="s">
        <v>3597</v>
      </c>
      <c r="I288" s="158"/>
      <c r="L288" s="28"/>
      <c r="M288" s="159"/>
      <c r="T288" s="52"/>
      <c r="AT288" s="13" t="s">
        <v>679</v>
      </c>
      <c r="AU288" s="13" t="s">
        <v>85</v>
      </c>
    </row>
    <row r="289" spans="2:65" s="1" customFormat="1" ht="33" customHeight="1">
      <c r="B289" s="132"/>
      <c r="C289" s="133" t="s">
        <v>763</v>
      </c>
      <c r="D289" s="133" t="s">
        <v>253</v>
      </c>
      <c r="E289" s="134" t="s">
        <v>714</v>
      </c>
      <c r="F289" s="135" t="s">
        <v>3147</v>
      </c>
      <c r="G289" s="136" t="s">
        <v>256</v>
      </c>
      <c r="H289" s="137">
        <v>763.173</v>
      </c>
      <c r="I289" s="138"/>
      <c r="J289" s="139">
        <f t="shared" ref="J289:J323" si="70">ROUND(I289*H289,2)</f>
        <v>0</v>
      </c>
      <c r="K289" s="135" t="s">
        <v>257</v>
      </c>
      <c r="L289" s="28"/>
      <c r="M289" s="140" t="s">
        <v>1</v>
      </c>
      <c r="N289" s="141" t="s">
        <v>41</v>
      </c>
      <c r="P289" s="142">
        <f t="shared" ref="P289:P323" si="71">O289*H289</f>
        <v>0</v>
      </c>
      <c r="Q289" s="142">
        <v>0</v>
      </c>
      <c r="R289" s="142">
        <f t="shared" ref="R289:R323" si="72">Q289*H289</f>
        <v>0</v>
      </c>
      <c r="S289" s="142">
        <v>0</v>
      </c>
      <c r="T289" s="143">
        <f t="shared" ref="T289:T323" si="73">S289*H289</f>
        <v>0</v>
      </c>
      <c r="AR289" s="144" t="s">
        <v>258</v>
      </c>
      <c r="AT289" s="144" t="s">
        <v>253</v>
      </c>
      <c r="AU289" s="144" t="s">
        <v>85</v>
      </c>
      <c r="AY289" s="13" t="s">
        <v>251</v>
      </c>
      <c r="BE289" s="145">
        <f t="shared" ref="BE289:BE323" si="74">IF(N289="základní",J289,0)</f>
        <v>0</v>
      </c>
      <c r="BF289" s="145">
        <f t="shared" ref="BF289:BF323" si="75">IF(N289="snížená",J289,0)</f>
        <v>0</v>
      </c>
      <c r="BG289" s="145">
        <f t="shared" ref="BG289:BG323" si="76">IF(N289="zákl. přenesená",J289,0)</f>
        <v>0</v>
      </c>
      <c r="BH289" s="145">
        <f t="shared" ref="BH289:BH323" si="77">IF(N289="sníž. přenesená",J289,0)</f>
        <v>0</v>
      </c>
      <c r="BI289" s="145">
        <f t="shared" ref="BI289:BI323" si="78">IF(N289="nulová",J289,0)</f>
        <v>0</v>
      </c>
      <c r="BJ289" s="13" t="s">
        <v>83</v>
      </c>
      <c r="BK289" s="145">
        <f t="shared" ref="BK289:BK323" si="79">ROUND(I289*H289,2)</f>
        <v>0</v>
      </c>
      <c r="BL289" s="13" t="s">
        <v>258</v>
      </c>
      <c r="BM289" s="144" t="s">
        <v>716</v>
      </c>
    </row>
    <row r="290" spans="2:65" s="1" customFormat="1" ht="33" customHeight="1">
      <c r="B290" s="132"/>
      <c r="C290" s="133" t="s">
        <v>767</v>
      </c>
      <c r="D290" s="133" t="s">
        <v>253</v>
      </c>
      <c r="E290" s="134" t="s">
        <v>718</v>
      </c>
      <c r="F290" s="135" t="s">
        <v>719</v>
      </c>
      <c r="G290" s="136" t="s">
        <v>256</v>
      </c>
      <c r="H290" s="137">
        <v>91580.782999999996</v>
      </c>
      <c r="I290" s="138"/>
      <c r="J290" s="139">
        <f t="shared" si="70"/>
        <v>0</v>
      </c>
      <c r="K290" s="135" t="s">
        <v>257</v>
      </c>
      <c r="L290" s="28"/>
      <c r="M290" s="140" t="s">
        <v>1</v>
      </c>
      <c r="N290" s="141" t="s">
        <v>41</v>
      </c>
      <c r="P290" s="142">
        <f t="shared" si="71"/>
        <v>0</v>
      </c>
      <c r="Q290" s="142">
        <v>0</v>
      </c>
      <c r="R290" s="142">
        <f t="shared" si="72"/>
        <v>0</v>
      </c>
      <c r="S290" s="142">
        <v>0</v>
      </c>
      <c r="T290" s="143">
        <f t="shared" si="73"/>
        <v>0</v>
      </c>
      <c r="AR290" s="144" t="s">
        <v>258</v>
      </c>
      <c r="AT290" s="144" t="s">
        <v>253</v>
      </c>
      <c r="AU290" s="144" t="s">
        <v>85</v>
      </c>
      <c r="AY290" s="13" t="s">
        <v>251</v>
      </c>
      <c r="BE290" s="145">
        <f t="shared" si="74"/>
        <v>0</v>
      </c>
      <c r="BF290" s="145">
        <f t="shared" si="75"/>
        <v>0</v>
      </c>
      <c r="BG290" s="145">
        <f t="shared" si="76"/>
        <v>0</v>
      </c>
      <c r="BH290" s="145">
        <f t="shared" si="77"/>
        <v>0</v>
      </c>
      <c r="BI290" s="145">
        <f t="shared" si="78"/>
        <v>0</v>
      </c>
      <c r="BJ290" s="13" t="s">
        <v>83</v>
      </c>
      <c r="BK290" s="145">
        <f t="shared" si="79"/>
        <v>0</v>
      </c>
      <c r="BL290" s="13" t="s">
        <v>258</v>
      </c>
      <c r="BM290" s="144" t="s">
        <v>720</v>
      </c>
    </row>
    <row r="291" spans="2:65" s="1" customFormat="1" ht="33" customHeight="1">
      <c r="B291" s="132"/>
      <c r="C291" s="133" t="s">
        <v>771</v>
      </c>
      <c r="D291" s="133" t="s">
        <v>253</v>
      </c>
      <c r="E291" s="134" t="s">
        <v>722</v>
      </c>
      <c r="F291" s="135" t="s">
        <v>3150</v>
      </c>
      <c r="G291" s="136" t="s">
        <v>256</v>
      </c>
      <c r="H291" s="137">
        <v>763.173</v>
      </c>
      <c r="I291" s="138"/>
      <c r="J291" s="139">
        <f t="shared" si="70"/>
        <v>0</v>
      </c>
      <c r="K291" s="135" t="s">
        <v>257</v>
      </c>
      <c r="L291" s="28"/>
      <c r="M291" s="140" t="s">
        <v>1</v>
      </c>
      <c r="N291" s="141" t="s">
        <v>41</v>
      </c>
      <c r="P291" s="142">
        <f t="shared" si="71"/>
        <v>0</v>
      </c>
      <c r="Q291" s="142">
        <v>0</v>
      </c>
      <c r="R291" s="142">
        <f t="shared" si="72"/>
        <v>0</v>
      </c>
      <c r="S291" s="142">
        <v>0</v>
      </c>
      <c r="T291" s="143">
        <f t="shared" si="73"/>
        <v>0</v>
      </c>
      <c r="AR291" s="144" t="s">
        <v>258</v>
      </c>
      <c r="AT291" s="144" t="s">
        <v>253</v>
      </c>
      <c r="AU291" s="144" t="s">
        <v>85</v>
      </c>
      <c r="AY291" s="13" t="s">
        <v>251</v>
      </c>
      <c r="BE291" s="145">
        <f t="shared" si="74"/>
        <v>0</v>
      </c>
      <c r="BF291" s="145">
        <f t="shared" si="75"/>
        <v>0</v>
      </c>
      <c r="BG291" s="145">
        <f t="shared" si="76"/>
        <v>0</v>
      </c>
      <c r="BH291" s="145">
        <f t="shared" si="77"/>
        <v>0</v>
      </c>
      <c r="BI291" s="145">
        <f t="shared" si="78"/>
        <v>0</v>
      </c>
      <c r="BJ291" s="13" t="s">
        <v>83</v>
      </c>
      <c r="BK291" s="145">
        <f t="shared" si="79"/>
        <v>0</v>
      </c>
      <c r="BL291" s="13" t="s">
        <v>258</v>
      </c>
      <c r="BM291" s="144" t="s">
        <v>724</v>
      </c>
    </row>
    <row r="292" spans="2:65" s="1" customFormat="1" ht="33" customHeight="1">
      <c r="B292" s="132"/>
      <c r="C292" s="133" t="s">
        <v>777</v>
      </c>
      <c r="D292" s="133" t="s">
        <v>253</v>
      </c>
      <c r="E292" s="134" t="s">
        <v>726</v>
      </c>
      <c r="F292" s="135" t="s">
        <v>727</v>
      </c>
      <c r="G292" s="136" t="s">
        <v>256</v>
      </c>
      <c r="H292" s="137">
        <v>956.47</v>
      </c>
      <c r="I292" s="138"/>
      <c r="J292" s="139">
        <f t="shared" si="70"/>
        <v>0</v>
      </c>
      <c r="K292" s="135" t="s">
        <v>257</v>
      </c>
      <c r="L292" s="28"/>
      <c r="M292" s="140" t="s">
        <v>1</v>
      </c>
      <c r="N292" s="141" t="s">
        <v>41</v>
      </c>
      <c r="P292" s="142">
        <f t="shared" si="71"/>
        <v>0</v>
      </c>
      <c r="Q292" s="142">
        <v>1.2999999999999999E-4</v>
      </c>
      <c r="R292" s="142">
        <f t="shared" si="72"/>
        <v>0.1243411</v>
      </c>
      <c r="S292" s="142">
        <v>0</v>
      </c>
      <c r="T292" s="143">
        <f t="shared" si="73"/>
        <v>0</v>
      </c>
      <c r="AR292" s="144" t="s">
        <v>258</v>
      </c>
      <c r="AT292" s="144" t="s">
        <v>253</v>
      </c>
      <c r="AU292" s="144" t="s">
        <v>85</v>
      </c>
      <c r="AY292" s="13" t="s">
        <v>251</v>
      </c>
      <c r="BE292" s="145">
        <f t="shared" si="74"/>
        <v>0</v>
      </c>
      <c r="BF292" s="145">
        <f t="shared" si="75"/>
        <v>0</v>
      </c>
      <c r="BG292" s="145">
        <f t="shared" si="76"/>
        <v>0</v>
      </c>
      <c r="BH292" s="145">
        <f t="shared" si="77"/>
        <v>0</v>
      </c>
      <c r="BI292" s="145">
        <f t="shared" si="78"/>
        <v>0</v>
      </c>
      <c r="BJ292" s="13" t="s">
        <v>83</v>
      </c>
      <c r="BK292" s="145">
        <f t="shared" si="79"/>
        <v>0</v>
      </c>
      <c r="BL292" s="13" t="s">
        <v>258</v>
      </c>
      <c r="BM292" s="144" t="s">
        <v>728</v>
      </c>
    </row>
    <row r="293" spans="2:65" s="1" customFormat="1" ht="16.5" customHeight="1">
      <c r="B293" s="132"/>
      <c r="C293" s="133" t="s">
        <v>785</v>
      </c>
      <c r="D293" s="133" t="s">
        <v>253</v>
      </c>
      <c r="E293" s="134" t="s">
        <v>730</v>
      </c>
      <c r="F293" s="135" t="s">
        <v>731</v>
      </c>
      <c r="G293" s="136" t="s">
        <v>706</v>
      </c>
      <c r="H293" s="137">
        <v>1</v>
      </c>
      <c r="I293" s="138"/>
      <c r="J293" s="139">
        <f t="shared" si="70"/>
        <v>0</v>
      </c>
      <c r="K293" s="135" t="s">
        <v>707</v>
      </c>
      <c r="L293" s="28"/>
      <c r="M293" s="140" t="s">
        <v>1</v>
      </c>
      <c r="N293" s="141" t="s">
        <v>41</v>
      </c>
      <c r="P293" s="142">
        <f t="shared" si="71"/>
        <v>0</v>
      </c>
      <c r="Q293" s="142">
        <v>0</v>
      </c>
      <c r="R293" s="142">
        <f t="shared" si="72"/>
        <v>0</v>
      </c>
      <c r="S293" s="142">
        <v>0</v>
      </c>
      <c r="T293" s="143">
        <f t="shared" si="73"/>
        <v>0</v>
      </c>
      <c r="AR293" s="144" t="s">
        <v>258</v>
      </c>
      <c r="AT293" s="144" t="s">
        <v>253</v>
      </c>
      <c r="AU293" s="144" t="s">
        <v>85</v>
      </c>
      <c r="AY293" s="13" t="s">
        <v>251</v>
      </c>
      <c r="BE293" s="145">
        <f t="shared" si="74"/>
        <v>0</v>
      </c>
      <c r="BF293" s="145">
        <f t="shared" si="75"/>
        <v>0</v>
      </c>
      <c r="BG293" s="145">
        <f t="shared" si="76"/>
        <v>0</v>
      </c>
      <c r="BH293" s="145">
        <f t="shared" si="77"/>
        <v>0</v>
      </c>
      <c r="BI293" s="145">
        <f t="shared" si="78"/>
        <v>0</v>
      </c>
      <c r="BJ293" s="13" t="s">
        <v>83</v>
      </c>
      <c r="BK293" s="145">
        <f t="shared" si="79"/>
        <v>0</v>
      </c>
      <c r="BL293" s="13" t="s">
        <v>258</v>
      </c>
      <c r="BM293" s="144" t="s">
        <v>732</v>
      </c>
    </row>
    <row r="294" spans="2:65" s="1" customFormat="1" ht="24.2" customHeight="1">
      <c r="B294" s="132"/>
      <c r="C294" s="133" t="s">
        <v>789</v>
      </c>
      <c r="D294" s="133" t="s">
        <v>253</v>
      </c>
      <c r="E294" s="134" t="s">
        <v>734</v>
      </c>
      <c r="F294" s="135" t="s">
        <v>735</v>
      </c>
      <c r="G294" s="136" t="s">
        <v>256</v>
      </c>
      <c r="H294" s="137">
        <v>747.4</v>
      </c>
      <c r="I294" s="138"/>
      <c r="J294" s="139">
        <f t="shared" si="70"/>
        <v>0</v>
      </c>
      <c r="K294" s="135" t="s">
        <v>257</v>
      </c>
      <c r="L294" s="28"/>
      <c r="M294" s="140" t="s">
        <v>1</v>
      </c>
      <c r="N294" s="141" t="s">
        <v>41</v>
      </c>
      <c r="P294" s="142">
        <f t="shared" si="71"/>
        <v>0</v>
      </c>
      <c r="Q294" s="142">
        <v>4.0000000000000003E-5</v>
      </c>
      <c r="R294" s="142">
        <f t="shared" si="72"/>
        <v>2.9896000000000002E-2</v>
      </c>
      <c r="S294" s="142">
        <v>0</v>
      </c>
      <c r="T294" s="143">
        <f t="shared" si="73"/>
        <v>0</v>
      </c>
      <c r="AR294" s="144" t="s">
        <v>258</v>
      </c>
      <c r="AT294" s="144" t="s">
        <v>253</v>
      </c>
      <c r="AU294" s="144" t="s">
        <v>85</v>
      </c>
      <c r="AY294" s="13" t="s">
        <v>251</v>
      </c>
      <c r="BE294" s="145">
        <f t="shared" si="74"/>
        <v>0</v>
      </c>
      <c r="BF294" s="145">
        <f t="shared" si="75"/>
        <v>0</v>
      </c>
      <c r="BG294" s="145">
        <f t="shared" si="76"/>
        <v>0</v>
      </c>
      <c r="BH294" s="145">
        <f t="shared" si="77"/>
        <v>0</v>
      </c>
      <c r="BI294" s="145">
        <f t="shared" si="78"/>
        <v>0</v>
      </c>
      <c r="BJ294" s="13" t="s">
        <v>83</v>
      </c>
      <c r="BK294" s="145">
        <f t="shared" si="79"/>
        <v>0</v>
      </c>
      <c r="BL294" s="13" t="s">
        <v>258</v>
      </c>
      <c r="BM294" s="144" t="s">
        <v>736</v>
      </c>
    </row>
    <row r="295" spans="2:65" s="1" customFormat="1" ht="21.75" customHeight="1">
      <c r="B295" s="132"/>
      <c r="C295" s="133" t="s">
        <v>793</v>
      </c>
      <c r="D295" s="133" t="s">
        <v>253</v>
      </c>
      <c r="E295" s="134" t="s">
        <v>3598</v>
      </c>
      <c r="F295" s="135" t="s">
        <v>3599</v>
      </c>
      <c r="G295" s="136" t="s">
        <v>256</v>
      </c>
      <c r="H295" s="137">
        <v>81.93</v>
      </c>
      <c r="I295" s="138"/>
      <c r="J295" s="139">
        <f t="shared" si="70"/>
        <v>0</v>
      </c>
      <c r="K295" s="135" t="s">
        <v>257</v>
      </c>
      <c r="L295" s="28"/>
      <c r="M295" s="140" t="s">
        <v>1</v>
      </c>
      <c r="N295" s="141" t="s">
        <v>41</v>
      </c>
      <c r="P295" s="142">
        <f t="shared" si="71"/>
        <v>0</v>
      </c>
      <c r="Q295" s="142">
        <v>0</v>
      </c>
      <c r="R295" s="142">
        <f t="shared" si="72"/>
        <v>0</v>
      </c>
      <c r="S295" s="142">
        <v>0.26100000000000001</v>
      </c>
      <c r="T295" s="143">
        <f t="shared" si="73"/>
        <v>21.383730000000003</v>
      </c>
      <c r="AR295" s="144" t="s">
        <v>258</v>
      </c>
      <c r="AT295" s="144" t="s">
        <v>253</v>
      </c>
      <c r="AU295" s="144" t="s">
        <v>85</v>
      </c>
      <c r="AY295" s="13" t="s">
        <v>251</v>
      </c>
      <c r="BE295" s="145">
        <f t="shared" si="74"/>
        <v>0</v>
      </c>
      <c r="BF295" s="145">
        <f t="shared" si="75"/>
        <v>0</v>
      </c>
      <c r="BG295" s="145">
        <f t="shared" si="76"/>
        <v>0</v>
      </c>
      <c r="BH295" s="145">
        <f t="shared" si="77"/>
        <v>0</v>
      </c>
      <c r="BI295" s="145">
        <f t="shared" si="78"/>
        <v>0</v>
      </c>
      <c r="BJ295" s="13" t="s">
        <v>83</v>
      </c>
      <c r="BK295" s="145">
        <f t="shared" si="79"/>
        <v>0</v>
      </c>
      <c r="BL295" s="13" t="s">
        <v>258</v>
      </c>
      <c r="BM295" s="144" t="s">
        <v>3600</v>
      </c>
    </row>
    <row r="296" spans="2:65" s="1" customFormat="1" ht="21.75" customHeight="1">
      <c r="B296" s="132"/>
      <c r="C296" s="133" t="s">
        <v>798</v>
      </c>
      <c r="D296" s="133" t="s">
        <v>253</v>
      </c>
      <c r="E296" s="134" t="s">
        <v>3601</v>
      </c>
      <c r="F296" s="135" t="s">
        <v>3602</v>
      </c>
      <c r="G296" s="136" t="s">
        <v>262</v>
      </c>
      <c r="H296" s="137">
        <v>1.125</v>
      </c>
      <c r="I296" s="138"/>
      <c r="J296" s="139">
        <f t="shared" si="70"/>
        <v>0</v>
      </c>
      <c r="K296" s="135" t="s">
        <v>257</v>
      </c>
      <c r="L296" s="28"/>
      <c r="M296" s="140" t="s">
        <v>1</v>
      </c>
      <c r="N296" s="141" t="s">
        <v>41</v>
      </c>
      <c r="P296" s="142">
        <f t="shared" si="71"/>
        <v>0</v>
      </c>
      <c r="Q296" s="142">
        <v>0</v>
      </c>
      <c r="R296" s="142">
        <f t="shared" si="72"/>
        <v>0</v>
      </c>
      <c r="S296" s="142">
        <v>1.671</v>
      </c>
      <c r="T296" s="143">
        <f t="shared" si="73"/>
        <v>1.879875</v>
      </c>
      <c r="AR296" s="144" t="s">
        <v>258</v>
      </c>
      <c r="AT296" s="144" t="s">
        <v>253</v>
      </c>
      <c r="AU296" s="144" t="s">
        <v>85</v>
      </c>
      <c r="AY296" s="13" t="s">
        <v>251</v>
      </c>
      <c r="BE296" s="145">
        <f t="shared" si="74"/>
        <v>0</v>
      </c>
      <c r="BF296" s="145">
        <f t="shared" si="75"/>
        <v>0</v>
      </c>
      <c r="BG296" s="145">
        <f t="shared" si="76"/>
        <v>0</v>
      </c>
      <c r="BH296" s="145">
        <f t="shared" si="77"/>
        <v>0</v>
      </c>
      <c r="BI296" s="145">
        <f t="shared" si="78"/>
        <v>0</v>
      </c>
      <c r="BJ296" s="13" t="s">
        <v>83</v>
      </c>
      <c r="BK296" s="145">
        <f t="shared" si="79"/>
        <v>0</v>
      </c>
      <c r="BL296" s="13" t="s">
        <v>258</v>
      </c>
      <c r="BM296" s="144" t="s">
        <v>3603</v>
      </c>
    </row>
    <row r="297" spans="2:65" s="1" customFormat="1" ht="24.2" customHeight="1">
      <c r="B297" s="132"/>
      <c r="C297" s="133" t="s">
        <v>802</v>
      </c>
      <c r="D297" s="133" t="s">
        <v>253</v>
      </c>
      <c r="E297" s="134" t="s">
        <v>3604</v>
      </c>
      <c r="F297" s="135" t="s">
        <v>3605</v>
      </c>
      <c r="G297" s="136" t="s">
        <v>411</v>
      </c>
      <c r="H297" s="137">
        <v>11</v>
      </c>
      <c r="I297" s="138"/>
      <c r="J297" s="139">
        <f t="shared" si="70"/>
        <v>0</v>
      </c>
      <c r="K297" s="135" t="s">
        <v>257</v>
      </c>
      <c r="L297" s="28"/>
      <c r="M297" s="140" t="s">
        <v>1</v>
      </c>
      <c r="N297" s="141" t="s">
        <v>41</v>
      </c>
      <c r="P297" s="142">
        <f t="shared" si="71"/>
        <v>0</v>
      </c>
      <c r="Q297" s="142">
        <v>0</v>
      </c>
      <c r="R297" s="142">
        <f t="shared" si="72"/>
        <v>0</v>
      </c>
      <c r="S297" s="142">
        <v>0.112</v>
      </c>
      <c r="T297" s="143">
        <f t="shared" si="73"/>
        <v>1.232</v>
      </c>
      <c r="AR297" s="144" t="s">
        <v>258</v>
      </c>
      <c r="AT297" s="144" t="s">
        <v>253</v>
      </c>
      <c r="AU297" s="144" t="s">
        <v>85</v>
      </c>
      <c r="AY297" s="13" t="s">
        <v>251</v>
      </c>
      <c r="BE297" s="145">
        <f t="shared" si="74"/>
        <v>0</v>
      </c>
      <c r="BF297" s="145">
        <f t="shared" si="75"/>
        <v>0</v>
      </c>
      <c r="BG297" s="145">
        <f t="shared" si="76"/>
        <v>0</v>
      </c>
      <c r="BH297" s="145">
        <f t="shared" si="77"/>
        <v>0</v>
      </c>
      <c r="BI297" s="145">
        <f t="shared" si="78"/>
        <v>0</v>
      </c>
      <c r="BJ297" s="13" t="s">
        <v>83</v>
      </c>
      <c r="BK297" s="145">
        <f t="shared" si="79"/>
        <v>0</v>
      </c>
      <c r="BL297" s="13" t="s">
        <v>258</v>
      </c>
      <c r="BM297" s="144" t="s">
        <v>3606</v>
      </c>
    </row>
    <row r="298" spans="2:65" s="1" customFormat="1" ht="37.9" customHeight="1">
      <c r="B298" s="132"/>
      <c r="C298" s="133" t="s">
        <v>806</v>
      </c>
      <c r="D298" s="133" t="s">
        <v>253</v>
      </c>
      <c r="E298" s="134" t="s">
        <v>3607</v>
      </c>
      <c r="F298" s="135" t="s">
        <v>3608</v>
      </c>
      <c r="G298" s="136" t="s">
        <v>262</v>
      </c>
      <c r="H298" s="137">
        <v>75.902000000000001</v>
      </c>
      <c r="I298" s="138"/>
      <c r="J298" s="139">
        <f t="shared" si="70"/>
        <v>0</v>
      </c>
      <c r="K298" s="135" t="s">
        <v>257</v>
      </c>
      <c r="L298" s="28"/>
      <c r="M298" s="140" t="s">
        <v>1</v>
      </c>
      <c r="N298" s="141" t="s">
        <v>41</v>
      </c>
      <c r="P298" s="142">
        <f t="shared" si="71"/>
        <v>0</v>
      </c>
      <c r="Q298" s="142">
        <v>0</v>
      </c>
      <c r="R298" s="142">
        <f t="shared" si="72"/>
        <v>0</v>
      </c>
      <c r="S298" s="142">
        <v>2.2000000000000002</v>
      </c>
      <c r="T298" s="143">
        <f t="shared" si="73"/>
        <v>166.98440000000002</v>
      </c>
      <c r="AR298" s="144" t="s">
        <v>258</v>
      </c>
      <c r="AT298" s="144" t="s">
        <v>253</v>
      </c>
      <c r="AU298" s="144" t="s">
        <v>85</v>
      </c>
      <c r="AY298" s="13" t="s">
        <v>251</v>
      </c>
      <c r="BE298" s="145">
        <f t="shared" si="74"/>
        <v>0</v>
      </c>
      <c r="BF298" s="145">
        <f t="shared" si="75"/>
        <v>0</v>
      </c>
      <c r="BG298" s="145">
        <f t="shared" si="76"/>
        <v>0</v>
      </c>
      <c r="BH298" s="145">
        <f t="shared" si="77"/>
        <v>0</v>
      </c>
      <c r="BI298" s="145">
        <f t="shared" si="78"/>
        <v>0</v>
      </c>
      <c r="BJ298" s="13" t="s">
        <v>83</v>
      </c>
      <c r="BK298" s="145">
        <f t="shared" si="79"/>
        <v>0</v>
      </c>
      <c r="BL298" s="13" t="s">
        <v>258</v>
      </c>
      <c r="BM298" s="144" t="s">
        <v>3609</v>
      </c>
    </row>
    <row r="299" spans="2:65" s="1" customFormat="1" ht="33" customHeight="1">
      <c r="B299" s="132"/>
      <c r="C299" s="133" t="s">
        <v>810</v>
      </c>
      <c r="D299" s="133" t="s">
        <v>253</v>
      </c>
      <c r="E299" s="134" t="s">
        <v>3610</v>
      </c>
      <c r="F299" s="135" t="s">
        <v>3611</v>
      </c>
      <c r="G299" s="136" t="s">
        <v>262</v>
      </c>
      <c r="H299" s="137">
        <v>2.7770000000000001</v>
      </c>
      <c r="I299" s="138"/>
      <c r="J299" s="139">
        <f t="shared" si="70"/>
        <v>0</v>
      </c>
      <c r="K299" s="135" t="s">
        <v>257</v>
      </c>
      <c r="L299" s="28"/>
      <c r="M299" s="140" t="s">
        <v>1</v>
      </c>
      <c r="N299" s="141" t="s">
        <v>41</v>
      </c>
      <c r="P299" s="142">
        <f t="shared" si="71"/>
        <v>0</v>
      </c>
      <c r="Q299" s="142">
        <v>0</v>
      </c>
      <c r="R299" s="142">
        <f t="shared" si="72"/>
        <v>0</v>
      </c>
      <c r="S299" s="142">
        <v>2.2000000000000002</v>
      </c>
      <c r="T299" s="143">
        <f t="shared" si="73"/>
        <v>6.1094000000000008</v>
      </c>
      <c r="AR299" s="144" t="s">
        <v>258</v>
      </c>
      <c r="AT299" s="144" t="s">
        <v>253</v>
      </c>
      <c r="AU299" s="144" t="s">
        <v>85</v>
      </c>
      <c r="AY299" s="13" t="s">
        <v>251</v>
      </c>
      <c r="BE299" s="145">
        <f t="shared" si="74"/>
        <v>0</v>
      </c>
      <c r="BF299" s="145">
        <f t="shared" si="75"/>
        <v>0</v>
      </c>
      <c r="BG299" s="145">
        <f t="shared" si="76"/>
        <v>0</v>
      </c>
      <c r="BH299" s="145">
        <f t="shared" si="77"/>
        <v>0</v>
      </c>
      <c r="BI299" s="145">
        <f t="shared" si="78"/>
        <v>0</v>
      </c>
      <c r="BJ299" s="13" t="s">
        <v>83</v>
      </c>
      <c r="BK299" s="145">
        <f t="shared" si="79"/>
        <v>0</v>
      </c>
      <c r="BL299" s="13" t="s">
        <v>258</v>
      </c>
      <c r="BM299" s="144" t="s">
        <v>3612</v>
      </c>
    </row>
    <row r="300" spans="2:65" s="1" customFormat="1" ht="33" customHeight="1">
      <c r="B300" s="132"/>
      <c r="C300" s="133" t="s">
        <v>814</v>
      </c>
      <c r="D300" s="133" t="s">
        <v>253</v>
      </c>
      <c r="E300" s="134" t="s">
        <v>3613</v>
      </c>
      <c r="F300" s="135" t="s">
        <v>3614</v>
      </c>
      <c r="G300" s="136" t="s">
        <v>256</v>
      </c>
      <c r="H300" s="137">
        <v>74.84</v>
      </c>
      <c r="I300" s="138"/>
      <c r="J300" s="139">
        <f t="shared" si="70"/>
        <v>0</v>
      </c>
      <c r="K300" s="135" t="s">
        <v>257</v>
      </c>
      <c r="L300" s="28"/>
      <c r="M300" s="140" t="s">
        <v>1</v>
      </c>
      <c r="N300" s="141" t="s">
        <v>41</v>
      </c>
      <c r="P300" s="142">
        <f t="shared" si="71"/>
        <v>0</v>
      </c>
      <c r="Q300" s="142">
        <v>0</v>
      </c>
      <c r="R300" s="142">
        <f t="shared" si="72"/>
        <v>0</v>
      </c>
      <c r="S300" s="142">
        <v>0.09</v>
      </c>
      <c r="T300" s="143">
        <f t="shared" si="73"/>
        <v>6.7355999999999998</v>
      </c>
      <c r="AR300" s="144" t="s">
        <v>258</v>
      </c>
      <c r="AT300" s="144" t="s">
        <v>253</v>
      </c>
      <c r="AU300" s="144" t="s">
        <v>85</v>
      </c>
      <c r="AY300" s="13" t="s">
        <v>251</v>
      </c>
      <c r="BE300" s="145">
        <f t="shared" si="74"/>
        <v>0</v>
      </c>
      <c r="BF300" s="145">
        <f t="shared" si="75"/>
        <v>0</v>
      </c>
      <c r="BG300" s="145">
        <f t="shared" si="76"/>
        <v>0</v>
      </c>
      <c r="BH300" s="145">
        <f t="shared" si="77"/>
        <v>0</v>
      </c>
      <c r="BI300" s="145">
        <f t="shared" si="78"/>
        <v>0</v>
      </c>
      <c r="BJ300" s="13" t="s">
        <v>83</v>
      </c>
      <c r="BK300" s="145">
        <f t="shared" si="79"/>
        <v>0</v>
      </c>
      <c r="BL300" s="13" t="s">
        <v>258</v>
      </c>
      <c r="BM300" s="144" t="s">
        <v>3615</v>
      </c>
    </row>
    <row r="301" spans="2:65" s="1" customFormat="1" ht="24.2" customHeight="1">
      <c r="B301" s="132"/>
      <c r="C301" s="133" t="s">
        <v>818</v>
      </c>
      <c r="D301" s="133" t="s">
        <v>253</v>
      </c>
      <c r="E301" s="134" t="s">
        <v>3616</v>
      </c>
      <c r="F301" s="135" t="s">
        <v>3617</v>
      </c>
      <c r="G301" s="136" t="s">
        <v>262</v>
      </c>
      <c r="H301" s="137">
        <v>112.366</v>
      </c>
      <c r="I301" s="138"/>
      <c r="J301" s="139">
        <f t="shared" si="70"/>
        <v>0</v>
      </c>
      <c r="K301" s="135" t="s">
        <v>257</v>
      </c>
      <c r="L301" s="28"/>
      <c r="M301" s="140" t="s">
        <v>1</v>
      </c>
      <c r="N301" s="141" t="s">
        <v>41</v>
      </c>
      <c r="P301" s="142">
        <f t="shared" si="71"/>
        <v>0</v>
      </c>
      <c r="Q301" s="142">
        <v>0</v>
      </c>
      <c r="R301" s="142">
        <f t="shared" si="72"/>
        <v>0</v>
      </c>
      <c r="S301" s="142">
        <v>1.4</v>
      </c>
      <c r="T301" s="143">
        <f t="shared" si="73"/>
        <v>157.3124</v>
      </c>
      <c r="AR301" s="144" t="s">
        <v>258</v>
      </c>
      <c r="AT301" s="144" t="s">
        <v>253</v>
      </c>
      <c r="AU301" s="144" t="s">
        <v>85</v>
      </c>
      <c r="AY301" s="13" t="s">
        <v>251</v>
      </c>
      <c r="BE301" s="145">
        <f t="shared" si="74"/>
        <v>0</v>
      </c>
      <c r="BF301" s="145">
        <f t="shared" si="75"/>
        <v>0</v>
      </c>
      <c r="BG301" s="145">
        <f t="shared" si="76"/>
        <v>0</v>
      </c>
      <c r="BH301" s="145">
        <f t="shared" si="77"/>
        <v>0</v>
      </c>
      <c r="BI301" s="145">
        <f t="shared" si="78"/>
        <v>0</v>
      </c>
      <c r="BJ301" s="13" t="s">
        <v>83</v>
      </c>
      <c r="BK301" s="145">
        <f t="shared" si="79"/>
        <v>0</v>
      </c>
      <c r="BL301" s="13" t="s">
        <v>258</v>
      </c>
      <c r="BM301" s="144" t="s">
        <v>3618</v>
      </c>
    </row>
    <row r="302" spans="2:65" s="1" customFormat="1" ht="24.2" customHeight="1">
      <c r="B302" s="132"/>
      <c r="C302" s="133" t="s">
        <v>825</v>
      </c>
      <c r="D302" s="133" t="s">
        <v>253</v>
      </c>
      <c r="E302" s="134" t="s">
        <v>3619</v>
      </c>
      <c r="F302" s="135" t="s">
        <v>3620</v>
      </c>
      <c r="G302" s="136" t="s">
        <v>256</v>
      </c>
      <c r="H302" s="137">
        <v>13.162000000000001</v>
      </c>
      <c r="I302" s="138"/>
      <c r="J302" s="139">
        <f t="shared" si="70"/>
        <v>0</v>
      </c>
      <c r="K302" s="135" t="s">
        <v>257</v>
      </c>
      <c r="L302" s="28"/>
      <c r="M302" s="140" t="s">
        <v>1</v>
      </c>
      <c r="N302" s="141" t="s">
        <v>41</v>
      </c>
      <c r="P302" s="142">
        <f t="shared" si="71"/>
        <v>0</v>
      </c>
      <c r="Q302" s="142">
        <v>0</v>
      </c>
      <c r="R302" s="142">
        <f t="shared" si="72"/>
        <v>0</v>
      </c>
      <c r="S302" s="142">
        <v>7.4999999999999997E-2</v>
      </c>
      <c r="T302" s="143">
        <f t="shared" si="73"/>
        <v>0.98714999999999997</v>
      </c>
      <c r="AR302" s="144" t="s">
        <v>258</v>
      </c>
      <c r="AT302" s="144" t="s">
        <v>253</v>
      </c>
      <c r="AU302" s="144" t="s">
        <v>85</v>
      </c>
      <c r="AY302" s="13" t="s">
        <v>251</v>
      </c>
      <c r="BE302" s="145">
        <f t="shared" si="74"/>
        <v>0</v>
      </c>
      <c r="BF302" s="145">
        <f t="shared" si="75"/>
        <v>0</v>
      </c>
      <c r="BG302" s="145">
        <f t="shared" si="76"/>
        <v>0</v>
      </c>
      <c r="BH302" s="145">
        <f t="shared" si="77"/>
        <v>0</v>
      </c>
      <c r="BI302" s="145">
        <f t="shared" si="78"/>
        <v>0</v>
      </c>
      <c r="BJ302" s="13" t="s">
        <v>83</v>
      </c>
      <c r="BK302" s="145">
        <f t="shared" si="79"/>
        <v>0</v>
      </c>
      <c r="BL302" s="13" t="s">
        <v>258</v>
      </c>
      <c r="BM302" s="144" t="s">
        <v>3621</v>
      </c>
    </row>
    <row r="303" spans="2:65" s="1" customFormat="1" ht="24.2" customHeight="1">
      <c r="B303" s="132"/>
      <c r="C303" s="133" t="s">
        <v>829</v>
      </c>
      <c r="D303" s="133" t="s">
        <v>253</v>
      </c>
      <c r="E303" s="134" t="s">
        <v>3622</v>
      </c>
      <c r="F303" s="135" t="s">
        <v>3623</v>
      </c>
      <c r="G303" s="136" t="s">
        <v>256</v>
      </c>
      <c r="H303" s="137">
        <v>14.03</v>
      </c>
      <c r="I303" s="138"/>
      <c r="J303" s="139">
        <f t="shared" si="70"/>
        <v>0</v>
      </c>
      <c r="K303" s="135" t="s">
        <v>257</v>
      </c>
      <c r="L303" s="28"/>
      <c r="M303" s="140" t="s">
        <v>1</v>
      </c>
      <c r="N303" s="141" t="s">
        <v>41</v>
      </c>
      <c r="P303" s="142">
        <f t="shared" si="71"/>
        <v>0</v>
      </c>
      <c r="Q303" s="142">
        <v>0</v>
      </c>
      <c r="R303" s="142">
        <f t="shared" si="72"/>
        <v>0</v>
      </c>
      <c r="S303" s="142">
        <v>0.75</v>
      </c>
      <c r="T303" s="143">
        <f t="shared" si="73"/>
        <v>10.522499999999999</v>
      </c>
      <c r="AR303" s="144" t="s">
        <v>258</v>
      </c>
      <c r="AT303" s="144" t="s">
        <v>253</v>
      </c>
      <c r="AU303" s="144" t="s">
        <v>85</v>
      </c>
      <c r="AY303" s="13" t="s">
        <v>251</v>
      </c>
      <c r="BE303" s="145">
        <f t="shared" si="74"/>
        <v>0</v>
      </c>
      <c r="BF303" s="145">
        <f t="shared" si="75"/>
        <v>0</v>
      </c>
      <c r="BG303" s="145">
        <f t="shared" si="76"/>
        <v>0</v>
      </c>
      <c r="BH303" s="145">
        <f t="shared" si="77"/>
        <v>0</v>
      </c>
      <c r="BI303" s="145">
        <f t="shared" si="78"/>
        <v>0</v>
      </c>
      <c r="BJ303" s="13" t="s">
        <v>83</v>
      </c>
      <c r="BK303" s="145">
        <f t="shared" si="79"/>
        <v>0</v>
      </c>
      <c r="BL303" s="13" t="s">
        <v>258</v>
      </c>
      <c r="BM303" s="144" t="s">
        <v>3624</v>
      </c>
    </row>
    <row r="304" spans="2:65" s="1" customFormat="1" ht="24.2" customHeight="1">
      <c r="B304" s="132"/>
      <c r="C304" s="133" t="s">
        <v>831</v>
      </c>
      <c r="D304" s="133" t="s">
        <v>253</v>
      </c>
      <c r="E304" s="134" t="s">
        <v>3625</v>
      </c>
      <c r="F304" s="135" t="s">
        <v>3626</v>
      </c>
      <c r="G304" s="136" t="s">
        <v>256</v>
      </c>
      <c r="H304" s="137">
        <v>21.24</v>
      </c>
      <c r="I304" s="138"/>
      <c r="J304" s="139">
        <f t="shared" si="70"/>
        <v>0</v>
      </c>
      <c r="K304" s="135" t="s">
        <v>257</v>
      </c>
      <c r="L304" s="28"/>
      <c r="M304" s="140" t="s">
        <v>1</v>
      </c>
      <c r="N304" s="141" t="s">
        <v>41</v>
      </c>
      <c r="P304" s="142">
        <f t="shared" si="71"/>
        <v>0</v>
      </c>
      <c r="Q304" s="142">
        <v>0</v>
      </c>
      <c r="R304" s="142">
        <f t="shared" si="72"/>
        <v>0</v>
      </c>
      <c r="S304" s="142">
        <v>5.3999999999999999E-2</v>
      </c>
      <c r="T304" s="143">
        <f t="shared" si="73"/>
        <v>1.14696</v>
      </c>
      <c r="AR304" s="144" t="s">
        <v>258</v>
      </c>
      <c r="AT304" s="144" t="s">
        <v>253</v>
      </c>
      <c r="AU304" s="144" t="s">
        <v>85</v>
      </c>
      <c r="AY304" s="13" t="s">
        <v>251</v>
      </c>
      <c r="BE304" s="145">
        <f t="shared" si="74"/>
        <v>0</v>
      </c>
      <c r="BF304" s="145">
        <f t="shared" si="75"/>
        <v>0</v>
      </c>
      <c r="BG304" s="145">
        <f t="shared" si="76"/>
        <v>0</v>
      </c>
      <c r="BH304" s="145">
        <f t="shared" si="77"/>
        <v>0</v>
      </c>
      <c r="BI304" s="145">
        <f t="shared" si="78"/>
        <v>0</v>
      </c>
      <c r="BJ304" s="13" t="s">
        <v>83</v>
      </c>
      <c r="BK304" s="145">
        <f t="shared" si="79"/>
        <v>0</v>
      </c>
      <c r="BL304" s="13" t="s">
        <v>258</v>
      </c>
      <c r="BM304" s="144" t="s">
        <v>3627</v>
      </c>
    </row>
    <row r="305" spans="2:65" s="1" customFormat="1" ht="21.75" customHeight="1">
      <c r="B305" s="132"/>
      <c r="C305" s="133" t="s">
        <v>835</v>
      </c>
      <c r="D305" s="133" t="s">
        <v>253</v>
      </c>
      <c r="E305" s="134" t="s">
        <v>3628</v>
      </c>
      <c r="F305" s="135" t="s">
        <v>3629</v>
      </c>
      <c r="G305" s="136" t="s">
        <v>256</v>
      </c>
      <c r="H305" s="137">
        <v>48.84</v>
      </c>
      <c r="I305" s="138"/>
      <c r="J305" s="139">
        <f t="shared" si="70"/>
        <v>0</v>
      </c>
      <c r="K305" s="135" t="s">
        <v>257</v>
      </c>
      <c r="L305" s="28"/>
      <c r="M305" s="140" t="s">
        <v>1</v>
      </c>
      <c r="N305" s="141" t="s">
        <v>41</v>
      </c>
      <c r="P305" s="142">
        <f t="shared" si="71"/>
        <v>0</v>
      </c>
      <c r="Q305" s="142">
        <v>0</v>
      </c>
      <c r="R305" s="142">
        <f t="shared" si="72"/>
        <v>0</v>
      </c>
      <c r="S305" s="142">
        <v>7.5999999999999998E-2</v>
      </c>
      <c r="T305" s="143">
        <f t="shared" si="73"/>
        <v>3.71184</v>
      </c>
      <c r="AR305" s="144" t="s">
        <v>258</v>
      </c>
      <c r="AT305" s="144" t="s">
        <v>253</v>
      </c>
      <c r="AU305" s="144" t="s">
        <v>85</v>
      </c>
      <c r="AY305" s="13" t="s">
        <v>251</v>
      </c>
      <c r="BE305" s="145">
        <f t="shared" si="74"/>
        <v>0</v>
      </c>
      <c r="BF305" s="145">
        <f t="shared" si="75"/>
        <v>0</v>
      </c>
      <c r="BG305" s="145">
        <f t="shared" si="76"/>
        <v>0</v>
      </c>
      <c r="BH305" s="145">
        <f t="shared" si="77"/>
        <v>0</v>
      </c>
      <c r="BI305" s="145">
        <f t="shared" si="78"/>
        <v>0</v>
      </c>
      <c r="BJ305" s="13" t="s">
        <v>83</v>
      </c>
      <c r="BK305" s="145">
        <f t="shared" si="79"/>
        <v>0</v>
      </c>
      <c r="BL305" s="13" t="s">
        <v>258</v>
      </c>
      <c r="BM305" s="144" t="s">
        <v>3630</v>
      </c>
    </row>
    <row r="306" spans="2:65" s="1" customFormat="1" ht="21.75" customHeight="1">
      <c r="B306" s="132"/>
      <c r="C306" s="133" t="s">
        <v>837</v>
      </c>
      <c r="D306" s="133" t="s">
        <v>253</v>
      </c>
      <c r="E306" s="134" t="s">
        <v>3631</v>
      </c>
      <c r="F306" s="135" t="s">
        <v>3632</v>
      </c>
      <c r="G306" s="136" t="s">
        <v>256</v>
      </c>
      <c r="H306" s="137">
        <v>18.241</v>
      </c>
      <c r="I306" s="138"/>
      <c r="J306" s="139">
        <f t="shared" si="70"/>
        <v>0</v>
      </c>
      <c r="K306" s="135" t="s">
        <v>257</v>
      </c>
      <c r="L306" s="28"/>
      <c r="M306" s="140" t="s">
        <v>1</v>
      </c>
      <c r="N306" s="141" t="s">
        <v>41</v>
      </c>
      <c r="P306" s="142">
        <f t="shared" si="71"/>
        <v>0</v>
      </c>
      <c r="Q306" s="142">
        <v>0</v>
      </c>
      <c r="R306" s="142">
        <f t="shared" si="72"/>
        <v>0</v>
      </c>
      <c r="S306" s="142">
        <v>6.3E-2</v>
      </c>
      <c r="T306" s="143">
        <f t="shared" si="73"/>
        <v>1.1491830000000001</v>
      </c>
      <c r="AR306" s="144" t="s">
        <v>258</v>
      </c>
      <c r="AT306" s="144" t="s">
        <v>253</v>
      </c>
      <c r="AU306" s="144" t="s">
        <v>85</v>
      </c>
      <c r="AY306" s="13" t="s">
        <v>251</v>
      </c>
      <c r="BE306" s="145">
        <f t="shared" si="74"/>
        <v>0</v>
      </c>
      <c r="BF306" s="145">
        <f t="shared" si="75"/>
        <v>0</v>
      </c>
      <c r="BG306" s="145">
        <f t="shared" si="76"/>
        <v>0</v>
      </c>
      <c r="BH306" s="145">
        <f t="shared" si="77"/>
        <v>0</v>
      </c>
      <c r="BI306" s="145">
        <f t="shared" si="78"/>
        <v>0</v>
      </c>
      <c r="BJ306" s="13" t="s">
        <v>83</v>
      </c>
      <c r="BK306" s="145">
        <f t="shared" si="79"/>
        <v>0</v>
      </c>
      <c r="BL306" s="13" t="s">
        <v>258</v>
      </c>
      <c r="BM306" s="144" t="s">
        <v>3633</v>
      </c>
    </row>
    <row r="307" spans="2:65" s="1" customFormat="1" ht="16.5" customHeight="1">
      <c r="B307" s="132"/>
      <c r="C307" s="133" t="s">
        <v>842</v>
      </c>
      <c r="D307" s="133" t="s">
        <v>253</v>
      </c>
      <c r="E307" s="134" t="s">
        <v>3634</v>
      </c>
      <c r="F307" s="135" t="s">
        <v>3635</v>
      </c>
      <c r="G307" s="136" t="s">
        <v>256</v>
      </c>
      <c r="H307" s="137">
        <v>18</v>
      </c>
      <c r="I307" s="138"/>
      <c r="J307" s="139">
        <f t="shared" si="70"/>
        <v>0</v>
      </c>
      <c r="K307" s="135" t="s">
        <v>257</v>
      </c>
      <c r="L307" s="28"/>
      <c r="M307" s="140" t="s">
        <v>1</v>
      </c>
      <c r="N307" s="141" t="s">
        <v>41</v>
      </c>
      <c r="P307" s="142">
        <f t="shared" si="71"/>
        <v>0</v>
      </c>
      <c r="Q307" s="142">
        <v>0</v>
      </c>
      <c r="R307" s="142">
        <f t="shared" si="72"/>
        <v>0</v>
      </c>
      <c r="S307" s="142">
        <v>6.6000000000000003E-2</v>
      </c>
      <c r="T307" s="143">
        <f t="shared" si="73"/>
        <v>1.1880000000000002</v>
      </c>
      <c r="AR307" s="144" t="s">
        <v>258</v>
      </c>
      <c r="AT307" s="144" t="s">
        <v>253</v>
      </c>
      <c r="AU307" s="144" t="s">
        <v>85</v>
      </c>
      <c r="AY307" s="13" t="s">
        <v>251</v>
      </c>
      <c r="BE307" s="145">
        <f t="shared" si="74"/>
        <v>0</v>
      </c>
      <c r="BF307" s="145">
        <f t="shared" si="75"/>
        <v>0</v>
      </c>
      <c r="BG307" s="145">
        <f t="shared" si="76"/>
        <v>0</v>
      </c>
      <c r="BH307" s="145">
        <f t="shared" si="77"/>
        <v>0</v>
      </c>
      <c r="BI307" s="145">
        <f t="shared" si="78"/>
        <v>0</v>
      </c>
      <c r="BJ307" s="13" t="s">
        <v>83</v>
      </c>
      <c r="BK307" s="145">
        <f t="shared" si="79"/>
        <v>0</v>
      </c>
      <c r="BL307" s="13" t="s">
        <v>258</v>
      </c>
      <c r="BM307" s="144" t="s">
        <v>3636</v>
      </c>
    </row>
    <row r="308" spans="2:65" s="1" customFormat="1" ht="24.2" customHeight="1">
      <c r="B308" s="132"/>
      <c r="C308" s="133" t="s">
        <v>846</v>
      </c>
      <c r="D308" s="133" t="s">
        <v>253</v>
      </c>
      <c r="E308" s="134" t="s">
        <v>3637</v>
      </c>
      <c r="F308" s="135" t="s">
        <v>3638</v>
      </c>
      <c r="G308" s="136" t="s">
        <v>262</v>
      </c>
      <c r="H308" s="137">
        <v>4.5960000000000001</v>
      </c>
      <c r="I308" s="138"/>
      <c r="J308" s="139">
        <f t="shared" si="70"/>
        <v>0</v>
      </c>
      <c r="K308" s="135" t="s">
        <v>257</v>
      </c>
      <c r="L308" s="28"/>
      <c r="M308" s="140" t="s">
        <v>1</v>
      </c>
      <c r="N308" s="141" t="s">
        <v>41</v>
      </c>
      <c r="P308" s="142">
        <f t="shared" si="71"/>
        <v>0</v>
      </c>
      <c r="Q308" s="142">
        <v>0</v>
      </c>
      <c r="R308" s="142">
        <f t="shared" si="72"/>
        <v>0</v>
      </c>
      <c r="S308" s="142">
        <v>2.5</v>
      </c>
      <c r="T308" s="143">
        <f t="shared" si="73"/>
        <v>11.49</v>
      </c>
      <c r="AR308" s="144" t="s">
        <v>258</v>
      </c>
      <c r="AT308" s="144" t="s">
        <v>253</v>
      </c>
      <c r="AU308" s="144" t="s">
        <v>85</v>
      </c>
      <c r="AY308" s="13" t="s">
        <v>251</v>
      </c>
      <c r="BE308" s="145">
        <f t="shared" si="74"/>
        <v>0</v>
      </c>
      <c r="BF308" s="145">
        <f t="shared" si="75"/>
        <v>0</v>
      </c>
      <c r="BG308" s="145">
        <f t="shared" si="76"/>
        <v>0</v>
      </c>
      <c r="BH308" s="145">
        <f t="shared" si="77"/>
        <v>0</v>
      </c>
      <c r="BI308" s="145">
        <f t="shared" si="78"/>
        <v>0</v>
      </c>
      <c r="BJ308" s="13" t="s">
        <v>83</v>
      </c>
      <c r="BK308" s="145">
        <f t="shared" si="79"/>
        <v>0</v>
      </c>
      <c r="BL308" s="13" t="s">
        <v>258</v>
      </c>
      <c r="BM308" s="144" t="s">
        <v>3639</v>
      </c>
    </row>
    <row r="309" spans="2:65" s="1" customFormat="1" ht="24.2" customHeight="1">
      <c r="B309" s="132"/>
      <c r="C309" s="133" t="s">
        <v>850</v>
      </c>
      <c r="D309" s="133" t="s">
        <v>253</v>
      </c>
      <c r="E309" s="134" t="s">
        <v>3640</v>
      </c>
      <c r="F309" s="135" t="s">
        <v>3641</v>
      </c>
      <c r="G309" s="136" t="s">
        <v>262</v>
      </c>
      <c r="H309" s="137">
        <v>0.38</v>
      </c>
      <c r="I309" s="138"/>
      <c r="J309" s="139">
        <f t="shared" si="70"/>
        <v>0</v>
      </c>
      <c r="K309" s="135" t="s">
        <v>257</v>
      </c>
      <c r="L309" s="28"/>
      <c r="M309" s="140" t="s">
        <v>1</v>
      </c>
      <c r="N309" s="141" t="s">
        <v>41</v>
      </c>
      <c r="P309" s="142">
        <f t="shared" si="71"/>
        <v>0</v>
      </c>
      <c r="Q309" s="142">
        <v>0</v>
      </c>
      <c r="R309" s="142">
        <f t="shared" si="72"/>
        <v>0</v>
      </c>
      <c r="S309" s="142">
        <v>1.8</v>
      </c>
      <c r="T309" s="143">
        <f t="shared" si="73"/>
        <v>0.68400000000000005</v>
      </c>
      <c r="AR309" s="144" t="s">
        <v>258</v>
      </c>
      <c r="AT309" s="144" t="s">
        <v>253</v>
      </c>
      <c r="AU309" s="144" t="s">
        <v>85</v>
      </c>
      <c r="AY309" s="13" t="s">
        <v>251</v>
      </c>
      <c r="BE309" s="145">
        <f t="shared" si="74"/>
        <v>0</v>
      </c>
      <c r="BF309" s="145">
        <f t="shared" si="75"/>
        <v>0</v>
      </c>
      <c r="BG309" s="145">
        <f t="shared" si="76"/>
        <v>0</v>
      </c>
      <c r="BH309" s="145">
        <f t="shared" si="77"/>
        <v>0</v>
      </c>
      <c r="BI309" s="145">
        <f t="shared" si="78"/>
        <v>0</v>
      </c>
      <c r="BJ309" s="13" t="s">
        <v>83</v>
      </c>
      <c r="BK309" s="145">
        <f t="shared" si="79"/>
        <v>0</v>
      </c>
      <c r="BL309" s="13" t="s">
        <v>258</v>
      </c>
      <c r="BM309" s="144" t="s">
        <v>3642</v>
      </c>
    </row>
    <row r="310" spans="2:65" s="1" customFormat="1" ht="24.2" customHeight="1">
      <c r="B310" s="132"/>
      <c r="C310" s="133" t="s">
        <v>856</v>
      </c>
      <c r="D310" s="133" t="s">
        <v>253</v>
      </c>
      <c r="E310" s="134" t="s">
        <v>3643</v>
      </c>
      <c r="F310" s="135" t="s">
        <v>3644</v>
      </c>
      <c r="G310" s="136" t="s">
        <v>262</v>
      </c>
      <c r="H310" s="137">
        <v>0.24</v>
      </c>
      <c r="I310" s="138"/>
      <c r="J310" s="139">
        <f t="shared" si="70"/>
        <v>0</v>
      </c>
      <c r="K310" s="135" t="s">
        <v>257</v>
      </c>
      <c r="L310" s="28"/>
      <c r="M310" s="140" t="s">
        <v>1</v>
      </c>
      <c r="N310" s="141" t="s">
        <v>41</v>
      </c>
      <c r="P310" s="142">
        <f t="shared" si="71"/>
        <v>0</v>
      </c>
      <c r="Q310" s="142">
        <v>0</v>
      </c>
      <c r="R310" s="142">
        <f t="shared" si="72"/>
        <v>0</v>
      </c>
      <c r="S310" s="142">
        <v>1.8</v>
      </c>
      <c r="T310" s="143">
        <f t="shared" si="73"/>
        <v>0.432</v>
      </c>
      <c r="AR310" s="144" t="s">
        <v>258</v>
      </c>
      <c r="AT310" s="144" t="s">
        <v>253</v>
      </c>
      <c r="AU310" s="144" t="s">
        <v>85</v>
      </c>
      <c r="AY310" s="13" t="s">
        <v>251</v>
      </c>
      <c r="BE310" s="145">
        <f t="shared" si="74"/>
        <v>0</v>
      </c>
      <c r="BF310" s="145">
        <f t="shared" si="75"/>
        <v>0</v>
      </c>
      <c r="BG310" s="145">
        <f t="shared" si="76"/>
        <v>0</v>
      </c>
      <c r="BH310" s="145">
        <f t="shared" si="77"/>
        <v>0</v>
      </c>
      <c r="BI310" s="145">
        <f t="shared" si="78"/>
        <v>0</v>
      </c>
      <c r="BJ310" s="13" t="s">
        <v>83</v>
      </c>
      <c r="BK310" s="145">
        <f t="shared" si="79"/>
        <v>0</v>
      </c>
      <c r="BL310" s="13" t="s">
        <v>258</v>
      </c>
      <c r="BM310" s="144" t="s">
        <v>3645</v>
      </c>
    </row>
    <row r="311" spans="2:65" s="1" customFormat="1" ht="24.2" customHeight="1">
      <c r="B311" s="132"/>
      <c r="C311" s="133" t="s">
        <v>860</v>
      </c>
      <c r="D311" s="133" t="s">
        <v>253</v>
      </c>
      <c r="E311" s="134" t="s">
        <v>3646</v>
      </c>
      <c r="F311" s="135" t="s">
        <v>3647</v>
      </c>
      <c r="G311" s="136" t="s">
        <v>411</v>
      </c>
      <c r="H311" s="137">
        <v>32.5</v>
      </c>
      <c r="I311" s="138"/>
      <c r="J311" s="139">
        <f t="shared" si="70"/>
        <v>0</v>
      </c>
      <c r="K311" s="135" t="s">
        <v>257</v>
      </c>
      <c r="L311" s="28"/>
      <c r="M311" s="140" t="s">
        <v>1</v>
      </c>
      <c r="N311" s="141" t="s">
        <v>41</v>
      </c>
      <c r="P311" s="142">
        <f t="shared" si="71"/>
        <v>0</v>
      </c>
      <c r="Q311" s="142">
        <v>0</v>
      </c>
      <c r="R311" s="142">
        <f t="shared" si="72"/>
        <v>0</v>
      </c>
      <c r="S311" s="142">
        <v>7.0000000000000007E-2</v>
      </c>
      <c r="T311" s="143">
        <f t="shared" si="73"/>
        <v>2.2750000000000004</v>
      </c>
      <c r="AR311" s="144" t="s">
        <v>258</v>
      </c>
      <c r="AT311" s="144" t="s">
        <v>253</v>
      </c>
      <c r="AU311" s="144" t="s">
        <v>85</v>
      </c>
      <c r="AY311" s="13" t="s">
        <v>251</v>
      </c>
      <c r="BE311" s="145">
        <f t="shared" si="74"/>
        <v>0</v>
      </c>
      <c r="BF311" s="145">
        <f t="shared" si="75"/>
        <v>0</v>
      </c>
      <c r="BG311" s="145">
        <f t="shared" si="76"/>
        <v>0</v>
      </c>
      <c r="BH311" s="145">
        <f t="shared" si="77"/>
        <v>0</v>
      </c>
      <c r="BI311" s="145">
        <f t="shared" si="78"/>
        <v>0</v>
      </c>
      <c r="BJ311" s="13" t="s">
        <v>83</v>
      </c>
      <c r="BK311" s="145">
        <f t="shared" si="79"/>
        <v>0</v>
      </c>
      <c r="BL311" s="13" t="s">
        <v>258</v>
      </c>
      <c r="BM311" s="144" t="s">
        <v>3648</v>
      </c>
    </row>
    <row r="312" spans="2:65" s="1" customFormat="1" ht="24.2" customHeight="1">
      <c r="B312" s="132"/>
      <c r="C312" s="133" t="s">
        <v>864</v>
      </c>
      <c r="D312" s="133" t="s">
        <v>253</v>
      </c>
      <c r="E312" s="134" t="s">
        <v>3649</v>
      </c>
      <c r="F312" s="135" t="s">
        <v>3650</v>
      </c>
      <c r="G312" s="136" t="s">
        <v>411</v>
      </c>
      <c r="H312" s="137">
        <v>34.6</v>
      </c>
      <c r="I312" s="138"/>
      <c r="J312" s="139">
        <f t="shared" si="70"/>
        <v>0</v>
      </c>
      <c r="K312" s="135" t="s">
        <v>257</v>
      </c>
      <c r="L312" s="28"/>
      <c r="M312" s="140" t="s">
        <v>1</v>
      </c>
      <c r="N312" s="141" t="s">
        <v>41</v>
      </c>
      <c r="P312" s="142">
        <f t="shared" si="71"/>
        <v>0</v>
      </c>
      <c r="Q312" s="142">
        <v>0</v>
      </c>
      <c r="R312" s="142">
        <f t="shared" si="72"/>
        <v>0</v>
      </c>
      <c r="S312" s="142">
        <v>5.3999999999999999E-2</v>
      </c>
      <c r="T312" s="143">
        <f t="shared" si="73"/>
        <v>1.8684000000000001</v>
      </c>
      <c r="AR312" s="144" t="s">
        <v>258</v>
      </c>
      <c r="AT312" s="144" t="s">
        <v>253</v>
      </c>
      <c r="AU312" s="144" t="s">
        <v>85</v>
      </c>
      <c r="AY312" s="13" t="s">
        <v>251</v>
      </c>
      <c r="BE312" s="145">
        <f t="shared" si="74"/>
        <v>0</v>
      </c>
      <c r="BF312" s="145">
        <f t="shared" si="75"/>
        <v>0</v>
      </c>
      <c r="BG312" s="145">
        <f t="shared" si="76"/>
        <v>0</v>
      </c>
      <c r="BH312" s="145">
        <f t="shared" si="77"/>
        <v>0</v>
      </c>
      <c r="BI312" s="145">
        <f t="shared" si="78"/>
        <v>0</v>
      </c>
      <c r="BJ312" s="13" t="s">
        <v>83</v>
      </c>
      <c r="BK312" s="145">
        <f t="shared" si="79"/>
        <v>0</v>
      </c>
      <c r="BL312" s="13" t="s">
        <v>258</v>
      </c>
      <c r="BM312" s="144" t="s">
        <v>3651</v>
      </c>
    </row>
    <row r="313" spans="2:65" s="1" customFormat="1" ht="24.2" customHeight="1">
      <c r="B313" s="132"/>
      <c r="C313" s="133" t="s">
        <v>868</v>
      </c>
      <c r="D313" s="133" t="s">
        <v>253</v>
      </c>
      <c r="E313" s="134" t="s">
        <v>3652</v>
      </c>
      <c r="F313" s="135" t="s">
        <v>3653</v>
      </c>
      <c r="G313" s="136" t="s">
        <v>411</v>
      </c>
      <c r="H313" s="137">
        <v>27.3</v>
      </c>
      <c r="I313" s="138"/>
      <c r="J313" s="139">
        <f t="shared" si="70"/>
        <v>0</v>
      </c>
      <c r="K313" s="135" t="s">
        <v>257</v>
      </c>
      <c r="L313" s="28"/>
      <c r="M313" s="140" t="s">
        <v>1</v>
      </c>
      <c r="N313" s="141" t="s">
        <v>41</v>
      </c>
      <c r="P313" s="142">
        <f t="shared" si="71"/>
        <v>0</v>
      </c>
      <c r="Q313" s="142">
        <v>0</v>
      </c>
      <c r="R313" s="142">
        <f t="shared" si="72"/>
        <v>0</v>
      </c>
      <c r="S313" s="142">
        <v>4.2000000000000003E-2</v>
      </c>
      <c r="T313" s="143">
        <f t="shared" si="73"/>
        <v>1.1466000000000001</v>
      </c>
      <c r="AR313" s="144" t="s">
        <v>258</v>
      </c>
      <c r="AT313" s="144" t="s">
        <v>253</v>
      </c>
      <c r="AU313" s="144" t="s">
        <v>85</v>
      </c>
      <c r="AY313" s="13" t="s">
        <v>251</v>
      </c>
      <c r="BE313" s="145">
        <f t="shared" si="74"/>
        <v>0</v>
      </c>
      <c r="BF313" s="145">
        <f t="shared" si="75"/>
        <v>0</v>
      </c>
      <c r="BG313" s="145">
        <f t="shared" si="76"/>
        <v>0</v>
      </c>
      <c r="BH313" s="145">
        <f t="shared" si="77"/>
        <v>0</v>
      </c>
      <c r="BI313" s="145">
        <f t="shared" si="78"/>
        <v>0</v>
      </c>
      <c r="BJ313" s="13" t="s">
        <v>83</v>
      </c>
      <c r="BK313" s="145">
        <f t="shared" si="79"/>
        <v>0</v>
      </c>
      <c r="BL313" s="13" t="s">
        <v>258</v>
      </c>
      <c r="BM313" s="144" t="s">
        <v>3654</v>
      </c>
    </row>
    <row r="314" spans="2:65" s="1" customFormat="1" ht="24.2" customHeight="1">
      <c r="B314" s="132"/>
      <c r="C314" s="133" t="s">
        <v>872</v>
      </c>
      <c r="D314" s="133" t="s">
        <v>253</v>
      </c>
      <c r="E314" s="134" t="s">
        <v>3655</v>
      </c>
      <c r="F314" s="135" t="s">
        <v>3656</v>
      </c>
      <c r="G314" s="136" t="s">
        <v>411</v>
      </c>
      <c r="H314" s="137">
        <v>13.95</v>
      </c>
      <c r="I314" s="138"/>
      <c r="J314" s="139">
        <f t="shared" si="70"/>
        <v>0</v>
      </c>
      <c r="K314" s="135" t="s">
        <v>257</v>
      </c>
      <c r="L314" s="28"/>
      <c r="M314" s="140" t="s">
        <v>1</v>
      </c>
      <c r="N314" s="141" t="s">
        <v>41</v>
      </c>
      <c r="P314" s="142">
        <f t="shared" si="71"/>
        <v>0</v>
      </c>
      <c r="Q314" s="142">
        <v>0</v>
      </c>
      <c r="R314" s="142">
        <f t="shared" si="72"/>
        <v>0</v>
      </c>
      <c r="S314" s="142">
        <v>4.8000000000000001E-2</v>
      </c>
      <c r="T314" s="143">
        <f t="shared" si="73"/>
        <v>0.66959999999999997</v>
      </c>
      <c r="AR314" s="144" t="s">
        <v>258</v>
      </c>
      <c r="AT314" s="144" t="s">
        <v>253</v>
      </c>
      <c r="AU314" s="144" t="s">
        <v>85</v>
      </c>
      <c r="AY314" s="13" t="s">
        <v>251</v>
      </c>
      <c r="BE314" s="145">
        <f t="shared" si="74"/>
        <v>0</v>
      </c>
      <c r="BF314" s="145">
        <f t="shared" si="75"/>
        <v>0</v>
      </c>
      <c r="BG314" s="145">
        <f t="shared" si="76"/>
        <v>0</v>
      </c>
      <c r="BH314" s="145">
        <f t="shared" si="77"/>
        <v>0</v>
      </c>
      <c r="BI314" s="145">
        <f t="shared" si="78"/>
        <v>0</v>
      </c>
      <c r="BJ314" s="13" t="s">
        <v>83</v>
      </c>
      <c r="BK314" s="145">
        <f t="shared" si="79"/>
        <v>0</v>
      </c>
      <c r="BL314" s="13" t="s">
        <v>258</v>
      </c>
      <c r="BM314" s="144" t="s">
        <v>3657</v>
      </c>
    </row>
    <row r="315" spans="2:65" s="1" customFormat="1" ht="37.9" customHeight="1">
      <c r="B315" s="132"/>
      <c r="C315" s="133" t="s">
        <v>876</v>
      </c>
      <c r="D315" s="133" t="s">
        <v>253</v>
      </c>
      <c r="E315" s="134" t="s">
        <v>3658</v>
      </c>
      <c r="F315" s="135" t="s">
        <v>3659</v>
      </c>
      <c r="G315" s="136" t="s">
        <v>256</v>
      </c>
      <c r="H315" s="137">
        <v>261.37400000000002</v>
      </c>
      <c r="I315" s="138"/>
      <c r="J315" s="139">
        <f t="shared" si="70"/>
        <v>0</v>
      </c>
      <c r="K315" s="135" t="s">
        <v>257</v>
      </c>
      <c r="L315" s="28"/>
      <c r="M315" s="140" t="s">
        <v>1</v>
      </c>
      <c r="N315" s="141" t="s">
        <v>41</v>
      </c>
      <c r="P315" s="142">
        <f t="shared" si="71"/>
        <v>0</v>
      </c>
      <c r="Q315" s="142">
        <v>0</v>
      </c>
      <c r="R315" s="142">
        <f t="shared" si="72"/>
        <v>0</v>
      </c>
      <c r="S315" s="142">
        <v>0.05</v>
      </c>
      <c r="T315" s="143">
        <f t="shared" si="73"/>
        <v>13.068700000000002</v>
      </c>
      <c r="AR315" s="144" t="s">
        <v>258</v>
      </c>
      <c r="AT315" s="144" t="s">
        <v>253</v>
      </c>
      <c r="AU315" s="144" t="s">
        <v>85</v>
      </c>
      <c r="AY315" s="13" t="s">
        <v>251</v>
      </c>
      <c r="BE315" s="145">
        <f t="shared" si="74"/>
        <v>0</v>
      </c>
      <c r="BF315" s="145">
        <f t="shared" si="75"/>
        <v>0</v>
      </c>
      <c r="BG315" s="145">
        <f t="shared" si="76"/>
        <v>0</v>
      </c>
      <c r="BH315" s="145">
        <f t="shared" si="77"/>
        <v>0</v>
      </c>
      <c r="BI315" s="145">
        <f t="shared" si="78"/>
        <v>0</v>
      </c>
      <c r="BJ315" s="13" t="s">
        <v>83</v>
      </c>
      <c r="BK315" s="145">
        <f t="shared" si="79"/>
        <v>0</v>
      </c>
      <c r="BL315" s="13" t="s">
        <v>258</v>
      </c>
      <c r="BM315" s="144" t="s">
        <v>3660</v>
      </c>
    </row>
    <row r="316" spans="2:65" s="1" customFormat="1" ht="33" customHeight="1">
      <c r="B316" s="132"/>
      <c r="C316" s="133" t="s">
        <v>880</v>
      </c>
      <c r="D316" s="133" t="s">
        <v>253</v>
      </c>
      <c r="E316" s="134" t="s">
        <v>3661</v>
      </c>
      <c r="F316" s="135" t="s">
        <v>3662</v>
      </c>
      <c r="G316" s="136" t="s">
        <v>256</v>
      </c>
      <c r="H316" s="137">
        <v>286.416</v>
      </c>
      <c r="I316" s="138"/>
      <c r="J316" s="139">
        <f t="shared" si="70"/>
        <v>0</v>
      </c>
      <c r="K316" s="135" t="s">
        <v>257</v>
      </c>
      <c r="L316" s="28"/>
      <c r="M316" s="140" t="s">
        <v>1</v>
      </c>
      <c r="N316" s="141" t="s">
        <v>41</v>
      </c>
      <c r="P316" s="142">
        <f t="shared" si="71"/>
        <v>0</v>
      </c>
      <c r="Q316" s="142">
        <v>0</v>
      </c>
      <c r="R316" s="142">
        <f t="shared" si="72"/>
        <v>0</v>
      </c>
      <c r="S316" s="142">
        <v>0.01</v>
      </c>
      <c r="T316" s="143">
        <f t="shared" si="73"/>
        <v>2.86416</v>
      </c>
      <c r="AR316" s="144" t="s">
        <v>258</v>
      </c>
      <c r="AT316" s="144" t="s">
        <v>253</v>
      </c>
      <c r="AU316" s="144" t="s">
        <v>85</v>
      </c>
      <c r="AY316" s="13" t="s">
        <v>251</v>
      </c>
      <c r="BE316" s="145">
        <f t="shared" si="74"/>
        <v>0</v>
      </c>
      <c r="BF316" s="145">
        <f t="shared" si="75"/>
        <v>0</v>
      </c>
      <c r="BG316" s="145">
        <f t="shared" si="76"/>
        <v>0</v>
      </c>
      <c r="BH316" s="145">
        <f t="shared" si="77"/>
        <v>0</v>
      </c>
      <c r="BI316" s="145">
        <f t="shared" si="78"/>
        <v>0</v>
      </c>
      <c r="BJ316" s="13" t="s">
        <v>83</v>
      </c>
      <c r="BK316" s="145">
        <f t="shared" si="79"/>
        <v>0</v>
      </c>
      <c r="BL316" s="13" t="s">
        <v>258</v>
      </c>
      <c r="BM316" s="144" t="s">
        <v>3663</v>
      </c>
    </row>
    <row r="317" spans="2:65" s="1" customFormat="1" ht="37.9" customHeight="1">
      <c r="B317" s="132"/>
      <c r="C317" s="133" t="s">
        <v>884</v>
      </c>
      <c r="D317" s="133" t="s">
        <v>253</v>
      </c>
      <c r="E317" s="134" t="s">
        <v>3664</v>
      </c>
      <c r="F317" s="135" t="s">
        <v>3665</v>
      </c>
      <c r="G317" s="136" t="s">
        <v>256</v>
      </c>
      <c r="H317" s="137">
        <v>116.59</v>
      </c>
      <c r="I317" s="138"/>
      <c r="J317" s="139">
        <f t="shared" si="70"/>
        <v>0</v>
      </c>
      <c r="K317" s="135" t="s">
        <v>257</v>
      </c>
      <c r="L317" s="28"/>
      <c r="M317" s="140" t="s">
        <v>1</v>
      </c>
      <c r="N317" s="141" t="s">
        <v>41</v>
      </c>
      <c r="P317" s="142">
        <f t="shared" si="71"/>
        <v>0</v>
      </c>
      <c r="Q317" s="142">
        <v>0</v>
      </c>
      <c r="R317" s="142">
        <f t="shared" si="72"/>
        <v>0</v>
      </c>
      <c r="S317" s="142">
        <v>1.6E-2</v>
      </c>
      <c r="T317" s="143">
        <f t="shared" si="73"/>
        <v>1.86544</v>
      </c>
      <c r="AR317" s="144" t="s">
        <v>258</v>
      </c>
      <c r="AT317" s="144" t="s">
        <v>253</v>
      </c>
      <c r="AU317" s="144" t="s">
        <v>85</v>
      </c>
      <c r="AY317" s="13" t="s">
        <v>251</v>
      </c>
      <c r="BE317" s="145">
        <f t="shared" si="74"/>
        <v>0</v>
      </c>
      <c r="BF317" s="145">
        <f t="shared" si="75"/>
        <v>0</v>
      </c>
      <c r="BG317" s="145">
        <f t="shared" si="76"/>
        <v>0</v>
      </c>
      <c r="BH317" s="145">
        <f t="shared" si="77"/>
        <v>0</v>
      </c>
      <c r="BI317" s="145">
        <f t="shared" si="78"/>
        <v>0</v>
      </c>
      <c r="BJ317" s="13" t="s">
        <v>83</v>
      </c>
      <c r="BK317" s="145">
        <f t="shared" si="79"/>
        <v>0</v>
      </c>
      <c r="BL317" s="13" t="s">
        <v>258</v>
      </c>
      <c r="BM317" s="144" t="s">
        <v>3666</v>
      </c>
    </row>
    <row r="318" spans="2:65" s="1" customFormat="1" ht="24.2" customHeight="1">
      <c r="B318" s="132"/>
      <c r="C318" s="133" t="s">
        <v>888</v>
      </c>
      <c r="D318" s="133" t="s">
        <v>253</v>
      </c>
      <c r="E318" s="134" t="s">
        <v>3667</v>
      </c>
      <c r="F318" s="135" t="s">
        <v>3668</v>
      </c>
      <c r="G318" s="136" t="s">
        <v>256</v>
      </c>
      <c r="H318" s="137">
        <v>60</v>
      </c>
      <c r="I318" s="138"/>
      <c r="J318" s="139">
        <f t="shared" si="70"/>
        <v>0</v>
      </c>
      <c r="K318" s="135" t="s">
        <v>257</v>
      </c>
      <c r="L318" s="28"/>
      <c r="M318" s="140" t="s">
        <v>1</v>
      </c>
      <c r="N318" s="141" t="s">
        <v>41</v>
      </c>
      <c r="P318" s="142">
        <f t="shared" si="71"/>
        <v>0</v>
      </c>
      <c r="Q318" s="142">
        <v>0</v>
      </c>
      <c r="R318" s="142">
        <f t="shared" si="72"/>
        <v>0</v>
      </c>
      <c r="S318" s="142">
        <v>6.8000000000000005E-2</v>
      </c>
      <c r="T318" s="143">
        <f t="shared" si="73"/>
        <v>4.08</v>
      </c>
      <c r="AR318" s="144" t="s">
        <v>258</v>
      </c>
      <c r="AT318" s="144" t="s">
        <v>253</v>
      </c>
      <c r="AU318" s="144" t="s">
        <v>85</v>
      </c>
      <c r="AY318" s="13" t="s">
        <v>251</v>
      </c>
      <c r="BE318" s="145">
        <f t="shared" si="74"/>
        <v>0</v>
      </c>
      <c r="BF318" s="145">
        <f t="shared" si="75"/>
        <v>0</v>
      </c>
      <c r="BG318" s="145">
        <f t="shared" si="76"/>
        <v>0</v>
      </c>
      <c r="BH318" s="145">
        <f t="shared" si="77"/>
        <v>0</v>
      </c>
      <c r="BI318" s="145">
        <f t="shared" si="78"/>
        <v>0</v>
      </c>
      <c r="BJ318" s="13" t="s">
        <v>83</v>
      </c>
      <c r="BK318" s="145">
        <f t="shared" si="79"/>
        <v>0</v>
      </c>
      <c r="BL318" s="13" t="s">
        <v>258</v>
      </c>
      <c r="BM318" s="144" t="s">
        <v>3669</v>
      </c>
    </row>
    <row r="319" spans="2:65" s="1" customFormat="1" ht="24.2" customHeight="1">
      <c r="B319" s="132"/>
      <c r="C319" s="133" t="s">
        <v>892</v>
      </c>
      <c r="D319" s="133" t="s">
        <v>253</v>
      </c>
      <c r="E319" s="134" t="s">
        <v>3670</v>
      </c>
      <c r="F319" s="135" t="s">
        <v>3671</v>
      </c>
      <c r="G319" s="136" t="s">
        <v>706</v>
      </c>
      <c r="H319" s="137">
        <v>1</v>
      </c>
      <c r="I319" s="138"/>
      <c r="J319" s="139">
        <f t="shared" si="70"/>
        <v>0</v>
      </c>
      <c r="K319" s="135" t="s">
        <v>707</v>
      </c>
      <c r="L319" s="28"/>
      <c r="M319" s="140" t="s">
        <v>1</v>
      </c>
      <c r="N319" s="141" t="s">
        <v>41</v>
      </c>
      <c r="P319" s="142">
        <f t="shared" si="71"/>
        <v>0</v>
      </c>
      <c r="Q319" s="142">
        <v>0</v>
      </c>
      <c r="R319" s="142">
        <f t="shared" si="72"/>
        <v>0</v>
      </c>
      <c r="S319" s="142">
        <v>0</v>
      </c>
      <c r="T319" s="143">
        <f t="shared" si="73"/>
        <v>0</v>
      </c>
      <c r="AR319" s="144" t="s">
        <v>258</v>
      </c>
      <c r="AT319" s="144" t="s">
        <v>253</v>
      </c>
      <c r="AU319" s="144" t="s">
        <v>85</v>
      </c>
      <c r="AY319" s="13" t="s">
        <v>251</v>
      </c>
      <c r="BE319" s="145">
        <f t="shared" si="74"/>
        <v>0</v>
      </c>
      <c r="BF319" s="145">
        <f t="shared" si="75"/>
        <v>0</v>
      </c>
      <c r="BG319" s="145">
        <f t="shared" si="76"/>
        <v>0</v>
      </c>
      <c r="BH319" s="145">
        <f t="shared" si="77"/>
        <v>0</v>
      </c>
      <c r="BI319" s="145">
        <f t="shared" si="78"/>
        <v>0</v>
      </c>
      <c r="BJ319" s="13" t="s">
        <v>83</v>
      </c>
      <c r="BK319" s="145">
        <f t="shared" si="79"/>
        <v>0</v>
      </c>
      <c r="BL319" s="13" t="s">
        <v>258</v>
      </c>
      <c r="BM319" s="144" t="s">
        <v>3672</v>
      </c>
    </row>
    <row r="320" spans="2:65" s="1" customFormat="1" ht="24.2" customHeight="1">
      <c r="B320" s="132"/>
      <c r="C320" s="133" t="s">
        <v>896</v>
      </c>
      <c r="D320" s="133" t="s">
        <v>253</v>
      </c>
      <c r="E320" s="134" t="s">
        <v>3673</v>
      </c>
      <c r="F320" s="135" t="s">
        <v>3674</v>
      </c>
      <c r="G320" s="136" t="s">
        <v>262</v>
      </c>
      <c r="H320" s="137">
        <v>55.718000000000004</v>
      </c>
      <c r="I320" s="138"/>
      <c r="J320" s="139">
        <f t="shared" si="70"/>
        <v>0</v>
      </c>
      <c r="K320" s="135" t="s">
        <v>257</v>
      </c>
      <c r="L320" s="28"/>
      <c r="M320" s="140" t="s">
        <v>1</v>
      </c>
      <c r="N320" s="141" t="s">
        <v>41</v>
      </c>
      <c r="P320" s="142">
        <f t="shared" si="71"/>
        <v>0</v>
      </c>
      <c r="Q320" s="142">
        <v>0</v>
      </c>
      <c r="R320" s="142">
        <f t="shared" si="72"/>
        <v>0</v>
      </c>
      <c r="S320" s="142">
        <v>0.35</v>
      </c>
      <c r="T320" s="143">
        <f t="shared" si="73"/>
        <v>19.501300000000001</v>
      </c>
      <c r="AR320" s="144" t="s">
        <v>258</v>
      </c>
      <c r="AT320" s="144" t="s">
        <v>253</v>
      </c>
      <c r="AU320" s="144" t="s">
        <v>85</v>
      </c>
      <c r="AY320" s="13" t="s">
        <v>251</v>
      </c>
      <c r="BE320" s="145">
        <f t="shared" si="74"/>
        <v>0</v>
      </c>
      <c r="BF320" s="145">
        <f t="shared" si="75"/>
        <v>0</v>
      </c>
      <c r="BG320" s="145">
        <f t="shared" si="76"/>
        <v>0</v>
      </c>
      <c r="BH320" s="145">
        <f t="shared" si="77"/>
        <v>0</v>
      </c>
      <c r="BI320" s="145">
        <f t="shared" si="78"/>
        <v>0</v>
      </c>
      <c r="BJ320" s="13" t="s">
        <v>83</v>
      </c>
      <c r="BK320" s="145">
        <f t="shared" si="79"/>
        <v>0</v>
      </c>
      <c r="BL320" s="13" t="s">
        <v>258</v>
      </c>
      <c r="BM320" s="144" t="s">
        <v>3675</v>
      </c>
    </row>
    <row r="321" spans="2:65" s="1" customFormat="1" ht="33" customHeight="1">
      <c r="B321" s="132"/>
      <c r="C321" s="133" t="s">
        <v>898</v>
      </c>
      <c r="D321" s="133" t="s">
        <v>253</v>
      </c>
      <c r="E321" s="134" t="s">
        <v>3676</v>
      </c>
      <c r="F321" s="135" t="s">
        <v>3677</v>
      </c>
      <c r="G321" s="136" t="s">
        <v>262</v>
      </c>
      <c r="H321" s="137">
        <v>33.408000000000001</v>
      </c>
      <c r="I321" s="138"/>
      <c r="J321" s="139">
        <f t="shared" si="70"/>
        <v>0</v>
      </c>
      <c r="K321" s="135" t="s">
        <v>257</v>
      </c>
      <c r="L321" s="28"/>
      <c r="M321" s="140" t="s">
        <v>1</v>
      </c>
      <c r="N321" s="141" t="s">
        <v>41</v>
      </c>
      <c r="P321" s="142">
        <f t="shared" si="71"/>
        <v>0</v>
      </c>
      <c r="Q321" s="142">
        <v>0</v>
      </c>
      <c r="R321" s="142">
        <f t="shared" si="72"/>
        <v>0</v>
      </c>
      <c r="S321" s="142">
        <v>0.68</v>
      </c>
      <c r="T321" s="143">
        <f t="shared" si="73"/>
        <v>22.717440000000003</v>
      </c>
      <c r="AR321" s="144" t="s">
        <v>258</v>
      </c>
      <c r="AT321" s="144" t="s">
        <v>253</v>
      </c>
      <c r="AU321" s="144" t="s">
        <v>85</v>
      </c>
      <c r="AY321" s="13" t="s">
        <v>251</v>
      </c>
      <c r="BE321" s="145">
        <f t="shared" si="74"/>
        <v>0</v>
      </c>
      <c r="BF321" s="145">
        <f t="shared" si="75"/>
        <v>0</v>
      </c>
      <c r="BG321" s="145">
        <f t="shared" si="76"/>
        <v>0</v>
      </c>
      <c r="BH321" s="145">
        <f t="shared" si="77"/>
        <v>0</v>
      </c>
      <c r="BI321" s="145">
        <f t="shared" si="78"/>
        <v>0</v>
      </c>
      <c r="BJ321" s="13" t="s">
        <v>83</v>
      </c>
      <c r="BK321" s="145">
        <f t="shared" si="79"/>
        <v>0</v>
      </c>
      <c r="BL321" s="13" t="s">
        <v>258</v>
      </c>
      <c r="BM321" s="144" t="s">
        <v>3678</v>
      </c>
    </row>
    <row r="322" spans="2:65" s="1" customFormat="1" ht="24.2" customHeight="1">
      <c r="B322" s="132"/>
      <c r="C322" s="133" t="s">
        <v>3679</v>
      </c>
      <c r="D322" s="133" t="s">
        <v>253</v>
      </c>
      <c r="E322" s="134" t="s">
        <v>750</v>
      </c>
      <c r="F322" s="135" t="s">
        <v>751</v>
      </c>
      <c r="G322" s="136" t="s">
        <v>256</v>
      </c>
      <c r="H322" s="137">
        <v>763.173</v>
      </c>
      <c r="I322" s="138"/>
      <c r="J322" s="139">
        <f t="shared" si="70"/>
        <v>0</v>
      </c>
      <c r="K322" s="135" t="s">
        <v>563</v>
      </c>
      <c r="L322" s="28"/>
      <c r="M322" s="140" t="s">
        <v>1</v>
      </c>
      <c r="N322" s="141" t="s">
        <v>41</v>
      </c>
      <c r="P322" s="142">
        <f t="shared" si="71"/>
        <v>0</v>
      </c>
      <c r="Q322" s="142">
        <v>0</v>
      </c>
      <c r="R322" s="142">
        <f t="shared" si="72"/>
        <v>0</v>
      </c>
      <c r="S322" s="142">
        <v>0</v>
      </c>
      <c r="T322" s="143">
        <f t="shared" si="73"/>
        <v>0</v>
      </c>
      <c r="AR322" s="144" t="s">
        <v>258</v>
      </c>
      <c r="AT322" s="144" t="s">
        <v>253</v>
      </c>
      <c r="AU322" s="144" t="s">
        <v>85</v>
      </c>
      <c r="AY322" s="13" t="s">
        <v>251</v>
      </c>
      <c r="BE322" s="145">
        <f t="shared" si="74"/>
        <v>0</v>
      </c>
      <c r="BF322" s="145">
        <f t="shared" si="75"/>
        <v>0</v>
      </c>
      <c r="BG322" s="145">
        <f t="shared" si="76"/>
        <v>0</v>
      </c>
      <c r="BH322" s="145">
        <f t="shared" si="77"/>
        <v>0</v>
      </c>
      <c r="BI322" s="145">
        <f t="shared" si="78"/>
        <v>0</v>
      </c>
      <c r="BJ322" s="13" t="s">
        <v>83</v>
      </c>
      <c r="BK322" s="145">
        <f t="shared" si="79"/>
        <v>0</v>
      </c>
      <c r="BL322" s="13" t="s">
        <v>258</v>
      </c>
      <c r="BM322" s="144" t="s">
        <v>3680</v>
      </c>
    </row>
    <row r="323" spans="2:65" s="1" customFormat="1" ht="24.2" customHeight="1">
      <c r="B323" s="132"/>
      <c r="C323" s="133" t="s">
        <v>3681</v>
      </c>
      <c r="D323" s="133" t="s">
        <v>253</v>
      </c>
      <c r="E323" s="134" t="s">
        <v>754</v>
      </c>
      <c r="F323" s="135" t="s">
        <v>755</v>
      </c>
      <c r="G323" s="136" t="s">
        <v>256</v>
      </c>
      <c r="H323" s="137">
        <v>1526.346</v>
      </c>
      <c r="I323" s="138"/>
      <c r="J323" s="139">
        <f t="shared" si="70"/>
        <v>0</v>
      </c>
      <c r="K323" s="135" t="s">
        <v>563</v>
      </c>
      <c r="L323" s="28"/>
      <c r="M323" s="140" t="s">
        <v>1</v>
      </c>
      <c r="N323" s="141" t="s">
        <v>41</v>
      </c>
      <c r="P323" s="142">
        <f t="shared" si="71"/>
        <v>0</v>
      </c>
      <c r="Q323" s="142">
        <v>0</v>
      </c>
      <c r="R323" s="142">
        <f t="shared" si="72"/>
        <v>0</v>
      </c>
      <c r="S323" s="142">
        <v>0</v>
      </c>
      <c r="T323" s="143">
        <f t="shared" si="73"/>
        <v>0</v>
      </c>
      <c r="AR323" s="144" t="s">
        <v>258</v>
      </c>
      <c r="AT323" s="144" t="s">
        <v>253</v>
      </c>
      <c r="AU323" s="144" t="s">
        <v>85</v>
      </c>
      <c r="AY323" s="13" t="s">
        <v>251</v>
      </c>
      <c r="BE323" s="145">
        <f t="shared" si="74"/>
        <v>0</v>
      </c>
      <c r="BF323" s="145">
        <f t="shared" si="75"/>
        <v>0</v>
      </c>
      <c r="BG323" s="145">
        <f t="shared" si="76"/>
        <v>0</v>
      </c>
      <c r="BH323" s="145">
        <f t="shared" si="77"/>
        <v>0</v>
      </c>
      <c r="BI323" s="145">
        <f t="shared" si="78"/>
        <v>0</v>
      </c>
      <c r="BJ323" s="13" t="s">
        <v>83</v>
      </c>
      <c r="BK323" s="145">
        <f t="shared" si="79"/>
        <v>0</v>
      </c>
      <c r="BL323" s="13" t="s">
        <v>258</v>
      </c>
      <c r="BM323" s="144" t="s">
        <v>3682</v>
      </c>
    </row>
    <row r="324" spans="2:65" s="11" customFormat="1" ht="22.9" customHeight="1">
      <c r="B324" s="120"/>
      <c r="D324" s="121" t="s">
        <v>75</v>
      </c>
      <c r="E324" s="130" t="s">
        <v>757</v>
      </c>
      <c r="F324" s="130" t="s">
        <v>758</v>
      </c>
      <c r="I324" s="123"/>
      <c r="J324" s="131">
        <f>BK324</f>
        <v>0</v>
      </c>
      <c r="L324" s="120"/>
      <c r="M324" s="125"/>
      <c r="P324" s="126">
        <f>SUM(P325:P336)</f>
        <v>0</v>
      </c>
      <c r="R324" s="126">
        <f>SUM(R325:R336)</f>
        <v>0</v>
      </c>
      <c r="T324" s="127">
        <f>SUM(T325:T336)</f>
        <v>0</v>
      </c>
      <c r="AR324" s="121" t="s">
        <v>83</v>
      </c>
      <c r="AT324" s="128" t="s">
        <v>75</v>
      </c>
      <c r="AU324" s="128" t="s">
        <v>83</v>
      </c>
      <c r="AY324" s="121" t="s">
        <v>251</v>
      </c>
      <c r="BK324" s="129">
        <f>SUM(BK325:BK336)</f>
        <v>0</v>
      </c>
    </row>
    <row r="325" spans="2:65" s="1" customFormat="1" ht="33" customHeight="1">
      <c r="B325" s="132"/>
      <c r="C325" s="133" t="s">
        <v>900</v>
      </c>
      <c r="D325" s="133" t="s">
        <v>253</v>
      </c>
      <c r="E325" s="134" t="s">
        <v>760</v>
      </c>
      <c r="F325" s="135" t="s">
        <v>3683</v>
      </c>
      <c r="G325" s="136" t="s">
        <v>281</v>
      </c>
      <c r="H325" s="137">
        <v>343.84100000000001</v>
      </c>
      <c r="I325" s="138"/>
      <c r="J325" s="139">
        <f t="shared" ref="J325:J336" si="80">ROUND(I325*H325,2)</f>
        <v>0</v>
      </c>
      <c r="K325" s="135" t="s">
        <v>257</v>
      </c>
      <c r="L325" s="28"/>
      <c r="M325" s="140" t="s">
        <v>1</v>
      </c>
      <c r="N325" s="141" t="s">
        <v>41</v>
      </c>
      <c r="P325" s="142">
        <f t="shared" ref="P325:P336" si="81">O325*H325</f>
        <v>0</v>
      </c>
      <c r="Q325" s="142">
        <v>0</v>
      </c>
      <c r="R325" s="142">
        <f t="shared" ref="R325:R336" si="82">Q325*H325</f>
        <v>0</v>
      </c>
      <c r="S325" s="142">
        <v>0</v>
      </c>
      <c r="T325" s="143">
        <f t="shared" ref="T325:T336" si="83">S325*H325</f>
        <v>0</v>
      </c>
      <c r="AR325" s="144" t="s">
        <v>258</v>
      </c>
      <c r="AT325" s="144" t="s">
        <v>253</v>
      </c>
      <c r="AU325" s="144" t="s">
        <v>85</v>
      </c>
      <c r="AY325" s="13" t="s">
        <v>251</v>
      </c>
      <c r="BE325" s="145">
        <f t="shared" ref="BE325:BE336" si="84">IF(N325="základní",J325,0)</f>
        <v>0</v>
      </c>
      <c r="BF325" s="145">
        <f t="shared" ref="BF325:BF336" si="85">IF(N325="snížená",J325,0)</f>
        <v>0</v>
      </c>
      <c r="BG325" s="145">
        <f t="shared" ref="BG325:BG336" si="86">IF(N325="zákl. přenesená",J325,0)</f>
        <v>0</v>
      </c>
      <c r="BH325" s="145">
        <f t="shared" ref="BH325:BH336" si="87">IF(N325="sníž. přenesená",J325,0)</f>
        <v>0</v>
      </c>
      <c r="BI325" s="145">
        <f t="shared" ref="BI325:BI336" si="88">IF(N325="nulová",J325,0)</f>
        <v>0</v>
      </c>
      <c r="BJ325" s="13" t="s">
        <v>83</v>
      </c>
      <c r="BK325" s="145">
        <f t="shared" ref="BK325:BK336" si="89">ROUND(I325*H325,2)</f>
        <v>0</v>
      </c>
      <c r="BL325" s="13" t="s">
        <v>258</v>
      </c>
      <c r="BM325" s="144" t="s">
        <v>762</v>
      </c>
    </row>
    <row r="326" spans="2:65" s="1" customFormat="1" ht="33" customHeight="1">
      <c r="B326" s="132"/>
      <c r="C326" s="133" t="s">
        <v>904</v>
      </c>
      <c r="D326" s="133" t="s">
        <v>253</v>
      </c>
      <c r="E326" s="134" t="s">
        <v>3684</v>
      </c>
      <c r="F326" s="135" t="s">
        <v>3685</v>
      </c>
      <c r="G326" s="136" t="s">
        <v>281</v>
      </c>
      <c r="H326" s="137">
        <v>147.36099999999999</v>
      </c>
      <c r="I326" s="138"/>
      <c r="J326" s="139">
        <f t="shared" si="80"/>
        <v>0</v>
      </c>
      <c r="K326" s="135" t="s">
        <v>257</v>
      </c>
      <c r="L326" s="28"/>
      <c r="M326" s="140" t="s">
        <v>1</v>
      </c>
      <c r="N326" s="141" t="s">
        <v>41</v>
      </c>
      <c r="P326" s="142">
        <f t="shared" si="81"/>
        <v>0</v>
      </c>
      <c r="Q326" s="142">
        <v>0</v>
      </c>
      <c r="R326" s="142">
        <f t="shared" si="82"/>
        <v>0</v>
      </c>
      <c r="S326" s="142">
        <v>0</v>
      </c>
      <c r="T326" s="143">
        <f t="shared" si="83"/>
        <v>0</v>
      </c>
      <c r="AR326" s="144" t="s">
        <v>258</v>
      </c>
      <c r="AT326" s="144" t="s">
        <v>253</v>
      </c>
      <c r="AU326" s="144" t="s">
        <v>85</v>
      </c>
      <c r="AY326" s="13" t="s">
        <v>251</v>
      </c>
      <c r="BE326" s="145">
        <f t="shared" si="84"/>
        <v>0</v>
      </c>
      <c r="BF326" s="145">
        <f t="shared" si="85"/>
        <v>0</v>
      </c>
      <c r="BG326" s="145">
        <f t="shared" si="86"/>
        <v>0</v>
      </c>
      <c r="BH326" s="145">
        <f t="shared" si="87"/>
        <v>0</v>
      </c>
      <c r="BI326" s="145">
        <f t="shared" si="88"/>
        <v>0</v>
      </c>
      <c r="BJ326" s="13" t="s">
        <v>83</v>
      </c>
      <c r="BK326" s="145">
        <f t="shared" si="89"/>
        <v>0</v>
      </c>
      <c r="BL326" s="13" t="s">
        <v>258</v>
      </c>
      <c r="BM326" s="144" t="s">
        <v>3686</v>
      </c>
    </row>
    <row r="327" spans="2:65" s="1" customFormat="1" ht="24.2" customHeight="1">
      <c r="B327" s="132"/>
      <c r="C327" s="133" t="s">
        <v>906</v>
      </c>
      <c r="D327" s="133" t="s">
        <v>253</v>
      </c>
      <c r="E327" s="134" t="s">
        <v>764</v>
      </c>
      <c r="F327" s="135" t="s">
        <v>765</v>
      </c>
      <c r="G327" s="136" t="s">
        <v>281</v>
      </c>
      <c r="H327" s="137">
        <v>491.202</v>
      </c>
      <c r="I327" s="138"/>
      <c r="J327" s="139">
        <f t="shared" si="80"/>
        <v>0</v>
      </c>
      <c r="K327" s="135" t="s">
        <v>257</v>
      </c>
      <c r="L327" s="28"/>
      <c r="M327" s="140" t="s">
        <v>1</v>
      </c>
      <c r="N327" s="141" t="s">
        <v>41</v>
      </c>
      <c r="P327" s="142">
        <f t="shared" si="81"/>
        <v>0</v>
      </c>
      <c r="Q327" s="142">
        <v>0</v>
      </c>
      <c r="R327" s="142">
        <f t="shared" si="82"/>
        <v>0</v>
      </c>
      <c r="S327" s="142">
        <v>0</v>
      </c>
      <c r="T327" s="143">
        <f t="shared" si="83"/>
        <v>0</v>
      </c>
      <c r="AR327" s="144" t="s">
        <v>258</v>
      </c>
      <c r="AT327" s="144" t="s">
        <v>253</v>
      </c>
      <c r="AU327" s="144" t="s">
        <v>85</v>
      </c>
      <c r="AY327" s="13" t="s">
        <v>251</v>
      </c>
      <c r="BE327" s="145">
        <f t="shared" si="84"/>
        <v>0</v>
      </c>
      <c r="BF327" s="145">
        <f t="shared" si="85"/>
        <v>0</v>
      </c>
      <c r="BG327" s="145">
        <f t="shared" si="86"/>
        <v>0</v>
      </c>
      <c r="BH327" s="145">
        <f t="shared" si="87"/>
        <v>0</v>
      </c>
      <c r="BI327" s="145">
        <f t="shared" si="88"/>
        <v>0</v>
      </c>
      <c r="BJ327" s="13" t="s">
        <v>83</v>
      </c>
      <c r="BK327" s="145">
        <f t="shared" si="89"/>
        <v>0</v>
      </c>
      <c r="BL327" s="13" t="s">
        <v>258</v>
      </c>
      <c r="BM327" s="144" t="s">
        <v>766</v>
      </c>
    </row>
    <row r="328" spans="2:65" s="1" customFormat="1" ht="24.2" customHeight="1">
      <c r="B328" s="132"/>
      <c r="C328" s="133" t="s">
        <v>910</v>
      </c>
      <c r="D328" s="133" t="s">
        <v>253</v>
      </c>
      <c r="E328" s="134" t="s">
        <v>768</v>
      </c>
      <c r="F328" s="135" t="s">
        <v>769</v>
      </c>
      <c r="G328" s="136" t="s">
        <v>281</v>
      </c>
      <c r="H328" s="137">
        <v>1473.606</v>
      </c>
      <c r="I328" s="138"/>
      <c r="J328" s="139">
        <f t="shared" si="80"/>
        <v>0</v>
      </c>
      <c r="K328" s="135" t="s">
        <v>257</v>
      </c>
      <c r="L328" s="28"/>
      <c r="M328" s="140" t="s">
        <v>1</v>
      </c>
      <c r="N328" s="141" t="s">
        <v>41</v>
      </c>
      <c r="P328" s="142">
        <f t="shared" si="81"/>
        <v>0</v>
      </c>
      <c r="Q328" s="142">
        <v>0</v>
      </c>
      <c r="R328" s="142">
        <f t="shared" si="82"/>
        <v>0</v>
      </c>
      <c r="S328" s="142">
        <v>0</v>
      </c>
      <c r="T328" s="143">
        <f t="shared" si="83"/>
        <v>0</v>
      </c>
      <c r="AR328" s="144" t="s">
        <v>258</v>
      </c>
      <c r="AT328" s="144" t="s">
        <v>253</v>
      </c>
      <c r="AU328" s="144" t="s">
        <v>85</v>
      </c>
      <c r="AY328" s="13" t="s">
        <v>251</v>
      </c>
      <c r="BE328" s="145">
        <f t="shared" si="84"/>
        <v>0</v>
      </c>
      <c r="BF328" s="145">
        <f t="shared" si="85"/>
        <v>0</v>
      </c>
      <c r="BG328" s="145">
        <f t="shared" si="86"/>
        <v>0</v>
      </c>
      <c r="BH328" s="145">
        <f t="shared" si="87"/>
        <v>0</v>
      </c>
      <c r="BI328" s="145">
        <f t="shared" si="88"/>
        <v>0</v>
      </c>
      <c r="BJ328" s="13" t="s">
        <v>83</v>
      </c>
      <c r="BK328" s="145">
        <f t="shared" si="89"/>
        <v>0</v>
      </c>
      <c r="BL328" s="13" t="s">
        <v>258</v>
      </c>
      <c r="BM328" s="144" t="s">
        <v>770</v>
      </c>
    </row>
    <row r="329" spans="2:65" s="1" customFormat="1" ht="37.9" customHeight="1">
      <c r="B329" s="132"/>
      <c r="C329" s="133" t="s">
        <v>914</v>
      </c>
      <c r="D329" s="133" t="s">
        <v>253</v>
      </c>
      <c r="E329" s="134" t="s">
        <v>3687</v>
      </c>
      <c r="F329" s="135" t="s">
        <v>3688</v>
      </c>
      <c r="G329" s="136" t="s">
        <v>281</v>
      </c>
      <c r="H329" s="137">
        <v>49.12</v>
      </c>
      <c r="I329" s="138"/>
      <c r="J329" s="139">
        <f t="shared" si="80"/>
        <v>0</v>
      </c>
      <c r="K329" s="135" t="s">
        <v>3689</v>
      </c>
      <c r="L329" s="28"/>
      <c r="M329" s="140" t="s">
        <v>1</v>
      </c>
      <c r="N329" s="141" t="s">
        <v>41</v>
      </c>
      <c r="P329" s="142">
        <f t="shared" si="81"/>
        <v>0</v>
      </c>
      <c r="Q329" s="142">
        <v>0</v>
      </c>
      <c r="R329" s="142">
        <f t="shared" si="82"/>
        <v>0</v>
      </c>
      <c r="S329" s="142">
        <v>0</v>
      </c>
      <c r="T329" s="143">
        <f t="shared" si="83"/>
        <v>0</v>
      </c>
      <c r="AR329" s="144" t="s">
        <v>258</v>
      </c>
      <c r="AT329" s="144" t="s">
        <v>253</v>
      </c>
      <c r="AU329" s="144" t="s">
        <v>85</v>
      </c>
      <c r="AY329" s="13" t="s">
        <v>251</v>
      </c>
      <c r="BE329" s="145">
        <f t="shared" si="84"/>
        <v>0</v>
      </c>
      <c r="BF329" s="145">
        <f t="shared" si="85"/>
        <v>0</v>
      </c>
      <c r="BG329" s="145">
        <f t="shared" si="86"/>
        <v>0</v>
      </c>
      <c r="BH329" s="145">
        <f t="shared" si="87"/>
        <v>0</v>
      </c>
      <c r="BI329" s="145">
        <f t="shared" si="88"/>
        <v>0</v>
      </c>
      <c r="BJ329" s="13" t="s">
        <v>83</v>
      </c>
      <c r="BK329" s="145">
        <f t="shared" si="89"/>
        <v>0</v>
      </c>
      <c r="BL329" s="13" t="s">
        <v>258</v>
      </c>
      <c r="BM329" s="144" t="s">
        <v>3690</v>
      </c>
    </row>
    <row r="330" spans="2:65" s="1" customFormat="1" ht="33" customHeight="1">
      <c r="B330" s="132"/>
      <c r="C330" s="133" t="s">
        <v>918</v>
      </c>
      <c r="D330" s="133" t="s">
        <v>253</v>
      </c>
      <c r="E330" s="134" t="s">
        <v>3691</v>
      </c>
      <c r="F330" s="135" t="s">
        <v>3692</v>
      </c>
      <c r="G330" s="136" t="s">
        <v>281</v>
      </c>
      <c r="H330" s="137">
        <v>24.56</v>
      </c>
      <c r="I330" s="138"/>
      <c r="J330" s="139">
        <f t="shared" si="80"/>
        <v>0</v>
      </c>
      <c r="K330" s="135" t="s">
        <v>257</v>
      </c>
      <c r="L330" s="28"/>
      <c r="M330" s="140" t="s">
        <v>1</v>
      </c>
      <c r="N330" s="141" t="s">
        <v>41</v>
      </c>
      <c r="P330" s="142">
        <f t="shared" si="81"/>
        <v>0</v>
      </c>
      <c r="Q330" s="142">
        <v>0</v>
      </c>
      <c r="R330" s="142">
        <f t="shared" si="82"/>
        <v>0</v>
      </c>
      <c r="S330" s="142">
        <v>0</v>
      </c>
      <c r="T330" s="143">
        <f t="shared" si="83"/>
        <v>0</v>
      </c>
      <c r="AR330" s="144" t="s">
        <v>258</v>
      </c>
      <c r="AT330" s="144" t="s">
        <v>253</v>
      </c>
      <c r="AU330" s="144" t="s">
        <v>85</v>
      </c>
      <c r="AY330" s="13" t="s">
        <v>251</v>
      </c>
      <c r="BE330" s="145">
        <f t="shared" si="84"/>
        <v>0</v>
      </c>
      <c r="BF330" s="145">
        <f t="shared" si="85"/>
        <v>0</v>
      </c>
      <c r="BG330" s="145">
        <f t="shared" si="86"/>
        <v>0</v>
      </c>
      <c r="BH330" s="145">
        <f t="shared" si="87"/>
        <v>0</v>
      </c>
      <c r="BI330" s="145">
        <f t="shared" si="88"/>
        <v>0</v>
      </c>
      <c r="BJ330" s="13" t="s">
        <v>83</v>
      </c>
      <c r="BK330" s="145">
        <f t="shared" si="89"/>
        <v>0</v>
      </c>
      <c r="BL330" s="13" t="s">
        <v>258</v>
      </c>
      <c r="BM330" s="144" t="s">
        <v>3693</v>
      </c>
    </row>
    <row r="331" spans="2:65" s="1" customFormat="1" ht="33" customHeight="1">
      <c r="B331" s="132"/>
      <c r="C331" s="133" t="s">
        <v>920</v>
      </c>
      <c r="D331" s="133" t="s">
        <v>253</v>
      </c>
      <c r="E331" s="134" t="s">
        <v>3694</v>
      </c>
      <c r="F331" s="135" t="s">
        <v>3695</v>
      </c>
      <c r="G331" s="136" t="s">
        <v>281</v>
      </c>
      <c r="H331" s="137">
        <v>24.56</v>
      </c>
      <c r="I331" s="138"/>
      <c r="J331" s="139">
        <f t="shared" si="80"/>
        <v>0</v>
      </c>
      <c r="K331" s="135" t="s">
        <v>257</v>
      </c>
      <c r="L331" s="28"/>
      <c r="M331" s="140" t="s">
        <v>1</v>
      </c>
      <c r="N331" s="141" t="s">
        <v>41</v>
      </c>
      <c r="P331" s="142">
        <f t="shared" si="81"/>
        <v>0</v>
      </c>
      <c r="Q331" s="142">
        <v>0</v>
      </c>
      <c r="R331" s="142">
        <f t="shared" si="82"/>
        <v>0</v>
      </c>
      <c r="S331" s="142">
        <v>0</v>
      </c>
      <c r="T331" s="143">
        <f t="shared" si="83"/>
        <v>0</v>
      </c>
      <c r="AR331" s="144" t="s">
        <v>258</v>
      </c>
      <c r="AT331" s="144" t="s">
        <v>253</v>
      </c>
      <c r="AU331" s="144" t="s">
        <v>85</v>
      </c>
      <c r="AY331" s="13" t="s">
        <v>251</v>
      </c>
      <c r="BE331" s="145">
        <f t="shared" si="84"/>
        <v>0</v>
      </c>
      <c r="BF331" s="145">
        <f t="shared" si="85"/>
        <v>0</v>
      </c>
      <c r="BG331" s="145">
        <f t="shared" si="86"/>
        <v>0</v>
      </c>
      <c r="BH331" s="145">
        <f t="shared" si="87"/>
        <v>0</v>
      </c>
      <c r="BI331" s="145">
        <f t="shared" si="88"/>
        <v>0</v>
      </c>
      <c r="BJ331" s="13" t="s">
        <v>83</v>
      </c>
      <c r="BK331" s="145">
        <f t="shared" si="89"/>
        <v>0</v>
      </c>
      <c r="BL331" s="13" t="s">
        <v>258</v>
      </c>
      <c r="BM331" s="144" t="s">
        <v>3696</v>
      </c>
    </row>
    <row r="332" spans="2:65" s="1" customFormat="1" ht="37.9" customHeight="1">
      <c r="B332" s="132"/>
      <c r="C332" s="133" t="s">
        <v>924</v>
      </c>
      <c r="D332" s="133" t="s">
        <v>253</v>
      </c>
      <c r="E332" s="134" t="s">
        <v>3697</v>
      </c>
      <c r="F332" s="135" t="s">
        <v>3698</v>
      </c>
      <c r="G332" s="136" t="s">
        <v>281</v>
      </c>
      <c r="H332" s="137">
        <v>73.680000000000007</v>
      </c>
      <c r="I332" s="138"/>
      <c r="J332" s="139">
        <f t="shared" si="80"/>
        <v>0</v>
      </c>
      <c r="K332" s="135" t="s">
        <v>257</v>
      </c>
      <c r="L332" s="28"/>
      <c r="M332" s="140" t="s">
        <v>1</v>
      </c>
      <c r="N332" s="141" t="s">
        <v>41</v>
      </c>
      <c r="P332" s="142">
        <f t="shared" si="81"/>
        <v>0</v>
      </c>
      <c r="Q332" s="142">
        <v>0</v>
      </c>
      <c r="R332" s="142">
        <f t="shared" si="82"/>
        <v>0</v>
      </c>
      <c r="S332" s="142">
        <v>0</v>
      </c>
      <c r="T332" s="143">
        <f t="shared" si="83"/>
        <v>0</v>
      </c>
      <c r="AR332" s="144" t="s">
        <v>258</v>
      </c>
      <c r="AT332" s="144" t="s">
        <v>253</v>
      </c>
      <c r="AU332" s="144" t="s">
        <v>85</v>
      </c>
      <c r="AY332" s="13" t="s">
        <v>251</v>
      </c>
      <c r="BE332" s="145">
        <f t="shared" si="84"/>
        <v>0</v>
      </c>
      <c r="BF332" s="145">
        <f t="shared" si="85"/>
        <v>0</v>
      </c>
      <c r="BG332" s="145">
        <f t="shared" si="86"/>
        <v>0</v>
      </c>
      <c r="BH332" s="145">
        <f t="shared" si="87"/>
        <v>0</v>
      </c>
      <c r="BI332" s="145">
        <f t="shared" si="88"/>
        <v>0</v>
      </c>
      <c r="BJ332" s="13" t="s">
        <v>83</v>
      </c>
      <c r="BK332" s="145">
        <f t="shared" si="89"/>
        <v>0</v>
      </c>
      <c r="BL332" s="13" t="s">
        <v>258</v>
      </c>
      <c r="BM332" s="144" t="s">
        <v>3699</v>
      </c>
    </row>
    <row r="333" spans="2:65" s="1" customFormat="1" ht="33" customHeight="1">
      <c r="B333" s="132"/>
      <c r="C333" s="133" t="s">
        <v>928</v>
      </c>
      <c r="D333" s="133" t="s">
        <v>253</v>
      </c>
      <c r="E333" s="134" t="s">
        <v>3700</v>
      </c>
      <c r="F333" s="135" t="s">
        <v>3701</v>
      </c>
      <c r="G333" s="136" t="s">
        <v>281</v>
      </c>
      <c r="H333" s="137">
        <v>98.24</v>
      </c>
      <c r="I333" s="138"/>
      <c r="J333" s="139">
        <f t="shared" si="80"/>
        <v>0</v>
      </c>
      <c r="K333" s="135" t="s">
        <v>257</v>
      </c>
      <c r="L333" s="28"/>
      <c r="M333" s="140" t="s">
        <v>1</v>
      </c>
      <c r="N333" s="141" t="s">
        <v>41</v>
      </c>
      <c r="P333" s="142">
        <f t="shared" si="81"/>
        <v>0</v>
      </c>
      <c r="Q333" s="142">
        <v>0</v>
      </c>
      <c r="R333" s="142">
        <f t="shared" si="82"/>
        <v>0</v>
      </c>
      <c r="S333" s="142">
        <v>0</v>
      </c>
      <c r="T333" s="143">
        <f t="shared" si="83"/>
        <v>0</v>
      </c>
      <c r="AR333" s="144" t="s">
        <v>258</v>
      </c>
      <c r="AT333" s="144" t="s">
        <v>253</v>
      </c>
      <c r="AU333" s="144" t="s">
        <v>85</v>
      </c>
      <c r="AY333" s="13" t="s">
        <v>251</v>
      </c>
      <c r="BE333" s="145">
        <f t="shared" si="84"/>
        <v>0</v>
      </c>
      <c r="BF333" s="145">
        <f t="shared" si="85"/>
        <v>0</v>
      </c>
      <c r="BG333" s="145">
        <f t="shared" si="86"/>
        <v>0</v>
      </c>
      <c r="BH333" s="145">
        <f t="shared" si="87"/>
        <v>0</v>
      </c>
      <c r="BI333" s="145">
        <f t="shared" si="88"/>
        <v>0</v>
      </c>
      <c r="BJ333" s="13" t="s">
        <v>83</v>
      </c>
      <c r="BK333" s="145">
        <f t="shared" si="89"/>
        <v>0</v>
      </c>
      <c r="BL333" s="13" t="s">
        <v>258</v>
      </c>
      <c r="BM333" s="144" t="s">
        <v>3702</v>
      </c>
    </row>
    <row r="334" spans="2:65" s="1" customFormat="1" ht="44.25" customHeight="1">
      <c r="B334" s="132"/>
      <c r="C334" s="133" t="s">
        <v>934</v>
      </c>
      <c r="D334" s="133" t="s">
        <v>253</v>
      </c>
      <c r="E334" s="134" t="s">
        <v>3703</v>
      </c>
      <c r="F334" s="135" t="s">
        <v>3704</v>
      </c>
      <c r="G334" s="136" t="s">
        <v>281</v>
      </c>
      <c r="H334" s="137">
        <v>98.24</v>
      </c>
      <c r="I334" s="138"/>
      <c r="J334" s="139">
        <f t="shared" si="80"/>
        <v>0</v>
      </c>
      <c r="K334" s="135" t="s">
        <v>257</v>
      </c>
      <c r="L334" s="28"/>
      <c r="M334" s="140" t="s">
        <v>1</v>
      </c>
      <c r="N334" s="141" t="s">
        <v>41</v>
      </c>
      <c r="P334" s="142">
        <f t="shared" si="81"/>
        <v>0</v>
      </c>
      <c r="Q334" s="142">
        <v>0</v>
      </c>
      <c r="R334" s="142">
        <f t="shared" si="82"/>
        <v>0</v>
      </c>
      <c r="S334" s="142">
        <v>0</v>
      </c>
      <c r="T334" s="143">
        <f t="shared" si="83"/>
        <v>0</v>
      </c>
      <c r="AR334" s="144" t="s">
        <v>258</v>
      </c>
      <c r="AT334" s="144" t="s">
        <v>253</v>
      </c>
      <c r="AU334" s="144" t="s">
        <v>85</v>
      </c>
      <c r="AY334" s="13" t="s">
        <v>251</v>
      </c>
      <c r="BE334" s="145">
        <f t="shared" si="84"/>
        <v>0</v>
      </c>
      <c r="BF334" s="145">
        <f t="shared" si="85"/>
        <v>0</v>
      </c>
      <c r="BG334" s="145">
        <f t="shared" si="86"/>
        <v>0</v>
      </c>
      <c r="BH334" s="145">
        <f t="shared" si="87"/>
        <v>0</v>
      </c>
      <c r="BI334" s="145">
        <f t="shared" si="88"/>
        <v>0</v>
      </c>
      <c r="BJ334" s="13" t="s">
        <v>83</v>
      </c>
      <c r="BK334" s="145">
        <f t="shared" si="89"/>
        <v>0</v>
      </c>
      <c r="BL334" s="13" t="s">
        <v>258</v>
      </c>
      <c r="BM334" s="144" t="s">
        <v>3705</v>
      </c>
    </row>
    <row r="335" spans="2:65" s="1" customFormat="1" ht="44.25" customHeight="1">
      <c r="B335" s="132"/>
      <c r="C335" s="133" t="s">
        <v>938</v>
      </c>
      <c r="D335" s="133" t="s">
        <v>253</v>
      </c>
      <c r="E335" s="134" t="s">
        <v>772</v>
      </c>
      <c r="F335" s="135" t="s">
        <v>3706</v>
      </c>
      <c r="G335" s="136" t="s">
        <v>281</v>
      </c>
      <c r="H335" s="137">
        <v>73.680000000000007</v>
      </c>
      <c r="I335" s="138"/>
      <c r="J335" s="139">
        <f t="shared" si="80"/>
        <v>0</v>
      </c>
      <c r="K335" s="135" t="s">
        <v>257</v>
      </c>
      <c r="L335" s="28"/>
      <c r="M335" s="140" t="s">
        <v>1</v>
      </c>
      <c r="N335" s="141" t="s">
        <v>41</v>
      </c>
      <c r="P335" s="142">
        <f t="shared" si="81"/>
        <v>0</v>
      </c>
      <c r="Q335" s="142">
        <v>0</v>
      </c>
      <c r="R335" s="142">
        <f t="shared" si="82"/>
        <v>0</v>
      </c>
      <c r="S335" s="142">
        <v>0</v>
      </c>
      <c r="T335" s="143">
        <f t="shared" si="83"/>
        <v>0</v>
      </c>
      <c r="AR335" s="144" t="s">
        <v>258</v>
      </c>
      <c r="AT335" s="144" t="s">
        <v>253</v>
      </c>
      <c r="AU335" s="144" t="s">
        <v>85</v>
      </c>
      <c r="AY335" s="13" t="s">
        <v>251</v>
      </c>
      <c r="BE335" s="145">
        <f t="shared" si="84"/>
        <v>0</v>
      </c>
      <c r="BF335" s="145">
        <f t="shared" si="85"/>
        <v>0</v>
      </c>
      <c r="BG335" s="145">
        <f t="shared" si="86"/>
        <v>0</v>
      </c>
      <c r="BH335" s="145">
        <f t="shared" si="87"/>
        <v>0</v>
      </c>
      <c r="BI335" s="145">
        <f t="shared" si="88"/>
        <v>0</v>
      </c>
      <c r="BJ335" s="13" t="s">
        <v>83</v>
      </c>
      <c r="BK335" s="145">
        <f t="shared" si="89"/>
        <v>0</v>
      </c>
      <c r="BL335" s="13" t="s">
        <v>258</v>
      </c>
      <c r="BM335" s="144" t="s">
        <v>774</v>
      </c>
    </row>
    <row r="336" spans="2:65" s="1" customFormat="1" ht="44.25" customHeight="1">
      <c r="B336" s="132"/>
      <c r="C336" s="133" t="s">
        <v>942</v>
      </c>
      <c r="D336" s="133" t="s">
        <v>253</v>
      </c>
      <c r="E336" s="134" t="s">
        <v>3707</v>
      </c>
      <c r="F336" s="135" t="s">
        <v>3708</v>
      </c>
      <c r="G336" s="136" t="s">
        <v>281</v>
      </c>
      <c r="H336" s="137">
        <v>49.12</v>
      </c>
      <c r="I336" s="138"/>
      <c r="J336" s="139">
        <f t="shared" si="80"/>
        <v>0</v>
      </c>
      <c r="K336" s="135" t="s">
        <v>257</v>
      </c>
      <c r="L336" s="28"/>
      <c r="M336" s="140" t="s">
        <v>1</v>
      </c>
      <c r="N336" s="141" t="s">
        <v>41</v>
      </c>
      <c r="P336" s="142">
        <f t="shared" si="81"/>
        <v>0</v>
      </c>
      <c r="Q336" s="142">
        <v>0</v>
      </c>
      <c r="R336" s="142">
        <f t="shared" si="82"/>
        <v>0</v>
      </c>
      <c r="S336" s="142">
        <v>0</v>
      </c>
      <c r="T336" s="143">
        <f t="shared" si="83"/>
        <v>0</v>
      </c>
      <c r="AR336" s="144" t="s">
        <v>258</v>
      </c>
      <c r="AT336" s="144" t="s">
        <v>253</v>
      </c>
      <c r="AU336" s="144" t="s">
        <v>85</v>
      </c>
      <c r="AY336" s="13" t="s">
        <v>251</v>
      </c>
      <c r="BE336" s="145">
        <f t="shared" si="84"/>
        <v>0</v>
      </c>
      <c r="BF336" s="145">
        <f t="shared" si="85"/>
        <v>0</v>
      </c>
      <c r="BG336" s="145">
        <f t="shared" si="86"/>
        <v>0</v>
      </c>
      <c r="BH336" s="145">
        <f t="shared" si="87"/>
        <v>0</v>
      </c>
      <c r="BI336" s="145">
        <f t="shared" si="88"/>
        <v>0</v>
      </c>
      <c r="BJ336" s="13" t="s">
        <v>83</v>
      </c>
      <c r="BK336" s="145">
        <f t="shared" si="89"/>
        <v>0</v>
      </c>
      <c r="BL336" s="13" t="s">
        <v>258</v>
      </c>
      <c r="BM336" s="144" t="s">
        <v>3709</v>
      </c>
    </row>
    <row r="337" spans="2:65" s="11" customFormat="1" ht="22.9" customHeight="1">
      <c r="B337" s="120"/>
      <c r="D337" s="121" t="s">
        <v>75</v>
      </c>
      <c r="E337" s="130" t="s">
        <v>775</v>
      </c>
      <c r="F337" s="130" t="s">
        <v>776</v>
      </c>
      <c r="I337" s="123"/>
      <c r="J337" s="131">
        <f>BK337</f>
        <v>0</v>
      </c>
      <c r="L337" s="120"/>
      <c r="M337" s="125"/>
      <c r="P337" s="126">
        <f>P338</f>
        <v>0</v>
      </c>
      <c r="R337" s="126">
        <f>R338</f>
        <v>0</v>
      </c>
      <c r="T337" s="127">
        <f>T338</f>
        <v>0</v>
      </c>
      <c r="AR337" s="121" t="s">
        <v>83</v>
      </c>
      <c r="AT337" s="128" t="s">
        <v>75</v>
      </c>
      <c r="AU337" s="128" t="s">
        <v>83</v>
      </c>
      <c r="AY337" s="121" t="s">
        <v>251</v>
      </c>
      <c r="BK337" s="129">
        <f>BK338</f>
        <v>0</v>
      </c>
    </row>
    <row r="338" spans="2:65" s="1" customFormat="1" ht="21.75" customHeight="1">
      <c r="B338" s="132"/>
      <c r="C338" s="133" t="s">
        <v>946</v>
      </c>
      <c r="D338" s="133" t="s">
        <v>253</v>
      </c>
      <c r="E338" s="134" t="s">
        <v>778</v>
      </c>
      <c r="F338" s="135" t="s">
        <v>779</v>
      </c>
      <c r="G338" s="136" t="s">
        <v>281</v>
      </c>
      <c r="H338" s="137">
        <v>420.745</v>
      </c>
      <c r="I338" s="138"/>
      <c r="J338" s="139">
        <f>ROUND(I338*H338,2)</f>
        <v>0</v>
      </c>
      <c r="K338" s="135" t="s">
        <v>257</v>
      </c>
      <c r="L338" s="28"/>
      <c r="M338" s="140" t="s">
        <v>1</v>
      </c>
      <c r="N338" s="141" t="s">
        <v>41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258</v>
      </c>
      <c r="AT338" s="144" t="s">
        <v>253</v>
      </c>
      <c r="AU338" s="144" t="s">
        <v>85</v>
      </c>
      <c r="AY338" s="13" t="s">
        <v>251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3" t="s">
        <v>83</v>
      </c>
      <c r="BK338" s="145">
        <f>ROUND(I338*H338,2)</f>
        <v>0</v>
      </c>
      <c r="BL338" s="13" t="s">
        <v>258</v>
      </c>
      <c r="BM338" s="144" t="s">
        <v>3710</v>
      </c>
    </row>
    <row r="339" spans="2:65" s="11" customFormat="1" ht="25.9" customHeight="1">
      <c r="B339" s="120"/>
      <c r="D339" s="121" t="s">
        <v>75</v>
      </c>
      <c r="E339" s="122" t="s">
        <v>781</v>
      </c>
      <c r="F339" s="122" t="s">
        <v>782</v>
      </c>
      <c r="I339" s="123"/>
      <c r="J339" s="124">
        <f>BK339</f>
        <v>0</v>
      </c>
      <c r="L339" s="120"/>
      <c r="M339" s="125"/>
      <c r="P339" s="126">
        <f>P340+P351+P361+P388+P391+P406+P417+P448+P451+P505+P529+P540+P547+P554+P559+P567+P573</f>
        <v>0</v>
      </c>
      <c r="R339" s="126">
        <f>R340+R351+R361+R388+R391+R406+R417+R448+R451+R505+R529+R540+R547+R554+R559+R567+R573</f>
        <v>35.192124769999992</v>
      </c>
      <c r="T339" s="127">
        <f>T340+T351+T361+T388+T391+T406+T417+T448+T451+T505+T529+T540+T547+T554+T559+T567+T573</f>
        <v>28.196568190000004</v>
      </c>
      <c r="AR339" s="121" t="s">
        <v>85</v>
      </c>
      <c r="AT339" s="128" t="s">
        <v>75</v>
      </c>
      <c r="AU339" s="128" t="s">
        <v>76</v>
      </c>
      <c r="AY339" s="121" t="s">
        <v>251</v>
      </c>
      <c r="BK339" s="129">
        <f>BK340+BK351+BK361+BK388+BK391+BK406+BK417+BK448+BK451+BK505+BK529+BK540+BK547+BK554+BK559+BK567+BK573</f>
        <v>0</v>
      </c>
    </row>
    <row r="340" spans="2:65" s="11" customFormat="1" ht="22.9" customHeight="1">
      <c r="B340" s="120"/>
      <c r="D340" s="121" t="s">
        <v>75</v>
      </c>
      <c r="E340" s="130" t="s">
        <v>783</v>
      </c>
      <c r="F340" s="130" t="s">
        <v>784</v>
      </c>
      <c r="I340" s="123"/>
      <c r="J340" s="131">
        <f>BK340</f>
        <v>0</v>
      </c>
      <c r="L340" s="120"/>
      <c r="M340" s="125"/>
      <c r="P340" s="126">
        <f>SUM(P341:P350)</f>
        <v>0</v>
      </c>
      <c r="R340" s="126">
        <f>SUM(R341:R350)</f>
        <v>7.8050800000000004E-2</v>
      </c>
      <c r="T340" s="127">
        <f>SUM(T341:T350)</f>
        <v>0</v>
      </c>
      <c r="AR340" s="121" t="s">
        <v>85</v>
      </c>
      <c r="AT340" s="128" t="s">
        <v>75</v>
      </c>
      <c r="AU340" s="128" t="s">
        <v>83</v>
      </c>
      <c r="AY340" s="121" t="s">
        <v>251</v>
      </c>
      <c r="BK340" s="129">
        <f>SUM(BK341:BK350)</f>
        <v>0</v>
      </c>
    </row>
    <row r="341" spans="2:65" s="1" customFormat="1" ht="24.2" customHeight="1">
      <c r="B341" s="132"/>
      <c r="C341" s="133" t="s">
        <v>952</v>
      </c>
      <c r="D341" s="133" t="s">
        <v>253</v>
      </c>
      <c r="E341" s="134" t="s">
        <v>786</v>
      </c>
      <c r="F341" s="135" t="s">
        <v>787</v>
      </c>
      <c r="G341" s="136" t="s">
        <v>256</v>
      </c>
      <c r="H341" s="137">
        <v>9.76</v>
      </c>
      <c r="I341" s="138"/>
      <c r="J341" s="139">
        <f>ROUND(I341*H341,2)</f>
        <v>0</v>
      </c>
      <c r="K341" s="135" t="s">
        <v>257</v>
      </c>
      <c r="L341" s="28"/>
      <c r="M341" s="140" t="s">
        <v>1</v>
      </c>
      <c r="N341" s="141" t="s">
        <v>41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258</v>
      </c>
      <c r="AT341" s="144" t="s">
        <v>253</v>
      </c>
      <c r="AU341" s="144" t="s">
        <v>85</v>
      </c>
      <c r="AY341" s="13" t="s">
        <v>251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3" t="s">
        <v>83</v>
      </c>
      <c r="BK341" s="145">
        <f>ROUND(I341*H341,2)</f>
        <v>0</v>
      </c>
      <c r="BL341" s="13" t="s">
        <v>258</v>
      </c>
      <c r="BM341" s="144" t="s">
        <v>788</v>
      </c>
    </row>
    <row r="342" spans="2:65" s="1" customFormat="1" ht="24.2" customHeight="1">
      <c r="B342" s="132"/>
      <c r="C342" s="133" t="s">
        <v>956</v>
      </c>
      <c r="D342" s="133" t="s">
        <v>253</v>
      </c>
      <c r="E342" s="134" t="s">
        <v>790</v>
      </c>
      <c r="F342" s="135" t="s">
        <v>791</v>
      </c>
      <c r="G342" s="136" t="s">
        <v>256</v>
      </c>
      <c r="H342" s="137">
        <v>9.76</v>
      </c>
      <c r="I342" s="138"/>
      <c r="J342" s="139">
        <f>ROUND(I342*H342,2)</f>
        <v>0</v>
      </c>
      <c r="K342" s="135" t="s">
        <v>257</v>
      </c>
      <c r="L342" s="28"/>
      <c r="M342" s="140" t="s">
        <v>1</v>
      </c>
      <c r="N342" s="141" t="s">
        <v>41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315</v>
      </c>
      <c r="AT342" s="144" t="s">
        <v>253</v>
      </c>
      <c r="AU342" s="144" t="s">
        <v>85</v>
      </c>
      <c r="AY342" s="13" t="s">
        <v>251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3" t="s">
        <v>83</v>
      </c>
      <c r="BK342" s="145">
        <f>ROUND(I342*H342,2)</f>
        <v>0</v>
      </c>
      <c r="BL342" s="13" t="s">
        <v>315</v>
      </c>
      <c r="BM342" s="144" t="s">
        <v>792</v>
      </c>
    </row>
    <row r="343" spans="2:65" s="1" customFormat="1" ht="16.5" customHeight="1">
      <c r="B343" s="132"/>
      <c r="C343" s="146" t="s">
        <v>962</v>
      </c>
      <c r="D343" s="146" t="s">
        <v>423</v>
      </c>
      <c r="E343" s="147" t="s">
        <v>794</v>
      </c>
      <c r="F343" s="148" t="s">
        <v>795</v>
      </c>
      <c r="G343" s="149" t="s">
        <v>281</v>
      </c>
      <c r="H343" s="150">
        <v>3.0000000000000001E-3</v>
      </c>
      <c r="I343" s="151"/>
      <c r="J343" s="152">
        <f>ROUND(I343*H343,2)</f>
        <v>0</v>
      </c>
      <c r="K343" s="148" t="s">
        <v>257</v>
      </c>
      <c r="L343" s="153"/>
      <c r="M343" s="154" t="s">
        <v>1</v>
      </c>
      <c r="N343" s="155" t="s">
        <v>41</v>
      </c>
      <c r="P343" s="142">
        <f>O343*H343</f>
        <v>0</v>
      </c>
      <c r="Q343" s="142">
        <v>1</v>
      </c>
      <c r="R343" s="142">
        <f>Q343*H343</f>
        <v>3.0000000000000001E-3</v>
      </c>
      <c r="S343" s="142">
        <v>0</v>
      </c>
      <c r="T343" s="143">
        <f>S343*H343</f>
        <v>0</v>
      </c>
      <c r="AR343" s="144" t="s">
        <v>380</v>
      </c>
      <c r="AT343" s="144" t="s">
        <v>423</v>
      </c>
      <c r="AU343" s="144" t="s">
        <v>85</v>
      </c>
      <c r="AY343" s="13" t="s">
        <v>251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3" t="s">
        <v>83</v>
      </c>
      <c r="BK343" s="145">
        <f>ROUND(I343*H343,2)</f>
        <v>0</v>
      </c>
      <c r="BL343" s="13" t="s">
        <v>315</v>
      </c>
      <c r="BM343" s="144" t="s">
        <v>796</v>
      </c>
    </row>
    <row r="344" spans="2:65" s="1" customFormat="1" ht="19.5">
      <c r="B344" s="28"/>
      <c r="D344" s="156" t="s">
        <v>679</v>
      </c>
      <c r="F344" s="157" t="s">
        <v>797</v>
      </c>
      <c r="I344" s="158"/>
      <c r="L344" s="28"/>
      <c r="M344" s="159"/>
      <c r="T344" s="52"/>
      <c r="AT344" s="13" t="s">
        <v>679</v>
      </c>
      <c r="AU344" s="13" t="s">
        <v>85</v>
      </c>
    </row>
    <row r="345" spans="2:65" s="1" customFormat="1" ht="24.2" customHeight="1">
      <c r="B345" s="132"/>
      <c r="C345" s="133" t="s">
        <v>966</v>
      </c>
      <c r="D345" s="133" t="s">
        <v>253</v>
      </c>
      <c r="E345" s="134" t="s">
        <v>799</v>
      </c>
      <c r="F345" s="135" t="s">
        <v>800</v>
      </c>
      <c r="G345" s="136" t="s">
        <v>256</v>
      </c>
      <c r="H345" s="137">
        <v>9.76</v>
      </c>
      <c r="I345" s="138"/>
      <c r="J345" s="139">
        <f>ROUND(I345*H345,2)</f>
        <v>0</v>
      </c>
      <c r="K345" s="135" t="s">
        <v>257</v>
      </c>
      <c r="L345" s="28"/>
      <c r="M345" s="140" t="s">
        <v>1</v>
      </c>
      <c r="N345" s="141" t="s">
        <v>41</v>
      </c>
      <c r="P345" s="142">
        <f>O345*H345</f>
        <v>0</v>
      </c>
      <c r="Q345" s="142">
        <v>4.0000000000000002E-4</v>
      </c>
      <c r="R345" s="142">
        <f>Q345*H345</f>
        <v>3.9039999999999999E-3</v>
      </c>
      <c r="S345" s="142">
        <v>0</v>
      </c>
      <c r="T345" s="143">
        <f>S345*H345</f>
        <v>0</v>
      </c>
      <c r="AR345" s="144" t="s">
        <v>315</v>
      </c>
      <c r="AT345" s="144" t="s">
        <v>253</v>
      </c>
      <c r="AU345" s="144" t="s">
        <v>85</v>
      </c>
      <c r="AY345" s="13" t="s">
        <v>251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3" t="s">
        <v>83</v>
      </c>
      <c r="BK345" s="145">
        <f>ROUND(I345*H345,2)</f>
        <v>0</v>
      </c>
      <c r="BL345" s="13" t="s">
        <v>315</v>
      </c>
      <c r="BM345" s="144" t="s">
        <v>801</v>
      </c>
    </row>
    <row r="346" spans="2:65" s="1" customFormat="1" ht="24.2" customHeight="1">
      <c r="B346" s="132"/>
      <c r="C346" s="146" t="s">
        <v>970</v>
      </c>
      <c r="D346" s="146" t="s">
        <v>423</v>
      </c>
      <c r="E346" s="147" t="s">
        <v>807</v>
      </c>
      <c r="F346" s="148" t="s">
        <v>3711</v>
      </c>
      <c r="G346" s="149" t="s">
        <v>256</v>
      </c>
      <c r="H346" s="150">
        <v>11.917</v>
      </c>
      <c r="I346" s="151"/>
      <c r="J346" s="152">
        <f>ROUND(I346*H346,2)</f>
        <v>0</v>
      </c>
      <c r="K346" s="148" t="s">
        <v>257</v>
      </c>
      <c r="L346" s="153"/>
      <c r="M346" s="154" t="s">
        <v>1</v>
      </c>
      <c r="N346" s="155" t="s">
        <v>41</v>
      </c>
      <c r="P346" s="142">
        <f>O346*H346</f>
        <v>0</v>
      </c>
      <c r="Q346" s="142">
        <v>5.4000000000000003E-3</v>
      </c>
      <c r="R346" s="142">
        <f>Q346*H346</f>
        <v>6.4351800000000001E-2</v>
      </c>
      <c r="S346" s="142">
        <v>0</v>
      </c>
      <c r="T346" s="143">
        <f>S346*H346</f>
        <v>0</v>
      </c>
      <c r="AR346" s="144" t="s">
        <v>380</v>
      </c>
      <c r="AT346" s="144" t="s">
        <v>423</v>
      </c>
      <c r="AU346" s="144" t="s">
        <v>85</v>
      </c>
      <c r="AY346" s="13" t="s">
        <v>251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3" t="s">
        <v>83</v>
      </c>
      <c r="BK346" s="145">
        <f>ROUND(I346*H346,2)</f>
        <v>0</v>
      </c>
      <c r="BL346" s="13" t="s">
        <v>315</v>
      </c>
      <c r="BM346" s="144" t="s">
        <v>809</v>
      </c>
    </row>
    <row r="347" spans="2:65" s="1" customFormat="1" ht="33" customHeight="1">
      <c r="B347" s="132"/>
      <c r="C347" s="133" t="s">
        <v>976</v>
      </c>
      <c r="D347" s="133" t="s">
        <v>253</v>
      </c>
      <c r="E347" s="134" t="s">
        <v>3712</v>
      </c>
      <c r="F347" s="135" t="s">
        <v>3713</v>
      </c>
      <c r="G347" s="136" t="s">
        <v>256</v>
      </c>
      <c r="H347" s="137">
        <v>4.53</v>
      </c>
      <c r="I347" s="138"/>
      <c r="J347" s="139">
        <f>ROUND(I347*H347,2)</f>
        <v>0</v>
      </c>
      <c r="K347" s="135" t="s">
        <v>257</v>
      </c>
      <c r="L347" s="28"/>
      <c r="M347" s="140" t="s">
        <v>1</v>
      </c>
      <c r="N347" s="141" t="s">
        <v>41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315</v>
      </c>
      <c r="AT347" s="144" t="s">
        <v>253</v>
      </c>
      <c r="AU347" s="144" t="s">
        <v>85</v>
      </c>
      <c r="AY347" s="13" t="s">
        <v>251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3" t="s">
        <v>83</v>
      </c>
      <c r="BK347" s="145">
        <f>ROUND(I347*H347,2)</f>
        <v>0</v>
      </c>
      <c r="BL347" s="13" t="s">
        <v>315</v>
      </c>
      <c r="BM347" s="144" t="s">
        <v>3714</v>
      </c>
    </row>
    <row r="348" spans="2:65" s="1" customFormat="1" ht="24.2" customHeight="1">
      <c r="B348" s="132"/>
      <c r="C348" s="146" t="s">
        <v>980</v>
      </c>
      <c r="D348" s="146" t="s">
        <v>423</v>
      </c>
      <c r="E348" s="147" t="s">
        <v>3715</v>
      </c>
      <c r="F348" s="148" t="s">
        <v>3716</v>
      </c>
      <c r="G348" s="149" t="s">
        <v>1188</v>
      </c>
      <c r="H348" s="150">
        <v>6.7949999999999999</v>
      </c>
      <c r="I348" s="151"/>
      <c r="J348" s="152">
        <f>ROUND(I348*H348,2)</f>
        <v>0</v>
      </c>
      <c r="K348" s="148" t="s">
        <v>257</v>
      </c>
      <c r="L348" s="153"/>
      <c r="M348" s="154" t="s">
        <v>1</v>
      </c>
      <c r="N348" s="155" t="s">
        <v>41</v>
      </c>
      <c r="P348" s="142">
        <f>O348*H348</f>
        <v>0</v>
      </c>
      <c r="Q348" s="142">
        <v>1E-3</v>
      </c>
      <c r="R348" s="142">
        <f>Q348*H348</f>
        <v>6.7949999999999998E-3</v>
      </c>
      <c r="S348" s="142">
        <v>0</v>
      </c>
      <c r="T348" s="143">
        <f>S348*H348</f>
        <v>0</v>
      </c>
      <c r="AR348" s="144" t="s">
        <v>380</v>
      </c>
      <c r="AT348" s="144" t="s">
        <v>423</v>
      </c>
      <c r="AU348" s="144" t="s">
        <v>85</v>
      </c>
      <c r="AY348" s="13" t="s">
        <v>251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3" t="s">
        <v>83</v>
      </c>
      <c r="BK348" s="145">
        <f>ROUND(I348*H348,2)</f>
        <v>0</v>
      </c>
      <c r="BL348" s="13" t="s">
        <v>315</v>
      </c>
      <c r="BM348" s="144" t="s">
        <v>3717</v>
      </c>
    </row>
    <row r="349" spans="2:65" s="1" customFormat="1" ht="19.5">
      <c r="B349" s="28"/>
      <c r="D349" s="156" t="s">
        <v>679</v>
      </c>
      <c r="F349" s="157" t="s">
        <v>3718</v>
      </c>
      <c r="I349" s="158"/>
      <c r="L349" s="28"/>
      <c r="M349" s="159"/>
      <c r="T349" s="52"/>
      <c r="AT349" s="13" t="s">
        <v>679</v>
      </c>
      <c r="AU349" s="13" t="s">
        <v>85</v>
      </c>
    </row>
    <row r="350" spans="2:65" s="1" customFormat="1" ht="33" customHeight="1">
      <c r="B350" s="132"/>
      <c r="C350" s="133" t="s">
        <v>984</v>
      </c>
      <c r="D350" s="133" t="s">
        <v>253</v>
      </c>
      <c r="E350" s="134" t="s">
        <v>819</v>
      </c>
      <c r="F350" s="135" t="s">
        <v>820</v>
      </c>
      <c r="G350" s="136" t="s">
        <v>821</v>
      </c>
      <c r="H350" s="160"/>
      <c r="I350" s="138"/>
      <c r="J350" s="139">
        <f>ROUND(I350*H350,2)</f>
        <v>0</v>
      </c>
      <c r="K350" s="135" t="s">
        <v>257</v>
      </c>
      <c r="L350" s="28"/>
      <c r="M350" s="140" t="s">
        <v>1</v>
      </c>
      <c r="N350" s="141" t="s">
        <v>41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315</v>
      </c>
      <c r="AT350" s="144" t="s">
        <v>253</v>
      </c>
      <c r="AU350" s="144" t="s">
        <v>85</v>
      </c>
      <c r="AY350" s="13" t="s">
        <v>251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3" t="s">
        <v>83</v>
      </c>
      <c r="BK350" s="145">
        <f>ROUND(I350*H350,2)</f>
        <v>0</v>
      </c>
      <c r="BL350" s="13" t="s">
        <v>315</v>
      </c>
      <c r="BM350" s="144" t="s">
        <v>3719</v>
      </c>
    </row>
    <row r="351" spans="2:65" s="11" customFormat="1" ht="22.9" customHeight="1">
      <c r="B351" s="120"/>
      <c r="D351" s="121" t="s">
        <v>75</v>
      </c>
      <c r="E351" s="130" t="s">
        <v>823</v>
      </c>
      <c r="F351" s="130" t="s">
        <v>824</v>
      </c>
      <c r="I351" s="123"/>
      <c r="J351" s="131">
        <f>BK351</f>
        <v>0</v>
      </c>
      <c r="L351" s="120"/>
      <c r="M351" s="125"/>
      <c r="P351" s="126">
        <f>SUM(P352:P360)</f>
        <v>0</v>
      </c>
      <c r="R351" s="126">
        <f>SUM(R352:R360)</f>
        <v>1.4034602600000003</v>
      </c>
      <c r="T351" s="127">
        <f>SUM(T352:T360)</f>
        <v>0</v>
      </c>
      <c r="AR351" s="121" t="s">
        <v>85</v>
      </c>
      <c r="AT351" s="128" t="s">
        <v>75</v>
      </c>
      <c r="AU351" s="128" t="s">
        <v>83</v>
      </c>
      <c r="AY351" s="121" t="s">
        <v>251</v>
      </c>
      <c r="BK351" s="129">
        <f>SUM(BK352:BK360)</f>
        <v>0</v>
      </c>
    </row>
    <row r="352" spans="2:65" s="1" customFormat="1" ht="24.2" customHeight="1">
      <c r="B352" s="132"/>
      <c r="C352" s="133" t="s">
        <v>988</v>
      </c>
      <c r="D352" s="133" t="s">
        <v>253</v>
      </c>
      <c r="E352" s="134" t="s">
        <v>826</v>
      </c>
      <c r="F352" s="135" t="s">
        <v>827</v>
      </c>
      <c r="G352" s="136" t="s">
        <v>256</v>
      </c>
      <c r="H352" s="137">
        <v>170.22800000000001</v>
      </c>
      <c r="I352" s="138"/>
      <c r="J352" s="139">
        <f>ROUND(I352*H352,2)</f>
        <v>0</v>
      </c>
      <c r="K352" s="135" t="s">
        <v>257</v>
      </c>
      <c r="L352" s="28"/>
      <c r="M352" s="140" t="s">
        <v>1</v>
      </c>
      <c r="N352" s="141" t="s">
        <v>41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315</v>
      </c>
      <c r="AT352" s="144" t="s">
        <v>253</v>
      </c>
      <c r="AU352" s="144" t="s">
        <v>85</v>
      </c>
      <c r="AY352" s="13" t="s">
        <v>251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3" t="s">
        <v>83</v>
      </c>
      <c r="BK352" s="145">
        <f>ROUND(I352*H352,2)</f>
        <v>0</v>
      </c>
      <c r="BL352" s="13" t="s">
        <v>315</v>
      </c>
      <c r="BM352" s="144" t="s">
        <v>828</v>
      </c>
    </row>
    <row r="353" spans="2:65" s="1" customFormat="1" ht="16.5" customHeight="1">
      <c r="B353" s="132"/>
      <c r="C353" s="146" t="s">
        <v>994</v>
      </c>
      <c r="D353" s="146" t="s">
        <v>423</v>
      </c>
      <c r="E353" s="147" t="s">
        <v>794</v>
      </c>
      <c r="F353" s="148" t="s">
        <v>795</v>
      </c>
      <c r="G353" s="149" t="s">
        <v>281</v>
      </c>
      <c r="H353" s="150">
        <v>5.3999999999999999E-2</v>
      </c>
      <c r="I353" s="151"/>
      <c r="J353" s="152">
        <f>ROUND(I353*H353,2)</f>
        <v>0</v>
      </c>
      <c r="K353" s="148" t="s">
        <v>257</v>
      </c>
      <c r="L353" s="153"/>
      <c r="M353" s="154" t="s">
        <v>1</v>
      </c>
      <c r="N353" s="155" t="s">
        <v>41</v>
      </c>
      <c r="P353" s="142">
        <f>O353*H353</f>
        <v>0</v>
      </c>
      <c r="Q353" s="142">
        <v>1</v>
      </c>
      <c r="R353" s="142">
        <f>Q353*H353</f>
        <v>5.3999999999999999E-2</v>
      </c>
      <c r="S353" s="142">
        <v>0</v>
      </c>
      <c r="T353" s="143">
        <f>S353*H353</f>
        <v>0</v>
      </c>
      <c r="AR353" s="144" t="s">
        <v>380</v>
      </c>
      <c r="AT353" s="144" t="s">
        <v>423</v>
      </c>
      <c r="AU353" s="144" t="s">
        <v>85</v>
      </c>
      <c r="AY353" s="13" t="s">
        <v>251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3" t="s">
        <v>83</v>
      </c>
      <c r="BK353" s="145">
        <f>ROUND(I353*H353,2)</f>
        <v>0</v>
      </c>
      <c r="BL353" s="13" t="s">
        <v>315</v>
      </c>
      <c r="BM353" s="144" t="s">
        <v>830</v>
      </c>
    </row>
    <row r="354" spans="2:65" s="1" customFormat="1" ht="19.5">
      <c r="B354" s="28"/>
      <c r="D354" s="156" t="s">
        <v>679</v>
      </c>
      <c r="F354" s="157" t="s">
        <v>797</v>
      </c>
      <c r="I354" s="158"/>
      <c r="L354" s="28"/>
      <c r="M354" s="159"/>
      <c r="T354" s="52"/>
      <c r="AT354" s="13" t="s">
        <v>679</v>
      </c>
      <c r="AU354" s="13" t="s">
        <v>85</v>
      </c>
    </row>
    <row r="355" spans="2:65" s="1" customFormat="1" ht="24.2" customHeight="1">
      <c r="B355" s="132"/>
      <c r="C355" s="133" t="s">
        <v>998</v>
      </c>
      <c r="D355" s="133" t="s">
        <v>253</v>
      </c>
      <c r="E355" s="134" t="s">
        <v>832</v>
      </c>
      <c r="F355" s="135" t="s">
        <v>833</v>
      </c>
      <c r="G355" s="136" t="s">
        <v>256</v>
      </c>
      <c r="H355" s="137">
        <v>170.22800000000001</v>
      </c>
      <c r="I355" s="138"/>
      <c r="J355" s="139">
        <f t="shared" ref="J355:J360" si="90">ROUND(I355*H355,2)</f>
        <v>0</v>
      </c>
      <c r="K355" s="135" t="s">
        <v>257</v>
      </c>
      <c r="L355" s="28"/>
      <c r="M355" s="140" t="s">
        <v>1</v>
      </c>
      <c r="N355" s="141" t="s">
        <v>41</v>
      </c>
      <c r="P355" s="142">
        <f t="shared" ref="P355:P360" si="91">O355*H355</f>
        <v>0</v>
      </c>
      <c r="Q355" s="142">
        <v>8.8000000000000003E-4</v>
      </c>
      <c r="R355" s="142">
        <f t="shared" ref="R355:R360" si="92">Q355*H355</f>
        <v>0.14980064000000001</v>
      </c>
      <c r="S355" s="142">
        <v>0</v>
      </c>
      <c r="T355" s="143">
        <f t="shared" ref="T355:T360" si="93">S355*H355</f>
        <v>0</v>
      </c>
      <c r="AR355" s="144" t="s">
        <v>315</v>
      </c>
      <c r="AT355" s="144" t="s">
        <v>253</v>
      </c>
      <c r="AU355" s="144" t="s">
        <v>85</v>
      </c>
      <c r="AY355" s="13" t="s">
        <v>251</v>
      </c>
      <c r="BE355" s="145">
        <f t="shared" ref="BE355:BE360" si="94">IF(N355="základní",J355,0)</f>
        <v>0</v>
      </c>
      <c r="BF355" s="145">
        <f t="shared" ref="BF355:BF360" si="95">IF(N355="snížená",J355,0)</f>
        <v>0</v>
      </c>
      <c r="BG355" s="145">
        <f t="shared" ref="BG355:BG360" si="96">IF(N355="zákl. přenesená",J355,0)</f>
        <v>0</v>
      </c>
      <c r="BH355" s="145">
        <f t="shared" ref="BH355:BH360" si="97">IF(N355="sníž. přenesená",J355,0)</f>
        <v>0</v>
      </c>
      <c r="BI355" s="145">
        <f t="shared" ref="BI355:BI360" si="98">IF(N355="nulová",J355,0)</f>
        <v>0</v>
      </c>
      <c r="BJ355" s="13" t="s">
        <v>83</v>
      </c>
      <c r="BK355" s="145">
        <f t="shared" ref="BK355:BK360" si="99">ROUND(I355*H355,2)</f>
        <v>0</v>
      </c>
      <c r="BL355" s="13" t="s">
        <v>315</v>
      </c>
      <c r="BM355" s="144" t="s">
        <v>834</v>
      </c>
    </row>
    <row r="356" spans="2:65" s="1" customFormat="1" ht="24.2" customHeight="1">
      <c r="B356" s="132"/>
      <c r="C356" s="146" t="s">
        <v>1002</v>
      </c>
      <c r="D356" s="146" t="s">
        <v>423</v>
      </c>
      <c r="E356" s="147" t="s">
        <v>807</v>
      </c>
      <c r="F356" s="148" t="s">
        <v>3711</v>
      </c>
      <c r="G356" s="149" t="s">
        <v>256</v>
      </c>
      <c r="H356" s="150">
        <v>195.762</v>
      </c>
      <c r="I356" s="151"/>
      <c r="J356" s="152">
        <f t="shared" si="90"/>
        <v>0</v>
      </c>
      <c r="K356" s="148" t="s">
        <v>257</v>
      </c>
      <c r="L356" s="153"/>
      <c r="M356" s="154" t="s">
        <v>1</v>
      </c>
      <c r="N356" s="155" t="s">
        <v>41</v>
      </c>
      <c r="P356" s="142">
        <f t="shared" si="91"/>
        <v>0</v>
      </c>
      <c r="Q356" s="142">
        <v>5.4000000000000003E-3</v>
      </c>
      <c r="R356" s="142">
        <f t="shared" si="92"/>
        <v>1.0571148000000001</v>
      </c>
      <c r="S356" s="142">
        <v>0</v>
      </c>
      <c r="T356" s="143">
        <f t="shared" si="93"/>
        <v>0</v>
      </c>
      <c r="AR356" s="144" t="s">
        <v>380</v>
      </c>
      <c r="AT356" s="144" t="s">
        <v>423</v>
      </c>
      <c r="AU356" s="144" t="s">
        <v>85</v>
      </c>
      <c r="AY356" s="13" t="s">
        <v>251</v>
      </c>
      <c r="BE356" s="145">
        <f t="shared" si="94"/>
        <v>0</v>
      </c>
      <c r="BF356" s="145">
        <f t="shared" si="95"/>
        <v>0</v>
      </c>
      <c r="BG356" s="145">
        <f t="shared" si="96"/>
        <v>0</v>
      </c>
      <c r="BH356" s="145">
        <f t="shared" si="97"/>
        <v>0</v>
      </c>
      <c r="BI356" s="145">
        <f t="shared" si="98"/>
        <v>0</v>
      </c>
      <c r="BJ356" s="13" t="s">
        <v>83</v>
      </c>
      <c r="BK356" s="145">
        <f t="shared" si="99"/>
        <v>0</v>
      </c>
      <c r="BL356" s="13" t="s">
        <v>315</v>
      </c>
      <c r="BM356" s="144" t="s">
        <v>836</v>
      </c>
    </row>
    <row r="357" spans="2:65" s="1" customFormat="1" ht="33" customHeight="1">
      <c r="B357" s="132"/>
      <c r="C357" s="133" t="s">
        <v>1006</v>
      </c>
      <c r="D357" s="133" t="s">
        <v>253</v>
      </c>
      <c r="E357" s="134" t="s">
        <v>838</v>
      </c>
      <c r="F357" s="135" t="s">
        <v>839</v>
      </c>
      <c r="G357" s="136" t="s">
        <v>256</v>
      </c>
      <c r="H357" s="137">
        <v>166.71899999999999</v>
      </c>
      <c r="I357" s="138"/>
      <c r="J357" s="139">
        <f t="shared" si="90"/>
        <v>0</v>
      </c>
      <c r="K357" s="135" t="s">
        <v>402</v>
      </c>
      <c r="L357" s="28"/>
      <c r="M357" s="140" t="s">
        <v>1</v>
      </c>
      <c r="N357" s="141" t="s">
        <v>41</v>
      </c>
      <c r="P357" s="142">
        <f t="shared" si="91"/>
        <v>0</v>
      </c>
      <c r="Q357" s="142">
        <v>2.7999999999999998E-4</v>
      </c>
      <c r="R357" s="142">
        <f t="shared" si="92"/>
        <v>4.6681319999999991E-2</v>
      </c>
      <c r="S357" s="142">
        <v>0</v>
      </c>
      <c r="T357" s="143">
        <f t="shared" si="93"/>
        <v>0</v>
      </c>
      <c r="AR357" s="144" t="s">
        <v>315</v>
      </c>
      <c r="AT357" s="144" t="s">
        <v>253</v>
      </c>
      <c r="AU357" s="144" t="s">
        <v>85</v>
      </c>
      <c r="AY357" s="13" t="s">
        <v>251</v>
      </c>
      <c r="BE357" s="145">
        <f t="shared" si="94"/>
        <v>0</v>
      </c>
      <c r="BF357" s="145">
        <f t="shared" si="95"/>
        <v>0</v>
      </c>
      <c r="BG357" s="145">
        <f t="shared" si="96"/>
        <v>0</v>
      </c>
      <c r="BH357" s="145">
        <f t="shared" si="97"/>
        <v>0</v>
      </c>
      <c r="BI357" s="145">
        <f t="shared" si="98"/>
        <v>0</v>
      </c>
      <c r="BJ357" s="13" t="s">
        <v>83</v>
      </c>
      <c r="BK357" s="145">
        <f t="shared" si="99"/>
        <v>0</v>
      </c>
      <c r="BL357" s="13" t="s">
        <v>315</v>
      </c>
      <c r="BM357" s="144" t="s">
        <v>840</v>
      </c>
    </row>
    <row r="358" spans="2:65" s="1" customFormat="1" ht="24.2" customHeight="1">
      <c r="B358" s="132"/>
      <c r="C358" s="133" t="s">
        <v>1010</v>
      </c>
      <c r="D358" s="133" t="s">
        <v>253</v>
      </c>
      <c r="E358" s="134" t="s">
        <v>843</v>
      </c>
      <c r="F358" s="135" t="s">
        <v>844</v>
      </c>
      <c r="G358" s="136" t="s">
        <v>256</v>
      </c>
      <c r="H358" s="137">
        <v>166.71899999999999</v>
      </c>
      <c r="I358" s="138"/>
      <c r="J358" s="139">
        <f t="shared" si="90"/>
        <v>0</v>
      </c>
      <c r="K358" s="135" t="s">
        <v>257</v>
      </c>
      <c r="L358" s="28"/>
      <c r="M358" s="140" t="s">
        <v>1</v>
      </c>
      <c r="N358" s="141" t="s">
        <v>41</v>
      </c>
      <c r="P358" s="142">
        <f t="shared" si="91"/>
        <v>0</v>
      </c>
      <c r="Q358" s="142">
        <v>0</v>
      </c>
      <c r="R358" s="142">
        <f t="shared" si="92"/>
        <v>0</v>
      </c>
      <c r="S358" s="142">
        <v>0</v>
      </c>
      <c r="T358" s="143">
        <f t="shared" si="93"/>
        <v>0</v>
      </c>
      <c r="AR358" s="144" t="s">
        <v>315</v>
      </c>
      <c r="AT358" s="144" t="s">
        <v>253</v>
      </c>
      <c r="AU358" s="144" t="s">
        <v>85</v>
      </c>
      <c r="AY358" s="13" t="s">
        <v>251</v>
      </c>
      <c r="BE358" s="145">
        <f t="shared" si="94"/>
        <v>0</v>
      </c>
      <c r="BF358" s="145">
        <f t="shared" si="95"/>
        <v>0</v>
      </c>
      <c r="BG358" s="145">
        <f t="shared" si="96"/>
        <v>0</v>
      </c>
      <c r="BH358" s="145">
        <f t="shared" si="97"/>
        <v>0</v>
      </c>
      <c r="BI358" s="145">
        <f t="shared" si="98"/>
        <v>0</v>
      </c>
      <c r="BJ358" s="13" t="s">
        <v>83</v>
      </c>
      <c r="BK358" s="145">
        <f t="shared" si="99"/>
        <v>0</v>
      </c>
      <c r="BL358" s="13" t="s">
        <v>315</v>
      </c>
      <c r="BM358" s="144" t="s">
        <v>845</v>
      </c>
    </row>
    <row r="359" spans="2:65" s="1" customFormat="1" ht="24.2" customHeight="1">
      <c r="B359" s="132"/>
      <c r="C359" s="146" t="s">
        <v>1014</v>
      </c>
      <c r="D359" s="146" t="s">
        <v>423</v>
      </c>
      <c r="E359" s="147" t="s">
        <v>847</v>
      </c>
      <c r="F359" s="148" t="s">
        <v>848</v>
      </c>
      <c r="G359" s="149" t="s">
        <v>256</v>
      </c>
      <c r="H359" s="150">
        <v>191.727</v>
      </c>
      <c r="I359" s="151"/>
      <c r="J359" s="152">
        <f t="shared" si="90"/>
        <v>0</v>
      </c>
      <c r="K359" s="148" t="s">
        <v>257</v>
      </c>
      <c r="L359" s="153"/>
      <c r="M359" s="154" t="s">
        <v>1</v>
      </c>
      <c r="N359" s="155" t="s">
        <v>41</v>
      </c>
      <c r="P359" s="142">
        <f t="shared" si="91"/>
        <v>0</v>
      </c>
      <c r="Q359" s="142">
        <v>5.0000000000000001E-4</v>
      </c>
      <c r="R359" s="142">
        <f t="shared" si="92"/>
        <v>9.5863500000000004E-2</v>
      </c>
      <c r="S359" s="142">
        <v>0</v>
      </c>
      <c r="T359" s="143">
        <f t="shared" si="93"/>
        <v>0</v>
      </c>
      <c r="AR359" s="144" t="s">
        <v>380</v>
      </c>
      <c r="AT359" s="144" t="s">
        <v>423</v>
      </c>
      <c r="AU359" s="144" t="s">
        <v>85</v>
      </c>
      <c r="AY359" s="13" t="s">
        <v>251</v>
      </c>
      <c r="BE359" s="145">
        <f t="shared" si="94"/>
        <v>0</v>
      </c>
      <c r="BF359" s="145">
        <f t="shared" si="95"/>
        <v>0</v>
      </c>
      <c r="BG359" s="145">
        <f t="shared" si="96"/>
        <v>0</v>
      </c>
      <c r="BH359" s="145">
        <f t="shared" si="97"/>
        <v>0</v>
      </c>
      <c r="BI359" s="145">
        <f t="shared" si="98"/>
        <v>0</v>
      </c>
      <c r="BJ359" s="13" t="s">
        <v>83</v>
      </c>
      <c r="BK359" s="145">
        <f t="shared" si="99"/>
        <v>0</v>
      </c>
      <c r="BL359" s="13" t="s">
        <v>315</v>
      </c>
      <c r="BM359" s="144" t="s">
        <v>849</v>
      </c>
    </row>
    <row r="360" spans="2:65" s="1" customFormat="1" ht="24.2" customHeight="1">
      <c r="B360" s="132"/>
      <c r="C360" s="133" t="s">
        <v>1018</v>
      </c>
      <c r="D360" s="133" t="s">
        <v>253</v>
      </c>
      <c r="E360" s="134" t="s">
        <v>851</v>
      </c>
      <c r="F360" s="135" t="s">
        <v>852</v>
      </c>
      <c r="G360" s="136" t="s">
        <v>821</v>
      </c>
      <c r="H360" s="160"/>
      <c r="I360" s="138"/>
      <c r="J360" s="139">
        <f t="shared" si="90"/>
        <v>0</v>
      </c>
      <c r="K360" s="135" t="s">
        <v>257</v>
      </c>
      <c r="L360" s="28"/>
      <c r="M360" s="140" t="s">
        <v>1</v>
      </c>
      <c r="N360" s="141" t="s">
        <v>41</v>
      </c>
      <c r="P360" s="142">
        <f t="shared" si="91"/>
        <v>0</v>
      </c>
      <c r="Q360" s="142">
        <v>0</v>
      </c>
      <c r="R360" s="142">
        <f t="shared" si="92"/>
        <v>0</v>
      </c>
      <c r="S360" s="142">
        <v>0</v>
      </c>
      <c r="T360" s="143">
        <f t="shared" si="93"/>
        <v>0</v>
      </c>
      <c r="AR360" s="144" t="s">
        <v>315</v>
      </c>
      <c r="AT360" s="144" t="s">
        <v>253</v>
      </c>
      <c r="AU360" s="144" t="s">
        <v>85</v>
      </c>
      <c r="AY360" s="13" t="s">
        <v>251</v>
      </c>
      <c r="BE360" s="145">
        <f t="shared" si="94"/>
        <v>0</v>
      </c>
      <c r="BF360" s="145">
        <f t="shared" si="95"/>
        <v>0</v>
      </c>
      <c r="BG360" s="145">
        <f t="shared" si="96"/>
        <v>0</v>
      </c>
      <c r="BH360" s="145">
        <f t="shared" si="97"/>
        <v>0</v>
      </c>
      <c r="BI360" s="145">
        <f t="shared" si="98"/>
        <v>0</v>
      </c>
      <c r="BJ360" s="13" t="s">
        <v>83</v>
      </c>
      <c r="BK360" s="145">
        <f t="shared" si="99"/>
        <v>0</v>
      </c>
      <c r="BL360" s="13" t="s">
        <v>315</v>
      </c>
      <c r="BM360" s="144" t="s">
        <v>3720</v>
      </c>
    </row>
    <row r="361" spans="2:65" s="11" customFormat="1" ht="22.9" customHeight="1">
      <c r="B361" s="120"/>
      <c r="D361" s="121" t="s">
        <v>75</v>
      </c>
      <c r="E361" s="130" t="s">
        <v>854</v>
      </c>
      <c r="F361" s="130" t="s">
        <v>855</v>
      </c>
      <c r="I361" s="123"/>
      <c r="J361" s="131">
        <f>BK361</f>
        <v>0</v>
      </c>
      <c r="L361" s="120"/>
      <c r="M361" s="125"/>
      <c r="P361" s="126">
        <f>SUM(P362:P387)</f>
        <v>0</v>
      </c>
      <c r="R361" s="126">
        <f>SUM(R362:R387)</f>
        <v>7.2286287499999995</v>
      </c>
      <c r="T361" s="127">
        <f>SUM(T362:T387)</f>
        <v>0</v>
      </c>
      <c r="AR361" s="121" t="s">
        <v>85</v>
      </c>
      <c r="AT361" s="128" t="s">
        <v>75</v>
      </c>
      <c r="AU361" s="128" t="s">
        <v>83</v>
      </c>
      <c r="AY361" s="121" t="s">
        <v>251</v>
      </c>
      <c r="BK361" s="129">
        <f>SUM(BK362:BK387)</f>
        <v>0</v>
      </c>
    </row>
    <row r="362" spans="2:65" s="1" customFormat="1" ht="24.2" customHeight="1">
      <c r="B362" s="132"/>
      <c r="C362" s="133" t="s">
        <v>1022</v>
      </c>
      <c r="D362" s="133" t="s">
        <v>253</v>
      </c>
      <c r="E362" s="134" t="s">
        <v>857</v>
      </c>
      <c r="F362" s="135" t="s">
        <v>858</v>
      </c>
      <c r="G362" s="136" t="s">
        <v>256</v>
      </c>
      <c r="H362" s="137">
        <v>172.51</v>
      </c>
      <c r="I362" s="138"/>
      <c r="J362" s="139">
        <f t="shared" ref="J362:J381" si="100">ROUND(I362*H362,2)</f>
        <v>0</v>
      </c>
      <c r="K362" s="135" t="s">
        <v>257</v>
      </c>
      <c r="L362" s="28"/>
      <c r="M362" s="140" t="s">
        <v>1</v>
      </c>
      <c r="N362" s="141" t="s">
        <v>41</v>
      </c>
      <c r="P362" s="142">
        <f t="shared" ref="P362:P381" si="101">O362*H362</f>
        <v>0</v>
      </c>
      <c r="Q362" s="142">
        <v>0</v>
      </c>
      <c r="R362" s="142">
        <f t="shared" ref="R362:R381" si="102">Q362*H362</f>
        <v>0</v>
      </c>
      <c r="S362" s="142">
        <v>0</v>
      </c>
      <c r="T362" s="143">
        <f t="shared" ref="T362:T381" si="103">S362*H362</f>
        <v>0</v>
      </c>
      <c r="AR362" s="144" t="s">
        <v>315</v>
      </c>
      <c r="AT362" s="144" t="s">
        <v>253</v>
      </c>
      <c r="AU362" s="144" t="s">
        <v>85</v>
      </c>
      <c r="AY362" s="13" t="s">
        <v>251</v>
      </c>
      <c r="BE362" s="145">
        <f t="shared" ref="BE362:BE381" si="104">IF(N362="základní",J362,0)</f>
        <v>0</v>
      </c>
      <c r="BF362" s="145">
        <f t="shared" ref="BF362:BF381" si="105">IF(N362="snížená",J362,0)</f>
        <v>0</v>
      </c>
      <c r="BG362" s="145">
        <f t="shared" ref="BG362:BG381" si="106">IF(N362="zákl. přenesená",J362,0)</f>
        <v>0</v>
      </c>
      <c r="BH362" s="145">
        <f t="shared" ref="BH362:BH381" si="107">IF(N362="sníž. přenesená",J362,0)</f>
        <v>0</v>
      </c>
      <c r="BI362" s="145">
        <f t="shared" ref="BI362:BI381" si="108">IF(N362="nulová",J362,0)</f>
        <v>0</v>
      </c>
      <c r="BJ362" s="13" t="s">
        <v>83</v>
      </c>
      <c r="BK362" s="145">
        <f t="shared" ref="BK362:BK381" si="109">ROUND(I362*H362,2)</f>
        <v>0</v>
      </c>
      <c r="BL362" s="13" t="s">
        <v>315</v>
      </c>
      <c r="BM362" s="144" t="s">
        <v>859</v>
      </c>
    </row>
    <row r="363" spans="2:65" s="1" customFormat="1" ht="24.2" customHeight="1">
      <c r="B363" s="132"/>
      <c r="C363" s="146" t="s">
        <v>1026</v>
      </c>
      <c r="D363" s="146" t="s">
        <v>423</v>
      </c>
      <c r="E363" s="147" t="s">
        <v>3721</v>
      </c>
      <c r="F363" s="148" t="s">
        <v>3722</v>
      </c>
      <c r="G363" s="149" t="s">
        <v>256</v>
      </c>
      <c r="H363" s="150">
        <v>104.339</v>
      </c>
      <c r="I363" s="151"/>
      <c r="J363" s="152">
        <f t="shared" si="100"/>
        <v>0</v>
      </c>
      <c r="K363" s="148" t="s">
        <v>257</v>
      </c>
      <c r="L363" s="153"/>
      <c r="M363" s="154" t="s">
        <v>1</v>
      </c>
      <c r="N363" s="155" t="s">
        <v>41</v>
      </c>
      <c r="P363" s="142">
        <f t="shared" si="101"/>
        <v>0</v>
      </c>
      <c r="Q363" s="142">
        <v>2.5000000000000001E-3</v>
      </c>
      <c r="R363" s="142">
        <f t="shared" si="102"/>
        <v>0.26084750000000001</v>
      </c>
      <c r="S363" s="142">
        <v>0</v>
      </c>
      <c r="T363" s="143">
        <f t="shared" si="103"/>
        <v>0</v>
      </c>
      <c r="AR363" s="144" t="s">
        <v>380</v>
      </c>
      <c r="AT363" s="144" t="s">
        <v>423</v>
      </c>
      <c r="AU363" s="144" t="s">
        <v>85</v>
      </c>
      <c r="AY363" s="13" t="s">
        <v>251</v>
      </c>
      <c r="BE363" s="145">
        <f t="shared" si="104"/>
        <v>0</v>
      </c>
      <c r="BF363" s="145">
        <f t="shared" si="105"/>
        <v>0</v>
      </c>
      <c r="BG363" s="145">
        <f t="shared" si="106"/>
        <v>0</v>
      </c>
      <c r="BH363" s="145">
        <f t="shared" si="107"/>
        <v>0</v>
      </c>
      <c r="BI363" s="145">
        <f t="shared" si="108"/>
        <v>0</v>
      </c>
      <c r="BJ363" s="13" t="s">
        <v>83</v>
      </c>
      <c r="BK363" s="145">
        <f t="shared" si="109"/>
        <v>0</v>
      </c>
      <c r="BL363" s="13" t="s">
        <v>315</v>
      </c>
      <c r="BM363" s="144" t="s">
        <v>3723</v>
      </c>
    </row>
    <row r="364" spans="2:65" s="1" customFormat="1" ht="24.2" customHeight="1">
      <c r="B364" s="132"/>
      <c r="C364" s="146" t="s">
        <v>1031</v>
      </c>
      <c r="D364" s="146" t="s">
        <v>423</v>
      </c>
      <c r="E364" s="147" t="s">
        <v>3724</v>
      </c>
      <c r="F364" s="148" t="s">
        <v>3725</v>
      </c>
      <c r="G364" s="149" t="s">
        <v>256</v>
      </c>
      <c r="H364" s="150">
        <v>71.305999999999997</v>
      </c>
      <c r="I364" s="151"/>
      <c r="J364" s="152">
        <f t="shared" si="100"/>
        <v>0</v>
      </c>
      <c r="K364" s="148" t="s">
        <v>257</v>
      </c>
      <c r="L364" s="153"/>
      <c r="M364" s="154" t="s">
        <v>1</v>
      </c>
      <c r="N364" s="155" t="s">
        <v>41</v>
      </c>
      <c r="P364" s="142">
        <f t="shared" si="101"/>
        <v>0</v>
      </c>
      <c r="Q364" s="142">
        <v>1.5E-3</v>
      </c>
      <c r="R364" s="142">
        <f t="shared" si="102"/>
        <v>0.106959</v>
      </c>
      <c r="S364" s="142">
        <v>0</v>
      </c>
      <c r="T364" s="143">
        <f t="shared" si="103"/>
        <v>0</v>
      </c>
      <c r="AR364" s="144" t="s">
        <v>380</v>
      </c>
      <c r="AT364" s="144" t="s">
        <v>423</v>
      </c>
      <c r="AU364" s="144" t="s">
        <v>85</v>
      </c>
      <c r="AY364" s="13" t="s">
        <v>251</v>
      </c>
      <c r="BE364" s="145">
        <f t="shared" si="104"/>
        <v>0</v>
      </c>
      <c r="BF364" s="145">
        <f t="shared" si="105"/>
        <v>0</v>
      </c>
      <c r="BG364" s="145">
        <f t="shared" si="106"/>
        <v>0</v>
      </c>
      <c r="BH364" s="145">
        <f t="shared" si="107"/>
        <v>0</v>
      </c>
      <c r="BI364" s="145">
        <f t="shared" si="108"/>
        <v>0</v>
      </c>
      <c r="BJ364" s="13" t="s">
        <v>83</v>
      </c>
      <c r="BK364" s="145">
        <f t="shared" si="109"/>
        <v>0</v>
      </c>
      <c r="BL364" s="13" t="s">
        <v>315</v>
      </c>
      <c r="BM364" s="144" t="s">
        <v>3726</v>
      </c>
    </row>
    <row r="365" spans="2:65" s="1" customFormat="1" ht="24.2" customHeight="1">
      <c r="B365" s="132"/>
      <c r="C365" s="146" t="s">
        <v>1035</v>
      </c>
      <c r="D365" s="146" t="s">
        <v>423</v>
      </c>
      <c r="E365" s="147" t="s">
        <v>881</v>
      </c>
      <c r="F365" s="148" t="s">
        <v>3727</v>
      </c>
      <c r="G365" s="149" t="s">
        <v>256</v>
      </c>
      <c r="H365" s="150">
        <v>5.492</v>
      </c>
      <c r="I365" s="151"/>
      <c r="J365" s="152">
        <f t="shared" si="100"/>
        <v>0</v>
      </c>
      <c r="K365" s="148" t="s">
        <v>257</v>
      </c>
      <c r="L365" s="153"/>
      <c r="M365" s="154" t="s">
        <v>1</v>
      </c>
      <c r="N365" s="155" t="s">
        <v>41</v>
      </c>
      <c r="P365" s="142">
        <f t="shared" si="101"/>
        <v>0</v>
      </c>
      <c r="Q365" s="142">
        <v>1.8E-3</v>
      </c>
      <c r="R365" s="142">
        <f t="shared" si="102"/>
        <v>9.8855999999999996E-3</v>
      </c>
      <c r="S365" s="142">
        <v>0</v>
      </c>
      <c r="T365" s="143">
        <f t="shared" si="103"/>
        <v>0</v>
      </c>
      <c r="AR365" s="144" t="s">
        <v>380</v>
      </c>
      <c r="AT365" s="144" t="s">
        <v>423</v>
      </c>
      <c r="AU365" s="144" t="s">
        <v>85</v>
      </c>
      <c r="AY365" s="13" t="s">
        <v>251</v>
      </c>
      <c r="BE365" s="145">
        <f t="shared" si="104"/>
        <v>0</v>
      </c>
      <c r="BF365" s="145">
        <f t="shared" si="105"/>
        <v>0</v>
      </c>
      <c r="BG365" s="145">
        <f t="shared" si="106"/>
        <v>0</v>
      </c>
      <c r="BH365" s="145">
        <f t="shared" si="107"/>
        <v>0</v>
      </c>
      <c r="BI365" s="145">
        <f t="shared" si="108"/>
        <v>0</v>
      </c>
      <c r="BJ365" s="13" t="s">
        <v>83</v>
      </c>
      <c r="BK365" s="145">
        <f t="shared" si="109"/>
        <v>0</v>
      </c>
      <c r="BL365" s="13" t="s">
        <v>315</v>
      </c>
      <c r="BM365" s="144" t="s">
        <v>883</v>
      </c>
    </row>
    <row r="366" spans="2:65" s="1" customFormat="1" ht="24.2" customHeight="1">
      <c r="B366" s="132"/>
      <c r="C366" s="133" t="s">
        <v>1039</v>
      </c>
      <c r="D366" s="133" t="s">
        <v>253</v>
      </c>
      <c r="E366" s="134" t="s">
        <v>885</v>
      </c>
      <c r="F366" s="135" t="s">
        <v>886</v>
      </c>
      <c r="G366" s="136" t="s">
        <v>256</v>
      </c>
      <c r="H366" s="137">
        <v>15.398</v>
      </c>
      <c r="I366" s="138"/>
      <c r="J366" s="139">
        <f t="shared" si="100"/>
        <v>0</v>
      </c>
      <c r="K366" s="135" t="s">
        <v>257</v>
      </c>
      <c r="L366" s="28"/>
      <c r="M366" s="140" t="s">
        <v>1</v>
      </c>
      <c r="N366" s="141" t="s">
        <v>41</v>
      </c>
      <c r="P366" s="142">
        <f t="shared" si="101"/>
        <v>0</v>
      </c>
      <c r="Q366" s="142">
        <v>6.0000000000000001E-3</v>
      </c>
      <c r="R366" s="142">
        <f t="shared" si="102"/>
        <v>9.2387999999999998E-2</v>
      </c>
      <c r="S366" s="142">
        <v>0</v>
      </c>
      <c r="T366" s="143">
        <f t="shared" si="103"/>
        <v>0</v>
      </c>
      <c r="AR366" s="144" t="s">
        <v>315</v>
      </c>
      <c r="AT366" s="144" t="s">
        <v>253</v>
      </c>
      <c r="AU366" s="144" t="s">
        <v>85</v>
      </c>
      <c r="AY366" s="13" t="s">
        <v>251</v>
      </c>
      <c r="BE366" s="145">
        <f t="shared" si="104"/>
        <v>0</v>
      </c>
      <c r="BF366" s="145">
        <f t="shared" si="105"/>
        <v>0</v>
      </c>
      <c r="BG366" s="145">
        <f t="shared" si="106"/>
        <v>0</v>
      </c>
      <c r="BH366" s="145">
        <f t="shared" si="107"/>
        <v>0</v>
      </c>
      <c r="BI366" s="145">
        <f t="shared" si="108"/>
        <v>0</v>
      </c>
      <c r="BJ366" s="13" t="s">
        <v>83</v>
      </c>
      <c r="BK366" s="145">
        <f t="shared" si="109"/>
        <v>0</v>
      </c>
      <c r="BL366" s="13" t="s">
        <v>315</v>
      </c>
      <c r="BM366" s="144" t="s">
        <v>897</v>
      </c>
    </row>
    <row r="367" spans="2:65" s="1" customFormat="1" ht="24.2" customHeight="1">
      <c r="B367" s="132"/>
      <c r="C367" s="146" t="s">
        <v>1043</v>
      </c>
      <c r="D367" s="146" t="s">
        <v>423</v>
      </c>
      <c r="E367" s="147" t="s">
        <v>889</v>
      </c>
      <c r="F367" s="148" t="s">
        <v>3728</v>
      </c>
      <c r="G367" s="149" t="s">
        <v>256</v>
      </c>
      <c r="H367" s="150">
        <v>16.167999999999999</v>
      </c>
      <c r="I367" s="151"/>
      <c r="J367" s="152">
        <f t="shared" si="100"/>
        <v>0</v>
      </c>
      <c r="K367" s="148" t="s">
        <v>257</v>
      </c>
      <c r="L367" s="153"/>
      <c r="M367" s="154" t="s">
        <v>1</v>
      </c>
      <c r="N367" s="155" t="s">
        <v>41</v>
      </c>
      <c r="P367" s="142">
        <f t="shared" si="101"/>
        <v>0</v>
      </c>
      <c r="Q367" s="142">
        <v>4.1000000000000003E-3</v>
      </c>
      <c r="R367" s="142">
        <f t="shared" si="102"/>
        <v>6.6288800000000009E-2</v>
      </c>
      <c r="S367" s="142">
        <v>0</v>
      </c>
      <c r="T367" s="143">
        <f t="shared" si="103"/>
        <v>0</v>
      </c>
      <c r="AR367" s="144" t="s">
        <v>380</v>
      </c>
      <c r="AT367" s="144" t="s">
        <v>423</v>
      </c>
      <c r="AU367" s="144" t="s">
        <v>85</v>
      </c>
      <c r="AY367" s="13" t="s">
        <v>251</v>
      </c>
      <c r="BE367" s="145">
        <f t="shared" si="104"/>
        <v>0</v>
      </c>
      <c r="BF367" s="145">
        <f t="shared" si="105"/>
        <v>0</v>
      </c>
      <c r="BG367" s="145">
        <f t="shared" si="106"/>
        <v>0</v>
      </c>
      <c r="BH367" s="145">
        <f t="shared" si="107"/>
        <v>0</v>
      </c>
      <c r="BI367" s="145">
        <f t="shared" si="108"/>
        <v>0</v>
      </c>
      <c r="BJ367" s="13" t="s">
        <v>83</v>
      </c>
      <c r="BK367" s="145">
        <f t="shared" si="109"/>
        <v>0</v>
      </c>
      <c r="BL367" s="13" t="s">
        <v>315</v>
      </c>
      <c r="BM367" s="144" t="s">
        <v>899</v>
      </c>
    </row>
    <row r="368" spans="2:65" s="1" customFormat="1" ht="33" customHeight="1">
      <c r="B368" s="132"/>
      <c r="C368" s="133" t="s">
        <v>1047</v>
      </c>
      <c r="D368" s="133" t="s">
        <v>253</v>
      </c>
      <c r="E368" s="134" t="s">
        <v>901</v>
      </c>
      <c r="F368" s="135" t="s">
        <v>902</v>
      </c>
      <c r="G368" s="136" t="s">
        <v>256</v>
      </c>
      <c r="H368" s="137">
        <v>99.29</v>
      </c>
      <c r="I368" s="138"/>
      <c r="J368" s="139">
        <f t="shared" si="100"/>
        <v>0</v>
      </c>
      <c r="K368" s="135" t="s">
        <v>257</v>
      </c>
      <c r="L368" s="28"/>
      <c r="M368" s="140" t="s">
        <v>1</v>
      </c>
      <c r="N368" s="141" t="s">
        <v>41</v>
      </c>
      <c r="P368" s="142">
        <f t="shared" si="101"/>
        <v>0</v>
      </c>
      <c r="Q368" s="142">
        <v>1.16E-3</v>
      </c>
      <c r="R368" s="142">
        <f t="shared" si="102"/>
        <v>0.11517640000000001</v>
      </c>
      <c r="S368" s="142">
        <v>0</v>
      </c>
      <c r="T368" s="143">
        <f t="shared" si="103"/>
        <v>0</v>
      </c>
      <c r="AR368" s="144" t="s">
        <v>315</v>
      </c>
      <c r="AT368" s="144" t="s">
        <v>253</v>
      </c>
      <c r="AU368" s="144" t="s">
        <v>85</v>
      </c>
      <c r="AY368" s="13" t="s">
        <v>251</v>
      </c>
      <c r="BE368" s="145">
        <f t="shared" si="104"/>
        <v>0</v>
      </c>
      <c r="BF368" s="145">
        <f t="shared" si="105"/>
        <v>0</v>
      </c>
      <c r="BG368" s="145">
        <f t="shared" si="106"/>
        <v>0</v>
      </c>
      <c r="BH368" s="145">
        <f t="shared" si="107"/>
        <v>0</v>
      </c>
      <c r="BI368" s="145">
        <f t="shared" si="108"/>
        <v>0</v>
      </c>
      <c r="BJ368" s="13" t="s">
        <v>83</v>
      </c>
      <c r="BK368" s="145">
        <f t="shared" si="109"/>
        <v>0</v>
      </c>
      <c r="BL368" s="13" t="s">
        <v>315</v>
      </c>
      <c r="BM368" s="144" t="s">
        <v>903</v>
      </c>
    </row>
    <row r="369" spans="2:65" s="1" customFormat="1" ht="24.2" customHeight="1">
      <c r="B369" s="132"/>
      <c r="C369" s="146" t="s">
        <v>1051</v>
      </c>
      <c r="D369" s="146" t="s">
        <v>423</v>
      </c>
      <c r="E369" s="147" t="s">
        <v>865</v>
      </c>
      <c r="F369" s="148" t="s">
        <v>3729</v>
      </c>
      <c r="G369" s="149" t="s">
        <v>256</v>
      </c>
      <c r="H369" s="150">
        <v>101.276</v>
      </c>
      <c r="I369" s="151"/>
      <c r="J369" s="152">
        <f t="shared" si="100"/>
        <v>0</v>
      </c>
      <c r="K369" s="148" t="s">
        <v>257</v>
      </c>
      <c r="L369" s="153"/>
      <c r="M369" s="154" t="s">
        <v>1</v>
      </c>
      <c r="N369" s="155" t="s">
        <v>41</v>
      </c>
      <c r="P369" s="142">
        <f t="shared" si="101"/>
        <v>0</v>
      </c>
      <c r="Q369" s="142">
        <v>6.0000000000000001E-3</v>
      </c>
      <c r="R369" s="142">
        <f t="shared" si="102"/>
        <v>0.60765599999999997</v>
      </c>
      <c r="S369" s="142">
        <v>0</v>
      </c>
      <c r="T369" s="143">
        <f t="shared" si="103"/>
        <v>0</v>
      </c>
      <c r="AR369" s="144" t="s">
        <v>380</v>
      </c>
      <c r="AT369" s="144" t="s">
        <v>423</v>
      </c>
      <c r="AU369" s="144" t="s">
        <v>85</v>
      </c>
      <c r="AY369" s="13" t="s">
        <v>251</v>
      </c>
      <c r="BE369" s="145">
        <f t="shared" si="104"/>
        <v>0</v>
      </c>
      <c r="BF369" s="145">
        <f t="shared" si="105"/>
        <v>0</v>
      </c>
      <c r="BG369" s="145">
        <f t="shared" si="106"/>
        <v>0</v>
      </c>
      <c r="BH369" s="145">
        <f t="shared" si="107"/>
        <v>0</v>
      </c>
      <c r="BI369" s="145">
        <f t="shared" si="108"/>
        <v>0</v>
      </c>
      <c r="BJ369" s="13" t="s">
        <v>83</v>
      </c>
      <c r="BK369" s="145">
        <f t="shared" si="109"/>
        <v>0</v>
      </c>
      <c r="BL369" s="13" t="s">
        <v>315</v>
      </c>
      <c r="BM369" s="144" t="s">
        <v>905</v>
      </c>
    </row>
    <row r="370" spans="2:65" s="1" customFormat="1" ht="24.2" customHeight="1">
      <c r="B370" s="132"/>
      <c r="C370" s="133" t="s">
        <v>1055</v>
      </c>
      <c r="D370" s="133" t="s">
        <v>253</v>
      </c>
      <c r="E370" s="134" t="s">
        <v>907</v>
      </c>
      <c r="F370" s="135" t="s">
        <v>908</v>
      </c>
      <c r="G370" s="136" t="s">
        <v>256</v>
      </c>
      <c r="H370" s="137">
        <v>122.15</v>
      </c>
      <c r="I370" s="138"/>
      <c r="J370" s="139">
        <f t="shared" si="100"/>
        <v>0</v>
      </c>
      <c r="K370" s="135" t="s">
        <v>257</v>
      </c>
      <c r="L370" s="28"/>
      <c r="M370" s="140" t="s">
        <v>1</v>
      </c>
      <c r="N370" s="141" t="s">
        <v>41</v>
      </c>
      <c r="P370" s="142">
        <f t="shared" si="101"/>
        <v>0</v>
      </c>
      <c r="Q370" s="142">
        <v>1.16E-3</v>
      </c>
      <c r="R370" s="142">
        <f t="shared" si="102"/>
        <v>0.14169400000000001</v>
      </c>
      <c r="S370" s="142">
        <v>0</v>
      </c>
      <c r="T370" s="143">
        <f t="shared" si="103"/>
        <v>0</v>
      </c>
      <c r="AR370" s="144" t="s">
        <v>315</v>
      </c>
      <c r="AT370" s="144" t="s">
        <v>253</v>
      </c>
      <c r="AU370" s="144" t="s">
        <v>85</v>
      </c>
      <c r="AY370" s="13" t="s">
        <v>251</v>
      </c>
      <c r="BE370" s="145">
        <f t="shared" si="104"/>
        <v>0</v>
      </c>
      <c r="BF370" s="145">
        <f t="shared" si="105"/>
        <v>0</v>
      </c>
      <c r="BG370" s="145">
        <f t="shared" si="106"/>
        <v>0</v>
      </c>
      <c r="BH370" s="145">
        <f t="shared" si="107"/>
        <v>0</v>
      </c>
      <c r="BI370" s="145">
        <f t="shared" si="108"/>
        <v>0</v>
      </c>
      <c r="BJ370" s="13" t="s">
        <v>83</v>
      </c>
      <c r="BK370" s="145">
        <f t="shared" si="109"/>
        <v>0</v>
      </c>
      <c r="BL370" s="13" t="s">
        <v>315</v>
      </c>
      <c r="BM370" s="144" t="s">
        <v>909</v>
      </c>
    </row>
    <row r="371" spans="2:65" s="1" customFormat="1" ht="16.5" customHeight="1">
      <c r="B371" s="132"/>
      <c r="C371" s="146" t="s">
        <v>1059</v>
      </c>
      <c r="D371" s="146" t="s">
        <v>423</v>
      </c>
      <c r="E371" s="147" t="s">
        <v>911</v>
      </c>
      <c r="F371" s="148" t="s">
        <v>912</v>
      </c>
      <c r="G371" s="149" t="s">
        <v>262</v>
      </c>
      <c r="H371" s="150">
        <v>21.117999999999999</v>
      </c>
      <c r="I371" s="151"/>
      <c r="J371" s="152">
        <f t="shared" si="100"/>
        <v>0</v>
      </c>
      <c r="K371" s="148" t="s">
        <v>257</v>
      </c>
      <c r="L371" s="153"/>
      <c r="M371" s="154" t="s">
        <v>1</v>
      </c>
      <c r="N371" s="155" t="s">
        <v>41</v>
      </c>
      <c r="P371" s="142">
        <f t="shared" si="101"/>
        <v>0</v>
      </c>
      <c r="Q371" s="142">
        <v>0.03</v>
      </c>
      <c r="R371" s="142">
        <f t="shared" si="102"/>
        <v>0.63353999999999988</v>
      </c>
      <c r="S371" s="142">
        <v>0</v>
      </c>
      <c r="T371" s="143">
        <f t="shared" si="103"/>
        <v>0</v>
      </c>
      <c r="AR371" s="144" t="s">
        <v>380</v>
      </c>
      <c r="AT371" s="144" t="s">
        <v>423</v>
      </c>
      <c r="AU371" s="144" t="s">
        <v>85</v>
      </c>
      <c r="AY371" s="13" t="s">
        <v>251</v>
      </c>
      <c r="BE371" s="145">
        <f t="shared" si="104"/>
        <v>0</v>
      </c>
      <c r="BF371" s="145">
        <f t="shared" si="105"/>
        <v>0</v>
      </c>
      <c r="BG371" s="145">
        <f t="shared" si="106"/>
        <v>0</v>
      </c>
      <c r="BH371" s="145">
        <f t="shared" si="107"/>
        <v>0</v>
      </c>
      <c r="BI371" s="145">
        <f t="shared" si="108"/>
        <v>0</v>
      </c>
      <c r="BJ371" s="13" t="s">
        <v>83</v>
      </c>
      <c r="BK371" s="145">
        <f t="shared" si="109"/>
        <v>0</v>
      </c>
      <c r="BL371" s="13" t="s">
        <v>315</v>
      </c>
      <c r="BM371" s="144" t="s">
        <v>913</v>
      </c>
    </row>
    <row r="372" spans="2:65" s="1" customFormat="1" ht="24.2" customHeight="1">
      <c r="B372" s="132"/>
      <c r="C372" s="133" t="s">
        <v>1063</v>
      </c>
      <c r="D372" s="133" t="s">
        <v>253</v>
      </c>
      <c r="E372" s="134" t="s">
        <v>915</v>
      </c>
      <c r="F372" s="135" t="s">
        <v>3730</v>
      </c>
      <c r="G372" s="136" t="s">
        <v>411</v>
      </c>
      <c r="H372" s="137">
        <v>17.024999999999999</v>
      </c>
      <c r="I372" s="138"/>
      <c r="J372" s="139">
        <f t="shared" si="100"/>
        <v>0</v>
      </c>
      <c r="K372" s="135" t="s">
        <v>257</v>
      </c>
      <c r="L372" s="28"/>
      <c r="M372" s="140" t="s">
        <v>1</v>
      </c>
      <c r="N372" s="141" t="s">
        <v>41</v>
      </c>
      <c r="P372" s="142">
        <f t="shared" si="101"/>
        <v>0</v>
      </c>
      <c r="Q372" s="142">
        <v>2.1000000000000001E-4</v>
      </c>
      <c r="R372" s="142">
        <f t="shared" si="102"/>
        <v>3.5752499999999999E-3</v>
      </c>
      <c r="S372" s="142">
        <v>0</v>
      </c>
      <c r="T372" s="143">
        <f t="shared" si="103"/>
        <v>0</v>
      </c>
      <c r="AR372" s="144" t="s">
        <v>315</v>
      </c>
      <c r="AT372" s="144" t="s">
        <v>253</v>
      </c>
      <c r="AU372" s="144" t="s">
        <v>85</v>
      </c>
      <c r="AY372" s="13" t="s">
        <v>251</v>
      </c>
      <c r="BE372" s="145">
        <f t="shared" si="104"/>
        <v>0</v>
      </c>
      <c r="BF372" s="145">
        <f t="shared" si="105"/>
        <v>0</v>
      </c>
      <c r="BG372" s="145">
        <f t="shared" si="106"/>
        <v>0</v>
      </c>
      <c r="BH372" s="145">
        <f t="shared" si="107"/>
        <v>0</v>
      </c>
      <c r="BI372" s="145">
        <f t="shared" si="108"/>
        <v>0</v>
      </c>
      <c r="BJ372" s="13" t="s">
        <v>83</v>
      </c>
      <c r="BK372" s="145">
        <f t="shared" si="109"/>
        <v>0</v>
      </c>
      <c r="BL372" s="13" t="s">
        <v>315</v>
      </c>
      <c r="BM372" s="144" t="s">
        <v>917</v>
      </c>
    </row>
    <row r="373" spans="2:65" s="1" customFormat="1" ht="16.5" customHeight="1">
      <c r="B373" s="132"/>
      <c r="C373" s="146" t="s">
        <v>1067</v>
      </c>
      <c r="D373" s="146" t="s">
        <v>423</v>
      </c>
      <c r="E373" s="147" t="s">
        <v>911</v>
      </c>
      <c r="F373" s="148" t="s">
        <v>912</v>
      </c>
      <c r="G373" s="149" t="s">
        <v>262</v>
      </c>
      <c r="H373" s="150">
        <v>1.486</v>
      </c>
      <c r="I373" s="151"/>
      <c r="J373" s="152">
        <f t="shared" si="100"/>
        <v>0</v>
      </c>
      <c r="K373" s="148" t="s">
        <v>257</v>
      </c>
      <c r="L373" s="153"/>
      <c r="M373" s="154" t="s">
        <v>1</v>
      </c>
      <c r="N373" s="155" t="s">
        <v>41</v>
      </c>
      <c r="P373" s="142">
        <f t="shared" si="101"/>
        <v>0</v>
      </c>
      <c r="Q373" s="142">
        <v>0.03</v>
      </c>
      <c r="R373" s="142">
        <f t="shared" si="102"/>
        <v>4.4579999999999995E-2</v>
      </c>
      <c r="S373" s="142">
        <v>0</v>
      </c>
      <c r="T373" s="143">
        <f t="shared" si="103"/>
        <v>0</v>
      </c>
      <c r="AR373" s="144" t="s">
        <v>380</v>
      </c>
      <c r="AT373" s="144" t="s">
        <v>423</v>
      </c>
      <c r="AU373" s="144" t="s">
        <v>85</v>
      </c>
      <c r="AY373" s="13" t="s">
        <v>251</v>
      </c>
      <c r="BE373" s="145">
        <f t="shared" si="104"/>
        <v>0</v>
      </c>
      <c r="BF373" s="145">
        <f t="shared" si="105"/>
        <v>0</v>
      </c>
      <c r="BG373" s="145">
        <f t="shared" si="106"/>
        <v>0</v>
      </c>
      <c r="BH373" s="145">
        <f t="shared" si="107"/>
        <v>0</v>
      </c>
      <c r="BI373" s="145">
        <f t="shared" si="108"/>
        <v>0</v>
      </c>
      <c r="BJ373" s="13" t="s">
        <v>83</v>
      </c>
      <c r="BK373" s="145">
        <f t="shared" si="109"/>
        <v>0</v>
      </c>
      <c r="BL373" s="13" t="s">
        <v>315</v>
      </c>
      <c r="BM373" s="144" t="s">
        <v>919</v>
      </c>
    </row>
    <row r="374" spans="2:65" s="1" customFormat="1" ht="24.2" customHeight="1">
      <c r="B374" s="132"/>
      <c r="C374" s="133" t="s">
        <v>1071</v>
      </c>
      <c r="D374" s="133" t="s">
        <v>253</v>
      </c>
      <c r="E374" s="134" t="s">
        <v>3731</v>
      </c>
      <c r="F374" s="135" t="s">
        <v>3732</v>
      </c>
      <c r="G374" s="136" t="s">
        <v>256</v>
      </c>
      <c r="H374" s="137">
        <v>915.8</v>
      </c>
      <c r="I374" s="138"/>
      <c r="J374" s="139">
        <f t="shared" si="100"/>
        <v>0</v>
      </c>
      <c r="K374" s="135" t="s">
        <v>257</v>
      </c>
      <c r="L374" s="28"/>
      <c r="M374" s="140" t="s">
        <v>1</v>
      </c>
      <c r="N374" s="141" t="s">
        <v>41</v>
      </c>
      <c r="P374" s="142">
        <f t="shared" si="101"/>
        <v>0</v>
      </c>
      <c r="Q374" s="142">
        <v>0</v>
      </c>
      <c r="R374" s="142">
        <f t="shared" si="102"/>
        <v>0</v>
      </c>
      <c r="S374" s="142">
        <v>0</v>
      </c>
      <c r="T374" s="143">
        <f t="shared" si="103"/>
        <v>0</v>
      </c>
      <c r="AR374" s="144" t="s">
        <v>315</v>
      </c>
      <c r="AT374" s="144" t="s">
        <v>253</v>
      </c>
      <c r="AU374" s="144" t="s">
        <v>85</v>
      </c>
      <c r="AY374" s="13" t="s">
        <v>251</v>
      </c>
      <c r="BE374" s="145">
        <f t="shared" si="104"/>
        <v>0</v>
      </c>
      <c r="BF374" s="145">
        <f t="shared" si="105"/>
        <v>0</v>
      </c>
      <c r="BG374" s="145">
        <f t="shared" si="106"/>
        <v>0</v>
      </c>
      <c r="BH374" s="145">
        <f t="shared" si="107"/>
        <v>0</v>
      </c>
      <c r="BI374" s="145">
        <f t="shared" si="108"/>
        <v>0</v>
      </c>
      <c r="BJ374" s="13" t="s">
        <v>83</v>
      </c>
      <c r="BK374" s="145">
        <f t="shared" si="109"/>
        <v>0</v>
      </c>
      <c r="BL374" s="13" t="s">
        <v>315</v>
      </c>
      <c r="BM374" s="144" t="s">
        <v>3733</v>
      </c>
    </row>
    <row r="375" spans="2:65" s="1" customFormat="1" ht="24.2" customHeight="1">
      <c r="B375" s="132"/>
      <c r="C375" s="146" t="s">
        <v>1076</v>
      </c>
      <c r="D375" s="146" t="s">
        <v>423</v>
      </c>
      <c r="E375" s="147" t="s">
        <v>3734</v>
      </c>
      <c r="F375" s="148" t="s">
        <v>3735</v>
      </c>
      <c r="G375" s="149" t="s">
        <v>256</v>
      </c>
      <c r="H375" s="150">
        <v>127.538</v>
      </c>
      <c r="I375" s="151"/>
      <c r="J375" s="152">
        <f t="shared" si="100"/>
        <v>0</v>
      </c>
      <c r="K375" s="148" t="s">
        <v>3522</v>
      </c>
      <c r="L375" s="153"/>
      <c r="M375" s="154" t="s">
        <v>1</v>
      </c>
      <c r="N375" s="155" t="s">
        <v>41</v>
      </c>
      <c r="P375" s="142">
        <f t="shared" si="101"/>
        <v>0</v>
      </c>
      <c r="Q375" s="142">
        <v>7.0000000000000001E-3</v>
      </c>
      <c r="R375" s="142">
        <f t="shared" si="102"/>
        <v>0.89276599999999995</v>
      </c>
      <c r="S375" s="142">
        <v>0</v>
      </c>
      <c r="T375" s="143">
        <f t="shared" si="103"/>
        <v>0</v>
      </c>
      <c r="AR375" s="144" t="s">
        <v>380</v>
      </c>
      <c r="AT375" s="144" t="s">
        <v>423</v>
      </c>
      <c r="AU375" s="144" t="s">
        <v>85</v>
      </c>
      <c r="AY375" s="13" t="s">
        <v>251</v>
      </c>
      <c r="BE375" s="145">
        <f t="shared" si="104"/>
        <v>0</v>
      </c>
      <c r="BF375" s="145">
        <f t="shared" si="105"/>
        <v>0</v>
      </c>
      <c r="BG375" s="145">
        <f t="shared" si="106"/>
        <v>0</v>
      </c>
      <c r="BH375" s="145">
        <f t="shared" si="107"/>
        <v>0</v>
      </c>
      <c r="BI375" s="145">
        <f t="shared" si="108"/>
        <v>0</v>
      </c>
      <c r="BJ375" s="13" t="s">
        <v>83</v>
      </c>
      <c r="BK375" s="145">
        <f t="shared" si="109"/>
        <v>0</v>
      </c>
      <c r="BL375" s="13" t="s">
        <v>315</v>
      </c>
      <c r="BM375" s="144" t="s">
        <v>3736</v>
      </c>
    </row>
    <row r="376" spans="2:65" s="1" customFormat="1" ht="24.2" customHeight="1">
      <c r="B376" s="132"/>
      <c r="C376" s="146" t="s">
        <v>1080</v>
      </c>
      <c r="D376" s="146" t="s">
        <v>423</v>
      </c>
      <c r="E376" s="147" t="s">
        <v>3737</v>
      </c>
      <c r="F376" s="148" t="s">
        <v>3738</v>
      </c>
      <c r="G376" s="149" t="s">
        <v>256</v>
      </c>
      <c r="H376" s="150">
        <v>134.17599999999999</v>
      </c>
      <c r="I376" s="151"/>
      <c r="J376" s="152">
        <f t="shared" si="100"/>
        <v>0</v>
      </c>
      <c r="K376" s="148" t="s">
        <v>257</v>
      </c>
      <c r="L376" s="153"/>
      <c r="M376" s="154" t="s">
        <v>1</v>
      </c>
      <c r="N376" s="155" t="s">
        <v>41</v>
      </c>
      <c r="P376" s="142">
        <f t="shared" si="101"/>
        <v>0</v>
      </c>
      <c r="Q376" s="142">
        <v>5.0000000000000001E-3</v>
      </c>
      <c r="R376" s="142">
        <f t="shared" si="102"/>
        <v>0.67087999999999992</v>
      </c>
      <c r="S376" s="142">
        <v>0</v>
      </c>
      <c r="T376" s="143">
        <f t="shared" si="103"/>
        <v>0</v>
      </c>
      <c r="AR376" s="144" t="s">
        <v>380</v>
      </c>
      <c r="AT376" s="144" t="s">
        <v>423</v>
      </c>
      <c r="AU376" s="144" t="s">
        <v>85</v>
      </c>
      <c r="AY376" s="13" t="s">
        <v>251</v>
      </c>
      <c r="BE376" s="145">
        <f t="shared" si="104"/>
        <v>0</v>
      </c>
      <c r="BF376" s="145">
        <f t="shared" si="105"/>
        <v>0</v>
      </c>
      <c r="BG376" s="145">
        <f t="shared" si="106"/>
        <v>0</v>
      </c>
      <c r="BH376" s="145">
        <f t="shared" si="107"/>
        <v>0</v>
      </c>
      <c r="BI376" s="145">
        <f t="shared" si="108"/>
        <v>0</v>
      </c>
      <c r="BJ376" s="13" t="s">
        <v>83</v>
      </c>
      <c r="BK376" s="145">
        <f t="shared" si="109"/>
        <v>0</v>
      </c>
      <c r="BL376" s="13" t="s">
        <v>315</v>
      </c>
      <c r="BM376" s="144" t="s">
        <v>3739</v>
      </c>
    </row>
    <row r="377" spans="2:65" s="1" customFormat="1" ht="24.2" customHeight="1">
      <c r="B377" s="132"/>
      <c r="C377" s="146" t="s">
        <v>1084</v>
      </c>
      <c r="D377" s="146" t="s">
        <v>423</v>
      </c>
      <c r="E377" s="147" t="s">
        <v>3740</v>
      </c>
      <c r="F377" s="148" t="s">
        <v>3741</v>
      </c>
      <c r="G377" s="149" t="s">
        <v>256</v>
      </c>
      <c r="H377" s="150">
        <v>189.71700000000001</v>
      </c>
      <c r="I377" s="151"/>
      <c r="J377" s="152">
        <f t="shared" si="100"/>
        <v>0</v>
      </c>
      <c r="K377" s="148" t="s">
        <v>257</v>
      </c>
      <c r="L377" s="153"/>
      <c r="M377" s="154" t="s">
        <v>1</v>
      </c>
      <c r="N377" s="155" t="s">
        <v>41</v>
      </c>
      <c r="P377" s="142">
        <f t="shared" si="101"/>
        <v>0</v>
      </c>
      <c r="Q377" s="142">
        <v>0.01</v>
      </c>
      <c r="R377" s="142">
        <f t="shared" si="102"/>
        <v>1.8971700000000002</v>
      </c>
      <c r="S377" s="142">
        <v>0</v>
      </c>
      <c r="T377" s="143">
        <f t="shared" si="103"/>
        <v>0</v>
      </c>
      <c r="AR377" s="144" t="s">
        <v>380</v>
      </c>
      <c r="AT377" s="144" t="s">
        <v>423</v>
      </c>
      <c r="AU377" s="144" t="s">
        <v>85</v>
      </c>
      <c r="AY377" s="13" t="s">
        <v>251</v>
      </c>
      <c r="BE377" s="145">
        <f t="shared" si="104"/>
        <v>0</v>
      </c>
      <c r="BF377" s="145">
        <f t="shared" si="105"/>
        <v>0</v>
      </c>
      <c r="BG377" s="145">
        <f t="shared" si="106"/>
        <v>0</v>
      </c>
      <c r="BH377" s="145">
        <f t="shared" si="107"/>
        <v>0</v>
      </c>
      <c r="BI377" s="145">
        <f t="shared" si="108"/>
        <v>0</v>
      </c>
      <c r="BJ377" s="13" t="s">
        <v>83</v>
      </c>
      <c r="BK377" s="145">
        <f t="shared" si="109"/>
        <v>0</v>
      </c>
      <c r="BL377" s="13" t="s">
        <v>315</v>
      </c>
      <c r="BM377" s="144" t="s">
        <v>3742</v>
      </c>
    </row>
    <row r="378" spans="2:65" s="1" customFormat="1" ht="24.2" customHeight="1">
      <c r="B378" s="132"/>
      <c r="C378" s="146" t="s">
        <v>1089</v>
      </c>
      <c r="D378" s="146" t="s">
        <v>423</v>
      </c>
      <c r="E378" s="147" t="s">
        <v>3743</v>
      </c>
      <c r="F378" s="148" t="s">
        <v>3744</v>
      </c>
      <c r="G378" s="149" t="s">
        <v>256</v>
      </c>
      <c r="H378" s="150">
        <v>159.203</v>
      </c>
      <c r="I378" s="151"/>
      <c r="J378" s="152">
        <f t="shared" si="100"/>
        <v>0</v>
      </c>
      <c r="K378" s="148" t="s">
        <v>3522</v>
      </c>
      <c r="L378" s="153"/>
      <c r="M378" s="154" t="s">
        <v>1</v>
      </c>
      <c r="N378" s="155" t="s">
        <v>41</v>
      </c>
      <c r="P378" s="142">
        <f t="shared" si="101"/>
        <v>0</v>
      </c>
      <c r="Q378" s="142">
        <v>3.0000000000000001E-3</v>
      </c>
      <c r="R378" s="142">
        <f t="shared" si="102"/>
        <v>0.47760900000000001</v>
      </c>
      <c r="S378" s="142">
        <v>0</v>
      </c>
      <c r="T378" s="143">
        <f t="shared" si="103"/>
        <v>0</v>
      </c>
      <c r="AR378" s="144" t="s">
        <v>380</v>
      </c>
      <c r="AT378" s="144" t="s">
        <v>423</v>
      </c>
      <c r="AU378" s="144" t="s">
        <v>85</v>
      </c>
      <c r="AY378" s="13" t="s">
        <v>251</v>
      </c>
      <c r="BE378" s="145">
        <f t="shared" si="104"/>
        <v>0</v>
      </c>
      <c r="BF378" s="145">
        <f t="shared" si="105"/>
        <v>0</v>
      </c>
      <c r="BG378" s="145">
        <f t="shared" si="106"/>
        <v>0</v>
      </c>
      <c r="BH378" s="145">
        <f t="shared" si="107"/>
        <v>0</v>
      </c>
      <c r="BI378" s="145">
        <f t="shared" si="108"/>
        <v>0</v>
      </c>
      <c r="BJ378" s="13" t="s">
        <v>83</v>
      </c>
      <c r="BK378" s="145">
        <f t="shared" si="109"/>
        <v>0</v>
      </c>
      <c r="BL378" s="13" t="s">
        <v>315</v>
      </c>
      <c r="BM378" s="144" t="s">
        <v>3745</v>
      </c>
    </row>
    <row r="379" spans="2:65" s="1" customFormat="1" ht="24.2" customHeight="1">
      <c r="B379" s="132"/>
      <c r="C379" s="146" t="s">
        <v>1093</v>
      </c>
      <c r="D379" s="146" t="s">
        <v>423</v>
      </c>
      <c r="E379" s="147" t="s">
        <v>3746</v>
      </c>
      <c r="F379" s="148" t="s">
        <v>3747</v>
      </c>
      <c r="G379" s="149" t="s">
        <v>256</v>
      </c>
      <c r="H379" s="150">
        <v>10.199999999999999</v>
      </c>
      <c r="I379" s="151"/>
      <c r="J379" s="152">
        <f t="shared" si="100"/>
        <v>0</v>
      </c>
      <c r="K379" s="148" t="s">
        <v>257</v>
      </c>
      <c r="L379" s="153"/>
      <c r="M379" s="154" t="s">
        <v>1</v>
      </c>
      <c r="N379" s="155" t="s">
        <v>41</v>
      </c>
      <c r="P379" s="142">
        <f t="shared" si="101"/>
        <v>0</v>
      </c>
      <c r="Q379" s="142">
        <v>8.0000000000000002E-3</v>
      </c>
      <c r="R379" s="142">
        <f t="shared" si="102"/>
        <v>8.1599999999999992E-2</v>
      </c>
      <c r="S379" s="142">
        <v>0</v>
      </c>
      <c r="T379" s="143">
        <f t="shared" si="103"/>
        <v>0</v>
      </c>
      <c r="AR379" s="144" t="s">
        <v>380</v>
      </c>
      <c r="AT379" s="144" t="s">
        <v>423</v>
      </c>
      <c r="AU379" s="144" t="s">
        <v>85</v>
      </c>
      <c r="AY379" s="13" t="s">
        <v>251</v>
      </c>
      <c r="BE379" s="145">
        <f t="shared" si="104"/>
        <v>0</v>
      </c>
      <c r="BF379" s="145">
        <f t="shared" si="105"/>
        <v>0</v>
      </c>
      <c r="BG379" s="145">
        <f t="shared" si="106"/>
        <v>0</v>
      </c>
      <c r="BH379" s="145">
        <f t="shared" si="107"/>
        <v>0</v>
      </c>
      <c r="BI379" s="145">
        <f t="shared" si="108"/>
        <v>0</v>
      </c>
      <c r="BJ379" s="13" t="s">
        <v>83</v>
      </c>
      <c r="BK379" s="145">
        <f t="shared" si="109"/>
        <v>0</v>
      </c>
      <c r="BL379" s="13" t="s">
        <v>315</v>
      </c>
      <c r="BM379" s="144" t="s">
        <v>3748</v>
      </c>
    </row>
    <row r="380" spans="2:65" s="1" customFormat="1" ht="24.2" customHeight="1">
      <c r="B380" s="132"/>
      <c r="C380" s="146" t="s">
        <v>1097</v>
      </c>
      <c r="D380" s="146" t="s">
        <v>423</v>
      </c>
      <c r="E380" s="147" t="s">
        <v>3749</v>
      </c>
      <c r="F380" s="148" t="s">
        <v>3750</v>
      </c>
      <c r="G380" s="149" t="s">
        <v>256</v>
      </c>
      <c r="H380" s="150">
        <v>55.927</v>
      </c>
      <c r="I380" s="151"/>
      <c r="J380" s="152">
        <f t="shared" si="100"/>
        <v>0</v>
      </c>
      <c r="K380" s="148" t="s">
        <v>257</v>
      </c>
      <c r="L380" s="153"/>
      <c r="M380" s="154" t="s">
        <v>1</v>
      </c>
      <c r="N380" s="155" t="s">
        <v>41</v>
      </c>
      <c r="P380" s="142">
        <f t="shared" si="101"/>
        <v>0</v>
      </c>
      <c r="Q380" s="142">
        <v>3.0000000000000001E-3</v>
      </c>
      <c r="R380" s="142">
        <f t="shared" si="102"/>
        <v>0.16778100000000001</v>
      </c>
      <c r="S380" s="142">
        <v>0</v>
      </c>
      <c r="T380" s="143">
        <f t="shared" si="103"/>
        <v>0</v>
      </c>
      <c r="AR380" s="144" t="s">
        <v>380</v>
      </c>
      <c r="AT380" s="144" t="s">
        <v>423</v>
      </c>
      <c r="AU380" s="144" t="s">
        <v>85</v>
      </c>
      <c r="AY380" s="13" t="s">
        <v>251</v>
      </c>
      <c r="BE380" s="145">
        <f t="shared" si="104"/>
        <v>0</v>
      </c>
      <c r="BF380" s="145">
        <f t="shared" si="105"/>
        <v>0</v>
      </c>
      <c r="BG380" s="145">
        <f t="shared" si="106"/>
        <v>0</v>
      </c>
      <c r="BH380" s="145">
        <f t="shared" si="107"/>
        <v>0</v>
      </c>
      <c r="BI380" s="145">
        <f t="shared" si="108"/>
        <v>0</v>
      </c>
      <c r="BJ380" s="13" t="s">
        <v>83</v>
      </c>
      <c r="BK380" s="145">
        <f t="shared" si="109"/>
        <v>0</v>
      </c>
      <c r="BL380" s="13" t="s">
        <v>315</v>
      </c>
      <c r="BM380" s="144" t="s">
        <v>3751</v>
      </c>
    </row>
    <row r="381" spans="2:65" s="1" customFormat="1" ht="24.2" customHeight="1">
      <c r="B381" s="132"/>
      <c r="C381" s="146" t="s">
        <v>1101</v>
      </c>
      <c r="D381" s="146" t="s">
        <v>423</v>
      </c>
      <c r="E381" s="147" t="s">
        <v>3752</v>
      </c>
      <c r="F381" s="148" t="s">
        <v>3750</v>
      </c>
      <c r="G381" s="149" t="s">
        <v>256</v>
      </c>
      <c r="H381" s="150">
        <v>257.54700000000003</v>
      </c>
      <c r="I381" s="151"/>
      <c r="J381" s="152">
        <f t="shared" si="100"/>
        <v>0</v>
      </c>
      <c r="K381" s="148" t="s">
        <v>3522</v>
      </c>
      <c r="L381" s="153"/>
      <c r="M381" s="154" t="s">
        <v>1</v>
      </c>
      <c r="N381" s="155" t="s">
        <v>41</v>
      </c>
      <c r="P381" s="142">
        <f t="shared" si="101"/>
        <v>0</v>
      </c>
      <c r="Q381" s="142">
        <v>3.0000000000000001E-3</v>
      </c>
      <c r="R381" s="142">
        <f t="shared" si="102"/>
        <v>0.77264100000000013</v>
      </c>
      <c r="S381" s="142">
        <v>0</v>
      </c>
      <c r="T381" s="143">
        <f t="shared" si="103"/>
        <v>0</v>
      </c>
      <c r="AR381" s="144" t="s">
        <v>380</v>
      </c>
      <c r="AT381" s="144" t="s">
        <v>423</v>
      </c>
      <c r="AU381" s="144" t="s">
        <v>85</v>
      </c>
      <c r="AY381" s="13" t="s">
        <v>251</v>
      </c>
      <c r="BE381" s="145">
        <f t="shared" si="104"/>
        <v>0</v>
      </c>
      <c r="BF381" s="145">
        <f t="shared" si="105"/>
        <v>0</v>
      </c>
      <c r="BG381" s="145">
        <f t="shared" si="106"/>
        <v>0</v>
      </c>
      <c r="BH381" s="145">
        <f t="shared" si="107"/>
        <v>0</v>
      </c>
      <c r="BI381" s="145">
        <f t="shared" si="108"/>
        <v>0</v>
      </c>
      <c r="BJ381" s="13" t="s">
        <v>83</v>
      </c>
      <c r="BK381" s="145">
        <f t="shared" si="109"/>
        <v>0</v>
      </c>
      <c r="BL381" s="13" t="s">
        <v>315</v>
      </c>
      <c r="BM381" s="144" t="s">
        <v>3753</v>
      </c>
    </row>
    <row r="382" spans="2:65" s="1" customFormat="1" ht="19.5">
      <c r="B382" s="28"/>
      <c r="D382" s="156" t="s">
        <v>679</v>
      </c>
      <c r="F382" s="157" t="s">
        <v>3754</v>
      </c>
      <c r="I382" s="158"/>
      <c r="L382" s="28"/>
      <c r="M382" s="159"/>
      <c r="T382" s="52"/>
      <c r="AT382" s="13" t="s">
        <v>679</v>
      </c>
      <c r="AU382" s="13" t="s">
        <v>85</v>
      </c>
    </row>
    <row r="383" spans="2:65" s="1" customFormat="1" ht="24.2" customHeight="1">
      <c r="B383" s="132"/>
      <c r="C383" s="133" t="s">
        <v>1105</v>
      </c>
      <c r="D383" s="133" t="s">
        <v>253</v>
      </c>
      <c r="E383" s="134" t="s">
        <v>921</v>
      </c>
      <c r="F383" s="135" t="s">
        <v>922</v>
      </c>
      <c r="G383" s="136" t="s">
        <v>256</v>
      </c>
      <c r="H383" s="137">
        <v>77.67</v>
      </c>
      <c r="I383" s="138"/>
      <c r="J383" s="139">
        <f>ROUND(I383*H383,2)</f>
        <v>0</v>
      </c>
      <c r="K383" s="135" t="s">
        <v>257</v>
      </c>
      <c r="L383" s="28"/>
      <c r="M383" s="140" t="s">
        <v>1</v>
      </c>
      <c r="N383" s="141" t="s">
        <v>41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315</v>
      </c>
      <c r="AT383" s="144" t="s">
        <v>253</v>
      </c>
      <c r="AU383" s="144" t="s">
        <v>85</v>
      </c>
      <c r="AY383" s="13" t="s">
        <v>251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3" t="s">
        <v>83</v>
      </c>
      <c r="BK383" s="145">
        <f>ROUND(I383*H383,2)</f>
        <v>0</v>
      </c>
      <c r="BL383" s="13" t="s">
        <v>315</v>
      </c>
      <c r="BM383" s="144" t="s">
        <v>923</v>
      </c>
    </row>
    <row r="384" spans="2:65" s="1" customFormat="1" ht="16.5" customHeight="1">
      <c r="B384" s="132"/>
      <c r="C384" s="146" t="s">
        <v>1109</v>
      </c>
      <c r="D384" s="146" t="s">
        <v>423</v>
      </c>
      <c r="E384" s="147" t="s">
        <v>925</v>
      </c>
      <c r="F384" s="148" t="s">
        <v>926</v>
      </c>
      <c r="G384" s="149" t="s">
        <v>256</v>
      </c>
      <c r="H384" s="150">
        <v>90.524000000000001</v>
      </c>
      <c r="I384" s="151"/>
      <c r="J384" s="152">
        <f>ROUND(I384*H384,2)</f>
        <v>0</v>
      </c>
      <c r="K384" s="148" t="s">
        <v>257</v>
      </c>
      <c r="L384" s="153"/>
      <c r="M384" s="154" t="s">
        <v>1</v>
      </c>
      <c r="N384" s="155" t="s">
        <v>41</v>
      </c>
      <c r="P384" s="142">
        <f>O384*H384</f>
        <v>0</v>
      </c>
      <c r="Q384" s="142">
        <v>4.0000000000000002E-4</v>
      </c>
      <c r="R384" s="142">
        <f>Q384*H384</f>
        <v>3.6209600000000002E-2</v>
      </c>
      <c r="S384" s="142">
        <v>0</v>
      </c>
      <c r="T384" s="143">
        <f>S384*H384</f>
        <v>0</v>
      </c>
      <c r="AR384" s="144" t="s">
        <v>380</v>
      </c>
      <c r="AT384" s="144" t="s">
        <v>423</v>
      </c>
      <c r="AU384" s="144" t="s">
        <v>85</v>
      </c>
      <c r="AY384" s="13" t="s">
        <v>251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3" t="s">
        <v>83</v>
      </c>
      <c r="BK384" s="145">
        <f>ROUND(I384*H384,2)</f>
        <v>0</v>
      </c>
      <c r="BL384" s="13" t="s">
        <v>315</v>
      </c>
      <c r="BM384" s="144" t="s">
        <v>927</v>
      </c>
    </row>
    <row r="385" spans="2:65" s="1" customFormat="1" ht="24.2" customHeight="1">
      <c r="B385" s="132"/>
      <c r="C385" s="133" t="s">
        <v>1113</v>
      </c>
      <c r="D385" s="133" t="s">
        <v>253</v>
      </c>
      <c r="E385" s="134" t="s">
        <v>921</v>
      </c>
      <c r="F385" s="135" t="s">
        <v>922</v>
      </c>
      <c r="G385" s="136" t="s">
        <v>256</v>
      </c>
      <c r="H385" s="137">
        <v>320.42399999999998</v>
      </c>
      <c r="I385" s="138"/>
      <c r="J385" s="139">
        <f>ROUND(I385*H385,2)</f>
        <v>0</v>
      </c>
      <c r="K385" s="135" t="s">
        <v>257</v>
      </c>
      <c r="L385" s="28"/>
      <c r="M385" s="140" t="s">
        <v>1</v>
      </c>
      <c r="N385" s="141" t="s">
        <v>41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315</v>
      </c>
      <c r="AT385" s="144" t="s">
        <v>253</v>
      </c>
      <c r="AU385" s="144" t="s">
        <v>85</v>
      </c>
      <c r="AY385" s="13" t="s">
        <v>251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3" t="s">
        <v>83</v>
      </c>
      <c r="BK385" s="145">
        <f>ROUND(I385*H385,2)</f>
        <v>0</v>
      </c>
      <c r="BL385" s="13" t="s">
        <v>315</v>
      </c>
      <c r="BM385" s="144" t="s">
        <v>3755</v>
      </c>
    </row>
    <row r="386" spans="2:65" s="1" customFormat="1" ht="16.5" customHeight="1">
      <c r="B386" s="132"/>
      <c r="C386" s="146" t="s">
        <v>1117</v>
      </c>
      <c r="D386" s="146" t="s">
        <v>423</v>
      </c>
      <c r="E386" s="147" t="s">
        <v>925</v>
      </c>
      <c r="F386" s="148" t="s">
        <v>926</v>
      </c>
      <c r="G386" s="149" t="s">
        <v>256</v>
      </c>
      <c r="H386" s="150">
        <v>373.45400000000001</v>
      </c>
      <c r="I386" s="151"/>
      <c r="J386" s="152">
        <f>ROUND(I386*H386,2)</f>
        <v>0</v>
      </c>
      <c r="K386" s="148" t="s">
        <v>257</v>
      </c>
      <c r="L386" s="153"/>
      <c r="M386" s="154" t="s">
        <v>1</v>
      </c>
      <c r="N386" s="155" t="s">
        <v>41</v>
      </c>
      <c r="P386" s="142">
        <f>O386*H386</f>
        <v>0</v>
      </c>
      <c r="Q386" s="142">
        <v>4.0000000000000002E-4</v>
      </c>
      <c r="R386" s="142">
        <f>Q386*H386</f>
        <v>0.1493816</v>
      </c>
      <c r="S386" s="142">
        <v>0</v>
      </c>
      <c r="T386" s="143">
        <f>S386*H386</f>
        <v>0</v>
      </c>
      <c r="AR386" s="144" t="s">
        <v>380</v>
      </c>
      <c r="AT386" s="144" t="s">
        <v>423</v>
      </c>
      <c r="AU386" s="144" t="s">
        <v>85</v>
      </c>
      <c r="AY386" s="13" t="s">
        <v>251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3" t="s">
        <v>83</v>
      </c>
      <c r="BK386" s="145">
        <f>ROUND(I386*H386,2)</f>
        <v>0</v>
      </c>
      <c r="BL386" s="13" t="s">
        <v>315</v>
      </c>
      <c r="BM386" s="144" t="s">
        <v>3756</v>
      </c>
    </row>
    <row r="387" spans="2:65" s="1" customFormat="1" ht="24.2" customHeight="1">
      <c r="B387" s="132"/>
      <c r="C387" s="133" t="s">
        <v>1121</v>
      </c>
      <c r="D387" s="133" t="s">
        <v>253</v>
      </c>
      <c r="E387" s="134" t="s">
        <v>929</v>
      </c>
      <c r="F387" s="135" t="s">
        <v>930</v>
      </c>
      <c r="G387" s="136" t="s">
        <v>821</v>
      </c>
      <c r="H387" s="160"/>
      <c r="I387" s="138"/>
      <c r="J387" s="139">
        <f>ROUND(I387*H387,2)</f>
        <v>0</v>
      </c>
      <c r="K387" s="135" t="s">
        <v>257</v>
      </c>
      <c r="L387" s="28"/>
      <c r="M387" s="140" t="s">
        <v>1</v>
      </c>
      <c r="N387" s="141" t="s">
        <v>41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315</v>
      </c>
      <c r="AT387" s="144" t="s">
        <v>253</v>
      </c>
      <c r="AU387" s="144" t="s">
        <v>85</v>
      </c>
      <c r="AY387" s="13" t="s">
        <v>251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3" t="s">
        <v>83</v>
      </c>
      <c r="BK387" s="145">
        <f>ROUND(I387*H387,2)</f>
        <v>0</v>
      </c>
      <c r="BL387" s="13" t="s">
        <v>315</v>
      </c>
      <c r="BM387" s="144" t="s">
        <v>3757</v>
      </c>
    </row>
    <row r="388" spans="2:65" s="11" customFormat="1" ht="22.9" customHeight="1">
      <c r="B388" s="120"/>
      <c r="D388" s="121" t="s">
        <v>75</v>
      </c>
      <c r="E388" s="130" t="s">
        <v>932</v>
      </c>
      <c r="F388" s="130" t="s">
        <v>933</v>
      </c>
      <c r="I388" s="123"/>
      <c r="J388" s="131">
        <f>BK388</f>
        <v>0</v>
      </c>
      <c r="L388" s="120"/>
      <c r="M388" s="125"/>
      <c r="P388" s="126">
        <f>SUM(P389:P390)</f>
        <v>0</v>
      </c>
      <c r="R388" s="126">
        <f>SUM(R389:R390)</f>
        <v>9.5040000000000003E-3</v>
      </c>
      <c r="T388" s="127">
        <f>SUM(T389:T390)</f>
        <v>0</v>
      </c>
      <c r="AR388" s="121" t="s">
        <v>85</v>
      </c>
      <c r="AT388" s="128" t="s">
        <v>75</v>
      </c>
      <c r="AU388" s="128" t="s">
        <v>83</v>
      </c>
      <c r="AY388" s="121" t="s">
        <v>251</v>
      </c>
      <c r="BK388" s="129">
        <f>SUM(BK389:BK390)</f>
        <v>0</v>
      </c>
    </row>
    <row r="389" spans="2:65" s="1" customFormat="1" ht="16.5" customHeight="1">
      <c r="B389" s="132"/>
      <c r="C389" s="133" t="s">
        <v>1125</v>
      </c>
      <c r="D389" s="133" t="s">
        <v>253</v>
      </c>
      <c r="E389" s="134" t="s">
        <v>939</v>
      </c>
      <c r="F389" s="135" t="s">
        <v>940</v>
      </c>
      <c r="G389" s="136" t="s">
        <v>411</v>
      </c>
      <c r="H389" s="137">
        <v>2.4</v>
      </c>
      <c r="I389" s="138"/>
      <c r="J389" s="139">
        <f>ROUND(I389*H389,2)</f>
        <v>0</v>
      </c>
      <c r="K389" s="135" t="s">
        <v>257</v>
      </c>
      <c r="L389" s="28"/>
      <c r="M389" s="140" t="s">
        <v>1</v>
      </c>
      <c r="N389" s="141" t="s">
        <v>41</v>
      </c>
      <c r="P389" s="142">
        <f>O389*H389</f>
        <v>0</v>
      </c>
      <c r="Q389" s="142">
        <v>3.96E-3</v>
      </c>
      <c r="R389" s="142">
        <f>Q389*H389</f>
        <v>9.5040000000000003E-3</v>
      </c>
      <c r="S389" s="142">
        <v>0</v>
      </c>
      <c r="T389" s="143">
        <f>S389*H389</f>
        <v>0</v>
      </c>
      <c r="AR389" s="144" t="s">
        <v>315</v>
      </c>
      <c r="AT389" s="144" t="s">
        <v>253</v>
      </c>
      <c r="AU389" s="144" t="s">
        <v>85</v>
      </c>
      <c r="AY389" s="13" t="s">
        <v>251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3" t="s">
        <v>83</v>
      </c>
      <c r="BK389" s="145">
        <f>ROUND(I389*H389,2)</f>
        <v>0</v>
      </c>
      <c r="BL389" s="13" t="s">
        <v>315</v>
      </c>
      <c r="BM389" s="144" t="s">
        <v>3758</v>
      </c>
    </row>
    <row r="390" spans="2:65" s="1" customFormat="1" ht="24.2" customHeight="1">
      <c r="B390" s="132"/>
      <c r="C390" s="133" t="s">
        <v>1129</v>
      </c>
      <c r="D390" s="133" t="s">
        <v>253</v>
      </c>
      <c r="E390" s="134" t="s">
        <v>947</v>
      </c>
      <c r="F390" s="135" t="s">
        <v>948</v>
      </c>
      <c r="G390" s="136" t="s">
        <v>821</v>
      </c>
      <c r="H390" s="160"/>
      <c r="I390" s="138"/>
      <c r="J390" s="139">
        <f>ROUND(I390*H390,2)</f>
        <v>0</v>
      </c>
      <c r="K390" s="135" t="s">
        <v>257</v>
      </c>
      <c r="L390" s="28"/>
      <c r="M390" s="140" t="s">
        <v>1</v>
      </c>
      <c r="N390" s="141" t="s">
        <v>41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315</v>
      </c>
      <c r="AT390" s="144" t="s">
        <v>253</v>
      </c>
      <c r="AU390" s="144" t="s">
        <v>85</v>
      </c>
      <c r="AY390" s="13" t="s">
        <v>251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3" t="s">
        <v>83</v>
      </c>
      <c r="BK390" s="145">
        <f>ROUND(I390*H390,2)</f>
        <v>0</v>
      </c>
      <c r="BL390" s="13" t="s">
        <v>315</v>
      </c>
      <c r="BM390" s="144" t="s">
        <v>3759</v>
      </c>
    </row>
    <row r="391" spans="2:65" s="11" customFormat="1" ht="22.9" customHeight="1">
      <c r="B391" s="120"/>
      <c r="D391" s="121" t="s">
        <v>75</v>
      </c>
      <c r="E391" s="130" t="s">
        <v>950</v>
      </c>
      <c r="F391" s="130" t="s">
        <v>951</v>
      </c>
      <c r="I391" s="123"/>
      <c r="J391" s="131">
        <f>BK391</f>
        <v>0</v>
      </c>
      <c r="L391" s="120"/>
      <c r="M391" s="125"/>
      <c r="P391" s="126">
        <f>SUM(P392:P405)</f>
        <v>0</v>
      </c>
      <c r="R391" s="126">
        <f>SUM(R392:R405)</f>
        <v>1.5764465599999999</v>
      </c>
      <c r="T391" s="127">
        <f>SUM(T392:T405)</f>
        <v>18.235026000000001</v>
      </c>
      <c r="AR391" s="121" t="s">
        <v>85</v>
      </c>
      <c r="AT391" s="128" t="s">
        <v>75</v>
      </c>
      <c r="AU391" s="128" t="s">
        <v>83</v>
      </c>
      <c r="AY391" s="121" t="s">
        <v>251</v>
      </c>
      <c r="BK391" s="129">
        <f>SUM(BK392:BK405)</f>
        <v>0</v>
      </c>
    </row>
    <row r="392" spans="2:65" s="1" customFormat="1" ht="24.2" customHeight="1">
      <c r="B392" s="132"/>
      <c r="C392" s="133" t="s">
        <v>1135</v>
      </c>
      <c r="D392" s="133" t="s">
        <v>253</v>
      </c>
      <c r="E392" s="134" t="s">
        <v>3760</v>
      </c>
      <c r="F392" s="135" t="s">
        <v>3761</v>
      </c>
      <c r="G392" s="136" t="s">
        <v>411</v>
      </c>
      <c r="H392" s="137">
        <v>5.7</v>
      </c>
      <c r="I392" s="138"/>
      <c r="J392" s="139">
        <f t="shared" ref="J392:J405" si="110">ROUND(I392*H392,2)</f>
        <v>0</v>
      </c>
      <c r="K392" s="135" t="s">
        <v>257</v>
      </c>
      <c r="L392" s="28"/>
      <c r="M392" s="140" t="s">
        <v>1</v>
      </c>
      <c r="N392" s="141" t="s">
        <v>41</v>
      </c>
      <c r="P392" s="142">
        <f t="shared" ref="P392:P405" si="111">O392*H392</f>
        <v>0</v>
      </c>
      <c r="Q392" s="142">
        <v>0</v>
      </c>
      <c r="R392" s="142">
        <f t="shared" ref="R392:R405" si="112">Q392*H392</f>
        <v>0</v>
      </c>
      <c r="S392" s="142">
        <v>2.4E-2</v>
      </c>
      <c r="T392" s="143">
        <f t="shared" ref="T392:T405" si="113">S392*H392</f>
        <v>0.1368</v>
      </c>
      <c r="AR392" s="144" t="s">
        <v>315</v>
      </c>
      <c r="AT392" s="144" t="s">
        <v>253</v>
      </c>
      <c r="AU392" s="144" t="s">
        <v>85</v>
      </c>
      <c r="AY392" s="13" t="s">
        <v>251</v>
      </c>
      <c r="BE392" s="145">
        <f t="shared" ref="BE392:BE405" si="114">IF(N392="základní",J392,0)</f>
        <v>0</v>
      </c>
      <c r="BF392" s="145">
        <f t="shared" ref="BF392:BF405" si="115">IF(N392="snížená",J392,0)</f>
        <v>0</v>
      </c>
      <c r="BG392" s="145">
        <f t="shared" ref="BG392:BG405" si="116">IF(N392="zákl. přenesená",J392,0)</f>
        <v>0</v>
      </c>
      <c r="BH392" s="145">
        <f t="shared" ref="BH392:BH405" si="117">IF(N392="sníž. přenesená",J392,0)</f>
        <v>0</v>
      </c>
      <c r="BI392" s="145">
        <f t="shared" ref="BI392:BI405" si="118">IF(N392="nulová",J392,0)</f>
        <v>0</v>
      </c>
      <c r="BJ392" s="13" t="s">
        <v>83</v>
      </c>
      <c r="BK392" s="145">
        <f t="shared" ref="BK392:BK405" si="119">ROUND(I392*H392,2)</f>
        <v>0</v>
      </c>
      <c r="BL392" s="13" t="s">
        <v>315</v>
      </c>
      <c r="BM392" s="144" t="s">
        <v>3762</v>
      </c>
    </row>
    <row r="393" spans="2:65" s="1" customFormat="1" ht="24.2" customHeight="1">
      <c r="B393" s="132"/>
      <c r="C393" s="133" t="s">
        <v>1140</v>
      </c>
      <c r="D393" s="133" t="s">
        <v>253</v>
      </c>
      <c r="E393" s="134" t="s">
        <v>3763</v>
      </c>
      <c r="F393" s="135" t="s">
        <v>3764</v>
      </c>
      <c r="G393" s="136" t="s">
        <v>256</v>
      </c>
      <c r="H393" s="137">
        <v>7.25</v>
      </c>
      <c r="I393" s="138"/>
      <c r="J393" s="139">
        <f t="shared" si="110"/>
        <v>0</v>
      </c>
      <c r="K393" s="135" t="s">
        <v>257</v>
      </c>
      <c r="L393" s="28"/>
      <c r="M393" s="140" t="s">
        <v>1</v>
      </c>
      <c r="N393" s="141" t="s">
        <v>41</v>
      </c>
      <c r="P393" s="142">
        <f t="shared" si="111"/>
        <v>0</v>
      </c>
      <c r="Q393" s="142">
        <v>0</v>
      </c>
      <c r="R393" s="142">
        <f t="shared" si="112"/>
        <v>0</v>
      </c>
      <c r="S393" s="142">
        <v>0</v>
      </c>
      <c r="T393" s="143">
        <f t="shared" si="113"/>
        <v>0</v>
      </c>
      <c r="AR393" s="144" t="s">
        <v>315</v>
      </c>
      <c r="AT393" s="144" t="s">
        <v>253</v>
      </c>
      <c r="AU393" s="144" t="s">
        <v>85</v>
      </c>
      <c r="AY393" s="13" t="s">
        <v>251</v>
      </c>
      <c r="BE393" s="145">
        <f t="shared" si="114"/>
        <v>0</v>
      </c>
      <c r="BF393" s="145">
        <f t="shared" si="115"/>
        <v>0</v>
      </c>
      <c r="BG393" s="145">
        <f t="shared" si="116"/>
        <v>0</v>
      </c>
      <c r="BH393" s="145">
        <f t="shared" si="117"/>
        <v>0</v>
      </c>
      <c r="BI393" s="145">
        <f t="shared" si="118"/>
        <v>0</v>
      </c>
      <c r="BJ393" s="13" t="s">
        <v>83</v>
      </c>
      <c r="BK393" s="145">
        <f t="shared" si="119"/>
        <v>0</v>
      </c>
      <c r="BL393" s="13" t="s">
        <v>315</v>
      </c>
      <c r="BM393" s="144" t="s">
        <v>3765</v>
      </c>
    </row>
    <row r="394" spans="2:65" s="1" customFormat="1" ht="16.5" customHeight="1">
      <c r="B394" s="132"/>
      <c r="C394" s="133" t="s">
        <v>1144</v>
      </c>
      <c r="D394" s="133" t="s">
        <v>253</v>
      </c>
      <c r="E394" s="134" t="s">
        <v>3766</v>
      </c>
      <c r="F394" s="135" t="s">
        <v>3767</v>
      </c>
      <c r="G394" s="136" t="s">
        <v>256</v>
      </c>
      <c r="H394" s="137">
        <v>170.02199999999999</v>
      </c>
      <c r="I394" s="138"/>
      <c r="J394" s="139">
        <f t="shared" si="110"/>
        <v>0</v>
      </c>
      <c r="K394" s="135" t="s">
        <v>257</v>
      </c>
      <c r="L394" s="28"/>
      <c r="M394" s="140" t="s">
        <v>1</v>
      </c>
      <c r="N394" s="141" t="s">
        <v>41</v>
      </c>
      <c r="P394" s="142">
        <f t="shared" si="111"/>
        <v>0</v>
      </c>
      <c r="Q394" s="142">
        <v>0</v>
      </c>
      <c r="R394" s="142">
        <f t="shared" si="112"/>
        <v>0</v>
      </c>
      <c r="S394" s="142">
        <v>1.4999999999999999E-2</v>
      </c>
      <c r="T394" s="143">
        <f t="shared" si="113"/>
        <v>2.5503299999999998</v>
      </c>
      <c r="AR394" s="144" t="s">
        <v>315</v>
      </c>
      <c r="AT394" s="144" t="s">
        <v>253</v>
      </c>
      <c r="AU394" s="144" t="s">
        <v>85</v>
      </c>
      <c r="AY394" s="13" t="s">
        <v>251</v>
      </c>
      <c r="BE394" s="145">
        <f t="shared" si="114"/>
        <v>0</v>
      </c>
      <c r="BF394" s="145">
        <f t="shared" si="115"/>
        <v>0</v>
      </c>
      <c r="BG394" s="145">
        <f t="shared" si="116"/>
        <v>0</v>
      </c>
      <c r="BH394" s="145">
        <f t="shared" si="117"/>
        <v>0</v>
      </c>
      <c r="BI394" s="145">
        <f t="shared" si="118"/>
        <v>0</v>
      </c>
      <c r="BJ394" s="13" t="s">
        <v>83</v>
      </c>
      <c r="BK394" s="145">
        <f t="shared" si="119"/>
        <v>0</v>
      </c>
      <c r="BL394" s="13" t="s">
        <v>315</v>
      </c>
      <c r="BM394" s="144" t="s">
        <v>3768</v>
      </c>
    </row>
    <row r="395" spans="2:65" s="1" customFormat="1" ht="33" customHeight="1">
      <c r="B395" s="132"/>
      <c r="C395" s="133" t="s">
        <v>1148</v>
      </c>
      <c r="D395" s="133" t="s">
        <v>253</v>
      </c>
      <c r="E395" s="134" t="s">
        <v>953</v>
      </c>
      <c r="F395" s="135" t="s">
        <v>954</v>
      </c>
      <c r="G395" s="136" t="s">
        <v>256</v>
      </c>
      <c r="H395" s="137">
        <v>7.3710000000000004</v>
      </c>
      <c r="I395" s="138"/>
      <c r="J395" s="139">
        <f t="shared" si="110"/>
        <v>0</v>
      </c>
      <c r="K395" s="135" t="s">
        <v>257</v>
      </c>
      <c r="L395" s="28"/>
      <c r="M395" s="140" t="s">
        <v>1</v>
      </c>
      <c r="N395" s="141" t="s">
        <v>41</v>
      </c>
      <c r="P395" s="142">
        <f t="shared" si="111"/>
        <v>0</v>
      </c>
      <c r="Q395" s="142">
        <v>3.696E-2</v>
      </c>
      <c r="R395" s="142">
        <f t="shared" si="112"/>
        <v>0.27243216000000003</v>
      </c>
      <c r="S395" s="142">
        <v>0</v>
      </c>
      <c r="T395" s="143">
        <f t="shared" si="113"/>
        <v>0</v>
      </c>
      <c r="AR395" s="144" t="s">
        <v>315</v>
      </c>
      <c r="AT395" s="144" t="s">
        <v>253</v>
      </c>
      <c r="AU395" s="144" t="s">
        <v>85</v>
      </c>
      <c r="AY395" s="13" t="s">
        <v>251</v>
      </c>
      <c r="BE395" s="145">
        <f t="shared" si="114"/>
        <v>0</v>
      </c>
      <c r="BF395" s="145">
        <f t="shared" si="115"/>
        <v>0</v>
      </c>
      <c r="BG395" s="145">
        <f t="shared" si="116"/>
        <v>0</v>
      </c>
      <c r="BH395" s="145">
        <f t="shared" si="117"/>
        <v>0</v>
      </c>
      <c r="BI395" s="145">
        <f t="shared" si="118"/>
        <v>0</v>
      </c>
      <c r="BJ395" s="13" t="s">
        <v>83</v>
      </c>
      <c r="BK395" s="145">
        <f t="shared" si="119"/>
        <v>0</v>
      </c>
      <c r="BL395" s="13" t="s">
        <v>315</v>
      </c>
      <c r="BM395" s="144" t="s">
        <v>3769</v>
      </c>
    </row>
    <row r="396" spans="2:65" s="1" customFormat="1" ht="33" customHeight="1">
      <c r="B396" s="132"/>
      <c r="C396" s="133" t="s">
        <v>1152</v>
      </c>
      <c r="D396" s="133" t="s">
        <v>253</v>
      </c>
      <c r="E396" s="134" t="s">
        <v>3770</v>
      </c>
      <c r="F396" s="135" t="s">
        <v>3771</v>
      </c>
      <c r="G396" s="136" t="s">
        <v>256</v>
      </c>
      <c r="H396" s="137">
        <v>12.26</v>
      </c>
      <c r="I396" s="138"/>
      <c r="J396" s="139">
        <f t="shared" si="110"/>
        <v>0</v>
      </c>
      <c r="K396" s="135" t="s">
        <v>257</v>
      </c>
      <c r="L396" s="28"/>
      <c r="M396" s="140" t="s">
        <v>1</v>
      </c>
      <c r="N396" s="141" t="s">
        <v>41</v>
      </c>
      <c r="P396" s="142">
        <f t="shared" si="111"/>
        <v>0</v>
      </c>
      <c r="Q396" s="142">
        <v>2.5059999999999999E-2</v>
      </c>
      <c r="R396" s="142">
        <f t="shared" si="112"/>
        <v>0.3072356</v>
      </c>
      <c r="S396" s="142">
        <v>0</v>
      </c>
      <c r="T396" s="143">
        <f t="shared" si="113"/>
        <v>0</v>
      </c>
      <c r="AR396" s="144" t="s">
        <v>315</v>
      </c>
      <c r="AT396" s="144" t="s">
        <v>253</v>
      </c>
      <c r="AU396" s="144" t="s">
        <v>85</v>
      </c>
      <c r="AY396" s="13" t="s">
        <v>251</v>
      </c>
      <c r="BE396" s="145">
        <f t="shared" si="114"/>
        <v>0</v>
      </c>
      <c r="BF396" s="145">
        <f t="shared" si="115"/>
        <v>0</v>
      </c>
      <c r="BG396" s="145">
        <f t="shared" si="116"/>
        <v>0</v>
      </c>
      <c r="BH396" s="145">
        <f t="shared" si="117"/>
        <v>0</v>
      </c>
      <c r="BI396" s="145">
        <f t="shared" si="118"/>
        <v>0</v>
      </c>
      <c r="BJ396" s="13" t="s">
        <v>83</v>
      </c>
      <c r="BK396" s="145">
        <f t="shared" si="119"/>
        <v>0</v>
      </c>
      <c r="BL396" s="13" t="s">
        <v>315</v>
      </c>
      <c r="BM396" s="144" t="s">
        <v>3772</v>
      </c>
    </row>
    <row r="397" spans="2:65" s="1" customFormat="1" ht="24.2" customHeight="1">
      <c r="B397" s="132"/>
      <c r="C397" s="133" t="s">
        <v>1156</v>
      </c>
      <c r="D397" s="133" t="s">
        <v>253</v>
      </c>
      <c r="E397" s="134" t="s">
        <v>3773</v>
      </c>
      <c r="F397" s="135" t="s">
        <v>3774</v>
      </c>
      <c r="G397" s="136" t="s">
        <v>256</v>
      </c>
      <c r="H397" s="137">
        <v>22.86</v>
      </c>
      <c r="I397" s="138"/>
      <c r="J397" s="139">
        <f t="shared" si="110"/>
        <v>0</v>
      </c>
      <c r="K397" s="135" t="s">
        <v>3522</v>
      </c>
      <c r="L397" s="28"/>
      <c r="M397" s="140" t="s">
        <v>1</v>
      </c>
      <c r="N397" s="141" t="s">
        <v>41</v>
      </c>
      <c r="P397" s="142">
        <f t="shared" si="111"/>
        <v>0</v>
      </c>
      <c r="Q397" s="142">
        <v>2.2579999999999999E-2</v>
      </c>
      <c r="R397" s="142">
        <f t="shared" si="112"/>
        <v>0.51617879999999994</v>
      </c>
      <c r="S397" s="142">
        <v>0</v>
      </c>
      <c r="T397" s="143">
        <f t="shared" si="113"/>
        <v>0</v>
      </c>
      <c r="AR397" s="144" t="s">
        <v>315</v>
      </c>
      <c r="AT397" s="144" t="s">
        <v>253</v>
      </c>
      <c r="AU397" s="144" t="s">
        <v>85</v>
      </c>
      <c r="AY397" s="13" t="s">
        <v>251</v>
      </c>
      <c r="BE397" s="145">
        <f t="shared" si="114"/>
        <v>0</v>
      </c>
      <c r="BF397" s="145">
        <f t="shared" si="115"/>
        <v>0</v>
      </c>
      <c r="BG397" s="145">
        <f t="shared" si="116"/>
        <v>0</v>
      </c>
      <c r="BH397" s="145">
        <f t="shared" si="117"/>
        <v>0</v>
      </c>
      <c r="BI397" s="145">
        <f t="shared" si="118"/>
        <v>0</v>
      </c>
      <c r="BJ397" s="13" t="s">
        <v>83</v>
      </c>
      <c r="BK397" s="145">
        <f t="shared" si="119"/>
        <v>0</v>
      </c>
      <c r="BL397" s="13" t="s">
        <v>315</v>
      </c>
      <c r="BM397" s="144" t="s">
        <v>3775</v>
      </c>
    </row>
    <row r="398" spans="2:65" s="1" customFormat="1" ht="21.75" customHeight="1">
      <c r="B398" s="132"/>
      <c r="C398" s="133" t="s">
        <v>1160</v>
      </c>
      <c r="D398" s="133" t="s">
        <v>253</v>
      </c>
      <c r="E398" s="134" t="s">
        <v>3776</v>
      </c>
      <c r="F398" s="135" t="s">
        <v>3777</v>
      </c>
      <c r="G398" s="136" t="s">
        <v>256</v>
      </c>
      <c r="H398" s="137">
        <v>79.650000000000006</v>
      </c>
      <c r="I398" s="138"/>
      <c r="J398" s="139">
        <f t="shared" si="110"/>
        <v>0</v>
      </c>
      <c r="K398" s="135" t="s">
        <v>257</v>
      </c>
      <c r="L398" s="28"/>
      <c r="M398" s="140" t="s">
        <v>1</v>
      </c>
      <c r="N398" s="141" t="s">
        <v>41</v>
      </c>
      <c r="P398" s="142">
        <f t="shared" si="111"/>
        <v>0</v>
      </c>
      <c r="Q398" s="142">
        <v>0</v>
      </c>
      <c r="R398" s="142">
        <f t="shared" si="112"/>
        <v>0</v>
      </c>
      <c r="S398" s="142">
        <v>1.7999999999999999E-2</v>
      </c>
      <c r="T398" s="143">
        <f t="shared" si="113"/>
        <v>1.4337</v>
      </c>
      <c r="AR398" s="144" t="s">
        <v>315</v>
      </c>
      <c r="AT398" s="144" t="s">
        <v>253</v>
      </c>
      <c r="AU398" s="144" t="s">
        <v>85</v>
      </c>
      <c r="AY398" s="13" t="s">
        <v>251</v>
      </c>
      <c r="BE398" s="145">
        <f t="shared" si="114"/>
        <v>0</v>
      </c>
      <c r="BF398" s="145">
        <f t="shared" si="115"/>
        <v>0</v>
      </c>
      <c r="BG398" s="145">
        <f t="shared" si="116"/>
        <v>0</v>
      </c>
      <c r="BH398" s="145">
        <f t="shared" si="117"/>
        <v>0</v>
      </c>
      <c r="BI398" s="145">
        <f t="shared" si="118"/>
        <v>0</v>
      </c>
      <c r="BJ398" s="13" t="s">
        <v>83</v>
      </c>
      <c r="BK398" s="145">
        <f t="shared" si="119"/>
        <v>0</v>
      </c>
      <c r="BL398" s="13" t="s">
        <v>315</v>
      </c>
      <c r="BM398" s="144" t="s">
        <v>3778</v>
      </c>
    </row>
    <row r="399" spans="2:65" s="1" customFormat="1" ht="24.2" customHeight="1">
      <c r="B399" s="132"/>
      <c r="C399" s="133" t="s">
        <v>1165</v>
      </c>
      <c r="D399" s="133" t="s">
        <v>253</v>
      </c>
      <c r="E399" s="134" t="s">
        <v>3779</v>
      </c>
      <c r="F399" s="135" t="s">
        <v>3780</v>
      </c>
      <c r="G399" s="136" t="s">
        <v>256</v>
      </c>
      <c r="H399" s="137">
        <v>261.37400000000002</v>
      </c>
      <c r="I399" s="138"/>
      <c r="J399" s="139">
        <f t="shared" si="110"/>
        <v>0</v>
      </c>
      <c r="K399" s="135" t="s">
        <v>257</v>
      </c>
      <c r="L399" s="28"/>
      <c r="M399" s="140" t="s">
        <v>1</v>
      </c>
      <c r="N399" s="141" t="s">
        <v>41</v>
      </c>
      <c r="P399" s="142">
        <f t="shared" si="111"/>
        <v>0</v>
      </c>
      <c r="Q399" s="142">
        <v>0</v>
      </c>
      <c r="R399" s="142">
        <f t="shared" si="112"/>
        <v>0</v>
      </c>
      <c r="S399" s="142">
        <v>1.4E-2</v>
      </c>
      <c r="T399" s="143">
        <f t="shared" si="113"/>
        <v>3.6592360000000004</v>
      </c>
      <c r="AR399" s="144" t="s">
        <v>315</v>
      </c>
      <c r="AT399" s="144" t="s">
        <v>253</v>
      </c>
      <c r="AU399" s="144" t="s">
        <v>85</v>
      </c>
      <c r="AY399" s="13" t="s">
        <v>251</v>
      </c>
      <c r="BE399" s="145">
        <f t="shared" si="114"/>
        <v>0</v>
      </c>
      <c r="BF399" s="145">
        <f t="shared" si="115"/>
        <v>0</v>
      </c>
      <c r="BG399" s="145">
        <f t="shared" si="116"/>
        <v>0</v>
      </c>
      <c r="BH399" s="145">
        <f t="shared" si="117"/>
        <v>0</v>
      </c>
      <c r="BI399" s="145">
        <f t="shared" si="118"/>
        <v>0</v>
      </c>
      <c r="BJ399" s="13" t="s">
        <v>83</v>
      </c>
      <c r="BK399" s="145">
        <f t="shared" si="119"/>
        <v>0</v>
      </c>
      <c r="BL399" s="13" t="s">
        <v>315</v>
      </c>
      <c r="BM399" s="144" t="s">
        <v>3781</v>
      </c>
    </row>
    <row r="400" spans="2:65" s="1" customFormat="1" ht="24.2" customHeight="1">
      <c r="B400" s="132"/>
      <c r="C400" s="133" t="s">
        <v>1169</v>
      </c>
      <c r="D400" s="133" t="s">
        <v>253</v>
      </c>
      <c r="E400" s="134" t="s">
        <v>3782</v>
      </c>
      <c r="F400" s="135" t="s">
        <v>3783</v>
      </c>
      <c r="G400" s="136" t="s">
        <v>256</v>
      </c>
      <c r="H400" s="137">
        <v>261.37400000000002</v>
      </c>
      <c r="I400" s="138"/>
      <c r="J400" s="139">
        <f t="shared" si="110"/>
        <v>0</v>
      </c>
      <c r="K400" s="135" t="s">
        <v>257</v>
      </c>
      <c r="L400" s="28"/>
      <c r="M400" s="140" t="s">
        <v>1</v>
      </c>
      <c r="N400" s="141" t="s">
        <v>41</v>
      </c>
      <c r="P400" s="142">
        <f t="shared" si="111"/>
        <v>0</v>
      </c>
      <c r="Q400" s="142">
        <v>0</v>
      </c>
      <c r="R400" s="142">
        <f t="shared" si="112"/>
        <v>0</v>
      </c>
      <c r="S400" s="142">
        <v>0.04</v>
      </c>
      <c r="T400" s="143">
        <f t="shared" si="113"/>
        <v>10.454960000000002</v>
      </c>
      <c r="AR400" s="144" t="s">
        <v>315</v>
      </c>
      <c r="AT400" s="144" t="s">
        <v>253</v>
      </c>
      <c r="AU400" s="144" t="s">
        <v>85</v>
      </c>
      <c r="AY400" s="13" t="s">
        <v>251</v>
      </c>
      <c r="BE400" s="145">
        <f t="shared" si="114"/>
        <v>0</v>
      </c>
      <c r="BF400" s="145">
        <f t="shared" si="115"/>
        <v>0</v>
      </c>
      <c r="BG400" s="145">
        <f t="shared" si="116"/>
        <v>0</v>
      </c>
      <c r="BH400" s="145">
        <f t="shared" si="117"/>
        <v>0</v>
      </c>
      <c r="BI400" s="145">
        <f t="shared" si="118"/>
        <v>0</v>
      </c>
      <c r="BJ400" s="13" t="s">
        <v>83</v>
      </c>
      <c r="BK400" s="145">
        <f t="shared" si="119"/>
        <v>0</v>
      </c>
      <c r="BL400" s="13" t="s">
        <v>315</v>
      </c>
      <c r="BM400" s="144" t="s">
        <v>3784</v>
      </c>
    </row>
    <row r="401" spans="2:65" s="1" customFormat="1" ht="37.9" customHeight="1">
      <c r="B401" s="132"/>
      <c r="C401" s="133" t="s">
        <v>1173</v>
      </c>
      <c r="D401" s="133" t="s">
        <v>253</v>
      </c>
      <c r="E401" s="134" t="s">
        <v>3785</v>
      </c>
      <c r="F401" s="135" t="s">
        <v>3786</v>
      </c>
      <c r="G401" s="136" t="s">
        <v>411</v>
      </c>
      <c r="H401" s="137">
        <v>32.04</v>
      </c>
      <c r="I401" s="138"/>
      <c r="J401" s="139">
        <f t="shared" si="110"/>
        <v>0</v>
      </c>
      <c r="K401" s="135" t="s">
        <v>3787</v>
      </c>
      <c r="L401" s="28"/>
      <c r="M401" s="140" t="s">
        <v>1</v>
      </c>
      <c r="N401" s="141" t="s">
        <v>41</v>
      </c>
      <c r="P401" s="142">
        <f t="shared" si="111"/>
        <v>0</v>
      </c>
      <c r="Q401" s="142">
        <v>1.4999999999999999E-2</v>
      </c>
      <c r="R401" s="142">
        <f t="shared" si="112"/>
        <v>0.48059999999999997</v>
      </c>
      <c r="S401" s="142">
        <v>0</v>
      </c>
      <c r="T401" s="143">
        <f t="shared" si="113"/>
        <v>0</v>
      </c>
      <c r="AR401" s="144" t="s">
        <v>315</v>
      </c>
      <c r="AT401" s="144" t="s">
        <v>253</v>
      </c>
      <c r="AU401" s="144" t="s">
        <v>85</v>
      </c>
      <c r="AY401" s="13" t="s">
        <v>251</v>
      </c>
      <c r="BE401" s="145">
        <f t="shared" si="114"/>
        <v>0</v>
      </c>
      <c r="BF401" s="145">
        <f t="shared" si="115"/>
        <v>0</v>
      </c>
      <c r="BG401" s="145">
        <f t="shared" si="116"/>
        <v>0</v>
      </c>
      <c r="BH401" s="145">
        <f t="shared" si="117"/>
        <v>0</v>
      </c>
      <c r="BI401" s="145">
        <f t="shared" si="118"/>
        <v>0</v>
      </c>
      <c r="BJ401" s="13" t="s">
        <v>83</v>
      </c>
      <c r="BK401" s="145">
        <f t="shared" si="119"/>
        <v>0</v>
      </c>
      <c r="BL401" s="13" t="s">
        <v>315</v>
      </c>
      <c r="BM401" s="144" t="s">
        <v>3788</v>
      </c>
    </row>
    <row r="402" spans="2:65" s="1" customFormat="1" ht="37.9" customHeight="1">
      <c r="B402" s="132"/>
      <c r="C402" s="133" t="s">
        <v>1177</v>
      </c>
      <c r="D402" s="133" t="s">
        <v>253</v>
      </c>
      <c r="E402" s="134" t="s">
        <v>3789</v>
      </c>
      <c r="F402" s="135" t="s">
        <v>3790</v>
      </c>
      <c r="G402" s="136" t="s">
        <v>411</v>
      </c>
      <c r="H402" s="137">
        <v>34.954999999999998</v>
      </c>
      <c r="I402" s="138"/>
      <c r="J402" s="139">
        <f t="shared" si="110"/>
        <v>0</v>
      </c>
      <c r="K402" s="135" t="s">
        <v>3787</v>
      </c>
      <c r="L402" s="28"/>
      <c r="M402" s="140" t="s">
        <v>1</v>
      </c>
      <c r="N402" s="141" t="s">
        <v>41</v>
      </c>
      <c r="P402" s="142">
        <f t="shared" si="111"/>
        <v>0</v>
      </c>
      <c r="Q402" s="142">
        <v>0</v>
      </c>
      <c r="R402" s="142">
        <f t="shared" si="112"/>
        <v>0</v>
      </c>
      <c r="S402" s="142">
        <v>0</v>
      </c>
      <c r="T402" s="143">
        <f t="shared" si="113"/>
        <v>0</v>
      </c>
      <c r="AR402" s="144" t="s">
        <v>315</v>
      </c>
      <c r="AT402" s="144" t="s">
        <v>253</v>
      </c>
      <c r="AU402" s="144" t="s">
        <v>85</v>
      </c>
      <c r="AY402" s="13" t="s">
        <v>251</v>
      </c>
      <c r="BE402" s="145">
        <f t="shared" si="114"/>
        <v>0</v>
      </c>
      <c r="BF402" s="145">
        <f t="shared" si="115"/>
        <v>0</v>
      </c>
      <c r="BG402" s="145">
        <f t="shared" si="116"/>
        <v>0</v>
      </c>
      <c r="BH402" s="145">
        <f t="shared" si="117"/>
        <v>0</v>
      </c>
      <c r="BI402" s="145">
        <f t="shared" si="118"/>
        <v>0</v>
      </c>
      <c r="BJ402" s="13" t="s">
        <v>83</v>
      </c>
      <c r="BK402" s="145">
        <f t="shared" si="119"/>
        <v>0</v>
      </c>
      <c r="BL402" s="13" t="s">
        <v>315</v>
      </c>
      <c r="BM402" s="144" t="s">
        <v>3791</v>
      </c>
    </row>
    <row r="403" spans="2:65" s="1" customFormat="1" ht="24.2" customHeight="1">
      <c r="B403" s="132"/>
      <c r="C403" s="133" t="s">
        <v>1181</v>
      </c>
      <c r="D403" s="133" t="s">
        <v>253</v>
      </c>
      <c r="E403" s="134" t="s">
        <v>3792</v>
      </c>
      <c r="F403" s="135" t="s">
        <v>3793</v>
      </c>
      <c r="G403" s="136" t="s">
        <v>411</v>
      </c>
      <c r="H403" s="137">
        <v>8.3249999999999993</v>
      </c>
      <c r="I403" s="138"/>
      <c r="J403" s="139">
        <f t="shared" si="110"/>
        <v>0</v>
      </c>
      <c r="K403" s="135" t="s">
        <v>3787</v>
      </c>
      <c r="L403" s="28"/>
      <c r="M403" s="140" t="s">
        <v>1</v>
      </c>
      <c r="N403" s="141" t="s">
        <v>41</v>
      </c>
      <c r="P403" s="142">
        <f t="shared" si="111"/>
        <v>0</v>
      </c>
      <c r="Q403" s="142">
        <v>0</v>
      </c>
      <c r="R403" s="142">
        <f t="shared" si="112"/>
        <v>0</v>
      </c>
      <c r="S403" s="142">
        <v>0</v>
      </c>
      <c r="T403" s="143">
        <f t="shared" si="113"/>
        <v>0</v>
      </c>
      <c r="AR403" s="144" t="s">
        <v>315</v>
      </c>
      <c r="AT403" s="144" t="s">
        <v>253</v>
      </c>
      <c r="AU403" s="144" t="s">
        <v>85</v>
      </c>
      <c r="AY403" s="13" t="s">
        <v>251</v>
      </c>
      <c r="BE403" s="145">
        <f t="shared" si="114"/>
        <v>0</v>
      </c>
      <c r="BF403" s="145">
        <f t="shared" si="115"/>
        <v>0</v>
      </c>
      <c r="BG403" s="145">
        <f t="shared" si="116"/>
        <v>0</v>
      </c>
      <c r="BH403" s="145">
        <f t="shared" si="117"/>
        <v>0</v>
      </c>
      <c r="BI403" s="145">
        <f t="shared" si="118"/>
        <v>0</v>
      </c>
      <c r="BJ403" s="13" t="s">
        <v>83</v>
      </c>
      <c r="BK403" s="145">
        <f t="shared" si="119"/>
        <v>0</v>
      </c>
      <c r="BL403" s="13" t="s">
        <v>315</v>
      </c>
      <c r="BM403" s="144" t="s">
        <v>3794</v>
      </c>
    </row>
    <row r="404" spans="2:65" s="1" customFormat="1" ht="33" customHeight="1">
      <c r="B404" s="132"/>
      <c r="C404" s="133" t="s">
        <v>1185</v>
      </c>
      <c r="D404" s="133" t="s">
        <v>253</v>
      </c>
      <c r="E404" s="134" t="s">
        <v>3795</v>
      </c>
      <c r="F404" s="135" t="s">
        <v>3796</v>
      </c>
      <c r="G404" s="136" t="s">
        <v>411</v>
      </c>
      <c r="H404" s="137">
        <v>19.344999999999999</v>
      </c>
      <c r="I404" s="138"/>
      <c r="J404" s="139">
        <f t="shared" si="110"/>
        <v>0</v>
      </c>
      <c r="K404" s="135" t="s">
        <v>3787</v>
      </c>
      <c r="L404" s="28"/>
      <c r="M404" s="140" t="s">
        <v>1</v>
      </c>
      <c r="N404" s="141" t="s">
        <v>41</v>
      </c>
      <c r="P404" s="142">
        <f t="shared" si="111"/>
        <v>0</v>
      </c>
      <c r="Q404" s="142">
        <v>0</v>
      </c>
      <c r="R404" s="142">
        <f t="shared" si="112"/>
        <v>0</v>
      </c>
      <c r="S404" s="142">
        <v>0</v>
      </c>
      <c r="T404" s="143">
        <f t="shared" si="113"/>
        <v>0</v>
      </c>
      <c r="AR404" s="144" t="s">
        <v>315</v>
      </c>
      <c r="AT404" s="144" t="s">
        <v>253</v>
      </c>
      <c r="AU404" s="144" t="s">
        <v>85</v>
      </c>
      <c r="AY404" s="13" t="s">
        <v>251</v>
      </c>
      <c r="BE404" s="145">
        <f t="shared" si="114"/>
        <v>0</v>
      </c>
      <c r="BF404" s="145">
        <f t="shared" si="115"/>
        <v>0</v>
      </c>
      <c r="BG404" s="145">
        <f t="shared" si="116"/>
        <v>0</v>
      </c>
      <c r="BH404" s="145">
        <f t="shared" si="117"/>
        <v>0</v>
      </c>
      <c r="BI404" s="145">
        <f t="shared" si="118"/>
        <v>0</v>
      </c>
      <c r="BJ404" s="13" t="s">
        <v>83</v>
      </c>
      <c r="BK404" s="145">
        <f t="shared" si="119"/>
        <v>0</v>
      </c>
      <c r="BL404" s="13" t="s">
        <v>315</v>
      </c>
      <c r="BM404" s="144" t="s">
        <v>3797</v>
      </c>
    </row>
    <row r="405" spans="2:65" s="1" customFormat="1" ht="24.2" customHeight="1">
      <c r="B405" s="132"/>
      <c r="C405" s="133" t="s">
        <v>1190</v>
      </c>
      <c r="D405" s="133" t="s">
        <v>253</v>
      </c>
      <c r="E405" s="134" t="s">
        <v>957</v>
      </c>
      <c r="F405" s="135" t="s">
        <v>958</v>
      </c>
      <c r="G405" s="136" t="s">
        <v>821</v>
      </c>
      <c r="H405" s="160"/>
      <c r="I405" s="138"/>
      <c r="J405" s="139">
        <f t="shared" si="110"/>
        <v>0</v>
      </c>
      <c r="K405" s="135" t="s">
        <v>257</v>
      </c>
      <c r="L405" s="28"/>
      <c r="M405" s="140" t="s">
        <v>1</v>
      </c>
      <c r="N405" s="141" t="s">
        <v>41</v>
      </c>
      <c r="P405" s="142">
        <f t="shared" si="111"/>
        <v>0</v>
      </c>
      <c r="Q405" s="142">
        <v>0</v>
      </c>
      <c r="R405" s="142">
        <f t="shared" si="112"/>
        <v>0</v>
      </c>
      <c r="S405" s="142">
        <v>0</v>
      </c>
      <c r="T405" s="143">
        <f t="shared" si="113"/>
        <v>0</v>
      </c>
      <c r="AR405" s="144" t="s">
        <v>315</v>
      </c>
      <c r="AT405" s="144" t="s">
        <v>253</v>
      </c>
      <c r="AU405" s="144" t="s">
        <v>85</v>
      </c>
      <c r="AY405" s="13" t="s">
        <v>251</v>
      </c>
      <c r="BE405" s="145">
        <f t="shared" si="114"/>
        <v>0</v>
      </c>
      <c r="BF405" s="145">
        <f t="shared" si="115"/>
        <v>0</v>
      </c>
      <c r="BG405" s="145">
        <f t="shared" si="116"/>
        <v>0</v>
      </c>
      <c r="BH405" s="145">
        <f t="shared" si="117"/>
        <v>0</v>
      </c>
      <c r="BI405" s="145">
        <f t="shared" si="118"/>
        <v>0</v>
      </c>
      <c r="BJ405" s="13" t="s">
        <v>83</v>
      </c>
      <c r="BK405" s="145">
        <f t="shared" si="119"/>
        <v>0</v>
      </c>
      <c r="BL405" s="13" t="s">
        <v>315</v>
      </c>
      <c r="BM405" s="144" t="s">
        <v>3798</v>
      </c>
    </row>
    <row r="406" spans="2:65" s="11" customFormat="1" ht="22.9" customHeight="1">
      <c r="B406" s="120"/>
      <c r="D406" s="121" t="s">
        <v>75</v>
      </c>
      <c r="E406" s="130" t="s">
        <v>960</v>
      </c>
      <c r="F406" s="130" t="s">
        <v>961</v>
      </c>
      <c r="I406" s="123"/>
      <c r="J406" s="131">
        <f>BK406</f>
        <v>0</v>
      </c>
      <c r="L406" s="120"/>
      <c r="M406" s="125"/>
      <c r="P406" s="126">
        <f>SUM(P407:P416)</f>
        <v>0</v>
      </c>
      <c r="R406" s="126">
        <f>SUM(R407:R416)</f>
        <v>12.741708159999998</v>
      </c>
      <c r="T406" s="127">
        <f>SUM(T407:T416)</f>
        <v>7.4201047499999992</v>
      </c>
      <c r="AR406" s="121" t="s">
        <v>85</v>
      </c>
      <c r="AT406" s="128" t="s">
        <v>75</v>
      </c>
      <c r="AU406" s="128" t="s">
        <v>83</v>
      </c>
      <c r="AY406" s="121" t="s">
        <v>251</v>
      </c>
      <c r="BK406" s="129">
        <f>SUM(BK407:BK416)</f>
        <v>0</v>
      </c>
    </row>
    <row r="407" spans="2:65" s="1" customFormat="1" ht="24.2" customHeight="1">
      <c r="B407" s="132"/>
      <c r="C407" s="133" t="s">
        <v>1194</v>
      </c>
      <c r="D407" s="133" t="s">
        <v>253</v>
      </c>
      <c r="E407" s="134" t="s">
        <v>3799</v>
      </c>
      <c r="F407" s="135" t="s">
        <v>3800</v>
      </c>
      <c r="G407" s="136" t="s">
        <v>256</v>
      </c>
      <c r="H407" s="137">
        <v>95.471999999999994</v>
      </c>
      <c r="I407" s="138"/>
      <c r="J407" s="139">
        <f t="shared" ref="J407:J416" si="120">ROUND(I407*H407,2)</f>
        <v>0</v>
      </c>
      <c r="K407" s="135" t="s">
        <v>257</v>
      </c>
      <c r="L407" s="28"/>
      <c r="M407" s="140" t="s">
        <v>1</v>
      </c>
      <c r="N407" s="141" t="s">
        <v>41</v>
      </c>
      <c r="P407" s="142">
        <f t="shared" ref="P407:P416" si="121">O407*H407</f>
        <v>0</v>
      </c>
      <c r="Q407" s="142">
        <v>2.6179999999999998E-2</v>
      </c>
      <c r="R407" s="142">
        <f t="shared" ref="R407:R416" si="122">Q407*H407</f>
        <v>2.4994569599999998</v>
      </c>
      <c r="S407" s="142">
        <v>0</v>
      </c>
      <c r="T407" s="143">
        <f t="shared" ref="T407:T416" si="123">S407*H407</f>
        <v>0</v>
      </c>
      <c r="AR407" s="144" t="s">
        <v>315</v>
      </c>
      <c r="AT407" s="144" t="s">
        <v>253</v>
      </c>
      <c r="AU407" s="144" t="s">
        <v>85</v>
      </c>
      <c r="AY407" s="13" t="s">
        <v>251</v>
      </c>
      <c r="BE407" s="145">
        <f t="shared" ref="BE407:BE416" si="124">IF(N407="základní",J407,0)</f>
        <v>0</v>
      </c>
      <c r="BF407" s="145">
        <f t="shared" ref="BF407:BF416" si="125">IF(N407="snížená",J407,0)</f>
        <v>0</v>
      </c>
      <c r="BG407" s="145">
        <f t="shared" ref="BG407:BG416" si="126">IF(N407="zákl. přenesená",J407,0)</f>
        <v>0</v>
      </c>
      <c r="BH407" s="145">
        <f t="shared" ref="BH407:BH416" si="127">IF(N407="sníž. přenesená",J407,0)</f>
        <v>0</v>
      </c>
      <c r="BI407" s="145">
        <f t="shared" ref="BI407:BI416" si="128">IF(N407="nulová",J407,0)</f>
        <v>0</v>
      </c>
      <c r="BJ407" s="13" t="s">
        <v>83</v>
      </c>
      <c r="BK407" s="145">
        <f t="shared" ref="BK407:BK416" si="129">ROUND(I407*H407,2)</f>
        <v>0</v>
      </c>
      <c r="BL407" s="13" t="s">
        <v>315</v>
      </c>
      <c r="BM407" s="144" t="s">
        <v>3801</v>
      </c>
    </row>
    <row r="408" spans="2:65" s="1" customFormat="1" ht="33" customHeight="1">
      <c r="B408" s="132"/>
      <c r="C408" s="133" t="s">
        <v>1198</v>
      </c>
      <c r="D408" s="133" t="s">
        <v>253</v>
      </c>
      <c r="E408" s="134" t="s">
        <v>3802</v>
      </c>
      <c r="F408" s="135" t="s">
        <v>3803</v>
      </c>
      <c r="G408" s="136" t="s">
        <v>256</v>
      </c>
      <c r="H408" s="137">
        <v>18.72</v>
      </c>
      <c r="I408" s="138"/>
      <c r="J408" s="139">
        <f t="shared" si="120"/>
        <v>0</v>
      </c>
      <c r="K408" s="135" t="s">
        <v>3804</v>
      </c>
      <c r="L408" s="28"/>
      <c r="M408" s="140" t="s">
        <v>1</v>
      </c>
      <c r="N408" s="141" t="s">
        <v>41</v>
      </c>
      <c r="P408" s="142">
        <f t="shared" si="121"/>
        <v>0</v>
      </c>
      <c r="Q408" s="142">
        <v>5.9839999999999997E-2</v>
      </c>
      <c r="R408" s="142">
        <f t="shared" si="122"/>
        <v>1.1202047999999998</v>
      </c>
      <c r="S408" s="142">
        <v>0</v>
      </c>
      <c r="T408" s="143">
        <f t="shared" si="123"/>
        <v>0</v>
      </c>
      <c r="AR408" s="144" t="s">
        <v>315</v>
      </c>
      <c r="AT408" s="144" t="s">
        <v>253</v>
      </c>
      <c r="AU408" s="144" t="s">
        <v>85</v>
      </c>
      <c r="AY408" s="13" t="s">
        <v>251</v>
      </c>
      <c r="BE408" s="145">
        <f t="shared" si="124"/>
        <v>0</v>
      </c>
      <c r="BF408" s="145">
        <f t="shared" si="125"/>
        <v>0</v>
      </c>
      <c r="BG408" s="145">
        <f t="shared" si="126"/>
        <v>0</v>
      </c>
      <c r="BH408" s="145">
        <f t="shared" si="127"/>
        <v>0</v>
      </c>
      <c r="BI408" s="145">
        <f t="shared" si="128"/>
        <v>0</v>
      </c>
      <c r="BJ408" s="13" t="s">
        <v>83</v>
      </c>
      <c r="BK408" s="145">
        <f t="shared" si="129"/>
        <v>0</v>
      </c>
      <c r="BL408" s="13" t="s">
        <v>315</v>
      </c>
      <c r="BM408" s="144" t="s">
        <v>3805</v>
      </c>
    </row>
    <row r="409" spans="2:65" s="1" customFormat="1" ht="24.2" customHeight="1">
      <c r="B409" s="132"/>
      <c r="C409" s="133" t="s">
        <v>1202</v>
      </c>
      <c r="D409" s="133" t="s">
        <v>253</v>
      </c>
      <c r="E409" s="134" t="s">
        <v>3806</v>
      </c>
      <c r="F409" s="135" t="s">
        <v>3807</v>
      </c>
      <c r="G409" s="136" t="s">
        <v>256</v>
      </c>
      <c r="H409" s="137">
        <v>62.07</v>
      </c>
      <c r="I409" s="138"/>
      <c r="J409" s="139">
        <f t="shared" si="120"/>
        <v>0</v>
      </c>
      <c r="K409" s="135" t="s">
        <v>257</v>
      </c>
      <c r="L409" s="28"/>
      <c r="M409" s="140" t="s">
        <v>1</v>
      </c>
      <c r="N409" s="141" t="s">
        <v>41</v>
      </c>
      <c r="P409" s="142">
        <f t="shared" si="121"/>
        <v>0</v>
      </c>
      <c r="Q409" s="142">
        <v>0</v>
      </c>
      <c r="R409" s="142">
        <f t="shared" si="122"/>
        <v>0</v>
      </c>
      <c r="S409" s="142">
        <v>3.175E-2</v>
      </c>
      <c r="T409" s="143">
        <f t="shared" si="123"/>
        <v>1.9707224999999999</v>
      </c>
      <c r="AR409" s="144" t="s">
        <v>315</v>
      </c>
      <c r="AT409" s="144" t="s">
        <v>253</v>
      </c>
      <c r="AU409" s="144" t="s">
        <v>85</v>
      </c>
      <c r="AY409" s="13" t="s">
        <v>251</v>
      </c>
      <c r="BE409" s="145">
        <f t="shared" si="124"/>
        <v>0</v>
      </c>
      <c r="BF409" s="145">
        <f t="shared" si="125"/>
        <v>0</v>
      </c>
      <c r="BG409" s="145">
        <f t="shared" si="126"/>
        <v>0</v>
      </c>
      <c r="BH409" s="145">
        <f t="shared" si="127"/>
        <v>0</v>
      </c>
      <c r="BI409" s="145">
        <f t="shared" si="128"/>
        <v>0</v>
      </c>
      <c r="BJ409" s="13" t="s">
        <v>83</v>
      </c>
      <c r="BK409" s="145">
        <f t="shared" si="129"/>
        <v>0</v>
      </c>
      <c r="BL409" s="13" t="s">
        <v>315</v>
      </c>
      <c r="BM409" s="144" t="s">
        <v>3808</v>
      </c>
    </row>
    <row r="410" spans="2:65" s="1" customFormat="1" ht="24.2" customHeight="1">
      <c r="B410" s="132"/>
      <c r="C410" s="133" t="s">
        <v>1206</v>
      </c>
      <c r="D410" s="133" t="s">
        <v>253</v>
      </c>
      <c r="E410" s="134" t="s">
        <v>3809</v>
      </c>
      <c r="F410" s="135" t="s">
        <v>3810</v>
      </c>
      <c r="G410" s="136" t="s">
        <v>256</v>
      </c>
      <c r="H410" s="137">
        <v>91.724999999999994</v>
      </c>
      <c r="I410" s="138"/>
      <c r="J410" s="139">
        <f t="shared" si="120"/>
        <v>0</v>
      </c>
      <c r="K410" s="135" t="s">
        <v>257</v>
      </c>
      <c r="L410" s="28"/>
      <c r="M410" s="140" t="s">
        <v>1</v>
      </c>
      <c r="N410" s="141" t="s">
        <v>41</v>
      </c>
      <c r="P410" s="142">
        <f t="shared" si="121"/>
        <v>0</v>
      </c>
      <c r="Q410" s="142">
        <v>0</v>
      </c>
      <c r="R410" s="142">
        <f t="shared" si="122"/>
        <v>0</v>
      </c>
      <c r="S410" s="142">
        <v>5.9409999999999998E-2</v>
      </c>
      <c r="T410" s="143">
        <f t="shared" si="123"/>
        <v>5.4493822499999993</v>
      </c>
      <c r="AR410" s="144" t="s">
        <v>315</v>
      </c>
      <c r="AT410" s="144" t="s">
        <v>253</v>
      </c>
      <c r="AU410" s="144" t="s">
        <v>85</v>
      </c>
      <c r="AY410" s="13" t="s">
        <v>251</v>
      </c>
      <c r="BE410" s="145">
        <f t="shared" si="124"/>
        <v>0</v>
      </c>
      <c r="BF410" s="145">
        <f t="shared" si="125"/>
        <v>0</v>
      </c>
      <c r="BG410" s="145">
        <f t="shared" si="126"/>
        <v>0</v>
      </c>
      <c r="BH410" s="145">
        <f t="shared" si="127"/>
        <v>0</v>
      </c>
      <c r="BI410" s="145">
        <f t="shared" si="128"/>
        <v>0</v>
      </c>
      <c r="BJ410" s="13" t="s">
        <v>83</v>
      </c>
      <c r="BK410" s="145">
        <f t="shared" si="129"/>
        <v>0</v>
      </c>
      <c r="BL410" s="13" t="s">
        <v>315</v>
      </c>
      <c r="BM410" s="144" t="s">
        <v>3811</v>
      </c>
    </row>
    <row r="411" spans="2:65" s="1" customFormat="1" ht="24.2" customHeight="1">
      <c r="B411" s="132"/>
      <c r="C411" s="133" t="s">
        <v>1210</v>
      </c>
      <c r="D411" s="133" t="s">
        <v>253</v>
      </c>
      <c r="E411" s="134" t="s">
        <v>3812</v>
      </c>
      <c r="F411" s="135" t="s">
        <v>3813</v>
      </c>
      <c r="G411" s="136" t="s">
        <v>256</v>
      </c>
      <c r="H411" s="137">
        <v>240.92</v>
      </c>
      <c r="I411" s="138"/>
      <c r="J411" s="139">
        <f t="shared" si="120"/>
        <v>0</v>
      </c>
      <c r="K411" s="135" t="s">
        <v>257</v>
      </c>
      <c r="L411" s="28"/>
      <c r="M411" s="140" t="s">
        <v>1</v>
      </c>
      <c r="N411" s="141" t="s">
        <v>41</v>
      </c>
      <c r="P411" s="142">
        <f t="shared" si="121"/>
        <v>0</v>
      </c>
      <c r="Q411" s="142">
        <v>1.6910000000000001E-2</v>
      </c>
      <c r="R411" s="142">
        <f t="shared" si="122"/>
        <v>4.0739571999999997</v>
      </c>
      <c r="S411" s="142">
        <v>0</v>
      </c>
      <c r="T411" s="143">
        <f t="shared" si="123"/>
        <v>0</v>
      </c>
      <c r="AR411" s="144" t="s">
        <v>315</v>
      </c>
      <c r="AT411" s="144" t="s">
        <v>253</v>
      </c>
      <c r="AU411" s="144" t="s">
        <v>85</v>
      </c>
      <c r="AY411" s="13" t="s">
        <v>251</v>
      </c>
      <c r="BE411" s="145">
        <f t="shared" si="124"/>
        <v>0</v>
      </c>
      <c r="BF411" s="145">
        <f t="shared" si="125"/>
        <v>0</v>
      </c>
      <c r="BG411" s="145">
        <f t="shared" si="126"/>
        <v>0</v>
      </c>
      <c r="BH411" s="145">
        <f t="shared" si="127"/>
        <v>0</v>
      </c>
      <c r="BI411" s="145">
        <f t="shared" si="128"/>
        <v>0</v>
      </c>
      <c r="BJ411" s="13" t="s">
        <v>83</v>
      </c>
      <c r="BK411" s="145">
        <f t="shared" si="129"/>
        <v>0</v>
      </c>
      <c r="BL411" s="13" t="s">
        <v>315</v>
      </c>
      <c r="BM411" s="144" t="s">
        <v>3814</v>
      </c>
    </row>
    <row r="412" spans="2:65" s="1" customFormat="1" ht="24.2" customHeight="1">
      <c r="B412" s="132"/>
      <c r="C412" s="133" t="s">
        <v>1214</v>
      </c>
      <c r="D412" s="133" t="s">
        <v>253</v>
      </c>
      <c r="E412" s="134" t="s">
        <v>967</v>
      </c>
      <c r="F412" s="135" t="s">
        <v>968</v>
      </c>
      <c r="G412" s="136" t="s">
        <v>256</v>
      </c>
      <c r="H412" s="137">
        <v>35.49</v>
      </c>
      <c r="I412" s="138"/>
      <c r="J412" s="139">
        <f t="shared" si="120"/>
        <v>0</v>
      </c>
      <c r="K412" s="135" t="s">
        <v>257</v>
      </c>
      <c r="L412" s="28"/>
      <c r="M412" s="140" t="s">
        <v>1</v>
      </c>
      <c r="N412" s="141" t="s">
        <v>41</v>
      </c>
      <c r="P412" s="142">
        <f t="shared" si="121"/>
        <v>0</v>
      </c>
      <c r="Q412" s="142">
        <v>1.259E-2</v>
      </c>
      <c r="R412" s="142">
        <f t="shared" si="122"/>
        <v>0.44681910000000002</v>
      </c>
      <c r="S412" s="142">
        <v>0</v>
      </c>
      <c r="T412" s="143">
        <f t="shared" si="123"/>
        <v>0</v>
      </c>
      <c r="AR412" s="144" t="s">
        <v>315</v>
      </c>
      <c r="AT412" s="144" t="s">
        <v>253</v>
      </c>
      <c r="AU412" s="144" t="s">
        <v>85</v>
      </c>
      <c r="AY412" s="13" t="s">
        <v>251</v>
      </c>
      <c r="BE412" s="145">
        <f t="shared" si="124"/>
        <v>0</v>
      </c>
      <c r="BF412" s="145">
        <f t="shared" si="125"/>
        <v>0</v>
      </c>
      <c r="BG412" s="145">
        <f t="shared" si="126"/>
        <v>0</v>
      </c>
      <c r="BH412" s="145">
        <f t="shared" si="127"/>
        <v>0</v>
      </c>
      <c r="BI412" s="145">
        <f t="shared" si="128"/>
        <v>0</v>
      </c>
      <c r="BJ412" s="13" t="s">
        <v>83</v>
      </c>
      <c r="BK412" s="145">
        <f t="shared" si="129"/>
        <v>0</v>
      </c>
      <c r="BL412" s="13" t="s">
        <v>315</v>
      </c>
      <c r="BM412" s="144" t="s">
        <v>969</v>
      </c>
    </row>
    <row r="413" spans="2:65" s="1" customFormat="1" ht="16.5" customHeight="1">
      <c r="B413" s="132"/>
      <c r="C413" s="133" t="s">
        <v>1219</v>
      </c>
      <c r="D413" s="133" t="s">
        <v>253</v>
      </c>
      <c r="E413" s="134" t="s">
        <v>3815</v>
      </c>
      <c r="F413" s="135" t="s">
        <v>3816</v>
      </c>
      <c r="G413" s="136" t="s">
        <v>335</v>
      </c>
      <c r="H413" s="137">
        <v>5</v>
      </c>
      <c r="I413" s="138"/>
      <c r="J413" s="139">
        <f t="shared" si="120"/>
        <v>0</v>
      </c>
      <c r="K413" s="135" t="s">
        <v>257</v>
      </c>
      <c r="L413" s="28"/>
      <c r="M413" s="140" t="s">
        <v>1</v>
      </c>
      <c r="N413" s="141" t="s">
        <v>41</v>
      </c>
      <c r="P413" s="142">
        <f t="shared" si="121"/>
        <v>0</v>
      </c>
      <c r="Q413" s="142">
        <v>2.2000000000000001E-4</v>
      </c>
      <c r="R413" s="142">
        <f t="shared" si="122"/>
        <v>1.1000000000000001E-3</v>
      </c>
      <c r="S413" s="142">
        <v>0</v>
      </c>
      <c r="T413" s="143">
        <f t="shared" si="123"/>
        <v>0</v>
      </c>
      <c r="AR413" s="144" t="s">
        <v>315</v>
      </c>
      <c r="AT413" s="144" t="s">
        <v>253</v>
      </c>
      <c r="AU413" s="144" t="s">
        <v>85</v>
      </c>
      <c r="AY413" s="13" t="s">
        <v>251</v>
      </c>
      <c r="BE413" s="145">
        <f t="shared" si="124"/>
        <v>0</v>
      </c>
      <c r="BF413" s="145">
        <f t="shared" si="125"/>
        <v>0</v>
      </c>
      <c r="BG413" s="145">
        <f t="shared" si="126"/>
        <v>0</v>
      </c>
      <c r="BH413" s="145">
        <f t="shared" si="127"/>
        <v>0</v>
      </c>
      <c r="BI413" s="145">
        <f t="shared" si="128"/>
        <v>0</v>
      </c>
      <c r="BJ413" s="13" t="s">
        <v>83</v>
      </c>
      <c r="BK413" s="145">
        <f t="shared" si="129"/>
        <v>0</v>
      </c>
      <c r="BL413" s="13" t="s">
        <v>315</v>
      </c>
      <c r="BM413" s="144" t="s">
        <v>3817</v>
      </c>
    </row>
    <row r="414" spans="2:65" s="1" customFormat="1" ht="33" customHeight="1">
      <c r="B414" s="132"/>
      <c r="C414" s="146" t="s">
        <v>1224</v>
      </c>
      <c r="D414" s="146" t="s">
        <v>423</v>
      </c>
      <c r="E414" s="147" t="s">
        <v>3818</v>
      </c>
      <c r="F414" s="148" t="s">
        <v>3819</v>
      </c>
      <c r="G414" s="149" t="s">
        <v>335</v>
      </c>
      <c r="H414" s="150">
        <v>5</v>
      </c>
      <c r="I414" s="151"/>
      <c r="J414" s="152">
        <f t="shared" si="120"/>
        <v>0</v>
      </c>
      <c r="K414" s="148" t="s">
        <v>257</v>
      </c>
      <c r="L414" s="153"/>
      <c r="M414" s="154" t="s">
        <v>1</v>
      </c>
      <c r="N414" s="155" t="s">
        <v>41</v>
      </c>
      <c r="P414" s="142">
        <f t="shared" si="121"/>
        <v>0</v>
      </c>
      <c r="Q414" s="142">
        <v>1.521E-2</v>
      </c>
      <c r="R414" s="142">
        <f t="shared" si="122"/>
        <v>7.6049999999999993E-2</v>
      </c>
      <c r="S414" s="142">
        <v>0</v>
      </c>
      <c r="T414" s="143">
        <f t="shared" si="123"/>
        <v>0</v>
      </c>
      <c r="AR414" s="144" t="s">
        <v>380</v>
      </c>
      <c r="AT414" s="144" t="s">
        <v>423</v>
      </c>
      <c r="AU414" s="144" t="s">
        <v>85</v>
      </c>
      <c r="AY414" s="13" t="s">
        <v>251</v>
      </c>
      <c r="BE414" s="145">
        <f t="shared" si="124"/>
        <v>0</v>
      </c>
      <c r="BF414" s="145">
        <f t="shared" si="125"/>
        <v>0</v>
      </c>
      <c r="BG414" s="145">
        <f t="shared" si="126"/>
        <v>0</v>
      </c>
      <c r="BH414" s="145">
        <f t="shared" si="127"/>
        <v>0</v>
      </c>
      <c r="BI414" s="145">
        <f t="shared" si="128"/>
        <v>0</v>
      </c>
      <c r="BJ414" s="13" t="s">
        <v>83</v>
      </c>
      <c r="BK414" s="145">
        <f t="shared" si="129"/>
        <v>0</v>
      </c>
      <c r="BL414" s="13" t="s">
        <v>315</v>
      </c>
      <c r="BM414" s="144" t="s">
        <v>3820</v>
      </c>
    </row>
    <row r="415" spans="2:65" s="1" customFormat="1" ht="24.2" customHeight="1">
      <c r="B415" s="132"/>
      <c r="C415" s="133" t="s">
        <v>1228</v>
      </c>
      <c r="D415" s="133" t="s">
        <v>253</v>
      </c>
      <c r="E415" s="134" t="s">
        <v>3821</v>
      </c>
      <c r="F415" s="135" t="s">
        <v>3822</v>
      </c>
      <c r="G415" s="136" t="s">
        <v>256</v>
      </c>
      <c r="H415" s="137">
        <v>138.31</v>
      </c>
      <c r="I415" s="138"/>
      <c r="J415" s="139">
        <f t="shared" si="120"/>
        <v>0</v>
      </c>
      <c r="K415" s="135" t="s">
        <v>1</v>
      </c>
      <c r="L415" s="28"/>
      <c r="M415" s="140" t="s">
        <v>1</v>
      </c>
      <c r="N415" s="141" t="s">
        <v>41</v>
      </c>
      <c r="P415" s="142">
        <f t="shared" si="121"/>
        <v>0</v>
      </c>
      <c r="Q415" s="142">
        <v>3.2710000000000003E-2</v>
      </c>
      <c r="R415" s="142">
        <f t="shared" si="122"/>
        <v>4.5241201000000002</v>
      </c>
      <c r="S415" s="142">
        <v>0</v>
      </c>
      <c r="T415" s="143">
        <f t="shared" si="123"/>
        <v>0</v>
      </c>
      <c r="AR415" s="144" t="s">
        <v>315</v>
      </c>
      <c r="AT415" s="144" t="s">
        <v>253</v>
      </c>
      <c r="AU415" s="144" t="s">
        <v>85</v>
      </c>
      <c r="AY415" s="13" t="s">
        <v>251</v>
      </c>
      <c r="BE415" s="145">
        <f t="shared" si="124"/>
        <v>0</v>
      </c>
      <c r="BF415" s="145">
        <f t="shared" si="125"/>
        <v>0</v>
      </c>
      <c r="BG415" s="145">
        <f t="shared" si="126"/>
        <v>0</v>
      </c>
      <c r="BH415" s="145">
        <f t="shared" si="127"/>
        <v>0</v>
      </c>
      <c r="BI415" s="145">
        <f t="shared" si="128"/>
        <v>0</v>
      </c>
      <c r="BJ415" s="13" t="s">
        <v>83</v>
      </c>
      <c r="BK415" s="145">
        <f t="shared" si="129"/>
        <v>0</v>
      </c>
      <c r="BL415" s="13" t="s">
        <v>315</v>
      </c>
      <c r="BM415" s="144" t="s">
        <v>3823</v>
      </c>
    </row>
    <row r="416" spans="2:65" s="1" customFormat="1" ht="24.2" customHeight="1">
      <c r="B416" s="132"/>
      <c r="C416" s="133" t="s">
        <v>1234</v>
      </c>
      <c r="D416" s="133" t="s">
        <v>253</v>
      </c>
      <c r="E416" s="134" t="s">
        <v>971</v>
      </c>
      <c r="F416" s="135" t="s">
        <v>972</v>
      </c>
      <c r="G416" s="136" t="s">
        <v>821</v>
      </c>
      <c r="H416" s="160"/>
      <c r="I416" s="138"/>
      <c r="J416" s="139">
        <f t="shared" si="120"/>
        <v>0</v>
      </c>
      <c r="K416" s="135" t="s">
        <v>257</v>
      </c>
      <c r="L416" s="28"/>
      <c r="M416" s="140" t="s">
        <v>1</v>
      </c>
      <c r="N416" s="141" t="s">
        <v>41</v>
      </c>
      <c r="P416" s="142">
        <f t="shared" si="121"/>
        <v>0</v>
      </c>
      <c r="Q416" s="142">
        <v>0</v>
      </c>
      <c r="R416" s="142">
        <f t="shared" si="122"/>
        <v>0</v>
      </c>
      <c r="S416" s="142">
        <v>0</v>
      </c>
      <c r="T416" s="143">
        <f t="shared" si="123"/>
        <v>0</v>
      </c>
      <c r="AR416" s="144" t="s">
        <v>315</v>
      </c>
      <c r="AT416" s="144" t="s">
        <v>253</v>
      </c>
      <c r="AU416" s="144" t="s">
        <v>85</v>
      </c>
      <c r="AY416" s="13" t="s">
        <v>251</v>
      </c>
      <c r="BE416" s="145">
        <f t="shared" si="124"/>
        <v>0</v>
      </c>
      <c r="BF416" s="145">
        <f t="shared" si="125"/>
        <v>0</v>
      </c>
      <c r="BG416" s="145">
        <f t="shared" si="126"/>
        <v>0</v>
      </c>
      <c r="BH416" s="145">
        <f t="shared" si="127"/>
        <v>0</v>
      </c>
      <c r="BI416" s="145">
        <f t="shared" si="128"/>
        <v>0</v>
      </c>
      <c r="BJ416" s="13" t="s">
        <v>83</v>
      </c>
      <c r="BK416" s="145">
        <f t="shared" si="129"/>
        <v>0</v>
      </c>
      <c r="BL416" s="13" t="s">
        <v>315</v>
      </c>
      <c r="BM416" s="144" t="s">
        <v>3824</v>
      </c>
    </row>
    <row r="417" spans="2:65" s="11" customFormat="1" ht="22.9" customHeight="1">
      <c r="B417" s="120"/>
      <c r="D417" s="121" t="s">
        <v>75</v>
      </c>
      <c r="E417" s="130" t="s">
        <v>974</v>
      </c>
      <c r="F417" s="130" t="s">
        <v>975</v>
      </c>
      <c r="I417" s="123"/>
      <c r="J417" s="131">
        <f>BK417</f>
        <v>0</v>
      </c>
      <c r="L417" s="120"/>
      <c r="M417" s="125"/>
      <c r="P417" s="126">
        <f>SUM(P418:P447)</f>
        <v>0</v>
      </c>
      <c r="R417" s="126">
        <f>SUM(R418:R447)</f>
        <v>0.89179632999999991</v>
      </c>
      <c r="T417" s="127">
        <f>SUM(T418:T447)</f>
        <v>1.5597515799999997</v>
      </c>
      <c r="AR417" s="121" t="s">
        <v>85</v>
      </c>
      <c r="AT417" s="128" t="s">
        <v>75</v>
      </c>
      <c r="AU417" s="128" t="s">
        <v>83</v>
      </c>
      <c r="AY417" s="121" t="s">
        <v>251</v>
      </c>
      <c r="BK417" s="129">
        <f>SUM(BK418:BK447)</f>
        <v>0</v>
      </c>
    </row>
    <row r="418" spans="2:65" s="1" customFormat="1" ht="16.5" customHeight="1">
      <c r="B418" s="132"/>
      <c r="C418" s="133" t="s">
        <v>1238</v>
      </c>
      <c r="D418" s="133" t="s">
        <v>253</v>
      </c>
      <c r="E418" s="134" t="s">
        <v>3825</v>
      </c>
      <c r="F418" s="135" t="s">
        <v>3826</v>
      </c>
      <c r="G418" s="136" t="s">
        <v>256</v>
      </c>
      <c r="H418" s="137">
        <v>170.02199999999999</v>
      </c>
      <c r="I418" s="138"/>
      <c r="J418" s="139">
        <f t="shared" ref="J418:J433" si="130">ROUND(I418*H418,2)</f>
        <v>0</v>
      </c>
      <c r="K418" s="135" t="s">
        <v>257</v>
      </c>
      <c r="L418" s="28"/>
      <c r="M418" s="140" t="s">
        <v>1</v>
      </c>
      <c r="N418" s="141" t="s">
        <v>41</v>
      </c>
      <c r="P418" s="142">
        <f t="shared" ref="P418:P433" si="131">O418*H418</f>
        <v>0</v>
      </c>
      <c r="Q418" s="142">
        <v>0</v>
      </c>
      <c r="R418" s="142">
        <f t="shared" ref="R418:R433" si="132">Q418*H418</f>
        <v>0</v>
      </c>
      <c r="S418" s="142">
        <v>5.94E-3</v>
      </c>
      <c r="T418" s="143">
        <f t="shared" ref="T418:T433" si="133">S418*H418</f>
        <v>1.0099306799999999</v>
      </c>
      <c r="AR418" s="144" t="s">
        <v>315</v>
      </c>
      <c r="AT418" s="144" t="s">
        <v>253</v>
      </c>
      <c r="AU418" s="144" t="s">
        <v>85</v>
      </c>
      <c r="AY418" s="13" t="s">
        <v>251</v>
      </c>
      <c r="BE418" s="145">
        <f t="shared" ref="BE418:BE433" si="134">IF(N418="základní",J418,0)</f>
        <v>0</v>
      </c>
      <c r="BF418" s="145">
        <f t="shared" ref="BF418:BF433" si="135">IF(N418="snížená",J418,0)</f>
        <v>0</v>
      </c>
      <c r="BG418" s="145">
        <f t="shared" ref="BG418:BG433" si="136">IF(N418="zákl. přenesená",J418,0)</f>
        <v>0</v>
      </c>
      <c r="BH418" s="145">
        <f t="shared" ref="BH418:BH433" si="137">IF(N418="sníž. přenesená",J418,0)</f>
        <v>0</v>
      </c>
      <c r="BI418" s="145">
        <f t="shared" ref="BI418:BI433" si="138">IF(N418="nulová",J418,0)</f>
        <v>0</v>
      </c>
      <c r="BJ418" s="13" t="s">
        <v>83</v>
      </c>
      <c r="BK418" s="145">
        <f t="shared" ref="BK418:BK433" si="139">ROUND(I418*H418,2)</f>
        <v>0</v>
      </c>
      <c r="BL418" s="13" t="s">
        <v>315</v>
      </c>
      <c r="BM418" s="144" t="s">
        <v>3827</v>
      </c>
    </row>
    <row r="419" spans="2:65" s="1" customFormat="1" ht="24.2" customHeight="1">
      <c r="B419" s="132"/>
      <c r="C419" s="133" t="s">
        <v>1242</v>
      </c>
      <c r="D419" s="133" t="s">
        <v>253</v>
      </c>
      <c r="E419" s="134" t="s">
        <v>3828</v>
      </c>
      <c r="F419" s="135" t="s">
        <v>3829</v>
      </c>
      <c r="G419" s="136" t="s">
        <v>411</v>
      </c>
      <c r="H419" s="137">
        <v>17.03</v>
      </c>
      <c r="I419" s="138"/>
      <c r="J419" s="139">
        <f t="shared" si="130"/>
        <v>0</v>
      </c>
      <c r="K419" s="135" t="s">
        <v>257</v>
      </c>
      <c r="L419" s="28"/>
      <c r="M419" s="140" t="s">
        <v>1</v>
      </c>
      <c r="N419" s="141" t="s">
        <v>41</v>
      </c>
      <c r="P419" s="142">
        <f t="shared" si="131"/>
        <v>0</v>
      </c>
      <c r="Q419" s="142">
        <v>0</v>
      </c>
      <c r="R419" s="142">
        <f t="shared" si="132"/>
        <v>0</v>
      </c>
      <c r="S419" s="142">
        <v>1.91E-3</v>
      </c>
      <c r="T419" s="143">
        <f t="shared" si="133"/>
        <v>3.2527300000000002E-2</v>
      </c>
      <c r="AR419" s="144" t="s">
        <v>315</v>
      </c>
      <c r="AT419" s="144" t="s">
        <v>253</v>
      </c>
      <c r="AU419" s="144" t="s">
        <v>85</v>
      </c>
      <c r="AY419" s="13" t="s">
        <v>251</v>
      </c>
      <c r="BE419" s="145">
        <f t="shared" si="134"/>
        <v>0</v>
      </c>
      <c r="BF419" s="145">
        <f t="shared" si="135"/>
        <v>0</v>
      </c>
      <c r="BG419" s="145">
        <f t="shared" si="136"/>
        <v>0</v>
      </c>
      <c r="BH419" s="145">
        <f t="shared" si="137"/>
        <v>0</v>
      </c>
      <c r="BI419" s="145">
        <f t="shared" si="138"/>
        <v>0</v>
      </c>
      <c r="BJ419" s="13" t="s">
        <v>83</v>
      </c>
      <c r="BK419" s="145">
        <f t="shared" si="139"/>
        <v>0</v>
      </c>
      <c r="BL419" s="13" t="s">
        <v>315</v>
      </c>
      <c r="BM419" s="144" t="s">
        <v>3830</v>
      </c>
    </row>
    <row r="420" spans="2:65" s="1" customFormat="1" ht="16.5" customHeight="1">
      <c r="B420" s="132"/>
      <c r="C420" s="133" t="s">
        <v>1246</v>
      </c>
      <c r="D420" s="133" t="s">
        <v>253</v>
      </c>
      <c r="E420" s="134" t="s">
        <v>3831</v>
      </c>
      <c r="F420" s="135" t="s">
        <v>3832</v>
      </c>
      <c r="G420" s="136" t="s">
        <v>411</v>
      </c>
      <c r="H420" s="137">
        <v>71</v>
      </c>
      <c r="I420" s="138"/>
      <c r="J420" s="139">
        <f t="shared" si="130"/>
        <v>0</v>
      </c>
      <c r="K420" s="135" t="s">
        <v>257</v>
      </c>
      <c r="L420" s="28"/>
      <c r="M420" s="140" t="s">
        <v>1</v>
      </c>
      <c r="N420" s="141" t="s">
        <v>41</v>
      </c>
      <c r="P420" s="142">
        <f t="shared" si="131"/>
        <v>0</v>
      </c>
      <c r="Q420" s="142">
        <v>0</v>
      </c>
      <c r="R420" s="142">
        <f t="shared" si="132"/>
        <v>0</v>
      </c>
      <c r="S420" s="142">
        <v>2.5999999999999999E-3</v>
      </c>
      <c r="T420" s="143">
        <f t="shared" si="133"/>
        <v>0.18459999999999999</v>
      </c>
      <c r="AR420" s="144" t="s">
        <v>315</v>
      </c>
      <c r="AT420" s="144" t="s">
        <v>253</v>
      </c>
      <c r="AU420" s="144" t="s">
        <v>85</v>
      </c>
      <c r="AY420" s="13" t="s">
        <v>251</v>
      </c>
      <c r="BE420" s="145">
        <f t="shared" si="134"/>
        <v>0</v>
      </c>
      <c r="BF420" s="145">
        <f t="shared" si="135"/>
        <v>0</v>
      </c>
      <c r="BG420" s="145">
        <f t="shared" si="136"/>
        <v>0</v>
      </c>
      <c r="BH420" s="145">
        <f t="shared" si="137"/>
        <v>0</v>
      </c>
      <c r="BI420" s="145">
        <f t="shared" si="138"/>
        <v>0</v>
      </c>
      <c r="BJ420" s="13" t="s">
        <v>83</v>
      </c>
      <c r="BK420" s="145">
        <f t="shared" si="139"/>
        <v>0</v>
      </c>
      <c r="BL420" s="13" t="s">
        <v>315</v>
      </c>
      <c r="BM420" s="144" t="s">
        <v>3833</v>
      </c>
    </row>
    <row r="421" spans="2:65" s="1" customFormat="1" ht="16.5" customHeight="1">
      <c r="B421" s="132"/>
      <c r="C421" s="133" t="s">
        <v>1250</v>
      </c>
      <c r="D421" s="133" t="s">
        <v>253</v>
      </c>
      <c r="E421" s="134" t="s">
        <v>3834</v>
      </c>
      <c r="F421" s="135" t="s">
        <v>3835</v>
      </c>
      <c r="G421" s="136" t="s">
        <v>411</v>
      </c>
      <c r="H421" s="137">
        <v>84.44</v>
      </c>
      <c r="I421" s="138"/>
      <c r="J421" s="139">
        <f t="shared" si="130"/>
        <v>0</v>
      </c>
      <c r="K421" s="135" t="s">
        <v>257</v>
      </c>
      <c r="L421" s="28"/>
      <c r="M421" s="140" t="s">
        <v>1</v>
      </c>
      <c r="N421" s="141" t="s">
        <v>41</v>
      </c>
      <c r="P421" s="142">
        <f t="shared" si="131"/>
        <v>0</v>
      </c>
      <c r="Q421" s="142">
        <v>0</v>
      </c>
      <c r="R421" s="142">
        <f t="shared" si="132"/>
        <v>0</v>
      </c>
      <c r="S421" s="142">
        <v>3.9399999999999999E-3</v>
      </c>
      <c r="T421" s="143">
        <f t="shared" si="133"/>
        <v>0.33269359999999998</v>
      </c>
      <c r="AR421" s="144" t="s">
        <v>315</v>
      </c>
      <c r="AT421" s="144" t="s">
        <v>253</v>
      </c>
      <c r="AU421" s="144" t="s">
        <v>85</v>
      </c>
      <c r="AY421" s="13" t="s">
        <v>251</v>
      </c>
      <c r="BE421" s="145">
        <f t="shared" si="134"/>
        <v>0</v>
      </c>
      <c r="BF421" s="145">
        <f t="shared" si="135"/>
        <v>0</v>
      </c>
      <c r="BG421" s="145">
        <f t="shared" si="136"/>
        <v>0</v>
      </c>
      <c r="BH421" s="145">
        <f t="shared" si="137"/>
        <v>0</v>
      </c>
      <c r="BI421" s="145">
        <f t="shared" si="138"/>
        <v>0</v>
      </c>
      <c r="BJ421" s="13" t="s">
        <v>83</v>
      </c>
      <c r="BK421" s="145">
        <f t="shared" si="139"/>
        <v>0</v>
      </c>
      <c r="BL421" s="13" t="s">
        <v>315</v>
      </c>
      <c r="BM421" s="144" t="s">
        <v>3836</v>
      </c>
    </row>
    <row r="422" spans="2:65" s="1" customFormat="1" ht="24.2" customHeight="1">
      <c r="B422" s="132"/>
      <c r="C422" s="133" t="s">
        <v>1254</v>
      </c>
      <c r="D422" s="133" t="s">
        <v>253</v>
      </c>
      <c r="E422" s="134" t="s">
        <v>977</v>
      </c>
      <c r="F422" s="135" t="s">
        <v>978</v>
      </c>
      <c r="G422" s="136" t="s">
        <v>411</v>
      </c>
      <c r="H422" s="137">
        <v>16.425000000000001</v>
      </c>
      <c r="I422" s="138"/>
      <c r="J422" s="139">
        <f t="shared" si="130"/>
        <v>0</v>
      </c>
      <c r="K422" s="135" t="s">
        <v>257</v>
      </c>
      <c r="L422" s="28"/>
      <c r="M422" s="140" t="s">
        <v>1</v>
      </c>
      <c r="N422" s="141" t="s">
        <v>41</v>
      </c>
      <c r="P422" s="142">
        <f t="shared" si="131"/>
        <v>0</v>
      </c>
      <c r="Q422" s="142">
        <v>1.3799999999999999E-3</v>
      </c>
      <c r="R422" s="142">
        <f t="shared" si="132"/>
        <v>2.2666499999999999E-2</v>
      </c>
      <c r="S422" s="142">
        <v>0</v>
      </c>
      <c r="T422" s="143">
        <f t="shared" si="133"/>
        <v>0</v>
      </c>
      <c r="AR422" s="144" t="s">
        <v>315</v>
      </c>
      <c r="AT422" s="144" t="s">
        <v>253</v>
      </c>
      <c r="AU422" s="144" t="s">
        <v>85</v>
      </c>
      <c r="AY422" s="13" t="s">
        <v>251</v>
      </c>
      <c r="BE422" s="145">
        <f t="shared" si="134"/>
        <v>0</v>
      </c>
      <c r="BF422" s="145">
        <f t="shared" si="135"/>
        <v>0</v>
      </c>
      <c r="BG422" s="145">
        <f t="shared" si="136"/>
        <v>0</v>
      </c>
      <c r="BH422" s="145">
        <f t="shared" si="137"/>
        <v>0</v>
      </c>
      <c r="BI422" s="145">
        <f t="shared" si="138"/>
        <v>0</v>
      </c>
      <c r="BJ422" s="13" t="s">
        <v>83</v>
      </c>
      <c r="BK422" s="145">
        <f t="shared" si="139"/>
        <v>0</v>
      </c>
      <c r="BL422" s="13" t="s">
        <v>315</v>
      </c>
      <c r="BM422" s="144" t="s">
        <v>3837</v>
      </c>
    </row>
    <row r="423" spans="2:65" s="1" customFormat="1" ht="24.2" customHeight="1">
      <c r="B423" s="132"/>
      <c r="C423" s="133" t="s">
        <v>1258</v>
      </c>
      <c r="D423" s="133" t="s">
        <v>253</v>
      </c>
      <c r="E423" s="134" t="s">
        <v>977</v>
      </c>
      <c r="F423" s="135" t="s">
        <v>978</v>
      </c>
      <c r="G423" s="136" t="s">
        <v>411</v>
      </c>
      <c r="H423" s="137">
        <v>16.425000000000001</v>
      </c>
      <c r="I423" s="138"/>
      <c r="J423" s="139">
        <f t="shared" si="130"/>
        <v>0</v>
      </c>
      <c r="K423" s="135" t="s">
        <v>257</v>
      </c>
      <c r="L423" s="28"/>
      <c r="M423" s="140" t="s">
        <v>1</v>
      </c>
      <c r="N423" s="141" t="s">
        <v>41</v>
      </c>
      <c r="P423" s="142">
        <f t="shared" si="131"/>
        <v>0</v>
      </c>
      <c r="Q423" s="142">
        <v>1.3799999999999999E-3</v>
      </c>
      <c r="R423" s="142">
        <f t="shared" si="132"/>
        <v>2.2666499999999999E-2</v>
      </c>
      <c r="S423" s="142">
        <v>0</v>
      </c>
      <c r="T423" s="143">
        <f t="shared" si="133"/>
        <v>0</v>
      </c>
      <c r="AR423" s="144" t="s">
        <v>315</v>
      </c>
      <c r="AT423" s="144" t="s">
        <v>253</v>
      </c>
      <c r="AU423" s="144" t="s">
        <v>85</v>
      </c>
      <c r="AY423" s="13" t="s">
        <v>251</v>
      </c>
      <c r="BE423" s="145">
        <f t="shared" si="134"/>
        <v>0</v>
      </c>
      <c r="BF423" s="145">
        <f t="shared" si="135"/>
        <v>0</v>
      </c>
      <c r="BG423" s="145">
        <f t="shared" si="136"/>
        <v>0</v>
      </c>
      <c r="BH423" s="145">
        <f t="shared" si="137"/>
        <v>0</v>
      </c>
      <c r="BI423" s="145">
        <f t="shared" si="138"/>
        <v>0</v>
      </c>
      <c r="BJ423" s="13" t="s">
        <v>83</v>
      </c>
      <c r="BK423" s="145">
        <f t="shared" si="139"/>
        <v>0</v>
      </c>
      <c r="BL423" s="13" t="s">
        <v>315</v>
      </c>
      <c r="BM423" s="144" t="s">
        <v>3838</v>
      </c>
    </row>
    <row r="424" spans="2:65" s="1" customFormat="1" ht="24.2" customHeight="1">
      <c r="B424" s="132"/>
      <c r="C424" s="133" t="s">
        <v>1262</v>
      </c>
      <c r="D424" s="133" t="s">
        <v>253</v>
      </c>
      <c r="E424" s="134" t="s">
        <v>977</v>
      </c>
      <c r="F424" s="135" t="s">
        <v>978</v>
      </c>
      <c r="G424" s="136" t="s">
        <v>411</v>
      </c>
      <c r="H424" s="137">
        <v>7.9</v>
      </c>
      <c r="I424" s="138"/>
      <c r="J424" s="139">
        <f t="shared" si="130"/>
        <v>0</v>
      </c>
      <c r="K424" s="135" t="s">
        <v>257</v>
      </c>
      <c r="L424" s="28"/>
      <c r="M424" s="140" t="s">
        <v>1</v>
      </c>
      <c r="N424" s="141" t="s">
        <v>41</v>
      </c>
      <c r="P424" s="142">
        <f t="shared" si="131"/>
        <v>0</v>
      </c>
      <c r="Q424" s="142">
        <v>1.3799999999999999E-3</v>
      </c>
      <c r="R424" s="142">
        <f t="shared" si="132"/>
        <v>1.0902E-2</v>
      </c>
      <c r="S424" s="142">
        <v>0</v>
      </c>
      <c r="T424" s="143">
        <f t="shared" si="133"/>
        <v>0</v>
      </c>
      <c r="AR424" s="144" t="s">
        <v>315</v>
      </c>
      <c r="AT424" s="144" t="s">
        <v>253</v>
      </c>
      <c r="AU424" s="144" t="s">
        <v>85</v>
      </c>
      <c r="AY424" s="13" t="s">
        <v>251</v>
      </c>
      <c r="BE424" s="145">
        <f t="shared" si="134"/>
        <v>0</v>
      </c>
      <c r="BF424" s="145">
        <f t="shared" si="135"/>
        <v>0</v>
      </c>
      <c r="BG424" s="145">
        <f t="shared" si="136"/>
        <v>0</v>
      </c>
      <c r="BH424" s="145">
        <f t="shared" si="137"/>
        <v>0</v>
      </c>
      <c r="BI424" s="145">
        <f t="shared" si="138"/>
        <v>0</v>
      </c>
      <c r="BJ424" s="13" t="s">
        <v>83</v>
      </c>
      <c r="BK424" s="145">
        <f t="shared" si="139"/>
        <v>0</v>
      </c>
      <c r="BL424" s="13" t="s">
        <v>315</v>
      </c>
      <c r="BM424" s="144" t="s">
        <v>3839</v>
      </c>
    </row>
    <row r="425" spans="2:65" s="1" customFormat="1" ht="24.2" customHeight="1">
      <c r="B425" s="132"/>
      <c r="C425" s="133" t="s">
        <v>1266</v>
      </c>
      <c r="D425" s="133" t="s">
        <v>253</v>
      </c>
      <c r="E425" s="134" t="s">
        <v>3840</v>
      </c>
      <c r="F425" s="135" t="s">
        <v>3841</v>
      </c>
      <c r="G425" s="136" t="s">
        <v>411</v>
      </c>
      <c r="H425" s="137">
        <v>67.915000000000006</v>
      </c>
      <c r="I425" s="138"/>
      <c r="J425" s="139">
        <f t="shared" si="130"/>
        <v>0</v>
      </c>
      <c r="K425" s="135" t="s">
        <v>257</v>
      </c>
      <c r="L425" s="28"/>
      <c r="M425" s="140" t="s">
        <v>1</v>
      </c>
      <c r="N425" s="141" t="s">
        <v>41</v>
      </c>
      <c r="P425" s="142">
        <f t="shared" si="131"/>
        <v>0</v>
      </c>
      <c r="Q425" s="142">
        <v>2.2799999999999999E-3</v>
      </c>
      <c r="R425" s="142">
        <f t="shared" si="132"/>
        <v>0.15484620000000002</v>
      </c>
      <c r="S425" s="142">
        <v>0</v>
      </c>
      <c r="T425" s="143">
        <f t="shared" si="133"/>
        <v>0</v>
      </c>
      <c r="AR425" s="144" t="s">
        <v>315</v>
      </c>
      <c r="AT425" s="144" t="s">
        <v>253</v>
      </c>
      <c r="AU425" s="144" t="s">
        <v>85</v>
      </c>
      <c r="AY425" s="13" t="s">
        <v>251</v>
      </c>
      <c r="BE425" s="145">
        <f t="shared" si="134"/>
        <v>0</v>
      </c>
      <c r="BF425" s="145">
        <f t="shared" si="135"/>
        <v>0</v>
      </c>
      <c r="BG425" s="145">
        <f t="shared" si="136"/>
        <v>0</v>
      </c>
      <c r="BH425" s="145">
        <f t="shared" si="137"/>
        <v>0</v>
      </c>
      <c r="BI425" s="145">
        <f t="shared" si="138"/>
        <v>0</v>
      </c>
      <c r="BJ425" s="13" t="s">
        <v>83</v>
      </c>
      <c r="BK425" s="145">
        <f t="shared" si="139"/>
        <v>0</v>
      </c>
      <c r="BL425" s="13" t="s">
        <v>315</v>
      </c>
      <c r="BM425" s="144" t="s">
        <v>3842</v>
      </c>
    </row>
    <row r="426" spans="2:65" s="1" customFormat="1" ht="33" customHeight="1">
      <c r="B426" s="132"/>
      <c r="C426" s="133" t="s">
        <v>1268</v>
      </c>
      <c r="D426" s="133" t="s">
        <v>253</v>
      </c>
      <c r="E426" s="134" t="s">
        <v>981</v>
      </c>
      <c r="F426" s="135" t="s">
        <v>982</v>
      </c>
      <c r="G426" s="136" t="s">
        <v>411</v>
      </c>
      <c r="H426" s="137">
        <v>16.425000000000001</v>
      </c>
      <c r="I426" s="138"/>
      <c r="J426" s="139">
        <f t="shared" si="130"/>
        <v>0</v>
      </c>
      <c r="K426" s="135" t="s">
        <v>257</v>
      </c>
      <c r="L426" s="28"/>
      <c r="M426" s="140" t="s">
        <v>1</v>
      </c>
      <c r="N426" s="141" t="s">
        <v>41</v>
      </c>
      <c r="P426" s="142">
        <f t="shared" si="131"/>
        <v>0</v>
      </c>
      <c r="Q426" s="142">
        <v>3.5100000000000001E-3</v>
      </c>
      <c r="R426" s="142">
        <f t="shared" si="132"/>
        <v>5.7651750000000002E-2</v>
      </c>
      <c r="S426" s="142">
        <v>0</v>
      </c>
      <c r="T426" s="143">
        <f t="shared" si="133"/>
        <v>0</v>
      </c>
      <c r="AR426" s="144" t="s">
        <v>315</v>
      </c>
      <c r="AT426" s="144" t="s">
        <v>253</v>
      </c>
      <c r="AU426" s="144" t="s">
        <v>85</v>
      </c>
      <c r="AY426" s="13" t="s">
        <v>251</v>
      </c>
      <c r="BE426" s="145">
        <f t="shared" si="134"/>
        <v>0</v>
      </c>
      <c r="BF426" s="145">
        <f t="shared" si="135"/>
        <v>0</v>
      </c>
      <c r="BG426" s="145">
        <f t="shared" si="136"/>
        <v>0</v>
      </c>
      <c r="BH426" s="145">
        <f t="shared" si="137"/>
        <v>0</v>
      </c>
      <c r="BI426" s="145">
        <f t="shared" si="138"/>
        <v>0</v>
      </c>
      <c r="BJ426" s="13" t="s">
        <v>83</v>
      </c>
      <c r="BK426" s="145">
        <f t="shared" si="139"/>
        <v>0</v>
      </c>
      <c r="BL426" s="13" t="s">
        <v>315</v>
      </c>
      <c r="BM426" s="144" t="s">
        <v>3843</v>
      </c>
    </row>
    <row r="427" spans="2:65" s="1" customFormat="1" ht="24.2" customHeight="1">
      <c r="B427" s="132"/>
      <c r="C427" s="133" t="s">
        <v>1272</v>
      </c>
      <c r="D427" s="133" t="s">
        <v>253</v>
      </c>
      <c r="E427" s="134" t="s">
        <v>3844</v>
      </c>
      <c r="F427" s="135" t="s">
        <v>3845</v>
      </c>
      <c r="G427" s="136" t="s">
        <v>411</v>
      </c>
      <c r="H427" s="137">
        <v>38.299999999999997</v>
      </c>
      <c r="I427" s="138"/>
      <c r="J427" s="139">
        <f t="shared" si="130"/>
        <v>0</v>
      </c>
      <c r="K427" s="135" t="s">
        <v>257</v>
      </c>
      <c r="L427" s="28"/>
      <c r="M427" s="140" t="s">
        <v>1</v>
      </c>
      <c r="N427" s="141" t="s">
        <v>41</v>
      </c>
      <c r="P427" s="142">
        <f t="shared" si="131"/>
        <v>0</v>
      </c>
      <c r="Q427" s="142">
        <v>1.15E-3</v>
      </c>
      <c r="R427" s="142">
        <f t="shared" si="132"/>
        <v>4.4044999999999994E-2</v>
      </c>
      <c r="S427" s="142">
        <v>0</v>
      </c>
      <c r="T427" s="143">
        <f t="shared" si="133"/>
        <v>0</v>
      </c>
      <c r="AR427" s="144" t="s">
        <v>315</v>
      </c>
      <c r="AT427" s="144" t="s">
        <v>253</v>
      </c>
      <c r="AU427" s="144" t="s">
        <v>85</v>
      </c>
      <c r="AY427" s="13" t="s">
        <v>251</v>
      </c>
      <c r="BE427" s="145">
        <f t="shared" si="134"/>
        <v>0</v>
      </c>
      <c r="BF427" s="145">
        <f t="shared" si="135"/>
        <v>0</v>
      </c>
      <c r="BG427" s="145">
        <f t="shared" si="136"/>
        <v>0</v>
      </c>
      <c r="BH427" s="145">
        <f t="shared" si="137"/>
        <v>0</v>
      </c>
      <c r="BI427" s="145">
        <f t="shared" si="138"/>
        <v>0</v>
      </c>
      <c r="BJ427" s="13" t="s">
        <v>83</v>
      </c>
      <c r="BK427" s="145">
        <f t="shared" si="139"/>
        <v>0</v>
      </c>
      <c r="BL427" s="13" t="s">
        <v>315</v>
      </c>
      <c r="BM427" s="144" t="s">
        <v>3846</v>
      </c>
    </row>
    <row r="428" spans="2:65" s="1" customFormat="1" ht="16.5" customHeight="1">
      <c r="B428" s="132"/>
      <c r="C428" s="133" t="s">
        <v>1276</v>
      </c>
      <c r="D428" s="133" t="s">
        <v>253</v>
      </c>
      <c r="E428" s="134" t="s">
        <v>3847</v>
      </c>
      <c r="F428" s="135" t="s">
        <v>3848</v>
      </c>
      <c r="G428" s="136" t="s">
        <v>411</v>
      </c>
      <c r="H428" s="137">
        <v>4.7</v>
      </c>
      <c r="I428" s="138"/>
      <c r="J428" s="139">
        <f t="shared" si="130"/>
        <v>0</v>
      </c>
      <c r="K428" s="135" t="s">
        <v>257</v>
      </c>
      <c r="L428" s="28"/>
      <c r="M428" s="140" t="s">
        <v>1</v>
      </c>
      <c r="N428" s="141" t="s">
        <v>41</v>
      </c>
      <c r="P428" s="142">
        <f t="shared" si="131"/>
        <v>0</v>
      </c>
      <c r="Q428" s="142">
        <v>1.1100000000000001E-3</v>
      </c>
      <c r="R428" s="142">
        <f t="shared" si="132"/>
        <v>5.2170000000000003E-3</v>
      </c>
      <c r="S428" s="142">
        <v>0</v>
      </c>
      <c r="T428" s="143">
        <f t="shared" si="133"/>
        <v>0</v>
      </c>
      <c r="AR428" s="144" t="s">
        <v>315</v>
      </c>
      <c r="AT428" s="144" t="s">
        <v>253</v>
      </c>
      <c r="AU428" s="144" t="s">
        <v>85</v>
      </c>
      <c r="AY428" s="13" t="s">
        <v>251</v>
      </c>
      <c r="BE428" s="145">
        <f t="shared" si="134"/>
        <v>0</v>
      </c>
      <c r="BF428" s="145">
        <f t="shared" si="135"/>
        <v>0</v>
      </c>
      <c r="BG428" s="145">
        <f t="shared" si="136"/>
        <v>0</v>
      </c>
      <c r="BH428" s="145">
        <f t="shared" si="137"/>
        <v>0</v>
      </c>
      <c r="BI428" s="145">
        <f t="shared" si="138"/>
        <v>0</v>
      </c>
      <c r="BJ428" s="13" t="s">
        <v>83</v>
      </c>
      <c r="BK428" s="145">
        <f t="shared" si="139"/>
        <v>0</v>
      </c>
      <c r="BL428" s="13" t="s">
        <v>315</v>
      </c>
      <c r="BM428" s="144" t="s">
        <v>3849</v>
      </c>
    </row>
    <row r="429" spans="2:65" s="1" customFormat="1" ht="24.2" customHeight="1">
      <c r="B429" s="132"/>
      <c r="C429" s="133" t="s">
        <v>1280</v>
      </c>
      <c r="D429" s="133" t="s">
        <v>253</v>
      </c>
      <c r="E429" s="134" t="s">
        <v>3850</v>
      </c>
      <c r="F429" s="135" t="s">
        <v>3851</v>
      </c>
      <c r="G429" s="136" t="s">
        <v>411</v>
      </c>
      <c r="H429" s="137">
        <v>144.51300000000001</v>
      </c>
      <c r="I429" s="138"/>
      <c r="J429" s="139">
        <f t="shared" si="130"/>
        <v>0</v>
      </c>
      <c r="K429" s="135" t="s">
        <v>257</v>
      </c>
      <c r="L429" s="28"/>
      <c r="M429" s="140" t="s">
        <v>1</v>
      </c>
      <c r="N429" s="141" t="s">
        <v>41</v>
      </c>
      <c r="P429" s="142">
        <f t="shared" si="131"/>
        <v>0</v>
      </c>
      <c r="Q429" s="142">
        <v>5.5999999999999995E-4</v>
      </c>
      <c r="R429" s="142">
        <f t="shared" si="132"/>
        <v>8.092727999999999E-2</v>
      </c>
      <c r="S429" s="142">
        <v>0</v>
      </c>
      <c r="T429" s="143">
        <f t="shared" si="133"/>
        <v>0</v>
      </c>
      <c r="AR429" s="144" t="s">
        <v>315</v>
      </c>
      <c r="AT429" s="144" t="s">
        <v>253</v>
      </c>
      <c r="AU429" s="144" t="s">
        <v>85</v>
      </c>
      <c r="AY429" s="13" t="s">
        <v>251</v>
      </c>
      <c r="BE429" s="145">
        <f t="shared" si="134"/>
        <v>0</v>
      </c>
      <c r="BF429" s="145">
        <f t="shared" si="135"/>
        <v>0</v>
      </c>
      <c r="BG429" s="145">
        <f t="shared" si="136"/>
        <v>0</v>
      </c>
      <c r="BH429" s="145">
        <f t="shared" si="137"/>
        <v>0</v>
      </c>
      <c r="BI429" s="145">
        <f t="shared" si="138"/>
        <v>0</v>
      </c>
      <c r="BJ429" s="13" t="s">
        <v>83</v>
      </c>
      <c r="BK429" s="145">
        <f t="shared" si="139"/>
        <v>0</v>
      </c>
      <c r="BL429" s="13" t="s">
        <v>315</v>
      </c>
      <c r="BM429" s="144" t="s">
        <v>3852</v>
      </c>
    </row>
    <row r="430" spans="2:65" s="1" customFormat="1" ht="24.2" customHeight="1">
      <c r="B430" s="132"/>
      <c r="C430" s="133" t="s">
        <v>1284</v>
      </c>
      <c r="D430" s="133" t="s">
        <v>253</v>
      </c>
      <c r="E430" s="134" t="s">
        <v>3853</v>
      </c>
      <c r="F430" s="135" t="s">
        <v>3854</v>
      </c>
      <c r="G430" s="136" t="s">
        <v>411</v>
      </c>
      <c r="H430" s="137">
        <v>3.7149999999999999</v>
      </c>
      <c r="I430" s="138"/>
      <c r="J430" s="139">
        <f t="shared" si="130"/>
        <v>0</v>
      </c>
      <c r="K430" s="135" t="s">
        <v>257</v>
      </c>
      <c r="L430" s="28"/>
      <c r="M430" s="140" t="s">
        <v>1</v>
      </c>
      <c r="N430" s="141" t="s">
        <v>41</v>
      </c>
      <c r="P430" s="142">
        <f t="shared" si="131"/>
        <v>0</v>
      </c>
      <c r="Q430" s="142">
        <v>7.2999999999999996E-4</v>
      </c>
      <c r="R430" s="142">
        <f t="shared" si="132"/>
        <v>2.7119499999999999E-3</v>
      </c>
      <c r="S430" s="142">
        <v>0</v>
      </c>
      <c r="T430" s="143">
        <f t="shared" si="133"/>
        <v>0</v>
      </c>
      <c r="AR430" s="144" t="s">
        <v>315</v>
      </c>
      <c r="AT430" s="144" t="s">
        <v>253</v>
      </c>
      <c r="AU430" s="144" t="s">
        <v>85</v>
      </c>
      <c r="AY430" s="13" t="s">
        <v>251</v>
      </c>
      <c r="BE430" s="145">
        <f t="shared" si="134"/>
        <v>0</v>
      </c>
      <c r="BF430" s="145">
        <f t="shared" si="135"/>
        <v>0</v>
      </c>
      <c r="BG430" s="145">
        <f t="shared" si="136"/>
        <v>0</v>
      </c>
      <c r="BH430" s="145">
        <f t="shared" si="137"/>
        <v>0</v>
      </c>
      <c r="BI430" s="145">
        <f t="shared" si="138"/>
        <v>0</v>
      </c>
      <c r="BJ430" s="13" t="s">
        <v>83</v>
      </c>
      <c r="BK430" s="145">
        <f t="shared" si="139"/>
        <v>0</v>
      </c>
      <c r="BL430" s="13" t="s">
        <v>315</v>
      </c>
      <c r="BM430" s="144" t="s">
        <v>3855</v>
      </c>
    </row>
    <row r="431" spans="2:65" s="1" customFormat="1" ht="24.2" customHeight="1">
      <c r="B431" s="132"/>
      <c r="C431" s="133" t="s">
        <v>1290</v>
      </c>
      <c r="D431" s="133" t="s">
        <v>253</v>
      </c>
      <c r="E431" s="134" t="s">
        <v>3856</v>
      </c>
      <c r="F431" s="135" t="s">
        <v>3857</v>
      </c>
      <c r="G431" s="136" t="s">
        <v>411</v>
      </c>
      <c r="H431" s="137">
        <v>9.6349999999999998</v>
      </c>
      <c r="I431" s="138"/>
      <c r="J431" s="139">
        <f t="shared" si="130"/>
        <v>0</v>
      </c>
      <c r="K431" s="135" t="s">
        <v>257</v>
      </c>
      <c r="L431" s="28"/>
      <c r="M431" s="140" t="s">
        <v>1</v>
      </c>
      <c r="N431" s="141" t="s">
        <v>41</v>
      </c>
      <c r="P431" s="142">
        <f t="shared" si="131"/>
        <v>0</v>
      </c>
      <c r="Q431" s="142">
        <v>1.1000000000000001E-3</v>
      </c>
      <c r="R431" s="142">
        <f t="shared" si="132"/>
        <v>1.05985E-2</v>
      </c>
      <c r="S431" s="142">
        <v>0</v>
      </c>
      <c r="T431" s="143">
        <f t="shared" si="133"/>
        <v>0</v>
      </c>
      <c r="AR431" s="144" t="s">
        <v>315</v>
      </c>
      <c r="AT431" s="144" t="s">
        <v>253</v>
      </c>
      <c r="AU431" s="144" t="s">
        <v>85</v>
      </c>
      <c r="AY431" s="13" t="s">
        <v>251</v>
      </c>
      <c r="BE431" s="145">
        <f t="shared" si="134"/>
        <v>0</v>
      </c>
      <c r="BF431" s="145">
        <f t="shared" si="135"/>
        <v>0</v>
      </c>
      <c r="BG431" s="145">
        <f t="shared" si="136"/>
        <v>0</v>
      </c>
      <c r="BH431" s="145">
        <f t="shared" si="137"/>
        <v>0</v>
      </c>
      <c r="BI431" s="145">
        <f t="shared" si="138"/>
        <v>0</v>
      </c>
      <c r="BJ431" s="13" t="s">
        <v>83</v>
      </c>
      <c r="BK431" s="145">
        <f t="shared" si="139"/>
        <v>0</v>
      </c>
      <c r="BL431" s="13" t="s">
        <v>315</v>
      </c>
      <c r="BM431" s="144" t="s">
        <v>3858</v>
      </c>
    </row>
    <row r="432" spans="2:65" s="1" customFormat="1" ht="24.2" customHeight="1">
      <c r="B432" s="132"/>
      <c r="C432" s="133" t="s">
        <v>1294</v>
      </c>
      <c r="D432" s="133" t="s">
        <v>253</v>
      </c>
      <c r="E432" s="134" t="s">
        <v>985</v>
      </c>
      <c r="F432" s="135" t="s">
        <v>986</v>
      </c>
      <c r="G432" s="136" t="s">
        <v>411</v>
      </c>
      <c r="H432" s="137">
        <v>64.2</v>
      </c>
      <c r="I432" s="138"/>
      <c r="J432" s="139">
        <f t="shared" si="130"/>
        <v>0</v>
      </c>
      <c r="K432" s="135" t="s">
        <v>257</v>
      </c>
      <c r="L432" s="28"/>
      <c r="M432" s="140" t="s">
        <v>1</v>
      </c>
      <c r="N432" s="141" t="s">
        <v>41</v>
      </c>
      <c r="P432" s="142">
        <f t="shared" si="131"/>
        <v>0</v>
      </c>
      <c r="Q432" s="142">
        <v>9.3999999999999997E-4</v>
      </c>
      <c r="R432" s="142">
        <f t="shared" si="132"/>
        <v>6.0347999999999999E-2</v>
      </c>
      <c r="S432" s="142">
        <v>0</v>
      </c>
      <c r="T432" s="143">
        <f t="shared" si="133"/>
        <v>0</v>
      </c>
      <c r="AR432" s="144" t="s">
        <v>315</v>
      </c>
      <c r="AT432" s="144" t="s">
        <v>253</v>
      </c>
      <c r="AU432" s="144" t="s">
        <v>85</v>
      </c>
      <c r="AY432" s="13" t="s">
        <v>251</v>
      </c>
      <c r="BE432" s="145">
        <f t="shared" si="134"/>
        <v>0</v>
      </c>
      <c r="BF432" s="145">
        <f t="shared" si="135"/>
        <v>0</v>
      </c>
      <c r="BG432" s="145">
        <f t="shared" si="136"/>
        <v>0</v>
      </c>
      <c r="BH432" s="145">
        <f t="shared" si="137"/>
        <v>0</v>
      </c>
      <c r="BI432" s="145">
        <f t="shared" si="138"/>
        <v>0</v>
      </c>
      <c r="BJ432" s="13" t="s">
        <v>83</v>
      </c>
      <c r="BK432" s="145">
        <f t="shared" si="139"/>
        <v>0</v>
      </c>
      <c r="BL432" s="13" t="s">
        <v>315</v>
      </c>
      <c r="BM432" s="144" t="s">
        <v>987</v>
      </c>
    </row>
    <row r="433" spans="2:65" s="1" customFormat="1" ht="24.2" customHeight="1">
      <c r="B433" s="132"/>
      <c r="C433" s="133" t="s">
        <v>1298</v>
      </c>
      <c r="D433" s="133" t="s">
        <v>253</v>
      </c>
      <c r="E433" s="134" t="s">
        <v>3859</v>
      </c>
      <c r="F433" s="135" t="s">
        <v>3860</v>
      </c>
      <c r="G433" s="136" t="s">
        <v>411</v>
      </c>
      <c r="H433" s="137">
        <v>10.186</v>
      </c>
      <c r="I433" s="138"/>
      <c r="J433" s="139">
        <f t="shared" si="130"/>
        <v>0</v>
      </c>
      <c r="K433" s="135" t="s">
        <v>257</v>
      </c>
      <c r="L433" s="28"/>
      <c r="M433" s="140" t="s">
        <v>1</v>
      </c>
      <c r="N433" s="141" t="s">
        <v>41</v>
      </c>
      <c r="P433" s="142">
        <f t="shared" si="131"/>
        <v>0</v>
      </c>
      <c r="Q433" s="142">
        <v>5.9000000000000003E-4</v>
      </c>
      <c r="R433" s="142">
        <f t="shared" si="132"/>
        <v>6.0097400000000004E-3</v>
      </c>
      <c r="S433" s="142">
        <v>0</v>
      </c>
      <c r="T433" s="143">
        <f t="shared" si="133"/>
        <v>0</v>
      </c>
      <c r="AR433" s="144" t="s">
        <v>315</v>
      </c>
      <c r="AT433" s="144" t="s">
        <v>253</v>
      </c>
      <c r="AU433" s="144" t="s">
        <v>85</v>
      </c>
      <c r="AY433" s="13" t="s">
        <v>251</v>
      </c>
      <c r="BE433" s="145">
        <f t="shared" si="134"/>
        <v>0</v>
      </c>
      <c r="BF433" s="145">
        <f t="shared" si="135"/>
        <v>0</v>
      </c>
      <c r="BG433" s="145">
        <f t="shared" si="136"/>
        <v>0</v>
      </c>
      <c r="BH433" s="145">
        <f t="shared" si="137"/>
        <v>0</v>
      </c>
      <c r="BI433" s="145">
        <f t="shared" si="138"/>
        <v>0</v>
      </c>
      <c r="BJ433" s="13" t="s">
        <v>83</v>
      </c>
      <c r="BK433" s="145">
        <f t="shared" si="139"/>
        <v>0</v>
      </c>
      <c r="BL433" s="13" t="s">
        <v>315</v>
      </c>
      <c r="BM433" s="144" t="s">
        <v>3861</v>
      </c>
    </row>
    <row r="434" spans="2:65" s="1" customFormat="1" ht="29.25">
      <c r="B434" s="28"/>
      <c r="D434" s="156" t="s">
        <v>679</v>
      </c>
      <c r="F434" s="157" t="s">
        <v>3862</v>
      </c>
      <c r="I434" s="158"/>
      <c r="L434" s="28"/>
      <c r="M434" s="159"/>
      <c r="T434" s="52"/>
      <c r="AT434" s="13" t="s">
        <v>679</v>
      </c>
      <c r="AU434" s="13" t="s">
        <v>85</v>
      </c>
    </row>
    <row r="435" spans="2:65" s="1" customFormat="1" ht="24.2" customHeight="1">
      <c r="B435" s="132"/>
      <c r="C435" s="133" t="s">
        <v>1302</v>
      </c>
      <c r="D435" s="133" t="s">
        <v>253</v>
      </c>
      <c r="E435" s="134" t="s">
        <v>3859</v>
      </c>
      <c r="F435" s="135" t="s">
        <v>3860</v>
      </c>
      <c r="G435" s="136" t="s">
        <v>411</v>
      </c>
      <c r="H435" s="137">
        <v>21.695</v>
      </c>
      <c r="I435" s="138"/>
      <c r="J435" s="139">
        <f>ROUND(I435*H435,2)</f>
        <v>0</v>
      </c>
      <c r="K435" s="135" t="s">
        <v>257</v>
      </c>
      <c r="L435" s="28"/>
      <c r="M435" s="140" t="s">
        <v>1</v>
      </c>
      <c r="N435" s="141" t="s">
        <v>41</v>
      </c>
      <c r="P435" s="142">
        <f>O435*H435</f>
        <v>0</v>
      </c>
      <c r="Q435" s="142">
        <v>5.9000000000000003E-4</v>
      </c>
      <c r="R435" s="142">
        <f>Q435*H435</f>
        <v>1.280005E-2</v>
      </c>
      <c r="S435" s="142">
        <v>0</v>
      </c>
      <c r="T435" s="143">
        <f>S435*H435</f>
        <v>0</v>
      </c>
      <c r="AR435" s="144" t="s">
        <v>315</v>
      </c>
      <c r="AT435" s="144" t="s">
        <v>253</v>
      </c>
      <c r="AU435" s="144" t="s">
        <v>85</v>
      </c>
      <c r="AY435" s="13" t="s">
        <v>251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3" t="s">
        <v>83</v>
      </c>
      <c r="BK435" s="145">
        <f>ROUND(I435*H435,2)</f>
        <v>0</v>
      </c>
      <c r="BL435" s="13" t="s">
        <v>315</v>
      </c>
      <c r="BM435" s="144" t="s">
        <v>3863</v>
      </c>
    </row>
    <row r="436" spans="2:65" s="1" customFormat="1" ht="29.25">
      <c r="B436" s="28"/>
      <c r="D436" s="156" t="s">
        <v>679</v>
      </c>
      <c r="F436" s="157" t="s">
        <v>3864</v>
      </c>
      <c r="I436" s="158"/>
      <c r="L436" s="28"/>
      <c r="M436" s="159"/>
      <c r="T436" s="52"/>
      <c r="AT436" s="13" t="s">
        <v>679</v>
      </c>
      <c r="AU436" s="13" t="s">
        <v>85</v>
      </c>
    </row>
    <row r="437" spans="2:65" s="1" customFormat="1" ht="24.2" customHeight="1">
      <c r="B437" s="132"/>
      <c r="C437" s="133" t="s">
        <v>1306</v>
      </c>
      <c r="D437" s="133" t="s">
        <v>253</v>
      </c>
      <c r="E437" s="134" t="s">
        <v>3859</v>
      </c>
      <c r="F437" s="135" t="s">
        <v>3860</v>
      </c>
      <c r="G437" s="136" t="s">
        <v>411</v>
      </c>
      <c r="H437" s="137">
        <v>43.89</v>
      </c>
      <c r="I437" s="138"/>
      <c r="J437" s="139">
        <f>ROUND(I437*H437,2)</f>
        <v>0</v>
      </c>
      <c r="K437" s="135" t="s">
        <v>257</v>
      </c>
      <c r="L437" s="28"/>
      <c r="M437" s="140" t="s">
        <v>1</v>
      </c>
      <c r="N437" s="141" t="s">
        <v>41</v>
      </c>
      <c r="P437" s="142">
        <f>O437*H437</f>
        <v>0</v>
      </c>
      <c r="Q437" s="142">
        <v>5.9000000000000003E-4</v>
      </c>
      <c r="R437" s="142">
        <f>Q437*H437</f>
        <v>2.5895100000000001E-2</v>
      </c>
      <c r="S437" s="142">
        <v>0</v>
      </c>
      <c r="T437" s="143">
        <f>S437*H437</f>
        <v>0</v>
      </c>
      <c r="AR437" s="144" t="s">
        <v>315</v>
      </c>
      <c r="AT437" s="144" t="s">
        <v>253</v>
      </c>
      <c r="AU437" s="144" t="s">
        <v>85</v>
      </c>
      <c r="AY437" s="13" t="s">
        <v>251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3" t="s">
        <v>83</v>
      </c>
      <c r="BK437" s="145">
        <f>ROUND(I437*H437,2)</f>
        <v>0</v>
      </c>
      <c r="BL437" s="13" t="s">
        <v>315</v>
      </c>
      <c r="BM437" s="144" t="s">
        <v>3865</v>
      </c>
    </row>
    <row r="438" spans="2:65" s="1" customFormat="1" ht="29.25">
      <c r="B438" s="28"/>
      <c r="D438" s="156" t="s">
        <v>679</v>
      </c>
      <c r="F438" s="157" t="s">
        <v>3862</v>
      </c>
      <c r="I438" s="158"/>
      <c r="L438" s="28"/>
      <c r="M438" s="159"/>
      <c r="T438" s="52"/>
      <c r="AT438" s="13" t="s">
        <v>679</v>
      </c>
      <c r="AU438" s="13" t="s">
        <v>85</v>
      </c>
    </row>
    <row r="439" spans="2:65" s="1" customFormat="1" ht="24.2" customHeight="1">
      <c r="B439" s="132"/>
      <c r="C439" s="133" t="s">
        <v>1312</v>
      </c>
      <c r="D439" s="133" t="s">
        <v>253</v>
      </c>
      <c r="E439" s="134" t="s">
        <v>3866</v>
      </c>
      <c r="F439" s="135" t="s">
        <v>3867</v>
      </c>
      <c r="G439" s="136" t="s">
        <v>411</v>
      </c>
      <c r="H439" s="137">
        <v>26.35</v>
      </c>
      <c r="I439" s="138"/>
      <c r="J439" s="139">
        <f t="shared" ref="J439:J447" si="140">ROUND(I439*H439,2)</f>
        <v>0</v>
      </c>
      <c r="K439" s="135" t="s">
        <v>257</v>
      </c>
      <c r="L439" s="28"/>
      <c r="M439" s="140" t="s">
        <v>1</v>
      </c>
      <c r="N439" s="141" t="s">
        <v>41</v>
      </c>
      <c r="P439" s="142">
        <f t="shared" ref="P439:P447" si="141">O439*H439</f>
        <v>0</v>
      </c>
      <c r="Q439" s="142">
        <v>7.6999999999999996E-4</v>
      </c>
      <c r="R439" s="142">
        <f t="shared" ref="R439:R447" si="142">Q439*H439</f>
        <v>2.0289499999999999E-2</v>
      </c>
      <c r="S439" s="142">
        <v>0</v>
      </c>
      <c r="T439" s="143">
        <f t="shared" ref="T439:T447" si="143">S439*H439</f>
        <v>0</v>
      </c>
      <c r="AR439" s="144" t="s">
        <v>315</v>
      </c>
      <c r="AT439" s="144" t="s">
        <v>253</v>
      </c>
      <c r="AU439" s="144" t="s">
        <v>85</v>
      </c>
      <c r="AY439" s="13" t="s">
        <v>251</v>
      </c>
      <c r="BE439" s="145">
        <f t="shared" ref="BE439:BE447" si="144">IF(N439="základní",J439,0)</f>
        <v>0</v>
      </c>
      <c r="BF439" s="145">
        <f t="shared" ref="BF439:BF447" si="145">IF(N439="snížená",J439,0)</f>
        <v>0</v>
      </c>
      <c r="BG439" s="145">
        <f t="shared" ref="BG439:BG447" si="146">IF(N439="zákl. přenesená",J439,0)</f>
        <v>0</v>
      </c>
      <c r="BH439" s="145">
        <f t="shared" ref="BH439:BH447" si="147">IF(N439="sníž. přenesená",J439,0)</f>
        <v>0</v>
      </c>
      <c r="BI439" s="145">
        <f t="shared" ref="BI439:BI447" si="148">IF(N439="nulová",J439,0)</f>
        <v>0</v>
      </c>
      <c r="BJ439" s="13" t="s">
        <v>83</v>
      </c>
      <c r="BK439" s="145">
        <f t="shared" ref="BK439:BK447" si="149">ROUND(I439*H439,2)</f>
        <v>0</v>
      </c>
      <c r="BL439" s="13" t="s">
        <v>315</v>
      </c>
      <c r="BM439" s="144" t="s">
        <v>3868</v>
      </c>
    </row>
    <row r="440" spans="2:65" s="1" customFormat="1" ht="24.2" customHeight="1">
      <c r="B440" s="132"/>
      <c r="C440" s="133" t="s">
        <v>1316</v>
      </c>
      <c r="D440" s="133" t="s">
        <v>253</v>
      </c>
      <c r="E440" s="134" t="s">
        <v>3869</v>
      </c>
      <c r="F440" s="135" t="s">
        <v>3870</v>
      </c>
      <c r="G440" s="136" t="s">
        <v>411</v>
      </c>
      <c r="H440" s="137">
        <v>31.49</v>
      </c>
      <c r="I440" s="138"/>
      <c r="J440" s="139">
        <f t="shared" si="140"/>
        <v>0</v>
      </c>
      <c r="K440" s="135" t="s">
        <v>257</v>
      </c>
      <c r="L440" s="28"/>
      <c r="M440" s="140" t="s">
        <v>1</v>
      </c>
      <c r="N440" s="141" t="s">
        <v>41</v>
      </c>
      <c r="P440" s="142">
        <f t="shared" si="141"/>
        <v>0</v>
      </c>
      <c r="Q440" s="142">
        <v>1.14E-3</v>
      </c>
      <c r="R440" s="142">
        <f t="shared" si="142"/>
        <v>3.5898599999999996E-2</v>
      </c>
      <c r="S440" s="142">
        <v>0</v>
      </c>
      <c r="T440" s="143">
        <f t="shared" si="143"/>
        <v>0</v>
      </c>
      <c r="AR440" s="144" t="s">
        <v>315</v>
      </c>
      <c r="AT440" s="144" t="s">
        <v>253</v>
      </c>
      <c r="AU440" s="144" t="s">
        <v>85</v>
      </c>
      <c r="AY440" s="13" t="s">
        <v>251</v>
      </c>
      <c r="BE440" s="145">
        <f t="shared" si="144"/>
        <v>0</v>
      </c>
      <c r="BF440" s="145">
        <f t="shared" si="145"/>
        <v>0</v>
      </c>
      <c r="BG440" s="145">
        <f t="shared" si="146"/>
        <v>0</v>
      </c>
      <c r="BH440" s="145">
        <f t="shared" si="147"/>
        <v>0</v>
      </c>
      <c r="BI440" s="145">
        <f t="shared" si="148"/>
        <v>0</v>
      </c>
      <c r="BJ440" s="13" t="s">
        <v>83</v>
      </c>
      <c r="BK440" s="145">
        <f t="shared" si="149"/>
        <v>0</v>
      </c>
      <c r="BL440" s="13" t="s">
        <v>315</v>
      </c>
      <c r="BM440" s="144" t="s">
        <v>3871</v>
      </c>
    </row>
    <row r="441" spans="2:65" s="1" customFormat="1" ht="24.2" customHeight="1">
      <c r="B441" s="132"/>
      <c r="C441" s="133" t="s">
        <v>1321</v>
      </c>
      <c r="D441" s="133" t="s">
        <v>253</v>
      </c>
      <c r="E441" s="134" t="s">
        <v>3872</v>
      </c>
      <c r="F441" s="135" t="s">
        <v>3873</v>
      </c>
      <c r="G441" s="136" t="s">
        <v>256</v>
      </c>
      <c r="H441" s="137">
        <v>25.088999999999999</v>
      </c>
      <c r="I441" s="138"/>
      <c r="J441" s="139">
        <f t="shared" si="140"/>
        <v>0</v>
      </c>
      <c r="K441" s="135" t="s">
        <v>257</v>
      </c>
      <c r="L441" s="28"/>
      <c r="M441" s="140" t="s">
        <v>1</v>
      </c>
      <c r="N441" s="141" t="s">
        <v>41</v>
      </c>
      <c r="P441" s="142">
        <f t="shared" si="141"/>
        <v>0</v>
      </c>
      <c r="Q441" s="142">
        <v>2.2899999999999999E-3</v>
      </c>
      <c r="R441" s="142">
        <f t="shared" si="142"/>
        <v>5.7453809999999994E-2</v>
      </c>
      <c r="S441" s="142">
        <v>0</v>
      </c>
      <c r="T441" s="143">
        <f t="shared" si="143"/>
        <v>0</v>
      </c>
      <c r="AR441" s="144" t="s">
        <v>315</v>
      </c>
      <c r="AT441" s="144" t="s">
        <v>253</v>
      </c>
      <c r="AU441" s="144" t="s">
        <v>85</v>
      </c>
      <c r="AY441" s="13" t="s">
        <v>251</v>
      </c>
      <c r="BE441" s="145">
        <f t="shared" si="144"/>
        <v>0</v>
      </c>
      <c r="BF441" s="145">
        <f t="shared" si="145"/>
        <v>0</v>
      </c>
      <c r="BG441" s="145">
        <f t="shared" si="146"/>
        <v>0</v>
      </c>
      <c r="BH441" s="145">
        <f t="shared" si="147"/>
        <v>0</v>
      </c>
      <c r="BI441" s="145">
        <f t="shared" si="148"/>
        <v>0</v>
      </c>
      <c r="BJ441" s="13" t="s">
        <v>83</v>
      </c>
      <c r="BK441" s="145">
        <f t="shared" si="149"/>
        <v>0</v>
      </c>
      <c r="BL441" s="13" t="s">
        <v>315</v>
      </c>
      <c r="BM441" s="144" t="s">
        <v>3874</v>
      </c>
    </row>
    <row r="442" spans="2:65" s="1" customFormat="1" ht="21.75" customHeight="1">
      <c r="B442" s="132"/>
      <c r="C442" s="133" t="s">
        <v>1327</v>
      </c>
      <c r="D442" s="133" t="s">
        <v>253</v>
      </c>
      <c r="E442" s="134" t="s">
        <v>3875</v>
      </c>
      <c r="F442" s="135" t="s">
        <v>3876</v>
      </c>
      <c r="G442" s="136" t="s">
        <v>411</v>
      </c>
      <c r="H442" s="137">
        <v>94.9</v>
      </c>
      <c r="I442" s="138"/>
      <c r="J442" s="139">
        <f t="shared" si="140"/>
        <v>0</v>
      </c>
      <c r="K442" s="135" t="s">
        <v>257</v>
      </c>
      <c r="L442" s="28"/>
      <c r="M442" s="140" t="s">
        <v>1</v>
      </c>
      <c r="N442" s="141" t="s">
        <v>41</v>
      </c>
      <c r="P442" s="142">
        <f t="shared" si="141"/>
        <v>0</v>
      </c>
      <c r="Q442" s="142">
        <v>8.9999999999999998E-4</v>
      </c>
      <c r="R442" s="142">
        <f t="shared" si="142"/>
        <v>8.541E-2</v>
      </c>
      <c r="S442" s="142">
        <v>0</v>
      </c>
      <c r="T442" s="143">
        <f t="shared" si="143"/>
        <v>0</v>
      </c>
      <c r="AR442" s="144" t="s">
        <v>315</v>
      </c>
      <c r="AT442" s="144" t="s">
        <v>253</v>
      </c>
      <c r="AU442" s="144" t="s">
        <v>85</v>
      </c>
      <c r="AY442" s="13" t="s">
        <v>251</v>
      </c>
      <c r="BE442" s="145">
        <f t="shared" si="144"/>
        <v>0</v>
      </c>
      <c r="BF442" s="145">
        <f t="shared" si="145"/>
        <v>0</v>
      </c>
      <c r="BG442" s="145">
        <f t="shared" si="146"/>
        <v>0</v>
      </c>
      <c r="BH442" s="145">
        <f t="shared" si="147"/>
        <v>0</v>
      </c>
      <c r="BI442" s="145">
        <f t="shared" si="148"/>
        <v>0</v>
      </c>
      <c r="BJ442" s="13" t="s">
        <v>83</v>
      </c>
      <c r="BK442" s="145">
        <f t="shared" si="149"/>
        <v>0</v>
      </c>
      <c r="BL442" s="13" t="s">
        <v>315</v>
      </c>
      <c r="BM442" s="144" t="s">
        <v>3877</v>
      </c>
    </row>
    <row r="443" spans="2:65" s="1" customFormat="1" ht="21.75" customHeight="1">
      <c r="B443" s="132"/>
      <c r="C443" s="133" t="s">
        <v>1331</v>
      </c>
      <c r="D443" s="133" t="s">
        <v>253</v>
      </c>
      <c r="E443" s="134" t="s">
        <v>3878</v>
      </c>
      <c r="F443" s="135" t="s">
        <v>3879</v>
      </c>
      <c r="G443" s="136" t="s">
        <v>411</v>
      </c>
      <c r="H443" s="137">
        <v>3.7149999999999999</v>
      </c>
      <c r="I443" s="138"/>
      <c r="J443" s="139">
        <f t="shared" si="140"/>
        <v>0</v>
      </c>
      <c r="K443" s="135" t="s">
        <v>257</v>
      </c>
      <c r="L443" s="28"/>
      <c r="M443" s="140" t="s">
        <v>1</v>
      </c>
      <c r="N443" s="141" t="s">
        <v>41</v>
      </c>
      <c r="P443" s="142">
        <f t="shared" si="141"/>
        <v>0</v>
      </c>
      <c r="Q443" s="142">
        <v>9.1E-4</v>
      </c>
      <c r="R443" s="142">
        <f t="shared" si="142"/>
        <v>3.3806499999999998E-3</v>
      </c>
      <c r="S443" s="142">
        <v>0</v>
      </c>
      <c r="T443" s="143">
        <f t="shared" si="143"/>
        <v>0</v>
      </c>
      <c r="AR443" s="144" t="s">
        <v>315</v>
      </c>
      <c r="AT443" s="144" t="s">
        <v>253</v>
      </c>
      <c r="AU443" s="144" t="s">
        <v>85</v>
      </c>
      <c r="AY443" s="13" t="s">
        <v>251</v>
      </c>
      <c r="BE443" s="145">
        <f t="shared" si="144"/>
        <v>0</v>
      </c>
      <c r="BF443" s="145">
        <f t="shared" si="145"/>
        <v>0</v>
      </c>
      <c r="BG443" s="145">
        <f t="shared" si="146"/>
        <v>0</v>
      </c>
      <c r="BH443" s="145">
        <f t="shared" si="147"/>
        <v>0</v>
      </c>
      <c r="BI443" s="145">
        <f t="shared" si="148"/>
        <v>0</v>
      </c>
      <c r="BJ443" s="13" t="s">
        <v>83</v>
      </c>
      <c r="BK443" s="145">
        <f t="shared" si="149"/>
        <v>0</v>
      </c>
      <c r="BL443" s="13" t="s">
        <v>315</v>
      </c>
      <c r="BM443" s="144" t="s">
        <v>3880</v>
      </c>
    </row>
    <row r="444" spans="2:65" s="1" customFormat="1" ht="24.2" customHeight="1">
      <c r="B444" s="132"/>
      <c r="C444" s="133" t="s">
        <v>1335</v>
      </c>
      <c r="D444" s="133" t="s">
        <v>253</v>
      </c>
      <c r="E444" s="134" t="s">
        <v>3881</v>
      </c>
      <c r="F444" s="135" t="s">
        <v>3882</v>
      </c>
      <c r="G444" s="136" t="s">
        <v>335</v>
      </c>
      <c r="H444" s="137">
        <v>9</v>
      </c>
      <c r="I444" s="138"/>
      <c r="J444" s="139">
        <f t="shared" si="140"/>
        <v>0</v>
      </c>
      <c r="K444" s="135" t="s">
        <v>257</v>
      </c>
      <c r="L444" s="28"/>
      <c r="M444" s="140" t="s">
        <v>1</v>
      </c>
      <c r="N444" s="141" t="s">
        <v>41</v>
      </c>
      <c r="P444" s="142">
        <f t="shared" si="141"/>
        <v>0</v>
      </c>
      <c r="Q444" s="142">
        <v>3.1E-4</v>
      </c>
      <c r="R444" s="142">
        <f t="shared" si="142"/>
        <v>2.7899999999999999E-3</v>
      </c>
      <c r="S444" s="142">
        <v>0</v>
      </c>
      <c r="T444" s="143">
        <f t="shared" si="143"/>
        <v>0</v>
      </c>
      <c r="AR444" s="144" t="s">
        <v>315</v>
      </c>
      <c r="AT444" s="144" t="s">
        <v>253</v>
      </c>
      <c r="AU444" s="144" t="s">
        <v>85</v>
      </c>
      <c r="AY444" s="13" t="s">
        <v>251</v>
      </c>
      <c r="BE444" s="145">
        <f t="shared" si="144"/>
        <v>0</v>
      </c>
      <c r="BF444" s="145">
        <f t="shared" si="145"/>
        <v>0</v>
      </c>
      <c r="BG444" s="145">
        <f t="shared" si="146"/>
        <v>0</v>
      </c>
      <c r="BH444" s="145">
        <f t="shared" si="147"/>
        <v>0</v>
      </c>
      <c r="BI444" s="145">
        <f t="shared" si="148"/>
        <v>0</v>
      </c>
      <c r="BJ444" s="13" t="s">
        <v>83</v>
      </c>
      <c r="BK444" s="145">
        <f t="shared" si="149"/>
        <v>0</v>
      </c>
      <c r="BL444" s="13" t="s">
        <v>315</v>
      </c>
      <c r="BM444" s="144" t="s">
        <v>3883</v>
      </c>
    </row>
    <row r="445" spans="2:65" s="1" customFormat="1" ht="24.2" customHeight="1">
      <c r="B445" s="132"/>
      <c r="C445" s="133" t="s">
        <v>1339</v>
      </c>
      <c r="D445" s="133" t="s">
        <v>253</v>
      </c>
      <c r="E445" s="134" t="s">
        <v>3884</v>
      </c>
      <c r="F445" s="135" t="s">
        <v>3885</v>
      </c>
      <c r="G445" s="136" t="s">
        <v>335</v>
      </c>
      <c r="H445" s="137">
        <v>18</v>
      </c>
      <c r="I445" s="138"/>
      <c r="J445" s="139">
        <f t="shared" si="140"/>
        <v>0</v>
      </c>
      <c r="K445" s="135" t="s">
        <v>257</v>
      </c>
      <c r="L445" s="28"/>
      <c r="M445" s="140" t="s">
        <v>1</v>
      </c>
      <c r="N445" s="141" t="s">
        <v>41</v>
      </c>
      <c r="P445" s="142">
        <f t="shared" si="141"/>
        <v>0</v>
      </c>
      <c r="Q445" s="142">
        <v>2.0000000000000001E-4</v>
      </c>
      <c r="R445" s="142">
        <f t="shared" si="142"/>
        <v>3.6000000000000003E-3</v>
      </c>
      <c r="S445" s="142">
        <v>0</v>
      </c>
      <c r="T445" s="143">
        <f t="shared" si="143"/>
        <v>0</v>
      </c>
      <c r="AR445" s="144" t="s">
        <v>315</v>
      </c>
      <c r="AT445" s="144" t="s">
        <v>253</v>
      </c>
      <c r="AU445" s="144" t="s">
        <v>85</v>
      </c>
      <c r="AY445" s="13" t="s">
        <v>251</v>
      </c>
      <c r="BE445" s="145">
        <f t="shared" si="144"/>
        <v>0</v>
      </c>
      <c r="BF445" s="145">
        <f t="shared" si="145"/>
        <v>0</v>
      </c>
      <c r="BG445" s="145">
        <f t="shared" si="146"/>
        <v>0</v>
      </c>
      <c r="BH445" s="145">
        <f t="shared" si="147"/>
        <v>0</v>
      </c>
      <c r="BI445" s="145">
        <f t="shared" si="148"/>
        <v>0</v>
      </c>
      <c r="BJ445" s="13" t="s">
        <v>83</v>
      </c>
      <c r="BK445" s="145">
        <f t="shared" si="149"/>
        <v>0</v>
      </c>
      <c r="BL445" s="13" t="s">
        <v>315</v>
      </c>
      <c r="BM445" s="144" t="s">
        <v>3886</v>
      </c>
    </row>
    <row r="446" spans="2:65" s="1" customFormat="1" ht="24.2" customHeight="1">
      <c r="B446" s="132"/>
      <c r="C446" s="133" t="s">
        <v>1343</v>
      </c>
      <c r="D446" s="133" t="s">
        <v>253</v>
      </c>
      <c r="E446" s="134" t="s">
        <v>3887</v>
      </c>
      <c r="F446" s="135" t="s">
        <v>3888</v>
      </c>
      <c r="G446" s="136" t="s">
        <v>411</v>
      </c>
      <c r="H446" s="137">
        <v>153.41499999999999</v>
      </c>
      <c r="I446" s="138"/>
      <c r="J446" s="139">
        <f t="shared" si="140"/>
        <v>0</v>
      </c>
      <c r="K446" s="135" t="s">
        <v>257</v>
      </c>
      <c r="L446" s="28"/>
      <c r="M446" s="140" t="s">
        <v>1</v>
      </c>
      <c r="N446" s="141" t="s">
        <v>41</v>
      </c>
      <c r="P446" s="142">
        <f t="shared" si="141"/>
        <v>0</v>
      </c>
      <c r="Q446" s="142">
        <v>1.08E-3</v>
      </c>
      <c r="R446" s="142">
        <f t="shared" si="142"/>
        <v>0.16568819999999998</v>
      </c>
      <c r="S446" s="142">
        <v>0</v>
      </c>
      <c r="T446" s="143">
        <f t="shared" si="143"/>
        <v>0</v>
      </c>
      <c r="AR446" s="144" t="s">
        <v>315</v>
      </c>
      <c r="AT446" s="144" t="s">
        <v>253</v>
      </c>
      <c r="AU446" s="144" t="s">
        <v>85</v>
      </c>
      <c r="AY446" s="13" t="s">
        <v>251</v>
      </c>
      <c r="BE446" s="145">
        <f t="shared" si="144"/>
        <v>0</v>
      </c>
      <c r="BF446" s="145">
        <f t="shared" si="145"/>
        <v>0</v>
      </c>
      <c r="BG446" s="145">
        <f t="shared" si="146"/>
        <v>0</v>
      </c>
      <c r="BH446" s="145">
        <f t="shared" si="147"/>
        <v>0</v>
      </c>
      <c r="BI446" s="145">
        <f t="shared" si="148"/>
        <v>0</v>
      </c>
      <c r="BJ446" s="13" t="s">
        <v>83</v>
      </c>
      <c r="BK446" s="145">
        <f t="shared" si="149"/>
        <v>0</v>
      </c>
      <c r="BL446" s="13" t="s">
        <v>315</v>
      </c>
      <c r="BM446" s="144" t="s">
        <v>3889</v>
      </c>
    </row>
    <row r="447" spans="2:65" s="1" customFormat="1" ht="24.2" customHeight="1">
      <c r="B447" s="132"/>
      <c r="C447" s="133" t="s">
        <v>1347</v>
      </c>
      <c r="D447" s="133" t="s">
        <v>253</v>
      </c>
      <c r="E447" s="134" t="s">
        <v>989</v>
      </c>
      <c r="F447" s="135" t="s">
        <v>990</v>
      </c>
      <c r="G447" s="136" t="s">
        <v>821</v>
      </c>
      <c r="H447" s="160"/>
      <c r="I447" s="138"/>
      <c r="J447" s="139">
        <f t="shared" si="140"/>
        <v>0</v>
      </c>
      <c r="K447" s="135" t="s">
        <v>257</v>
      </c>
      <c r="L447" s="28"/>
      <c r="M447" s="140" t="s">
        <v>1</v>
      </c>
      <c r="N447" s="141" t="s">
        <v>41</v>
      </c>
      <c r="P447" s="142">
        <f t="shared" si="141"/>
        <v>0</v>
      </c>
      <c r="Q447" s="142">
        <v>0</v>
      </c>
      <c r="R447" s="142">
        <f t="shared" si="142"/>
        <v>0</v>
      </c>
      <c r="S447" s="142">
        <v>0</v>
      </c>
      <c r="T447" s="143">
        <f t="shared" si="143"/>
        <v>0</v>
      </c>
      <c r="AR447" s="144" t="s">
        <v>315</v>
      </c>
      <c r="AT447" s="144" t="s">
        <v>253</v>
      </c>
      <c r="AU447" s="144" t="s">
        <v>85</v>
      </c>
      <c r="AY447" s="13" t="s">
        <v>251</v>
      </c>
      <c r="BE447" s="145">
        <f t="shared" si="144"/>
        <v>0</v>
      </c>
      <c r="BF447" s="145">
        <f t="shared" si="145"/>
        <v>0</v>
      </c>
      <c r="BG447" s="145">
        <f t="shared" si="146"/>
        <v>0</v>
      </c>
      <c r="BH447" s="145">
        <f t="shared" si="147"/>
        <v>0</v>
      </c>
      <c r="BI447" s="145">
        <f t="shared" si="148"/>
        <v>0</v>
      </c>
      <c r="BJ447" s="13" t="s">
        <v>83</v>
      </c>
      <c r="BK447" s="145">
        <f t="shared" si="149"/>
        <v>0</v>
      </c>
      <c r="BL447" s="13" t="s">
        <v>315</v>
      </c>
      <c r="BM447" s="144" t="s">
        <v>3890</v>
      </c>
    </row>
    <row r="448" spans="2:65" s="11" customFormat="1" ht="22.9" customHeight="1">
      <c r="B448" s="120"/>
      <c r="D448" s="121" t="s">
        <v>75</v>
      </c>
      <c r="E448" s="130" t="s">
        <v>3891</v>
      </c>
      <c r="F448" s="130" t="s">
        <v>3892</v>
      </c>
      <c r="I448" s="123"/>
      <c r="J448" s="131">
        <f>BK448</f>
        <v>0</v>
      </c>
      <c r="L448" s="120"/>
      <c r="M448" s="125"/>
      <c r="P448" s="126">
        <f>SUM(P449:P450)</f>
        <v>0</v>
      </c>
      <c r="R448" s="126">
        <f>SUM(R449:R450)</f>
        <v>0</v>
      </c>
      <c r="T448" s="127">
        <f>SUM(T449:T450)</f>
        <v>2.2102859999999998E-2</v>
      </c>
      <c r="AR448" s="121" t="s">
        <v>85</v>
      </c>
      <c r="AT448" s="128" t="s">
        <v>75</v>
      </c>
      <c r="AU448" s="128" t="s">
        <v>83</v>
      </c>
      <c r="AY448" s="121" t="s">
        <v>251</v>
      </c>
      <c r="BK448" s="129">
        <f>SUM(BK449:BK450)</f>
        <v>0</v>
      </c>
    </row>
    <row r="449" spans="2:65" s="1" customFormat="1" ht="24.2" customHeight="1">
      <c r="B449" s="132"/>
      <c r="C449" s="133" t="s">
        <v>1351</v>
      </c>
      <c r="D449" s="133" t="s">
        <v>253</v>
      </c>
      <c r="E449" s="134" t="s">
        <v>3893</v>
      </c>
      <c r="F449" s="135" t="s">
        <v>3894</v>
      </c>
      <c r="G449" s="136" t="s">
        <v>256</v>
      </c>
      <c r="H449" s="137">
        <v>170.02199999999999</v>
      </c>
      <c r="I449" s="138"/>
      <c r="J449" s="139">
        <f>ROUND(I449*H449,2)</f>
        <v>0</v>
      </c>
      <c r="K449" s="135" t="s">
        <v>257</v>
      </c>
      <c r="L449" s="28"/>
      <c r="M449" s="140" t="s">
        <v>1</v>
      </c>
      <c r="N449" s="141" t="s">
        <v>41</v>
      </c>
      <c r="P449" s="142">
        <f>O449*H449</f>
        <v>0</v>
      </c>
      <c r="Q449" s="142">
        <v>0</v>
      </c>
      <c r="R449" s="142">
        <f>Q449*H449</f>
        <v>0</v>
      </c>
      <c r="S449" s="142">
        <v>1.2999999999999999E-4</v>
      </c>
      <c r="T449" s="143">
        <f>S449*H449</f>
        <v>2.2102859999999998E-2</v>
      </c>
      <c r="AR449" s="144" t="s">
        <v>315</v>
      </c>
      <c r="AT449" s="144" t="s">
        <v>253</v>
      </c>
      <c r="AU449" s="144" t="s">
        <v>85</v>
      </c>
      <c r="AY449" s="13" t="s">
        <v>251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3" t="s">
        <v>83</v>
      </c>
      <c r="BK449" s="145">
        <f>ROUND(I449*H449,2)</f>
        <v>0</v>
      </c>
      <c r="BL449" s="13" t="s">
        <v>315</v>
      </c>
      <c r="BM449" s="144" t="s">
        <v>3895</v>
      </c>
    </row>
    <row r="450" spans="2:65" s="1" customFormat="1" ht="24.2" customHeight="1">
      <c r="B450" s="132"/>
      <c r="C450" s="133" t="s">
        <v>1357</v>
      </c>
      <c r="D450" s="133" t="s">
        <v>253</v>
      </c>
      <c r="E450" s="134" t="s">
        <v>3896</v>
      </c>
      <c r="F450" s="135" t="s">
        <v>3897</v>
      </c>
      <c r="G450" s="136" t="s">
        <v>821</v>
      </c>
      <c r="H450" s="160"/>
      <c r="I450" s="138"/>
      <c r="J450" s="139">
        <f>ROUND(I450*H450,2)</f>
        <v>0</v>
      </c>
      <c r="K450" s="135" t="s">
        <v>257</v>
      </c>
      <c r="L450" s="28"/>
      <c r="M450" s="140" t="s">
        <v>1</v>
      </c>
      <c r="N450" s="141" t="s">
        <v>41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315</v>
      </c>
      <c r="AT450" s="144" t="s">
        <v>253</v>
      </c>
      <c r="AU450" s="144" t="s">
        <v>85</v>
      </c>
      <c r="AY450" s="13" t="s">
        <v>251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3" t="s">
        <v>83</v>
      </c>
      <c r="BK450" s="145">
        <f>ROUND(I450*H450,2)</f>
        <v>0</v>
      </c>
      <c r="BL450" s="13" t="s">
        <v>315</v>
      </c>
      <c r="BM450" s="144" t="s">
        <v>3898</v>
      </c>
    </row>
    <row r="451" spans="2:65" s="11" customFormat="1" ht="22.9" customHeight="1">
      <c r="B451" s="120"/>
      <c r="D451" s="121" t="s">
        <v>75</v>
      </c>
      <c r="E451" s="130" t="s">
        <v>992</v>
      </c>
      <c r="F451" s="130" t="s">
        <v>993</v>
      </c>
      <c r="I451" s="123"/>
      <c r="J451" s="131">
        <f>BK451</f>
        <v>0</v>
      </c>
      <c r="L451" s="120"/>
      <c r="M451" s="125"/>
      <c r="P451" s="126">
        <f>SUM(P452:P504)</f>
        <v>0</v>
      </c>
      <c r="R451" s="126">
        <f>SUM(R452:R504)</f>
        <v>0.61343191999999991</v>
      </c>
      <c r="T451" s="127">
        <f>SUM(T452:T504)</f>
        <v>0</v>
      </c>
      <c r="AR451" s="121" t="s">
        <v>85</v>
      </c>
      <c r="AT451" s="128" t="s">
        <v>75</v>
      </c>
      <c r="AU451" s="128" t="s">
        <v>83</v>
      </c>
      <c r="AY451" s="121" t="s">
        <v>251</v>
      </c>
      <c r="BK451" s="129">
        <f>SUM(BK452:BK504)</f>
        <v>0</v>
      </c>
    </row>
    <row r="452" spans="2:65" s="1" customFormat="1" ht="24.2" customHeight="1">
      <c r="B452" s="132"/>
      <c r="C452" s="133" t="s">
        <v>1361</v>
      </c>
      <c r="D452" s="133" t="s">
        <v>253</v>
      </c>
      <c r="E452" s="134" t="s">
        <v>1003</v>
      </c>
      <c r="F452" s="135" t="s">
        <v>3167</v>
      </c>
      <c r="G452" s="136" t="s">
        <v>256</v>
      </c>
      <c r="H452" s="137">
        <v>4.68</v>
      </c>
      <c r="I452" s="138"/>
      <c r="J452" s="139">
        <f>ROUND(I452*H452,2)</f>
        <v>0</v>
      </c>
      <c r="K452" s="135" t="s">
        <v>257</v>
      </c>
      <c r="L452" s="28"/>
      <c r="M452" s="140" t="s">
        <v>1</v>
      </c>
      <c r="N452" s="141" t="s">
        <v>41</v>
      </c>
      <c r="P452" s="142">
        <f>O452*H452</f>
        <v>0</v>
      </c>
      <c r="Q452" s="142">
        <v>2.5999999999999998E-4</v>
      </c>
      <c r="R452" s="142">
        <f>Q452*H452</f>
        <v>1.2167999999999999E-3</v>
      </c>
      <c r="S452" s="142">
        <v>0</v>
      </c>
      <c r="T452" s="143">
        <f>S452*H452</f>
        <v>0</v>
      </c>
      <c r="AR452" s="144" t="s">
        <v>315</v>
      </c>
      <c r="AT452" s="144" t="s">
        <v>253</v>
      </c>
      <c r="AU452" s="144" t="s">
        <v>85</v>
      </c>
      <c r="AY452" s="13" t="s">
        <v>251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3" t="s">
        <v>83</v>
      </c>
      <c r="BK452" s="145">
        <f>ROUND(I452*H452,2)</f>
        <v>0</v>
      </c>
      <c r="BL452" s="13" t="s">
        <v>315</v>
      </c>
      <c r="BM452" s="144" t="s">
        <v>1005</v>
      </c>
    </row>
    <row r="453" spans="2:65" s="1" customFormat="1" ht="24.2" customHeight="1">
      <c r="B453" s="132"/>
      <c r="C453" s="146" t="s">
        <v>1365</v>
      </c>
      <c r="D453" s="146" t="s">
        <v>423</v>
      </c>
      <c r="E453" s="147" t="s">
        <v>1007</v>
      </c>
      <c r="F453" s="148" t="s">
        <v>1008</v>
      </c>
      <c r="G453" s="149" t="s">
        <v>256</v>
      </c>
      <c r="H453" s="150">
        <v>4.68</v>
      </c>
      <c r="I453" s="151"/>
      <c r="J453" s="152">
        <f>ROUND(I453*H453,2)</f>
        <v>0</v>
      </c>
      <c r="K453" s="148" t="s">
        <v>257</v>
      </c>
      <c r="L453" s="153"/>
      <c r="M453" s="154" t="s">
        <v>1</v>
      </c>
      <c r="N453" s="155" t="s">
        <v>41</v>
      </c>
      <c r="P453" s="142">
        <f>O453*H453</f>
        <v>0</v>
      </c>
      <c r="Q453" s="142">
        <v>2.87E-2</v>
      </c>
      <c r="R453" s="142">
        <f>Q453*H453</f>
        <v>0.13431599999999999</v>
      </c>
      <c r="S453" s="142">
        <v>0</v>
      </c>
      <c r="T453" s="143">
        <f>S453*H453</f>
        <v>0</v>
      </c>
      <c r="AR453" s="144" t="s">
        <v>380</v>
      </c>
      <c r="AT453" s="144" t="s">
        <v>423</v>
      </c>
      <c r="AU453" s="144" t="s">
        <v>85</v>
      </c>
      <c r="AY453" s="13" t="s">
        <v>251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3" t="s">
        <v>83</v>
      </c>
      <c r="BK453" s="145">
        <f>ROUND(I453*H453,2)</f>
        <v>0</v>
      </c>
      <c r="BL453" s="13" t="s">
        <v>315</v>
      </c>
      <c r="BM453" s="144" t="s">
        <v>1009</v>
      </c>
    </row>
    <row r="454" spans="2:65" s="1" customFormat="1" ht="24.2" customHeight="1">
      <c r="B454" s="132"/>
      <c r="C454" s="133" t="s">
        <v>1371</v>
      </c>
      <c r="D454" s="133" t="s">
        <v>253</v>
      </c>
      <c r="E454" s="134" t="s">
        <v>1019</v>
      </c>
      <c r="F454" s="135" t="s">
        <v>1020</v>
      </c>
      <c r="G454" s="136" t="s">
        <v>335</v>
      </c>
      <c r="H454" s="137">
        <v>24</v>
      </c>
      <c r="I454" s="138"/>
      <c r="J454" s="139">
        <f>ROUND(I454*H454,2)</f>
        <v>0</v>
      </c>
      <c r="K454" s="135" t="s">
        <v>257</v>
      </c>
      <c r="L454" s="28"/>
      <c r="M454" s="140" t="s">
        <v>1</v>
      </c>
      <c r="N454" s="141" t="s">
        <v>41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315</v>
      </c>
      <c r="AT454" s="144" t="s">
        <v>253</v>
      </c>
      <c r="AU454" s="144" t="s">
        <v>85</v>
      </c>
      <c r="AY454" s="13" t="s">
        <v>251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3" t="s">
        <v>83</v>
      </c>
      <c r="BK454" s="145">
        <f>ROUND(I454*H454,2)</f>
        <v>0</v>
      </c>
      <c r="BL454" s="13" t="s">
        <v>315</v>
      </c>
      <c r="BM454" s="144" t="s">
        <v>3899</v>
      </c>
    </row>
    <row r="455" spans="2:65" s="1" customFormat="1" ht="24.2" customHeight="1">
      <c r="B455" s="132"/>
      <c r="C455" s="146" t="s">
        <v>1375</v>
      </c>
      <c r="D455" s="146" t="s">
        <v>423</v>
      </c>
      <c r="E455" s="147" t="s">
        <v>3900</v>
      </c>
      <c r="F455" s="148" t="s">
        <v>3901</v>
      </c>
      <c r="G455" s="149" t="s">
        <v>401</v>
      </c>
      <c r="H455" s="150">
        <v>1</v>
      </c>
      <c r="I455" s="151"/>
      <c r="J455" s="152">
        <f>ROUND(I455*H455,2)</f>
        <v>0</v>
      </c>
      <c r="K455" s="148" t="s">
        <v>707</v>
      </c>
      <c r="L455" s="153"/>
      <c r="M455" s="154" t="s">
        <v>1</v>
      </c>
      <c r="N455" s="155" t="s">
        <v>41</v>
      </c>
      <c r="P455" s="142">
        <f>O455*H455</f>
        <v>0</v>
      </c>
      <c r="Q455" s="142">
        <v>0</v>
      </c>
      <c r="R455" s="142">
        <f>Q455*H455</f>
        <v>0</v>
      </c>
      <c r="S455" s="142">
        <v>0</v>
      </c>
      <c r="T455" s="143">
        <f>S455*H455</f>
        <v>0</v>
      </c>
      <c r="AR455" s="144" t="s">
        <v>380</v>
      </c>
      <c r="AT455" s="144" t="s">
        <v>423</v>
      </c>
      <c r="AU455" s="144" t="s">
        <v>85</v>
      </c>
      <c r="AY455" s="13" t="s">
        <v>251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3" t="s">
        <v>83</v>
      </c>
      <c r="BK455" s="145">
        <f>ROUND(I455*H455,2)</f>
        <v>0</v>
      </c>
      <c r="BL455" s="13" t="s">
        <v>315</v>
      </c>
      <c r="BM455" s="144" t="s">
        <v>3902</v>
      </c>
    </row>
    <row r="456" spans="2:65" s="1" customFormat="1" ht="19.5">
      <c r="B456" s="28"/>
      <c r="D456" s="156" t="s">
        <v>679</v>
      </c>
      <c r="F456" s="157" t="s">
        <v>3903</v>
      </c>
      <c r="I456" s="158"/>
      <c r="L456" s="28"/>
      <c r="M456" s="159"/>
      <c r="T456" s="52"/>
      <c r="AT456" s="13" t="s">
        <v>679</v>
      </c>
      <c r="AU456" s="13" t="s">
        <v>85</v>
      </c>
    </row>
    <row r="457" spans="2:65" s="1" customFormat="1" ht="24.2" customHeight="1">
      <c r="B457" s="132"/>
      <c r="C457" s="146" t="s">
        <v>1379</v>
      </c>
      <c r="D457" s="146" t="s">
        <v>423</v>
      </c>
      <c r="E457" s="147" t="s">
        <v>1023</v>
      </c>
      <c r="F457" s="148" t="s">
        <v>1024</v>
      </c>
      <c r="G457" s="149" t="s">
        <v>401</v>
      </c>
      <c r="H457" s="150">
        <v>5</v>
      </c>
      <c r="I457" s="151"/>
      <c r="J457" s="152">
        <f t="shared" ref="J457:J476" si="150">ROUND(I457*H457,2)</f>
        <v>0</v>
      </c>
      <c r="K457" s="148" t="s">
        <v>1</v>
      </c>
      <c r="L457" s="153"/>
      <c r="M457" s="154" t="s">
        <v>1</v>
      </c>
      <c r="N457" s="155" t="s">
        <v>41</v>
      </c>
      <c r="P457" s="142">
        <f t="shared" ref="P457:P476" si="151">O457*H457</f>
        <v>0</v>
      </c>
      <c r="Q457" s="142">
        <v>0</v>
      </c>
      <c r="R457" s="142">
        <f t="shared" ref="R457:R476" si="152">Q457*H457</f>
        <v>0</v>
      </c>
      <c r="S457" s="142">
        <v>0</v>
      </c>
      <c r="T457" s="143">
        <f t="shared" ref="T457:T476" si="153">S457*H457</f>
        <v>0</v>
      </c>
      <c r="AR457" s="144" t="s">
        <v>380</v>
      </c>
      <c r="AT457" s="144" t="s">
        <v>423</v>
      </c>
      <c r="AU457" s="144" t="s">
        <v>85</v>
      </c>
      <c r="AY457" s="13" t="s">
        <v>251</v>
      </c>
      <c r="BE457" s="145">
        <f t="shared" ref="BE457:BE476" si="154">IF(N457="základní",J457,0)</f>
        <v>0</v>
      </c>
      <c r="BF457" s="145">
        <f t="shared" ref="BF457:BF476" si="155">IF(N457="snížená",J457,0)</f>
        <v>0</v>
      </c>
      <c r="BG457" s="145">
        <f t="shared" ref="BG457:BG476" si="156">IF(N457="zákl. přenesená",J457,0)</f>
        <v>0</v>
      </c>
      <c r="BH457" s="145">
        <f t="shared" ref="BH457:BH476" si="157">IF(N457="sníž. přenesená",J457,0)</f>
        <v>0</v>
      </c>
      <c r="BI457" s="145">
        <f t="shared" ref="BI457:BI476" si="158">IF(N457="nulová",J457,0)</f>
        <v>0</v>
      </c>
      <c r="BJ457" s="13" t="s">
        <v>83</v>
      </c>
      <c r="BK457" s="145">
        <f t="shared" ref="BK457:BK476" si="159">ROUND(I457*H457,2)</f>
        <v>0</v>
      </c>
      <c r="BL457" s="13" t="s">
        <v>315</v>
      </c>
      <c r="BM457" s="144" t="s">
        <v>3904</v>
      </c>
    </row>
    <row r="458" spans="2:65" s="1" customFormat="1" ht="24.2" customHeight="1">
      <c r="B458" s="132"/>
      <c r="C458" s="146" t="s">
        <v>1383</v>
      </c>
      <c r="D458" s="146" t="s">
        <v>423</v>
      </c>
      <c r="E458" s="147" t="s">
        <v>3905</v>
      </c>
      <c r="F458" s="148" t="s">
        <v>3906</v>
      </c>
      <c r="G458" s="149" t="s">
        <v>401</v>
      </c>
      <c r="H458" s="150">
        <v>1</v>
      </c>
      <c r="I458" s="151"/>
      <c r="J458" s="152">
        <f t="shared" si="150"/>
        <v>0</v>
      </c>
      <c r="K458" s="148" t="s">
        <v>1029</v>
      </c>
      <c r="L458" s="153"/>
      <c r="M458" s="154" t="s">
        <v>1</v>
      </c>
      <c r="N458" s="155" t="s">
        <v>41</v>
      </c>
      <c r="P458" s="142">
        <f t="shared" si="151"/>
        <v>0</v>
      </c>
      <c r="Q458" s="142">
        <v>0</v>
      </c>
      <c r="R458" s="142">
        <f t="shared" si="152"/>
        <v>0</v>
      </c>
      <c r="S458" s="142">
        <v>0</v>
      </c>
      <c r="T458" s="143">
        <f t="shared" si="153"/>
        <v>0</v>
      </c>
      <c r="AR458" s="144" t="s">
        <v>380</v>
      </c>
      <c r="AT458" s="144" t="s">
        <v>423</v>
      </c>
      <c r="AU458" s="144" t="s">
        <v>85</v>
      </c>
      <c r="AY458" s="13" t="s">
        <v>251</v>
      </c>
      <c r="BE458" s="145">
        <f t="shared" si="154"/>
        <v>0</v>
      </c>
      <c r="BF458" s="145">
        <f t="shared" si="155"/>
        <v>0</v>
      </c>
      <c r="BG458" s="145">
        <f t="shared" si="156"/>
        <v>0</v>
      </c>
      <c r="BH458" s="145">
        <f t="shared" si="157"/>
        <v>0</v>
      </c>
      <c r="BI458" s="145">
        <f t="shared" si="158"/>
        <v>0</v>
      </c>
      <c r="BJ458" s="13" t="s">
        <v>83</v>
      </c>
      <c r="BK458" s="145">
        <f t="shared" si="159"/>
        <v>0</v>
      </c>
      <c r="BL458" s="13" t="s">
        <v>315</v>
      </c>
      <c r="BM458" s="144" t="s">
        <v>3907</v>
      </c>
    </row>
    <row r="459" spans="2:65" s="1" customFormat="1" ht="24.2" customHeight="1">
      <c r="B459" s="132"/>
      <c r="C459" s="146" t="s">
        <v>1387</v>
      </c>
      <c r="D459" s="146" t="s">
        <v>423</v>
      </c>
      <c r="E459" s="147" t="s">
        <v>1027</v>
      </c>
      <c r="F459" s="148" t="s">
        <v>1028</v>
      </c>
      <c r="G459" s="149" t="s">
        <v>401</v>
      </c>
      <c r="H459" s="150">
        <v>1</v>
      </c>
      <c r="I459" s="151"/>
      <c r="J459" s="152">
        <f t="shared" si="150"/>
        <v>0</v>
      </c>
      <c r="K459" s="148" t="s">
        <v>1029</v>
      </c>
      <c r="L459" s="153"/>
      <c r="M459" s="154" t="s">
        <v>1</v>
      </c>
      <c r="N459" s="155" t="s">
        <v>41</v>
      </c>
      <c r="P459" s="142">
        <f t="shared" si="151"/>
        <v>0</v>
      </c>
      <c r="Q459" s="142">
        <v>0</v>
      </c>
      <c r="R459" s="142">
        <f t="shared" si="152"/>
        <v>0</v>
      </c>
      <c r="S459" s="142">
        <v>0</v>
      </c>
      <c r="T459" s="143">
        <f t="shared" si="153"/>
        <v>0</v>
      </c>
      <c r="AR459" s="144" t="s">
        <v>380</v>
      </c>
      <c r="AT459" s="144" t="s">
        <v>423</v>
      </c>
      <c r="AU459" s="144" t="s">
        <v>85</v>
      </c>
      <c r="AY459" s="13" t="s">
        <v>251</v>
      </c>
      <c r="BE459" s="145">
        <f t="shared" si="154"/>
        <v>0</v>
      </c>
      <c r="BF459" s="145">
        <f t="shared" si="155"/>
        <v>0</v>
      </c>
      <c r="BG459" s="145">
        <f t="shared" si="156"/>
        <v>0</v>
      </c>
      <c r="BH459" s="145">
        <f t="shared" si="157"/>
        <v>0</v>
      </c>
      <c r="BI459" s="145">
        <f t="shared" si="158"/>
        <v>0</v>
      </c>
      <c r="BJ459" s="13" t="s">
        <v>83</v>
      </c>
      <c r="BK459" s="145">
        <f t="shared" si="159"/>
        <v>0</v>
      </c>
      <c r="BL459" s="13" t="s">
        <v>315</v>
      </c>
      <c r="BM459" s="144" t="s">
        <v>3908</v>
      </c>
    </row>
    <row r="460" spans="2:65" s="1" customFormat="1" ht="24.2" customHeight="1">
      <c r="B460" s="132"/>
      <c r="C460" s="146" t="s">
        <v>1391</v>
      </c>
      <c r="D460" s="146" t="s">
        <v>423</v>
      </c>
      <c r="E460" s="147" t="s">
        <v>1032</v>
      </c>
      <c r="F460" s="148" t="s">
        <v>1033</v>
      </c>
      <c r="G460" s="149" t="s">
        <v>401</v>
      </c>
      <c r="H460" s="150">
        <v>2</v>
      </c>
      <c r="I460" s="151"/>
      <c r="J460" s="152">
        <f t="shared" si="150"/>
        <v>0</v>
      </c>
      <c r="K460" s="148" t="s">
        <v>1029</v>
      </c>
      <c r="L460" s="153"/>
      <c r="M460" s="154" t="s">
        <v>1</v>
      </c>
      <c r="N460" s="155" t="s">
        <v>41</v>
      </c>
      <c r="P460" s="142">
        <f t="shared" si="151"/>
        <v>0</v>
      </c>
      <c r="Q460" s="142">
        <v>0</v>
      </c>
      <c r="R460" s="142">
        <f t="shared" si="152"/>
        <v>0</v>
      </c>
      <c r="S460" s="142">
        <v>0</v>
      </c>
      <c r="T460" s="143">
        <f t="shared" si="153"/>
        <v>0</v>
      </c>
      <c r="AR460" s="144" t="s">
        <v>380</v>
      </c>
      <c r="AT460" s="144" t="s">
        <v>423</v>
      </c>
      <c r="AU460" s="144" t="s">
        <v>85</v>
      </c>
      <c r="AY460" s="13" t="s">
        <v>251</v>
      </c>
      <c r="BE460" s="145">
        <f t="shared" si="154"/>
        <v>0</v>
      </c>
      <c r="BF460" s="145">
        <f t="shared" si="155"/>
        <v>0</v>
      </c>
      <c r="BG460" s="145">
        <f t="shared" si="156"/>
        <v>0</v>
      </c>
      <c r="BH460" s="145">
        <f t="shared" si="157"/>
        <v>0</v>
      </c>
      <c r="BI460" s="145">
        <f t="shared" si="158"/>
        <v>0</v>
      </c>
      <c r="BJ460" s="13" t="s">
        <v>83</v>
      </c>
      <c r="BK460" s="145">
        <f t="shared" si="159"/>
        <v>0</v>
      </c>
      <c r="BL460" s="13" t="s">
        <v>315</v>
      </c>
      <c r="BM460" s="144" t="s">
        <v>3909</v>
      </c>
    </row>
    <row r="461" spans="2:65" s="1" customFormat="1" ht="24.2" customHeight="1">
      <c r="B461" s="132"/>
      <c r="C461" s="146" t="s">
        <v>587</v>
      </c>
      <c r="D461" s="146" t="s">
        <v>423</v>
      </c>
      <c r="E461" s="147" t="s">
        <v>3910</v>
      </c>
      <c r="F461" s="148" t="s">
        <v>3911</v>
      </c>
      <c r="G461" s="149" t="s">
        <v>401</v>
      </c>
      <c r="H461" s="150">
        <v>1</v>
      </c>
      <c r="I461" s="151"/>
      <c r="J461" s="152">
        <f t="shared" si="150"/>
        <v>0</v>
      </c>
      <c r="K461" s="148" t="s">
        <v>1029</v>
      </c>
      <c r="L461" s="153"/>
      <c r="M461" s="154" t="s">
        <v>1</v>
      </c>
      <c r="N461" s="155" t="s">
        <v>41</v>
      </c>
      <c r="P461" s="142">
        <f t="shared" si="151"/>
        <v>0</v>
      </c>
      <c r="Q461" s="142">
        <v>0</v>
      </c>
      <c r="R461" s="142">
        <f t="shared" si="152"/>
        <v>0</v>
      </c>
      <c r="S461" s="142">
        <v>0</v>
      </c>
      <c r="T461" s="143">
        <f t="shared" si="153"/>
        <v>0</v>
      </c>
      <c r="AR461" s="144" t="s">
        <v>380</v>
      </c>
      <c r="AT461" s="144" t="s">
        <v>423</v>
      </c>
      <c r="AU461" s="144" t="s">
        <v>85</v>
      </c>
      <c r="AY461" s="13" t="s">
        <v>251</v>
      </c>
      <c r="BE461" s="145">
        <f t="shared" si="154"/>
        <v>0</v>
      </c>
      <c r="BF461" s="145">
        <f t="shared" si="155"/>
        <v>0</v>
      </c>
      <c r="BG461" s="145">
        <f t="shared" si="156"/>
        <v>0</v>
      </c>
      <c r="BH461" s="145">
        <f t="shared" si="157"/>
        <v>0</v>
      </c>
      <c r="BI461" s="145">
        <f t="shared" si="158"/>
        <v>0</v>
      </c>
      <c r="BJ461" s="13" t="s">
        <v>83</v>
      </c>
      <c r="BK461" s="145">
        <f t="shared" si="159"/>
        <v>0</v>
      </c>
      <c r="BL461" s="13" t="s">
        <v>315</v>
      </c>
      <c r="BM461" s="144" t="s">
        <v>3912</v>
      </c>
    </row>
    <row r="462" spans="2:65" s="1" customFormat="1" ht="24.2" customHeight="1">
      <c r="B462" s="132"/>
      <c r="C462" s="146" t="s">
        <v>591</v>
      </c>
      <c r="D462" s="146" t="s">
        <v>423</v>
      </c>
      <c r="E462" s="147" t="s">
        <v>1044</v>
      </c>
      <c r="F462" s="148" t="s">
        <v>1045</v>
      </c>
      <c r="G462" s="149" t="s">
        <v>401</v>
      </c>
      <c r="H462" s="150">
        <v>2</v>
      </c>
      <c r="I462" s="151"/>
      <c r="J462" s="152">
        <f t="shared" si="150"/>
        <v>0</v>
      </c>
      <c r="K462" s="148" t="s">
        <v>1029</v>
      </c>
      <c r="L462" s="153"/>
      <c r="M462" s="154" t="s">
        <v>1</v>
      </c>
      <c r="N462" s="155" t="s">
        <v>41</v>
      </c>
      <c r="P462" s="142">
        <f t="shared" si="151"/>
        <v>0</v>
      </c>
      <c r="Q462" s="142">
        <v>0</v>
      </c>
      <c r="R462" s="142">
        <f t="shared" si="152"/>
        <v>0</v>
      </c>
      <c r="S462" s="142">
        <v>0</v>
      </c>
      <c r="T462" s="143">
        <f t="shared" si="153"/>
        <v>0</v>
      </c>
      <c r="AR462" s="144" t="s">
        <v>380</v>
      </c>
      <c r="AT462" s="144" t="s">
        <v>423</v>
      </c>
      <c r="AU462" s="144" t="s">
        <v>85</v>
      </c>
      <c r="AY462" s="13" t="s">
        <v>251</v>
      </c>
      <c r="BE462" s="145">
        <f t="shared" si="154"/>
        <v>0</v>
      </c>
      <c r="BF462" s="145">
        <f t="shared" si="155"/>
        <v>0</v>
      </c>
      <c r="BG462" s="145">
        <f t="shared" si="156"/>
        <v>0</v>
      </c>
      <c r="BH462" s="145">
        <f t="shared" si="157"/>
        <v>0</v>
      </c>
      <c r="BI462" s="145">
        <f t="shared" si="158"/>
        <v>0</v>
      </c>
      <c r="BJ462" s="13" t="s">
        <v>83</v>
      </c>
      <c r="BK462" s="145">
        <f t="shared" si="159"/>
        <v>0</v>
      </c>
      <c r="BL462" s="13" t="s">
        <v>315</v>
      </c>
      <c r="BM462" s="144" t="s">
        <v>3913</v>
      </c>
    </row>
    <row r="463" spans="2:65" s="1" customFormat="1" ht="24.2" customHeight="1">
      <c r="B463" s="132"/>
      <c r="C463" s="146" t="s">
        <v>749</v>
      </c>
      <c r="D463" s="146" t="s">
        <v>423</v>
      </c>
      <c r="E463" s="147" t="s">
        <v>3914</v>
      </c>
      <c r="F463" s="148" t="s">
        <v>3915</v>
      </c>
      <c r="G463" s="149" t="s">
        <v>401</v>
      </c>
      <c r="H463" s="150">
        <v>1</v>
      </c>
      <c r="I463" s="151"/>
      <c r="J463" s="152">
        <f t="shared" si="150"/>
        <v>0</v>
      </c>
      <c r="K463" s="148" t="s">
        <v>1029</v>
      </c>
      <c r="L463" s="153"/>
      <c r="M463" s="154" t="s">
        <v>1</v>
      </c>
      <c r="N463" s="155" t="s">
        <v>41</v>
      </c>
      <c r="P463" s="142">
        <f t="shared" si="151"/>
        <v>0</v>
      </c>
      <c r="Q463" s="142">
        <v>0</v>
      </c>
      <c r="R463" s="142">
        <f t="shared" si="152"/>
        <v>0</v>
      </c>
      <c r="S463" s="142">
        <v>0</v>
      </c>
      <c r="T463" s="143">
        <f t="shared" si="153"/>
        <v>0</v>
      </c>
      <c r="AR463" s="144" t="s">
        <v>380</v>
      </c>
      <c r="AT463" s="144" t="s">
        <v>423</v>
      </c>
      <c r="AU463" s="144" t="s">
        <v>85</v>
      </c>
      <c r="AY463" s="13" t="s">
        <v>251</v>
      </c>
      <c r="BE463" s="145">
        <f t="shared" si="154"/>
        <v>0</v>
      </c>
      <c r="BF463" s="145">
        <f t="shared" si="155"/>
        <v>0</v>
      </c>
      <c r="BG463" s="145">
        <f t="shared" si="156"/>
        <v>0</v>
      </c>
      <c r="BH463" s="145">
        <f t="shared" si="157"/>
        <v>0</v>
      </c>
      <c r="BI463" s="145">
        <f t="shared" si="158"/>
        <v>0</v>
      </c>
      <c r="BJ463" s="13" t="s">
        <v>83</v>
      </c>
      <c r="BK463" s="145">
        <f t="shared" si="159"/>
        <v>0</v>
      </c>
      <c r="BL463" s="13" t="s">
        <v>315</v>
      </c>
      <c r="BM463" s="144" t="s">
        <v>3916</v>
      </c>
    </row>
    <row r="464" spans="2:65" s="1" customFormat="1" ht="24.2" customHeight="1">
      <c r="B464" s="132"/>
      <c r="C464" s="146" t="s">
        <v>753</v>
      </c>
      <c r="D464" s="146" t="s">
        <v>423</v>
      </c>
      <c r="E464" s="147" t="s">
        <v>1052</v>
      </c>
      <c r="F464" s="148" t="s">
        <v>1053</v>
      </c>
      <c r="G464" s="149" t="s">
        <v>401</v>
      </c>
      <c r="H464" s="150">
        <v>1</v>
      </c>
      <c r="I464" s="151"/>
      <c r="J464" s="152">
        <f t="shared" si="150"/>
        <v>0</v>
      </c>
      <c r="K464" s="148" t="s">
        <v>1029</v>
      </c>
      <c r="L464" s="153"/>
      <c r="M464" s="154" t="s">
        <v>1</v>
      </c>
      <c r="N464" s="155" t="s">
        <v>41</v>
      </c>
      <c r="P464" s="142">
        <f t="shared" si="151"/>
        <v>0</v>
      </c>
      <c r="Q464" s="142">
        <v>0</v>
      </c>
      <c r="R464" s="142">
        <f t="shared" si="152"/>
        <v>0</v>
      </c>
      <c r="S464" s="142">
        <v>0</v>
      </c>
      <c r="T464" s="143">
        <f t="shared" si="153"/>
        <v>0</v>
      </c>
      <c r="AR464" s="144" t="s">
        <v>380</v>
      </c>
      <c r="AT464" s="144" t="s">
        <v>423</v>
      </c>
      <c r="AU464" s="144" t="s">
        <v>85</v>
      </c>
      <c r="AY464" s="13" t="s">
        <v>251</v>
      </c>
      <c r="BE464" s="145">
        <f t="shared" si="154"/>
        <v>0</v>
      </c>
      <c r="BF464" s="145">
        <f t="shared" si="155"/>
        <v>0</v>
      </c>
      <c r="BG464" s="145">
        <f t="shared" si="156"/>
        <v>0</v>
      </c>
      <c r="BH464" s="145">
        <f t="shared" si="157"/>
        <v>0</v>
      </c>
      <c r="BI464" s="145">
        <f t="shared" si="158"/>
        <v>0</v>
      </c>
      <c r="BJ464" s="13" t="s">
        <v>83</v>
      </c>
      <c r="BK464" s="145">
        <f t="shared" si="159"/>
        <v>0</v>
      </c>
      <c r="BL464" s="13" t="s">
        <v>315</v>
      </c>
      <c r="BM464" s="144" t="s">
        <v>3917</v>
      </c>
    </row>
    <row r="465" spans="2:65" s="1" customFormat="1" ht="24.2" customHeight="1">
      <c r="B465" s="132"/>
      <c r="C465" s="146" t="s">
        <v>565</v>
      </c>
      <c r="D465" s="146" t="s">
        <v>423</v>
      </c>
      <c r="E465" s="147" t="s">
        <v>1056</v>
      </c>
      <c r="F465" s="148" t="s">
        <v>1057</v>
      </c>
      <c r="G465" s="149" t="s">
        <v>401</v>
      </c>
      <c r="H465" s="150">
        <v>1</v>
      </c>
      <c r="I465" s="151"/>
      <c r="J465" s="152">
        <f t="shared" si="150"/>
        <v>0</v>
      </c>
      <c r="K465" s="148" t="s">
        <v>1029</v>
      </c>
      <c r="L465" s="153"/>
      <c r="M465" s="154" t="s">
        <v>1</v>
      </c>
      <c r="N465" s="155" t="s">
        <v>41</v>
      </c>
      <c r="P465" s="142">
        <f t="shared" si="151"/>
        <v>0</v>
      </c>
      <c r="Q465" s="142">
        <v>0</v>
      </c>
      <c r="R465" s="142">
        <f t="shared" si="152"/>
        <v>0</v>
      </c>
      <c r="S465" s="142">
        <v>0</v>
      </c>
      <c r="T465" s="143">
        <f t="shared" si="153"/>
        <v>0</v>
      </c>
      <c r="AR465" s="144" t="s">
        <v>380</v>
      </c>
      <c r="AT465" s="144" t="s">
        <v>423</v>
      </c>
      <c r="AU465" s="144" t="s">
        <v>85</v>
      </c>
      <c r="AY465" s="13" t="s">
        <v>251</v>
      </c>
      <c r="BE465" s="145">
        <f t="shared" si="154"/>
        <v>0</v>
      </c>
      <c r="BF465" s="145">
        <f t="shared" si="155"/>
        <v>0</v>
      </c>
      <c r="BG465" s="145">
        <f t="shared" si="156"/>
        <v>0</v>
      </c>
      <c r="BH465" s="145">
        <f t="shared" si="157"/>
        <v>0</v>
      </c>
      <c r="BI465" s="145">
        <f t="shared" si="158"/>
        <v>0</v>
      </c>
      <c r="BJ465" s="13" t="s">
        <v>83</v>
      </c>
      <c r="BK465" s="145">
        <f t="shared" si="159"/>
        <v>0</v>
      </c>
      <c r="BL465" s="13" t="s">
        <v>315</v>
      </c>
      <c r="BM465" s="144" t="s">
        <v>3918</v>
      </c>
    </row>
    <row r="466" spans="2:65" s="1" customFormat="1" ht="24.2" customHeight="1">
      <c r="B466" s="132"/>
      <c r="C466" s="146" t="s">
        <v>560</v>
      </c>
      <c r="D466" s="146" t="s">
        <v>423</v>
      </c>
      <c r="E466" s="147" t="s">
        <v>3919</v>
      </c>
      <c r="F466" s="148" t="s">
        <v>3920</v>
      </c>
      <c r="G466" s="149" t="s">
        <v>401</v>
      </c>
      <c r="H466" s="150">
        <v>3</v>
      </c>
      <c r="I466" s="151"/>
      <c r="J466" s="152">
        <f t="shared" si="150"/>
        <v>0</v>
      </c>
      <c r="K466" s="148" t="s">
        <v>1029</v>
      </c>
      <c r="L466" s="153"/>
      <c r="M466" s="154" t="s">
        <v>1</v>
      </c>
      <c r="N466" s="155" t="s">
        <v>41</v>
      </c>
      <c r="P466" s="142">
        <f t="shared" si="151"/>
        <v>0</v>
      </c>
      <c r="Q466" s="142">
        <v>0</v>
      </c>
      <c r="R466" s="142">
        <f t="shared" si="152"/>
        <v>0</v>
      </c>
      <c r="S466" s="142">
        <v>0</v>
      </c>
      <c r="T466" s="143">
        <f t="shared" si="153"/>
        <v>0</v>
      </c>
      <c r="AR466" s="144" t="s">
        <v>380</v>
      </c>
      <c r="AT466" s="144" t="s">
        <v>423</v>
      </c>
      <c r="AU466" s="144" t="s">
        <v>85</v>
      </c>
      <c r="AY466" s="13" t="s">
        <v>251</v>
      </c>
      <c r="BE466" s="145">
        <f t="shared" si="154"/>
        <v>0</v>
      </c>
      <c r="BF466" s="145">
        <f t="shared" si="155"/>
        <v>0</v>
      </c>
      <c r="BG466" s="145">
        <f t="shared" si="156"/>
        <v>0</v>
      </c>
      <c r="BH466" s="145">
        <f t="shared" si="157"/>
        <v>0</v>
      </c>
      <c r="BI466" s="145">
        <f t="shared" si="158"/>
        <v>0</v>
      </c>
      <c r="BJ466" s="13" t="s">
        <v>83</v>
      </c>
      <c r="BK466" s="145">
        <f t="shared" si="159"/>
        <v>0</v>
      </c>
      <c r="BL466" s="13" t="s">
        <v>315</v>
      </c>
      <c r="BM466" s="144" t="s">
        <v>3921</v>
      </c>
    </row>
    <row r="467" spans="2:65" s="1" customFormat="1" ht="24.2" customHeight="1">
      <c r="B467" s="132"/>
      <c r="C467" s="146" t="s">
        <v>2823</v>
      </c>
      <c r="D467" s="146" t="s">
        <v>423</v>
      </c>
      <c r="E467" s="147" t="s">
        <v>3922</v>
      </c>
      <c r="F467" s="148" t="s">
        <v>3923</v>
      </c>
      <c r="G467" s="149" t="s">
        <v>401</v>
      </c>
      <c r="H467" s="150">
        <v>5</v>
      </c>
      <c r="I467" s="151"/>
      <c r="J467" s="152">
        <f t="shared" si="150"/>
        <v>0</v>
      </c>
      <c r="K467" s="148" t="s">
        <v>1029</v>
      </c>
      <c r="L467" s="153"/>
      <c r="M467" s="154" t="s">
        <v>1</v>
      </c>
      <c r="N467" s="155" t="s">
        <v>41</v>
      </c>
      <c r="P467" s="142">
        <f t="shared" si="151"/>
        <v>0</v>
      </c>
      <c r="Q467" s="142">
        <v>0</v>
      </c>
      <c r="R467" s="142">
        <f t="shared" si="152"/>
        <v>0</v>
      </c>
      <c r="S467" s="142">
        <v>0</v>
      </c>
      <c r="T467" s="143">
        <f t="shared" si="153"/>
        <v>0</v>
      </c>
      <c r="AR467" s="144" t="s">
        <v>380</v>
      </c>
      <c r="AT467" s="144" t="s">
        <v>423</v>
      </c>
      <c r="AU467" s="144" t="s">
        <v>85</v>
      </c>
      <c r="AY467" s="13" t="s">
        <v>251</v>
      </c>
      <c r="BE467" s="145">
        <f t="shared" si="154"/>
        <v>0</v>
      </c>
      <c r="BF467" s="145">
        <f t="shared" si="155"/>
        <v>0</v>
      </c>
      <c r="BG467" s="145">
        <f t="shared" si="156"/>
        <v>0</v>
      </c>
      <c r="BH467" s="145">
        <f t="shared" si="157"/>
        <v>0</v>
      </c>
      <c r="BI467" s="145">
        <f t="shared" si="158"/>
        <v>0</v>
      </c>
      <c r="BJ467" s="13" t="s">
        <v>83</v>
      </c>
      <c r="BK467" s="145">
        <f t="shared" si="159"/>
        <v>0</v>
      </c>
      <c r="BL467" s="13" t="s">
        <v>315</v>
      </c>
      <c r="BM467" s="144" t="s">
        <v>3924</v>
      </c>
    </row>
    <row r="468" spans="2:65" s="1" customFormat="1" ht="24.2" customHeight="1">
      <c r="B468" s="132"/>
      <c r="C468" s="133" t="s">
        <v>2827</v>
      </c>
      <c r="D468" s="133" t="s">
        <v>253</v>
      </c>
      <c r="E468" s="134" t="s">
        <v>3925</v>
      </c>
      <c r="F468" s="135" t="s">
        <v>3926</v>
      </c>
      <c r="G468" s="136" t="s">
        <v>335</v>
      </c>
      <c r="H468" s="137">
        <v>2</v>
      </c>
      <c r="I468" s="138"/>
      <c r="J468" s="139">
        <f t="shared" si="150"/>
        <v>0</v>
      </c>
      <c r="K468" s="135" t="s">
        <v>257</v>
      </c>
      <c r="L468" s="28"/>
      <c r="M468" s="140" t="s">
        <v>1</v>
      </c>
      <c r="N468" s="141" t="s">
        <v>41</v>
      </c>
      <c r="P468" s="142">
        <f t="shared" si="151"/>
        <v>0</v>
      </c>
      <c r="Q468" s="142">
        <v>0</v>
      </c>
      <c r="R468" s="142">
        <f t="shared" si="152"/>
        <v>0</v>
      </c>
      <c r="S468" s="142">
        <v>0</v>
      </c>
      <c r="T468" s="143">
        <f t="shared" si="153"/>
        <v>0</v>
      </c>
      <c r="AR468" s="144" t="s">
        <v>315</v>
      </c>
      <c r="AT468" s="144" t="s">
        <v>253</v>
      </c>
      <c r="AU468" s="144" t="s">
        <v>85</v>
      </c>
      <c r="AY468" s="13" t="s">
        <v>251</v>
      </c>
      <c r="BE468" s="145">
        <f t="shared" si="154"/>
        <v>0</v>
      </c>
      <c r="BF468" s="145">
        <f t="shared" si="155"/>
        <v>0</v>
      </c>
      <c r="BG468" s="145">
        <f t="shared" si="156"/>
        <v>0</v>
      </c>
      <c r="BH468" s="145">
        <f t="shared" si="157"/>
        <v>0</v>
      </c>
      <c r="BI468" s="145">
        <f t="shared" si="158"/>
        <v>0</v>
      </c>
      <c r="BJ468" s="13" t="s">
        <v>83</v>
      </c>
      <c r="BK468" s="145">
        <f t="shared" si="159"/>
        <v>0</v>
      </c>
      <c r="BL468" s="13" t="s">
        <v>315</v>
      </c>
      <c r="BM468" s="144" t="s">
        <v>3927</v>
      </c>
    </row>
    <row r="469" spans="2:65" s="1" customFormat="1" ht="24.2" customHeight="1">
      <c r="B469" s="132"/>
      <c r="C469" s="146" t="s">
        <v>2831</v>
      </c>
      <c r="D469" s="146" t="s">
        <v>423</v>
      </c>
      <c r="E469" s="147" t="s">
        <v>3928</v>
      </c>
      <c r="F469" s="148" t="s">
        <v>3929</v>
      </c>
      <c r="G469" s="149" t="s">
        <v>401</v>
      </c>
      <c r="H469" s="150">
        <v>2</v>
      </c>
      <c r="I469" s="151"/>
      <c r="J469" s="152">
        <f t="shared" si="150"/>
        <v>0</v>
      </c>
      <c r="K469" s="148" t="s">
        <v>1029</v>
      </c>
      <c r="L469" s="153"/>
      <c r="M469" s="154" t="s">
        <v>1</v>
      </c>
      <c r="N469" s="155" t="s">
        <v>41</v>
      </c>
      <c r="P469" s="142">
        <f t="shared" si="151"/>
        <v>0</v>
      </c>
      <c r="Q469" s="142">
        <v>0</v>
      </c>
      <c r="R469" s="142">
        <f t="shared" si="152"/>
        <v>0</v>
      </c>
      <c r="S469" s="142">
        <v>0</v>
      </c>
      <c r="T469" s="143">
        <f t="shared" si="153"/>
        <v>0</v>
      </c>
      <c r="AR469" s="144" t="s">
        <v>380</v>
      </c>
      <c r="AT469" s="144" t="s">
        <v>423</v>
      </c>
      <c r="AU469" s="144" t="s">
        <v>85</v>
      </c>
      <c r="AY469" s="13" t="s">
        <v>251</v>
      </c>
      <c r="BE469" s="145">
        <f t="shared" si="154"/>
        <v>0</v>
      </c>
      <c r="BF469" s="145">
        <f t="shared" si="155"/>
        <v>0</v>
      </c>
      <c r="BG469" s="145">
        <f t="shared" si="156"/>
        <v>0</v>
      </c>
      <c r="BH469" s="145">
        <f t="shared" si="157"/>
        <v>0</v>
      </c>
      <c r="BI469" s="145">
        <f t="shared" si="158"/>
        <v>0</v>
      </c>
      <c r="BJ469" s="13" t="s">
        <v>83</v>
      </c>
      <c r="BK469" s="145">
        <f t="shared" si="159"/>
        <v>0</v>
      </c>
      <c r="BL469" s="13" t="s">
        <v>315</v>
      </c>
      <c r="BM469" s="144" t="s">
        <v>3930</v>
      </c>
    </row>
    <row r="470" spans="2:65" s="1" customFormat="1" ht="24.2" customHeight="1">
      <c r="B470" s="132"/>
      <c r="C470" s="133" t="s">
        <v>2835</v>
      </c>
      <c r="D470" s="133" t="s">
        <v>253</v>
      </c>
      <c r="E470" s="134" t="s">
        <v>3931</v>
      </c>
      <c r="F470" s="135" t="s">
        <v>3932</v>
      </c>
      <c r="G470" s="136" t="s">
        <v>335</v>
      </c>
      <c r="H470" s="137">
        <v>6</v>
      </c>
      <c r="I470" s="138"/>
      <c r="J470" s="139">
        <f t="shared" si="150"/>
        <v>0</v>
      </c>
      <c r="K470" s="135" t="s">
        <v>257</v>
      </c>
      <c r="L470" s="28"/>
      <c r="M470" s="140" t="s">
        <v>1</v>
      </c>
      <c r="N470" s="141" t="s">
        <v>41</v>
      </c>
      <c r="P470" s="142">
        <f t="shared" si="151"/>
        <v>0</v>
      </c>
      <c r="Q470" s="142">
        <v>0</v>
      </c>
      <c r="R470" s="142">
        <f t="shared" si="152"/>
        <v>0</v>
      </c>
      <c r="S470" s="142">
        <v>0</v>
      </c>
      <c r="T470" s="143">
        <f t="shared" si="153"/>
        <v>0</v>
      </c>
      <c r="AR470" s="144" t="s">
        <v>315</v>
      </c>
      <c r="AT470" s="144" t="s">
        <v>253</v>
      </c>
      <c r="AU470" s="144" t="s">
        <v>85</v>
      </c>
      <c r="AY470" s="13" t="s">
        <v>251</v>
      </c>
      <c r="BE470" s="145">
        <f t="shared" si="154"/>
        <v>0</v>
      </c>
      <c r="BF470" s="145">
        <f t="shared" si="155"/>
        <v>0</v>
      </c>
      <c r="BG470" s="145">
        <f t="shared" si="156"/>
        <v>0</v>
      </c>
      <c r="BH470" s="145">
        <f t="shared" si="157"/>
        <v>0</v>
      </c>
      <c r="BI470" s="145">
        <f t="shared" si="158"/>
        <v>0</v>
      </c>
      <c r="BJ470" s="13" t="s">
        <v>83</v>
      </c>
      <c r="BK470" s="145">
        <f t="shared" si="159"/>
        <v>0</v>
      </c>
      <c r="BL470" s="13" t="s">
        <v>315</v>
      </c>
      <c r="BM470" s="144" t="s">
        <v>3933</v>
      </c>
    </row>
    <row r="471" spans="2:65" s="1" customFormat="1" ht="24.2" customHeight="1">
      <c r="B471" s="132"/>
      <c r="C471" s="146" t="s">
        <v>2839</v>
      </c>
      <c r="D471" s="146" t="s">
        <v>423</v>
      </c>
      <c r="E471" s="147" t="s">
        <v>3934</v>
      </c>
      <c r="F471" s="148" t="s">
        <v>3935</v>
      </c>
      <c r="G471" s="149" t="s">
        <v>401</v>
      </c>
      <c r="H471" s="150">
        <v>2</v>
      </c>
      <c r="I471" s="151"/>
      <c r="J471" s="152">
        <f t="shared" si="150"/>
        <v>0</v>
      </c>
      <c r="K471" s="148" t="s">
        <v>1029</v>
      </c>
      <c r="L471" s="153"/>
      <c r="M471" s="154" t="s">
        <v>1</v>
      </c>
      <c r="N471" s="155" t="s">
        <v>41</v>
      </c>
      <c r="P471" s="142">
        <f t="shared" si="151"/>
        <v>0</v>
      </c>
      <c r="Q471" s="142">
        <v>0</v>
      </c>
      <c r="R471" s="142">
        <f t="shared" si="152"/>
        <v>0</v>
      </c>
      <c r="S471" s="142">
        <v>0</v>
      </c>
      <c r="T471" s="143">
        <f t="shared" si="153"/>
        <v>0</v>
      </c>
      <c r="AR471" s="144" t="s">
        <v>380</v>
      </c>
      <c r="AT471" s="144" t="s">
        <v>423</v>
      </c>
      <c r="AU471" s="144" t="s">
        <v>85</v>
      </c>
      <c r="AY471" s="13" t="s">
        <v>251</v>
      </c>
      <c r="BE471" s="145">
        <f t="shared" si="154"/>
        <v>0</v>
      </c>
      <c r="BF471" s="145">
        <f t="shared" si="155"/>
        <v>0</v>
      </c>
      <c r="BG471" s="145">
        <f t="shared" si="156"/>
        <v>0</v>
      </c>
      <c r="BH471" s="145">
        <f t="shared" si="157"/>
        <v>0</v>
      </c>
      <c r="BI471" s="145">
        <f t="shared" si="158"/>
        <v>0</v>
      </c>
      <c r="BJ471" s="13" t="s">
        <v>83</v>
      </c>
      <c r="BK471" s="145">
        <f t="shared" si="159"/>
        <v>0</v>
      </c>
      <c r="BL471" s="13" t="s">
        <v>315</v>
      </c>
      <c r="BM471" s="144" t="s">
        <v>3936</v>
      </c>
    </row>
    <row r="472" spans="2:65" s="1" customFormat="1" ht="24.2" customHeight="1">
      <c r="B472" s="132"/>
      <c r="C472" s="146" t="s">
        <v>2843</v>
      </c>
      <c r="D472" s="146" t="s">
        <v>423</v>
      </c>
      <c r="E472" s="147" t="s">
        <v>3937</v>
      </c>
      <c r="F472" s="148" t="s">
        <v>3938</v>
      </c>
      <c r="G472" s="149" t="s">
        <v>401</v>
      </c>
      <c r="H472" s="150">
        <v>4</v>
      </c>
      <c r="I472" s="151"/>
      <c r="J472" s="152">
        <f t="shared" si="150"/>
        <v>0</v>
      </c>
      <c r="K472" s="148" t="s">
        <v>1029</v>
      </c>
      <c r="L472" s="153"/>
      <c r="M472" s="154" t="s">
        <v>1</v>
      </c>
      <c r="N472" s="155" t="s">
        <v>41</v>
      </c>
      <c r="P472" s="142">
        <f t="shared" si="151"/>
        <v>0</v>
      </c>
      <c r="Q472" s="142">
        <v>0</v>
      </c>
      <c r="R472" s="142">
        <f t="shared" si="152"/>
        <v>0</v>
      </c>
      <c r="S472" s="142">
        <v>0</v>
      </c>
      <c r="T472" s="143">
        <f t="shared" si="153"/>
        <v>0</v>
      </c>
      <c r="AR472" s="144" t="s">
        <v>380</v>
      </c>
      <c r="AT472" s="144" t="s">
        <v>423</v>
      </c>
      <c r="AU472" s="144" t="s">
        <v>85</v>
      </c>
      <c r="AY472" s="13" t="s">
        <v>251</v>
      </c>
      <c r="BE472" s="145">
        <f t="shared" si="154"/>
        <v>0</v>
      </c>
      <c r="BF472" s="145">
        <f t="shared" si="155"/>
        <v>0</v>
      </c>
      <c r="BG472" s="145">
        <f t="shared" si="156"/>
        <v>0</v>
      </c>
      <c r="BH472" s="145">
        <f t="shared" si="157"/>
        <v>0</v>
      </c>
      <c r="BI472" s="145">
        <f t="shared" si="158"/>
        <v>0</v>
      </c>
      <c r="BJ472" s="13" t="s">
        <v>83</v>
      </c>
      <c r="BK472" s="145">
        <f t="shared" si="159"/>
        <v>0</v>
      </c>
      <c r="BL472" s="13" t="s">
        <v>315</v>
      </c>
      <c r="BM472" s="144" t="s">
        <v>3939</v>
      </c>
    </row>
    <row r="473" spans="2:65" s="1" customFormat="1" ht="24.2" customHeight="1">
      <c r="B473" s="132"/>
      <c r="C473" s="133" t="s">
        <v>2847</v>
      </c>
      <c r="D473" s="133" t="s">
        <v>253</v>
      </c>
      <c r="E473" s="134" t="s">
        <v>1064</v>
      </c>
      <c r="F473" s="135" t="s">
        <v>1065</v>
      </c>
      <c r="G473" s="136" t="s">
        <v>335</v>
      </c>
      <c r="H473" s="137">
        <v>1</v>
      </c>
      <c r="I473" s="138"/>
      <c r="J473" s="139">
        <f t="shared" si="150"/>
        <v>0</v>
      </c>
      <c r="K473" s="135" t="s">
        <v>257</v>
      </c>
      <c r="L473" s="28"/>
      <c r="M473" s="140" t="s">
        <v>1</v>
      </c>
      <c r="N473" s="141" t="s">
        <v>41</v>
      </c>
      <c r="P473" s="142">
        <f t="shared" si="151"/>
        <v>0</v>
      </c>
      <c r="Q473" s="142">
        <v>0</v>
      </c>
      <c r="R473" s="142">
        <f t="shared" si="152"/>
        <v>0</v>
      </c>
      <c r="S473" s="142">
        <v>0</v>
      </c>
      <c r="T473" s="143">
        <f t="shared" si="153"/>
        <v>0</v>
      </c>
      <c r="AR473" s="144" t="s">
        <v>315</v>
      </c>
      <c r="AT473" s="144" t="s">
        <v>253</v>
      </c>
      <c r="AU473" s="144" t="s">
        <v>85</v>
      </c>
      <c r="AY473" s="13" t="s">
        <v>251</v>
      </c>
      <c r="BE473" s="145">
        <f t="shared" si="154"/>
        <v>0</v>
      </c>
      <c r="BF473" s="145">
        <f t="shared" si="155"/>
        <v>0</v>
      </c>
      <c r="BG473" s="145">
        <f t="shared" si="156"/>
        <v>0</v>
      </c>
      <c r="BH473" s="145">
        <f t="shared" si="157"/>
        <v>0</v>
      </c>
      <c r="BI473" s="145">
        <f t="shared" si="158"/>
        <v>0</v>
      </c>
      <c r="BJ473" s="13" t="s">
        <v>83</v>
      </c>
      <c r="BK473" s="145">
        <f t="shared" si="159"/>
        <v>0</v>
      </c>
      <c r="BL473" s="13" t="s">
        <v>315</v>
      </c>
      <c r="BM473" s="144" t="s">
        <v>3940</v>
      </c>
    </row>
    <row r="474" spans="2:65" s="1" customFormat="1" ht="24.2" customHeight="1">
      <c r="B474" s="132"/>
      <c r="C474" s="146" t="s">
        <v>2851</v>
      </c>
      <c r="D474" s="146" t="s">
        <v>423</v>
      </c>
      <c r="E474" s="147" t="s">
        <v>3941</v>
      </c>
      <c r="F474" s="148" t="s">
        <v>3942</v>
      </c>
      <c r="G474" s="149" t="s">
        <v>401</v>
      </c>
      <c r="H474" s="150">
        <v>1</v>
      </c>
      <c r="I474" s="151"/>
      <c r="J474" s="152">
        <f t="shared" si="150"/>
        <v>0</v>
      </c>
      <c r="K474" s="148" t="s">
        <v>1029</v>
      </c>
      <c r="L474" s="153"/>
      <c r="M474" s="154" t="s">
        <v>1</v>
      </c>
      <c r="N474" s="155" t="s">
        <v>41</v>
      </c>
      <c r="P474" s="142">
        <f t="shared" si="151"/>
        <v>0</v>
      </c>
      <c r="Q474" s="142">
        <v>0</v>
      </c>
      <c r="R474" s="142">
        <f t="shared" si="152"/>
        <v>0</v>
      </c>
      <c r="S474" s="142">
        <v>0</v>
      </c>
      <c r="T474" s="143">
        <f t="shared" si="153"/>
        <v>0</v>
      </c>
      <c r="AR474" s="144" t="s">
        <v>380</v>
      </c>
      <c r="AT474" s="144" t="s">
        <v>423</v>
      </c>
      <c r="AU474" s="144" t="s">
        <v>85</v>
      </c>
      <c r="AY474" s="13" t="s">
        <v>251</v>
      </c>
      <c r="BE474" s="145">
        <f t="shared" si="154"/>
        <v>0</v>
      </c>
      <c r="BF474" s="145">
        <f t="shared" si="155"/>
        <v>0</v>
      </c>
      <c r="BG474" s="145">
        <f t="shared" si="156"/>
        <v>0</v>
      </c>
      <c r="BH474" s="145">
        <f t="shared" si="157"/>
        <v>0</v>
      </c>
      <c r="BI474" s="145">
        <f t="shared" si="158"/>
        <v>0</v>
      </c>
      <c r="BJ474" s="13" t="s">
        <v>83</v>
      </c>
      <c r="BK474" s="145">
        <f t="shared" si="159"/>
        <v>0</v>
      </c>
      <c r="BL474" s="13" t="s">
        <v>315</v>
      </c>
      <c r="BM474" s="144" t="s">
        <v>3943</v>
      </c>
    </row>
    <row r="475" spans="2:65" s="1" customFormat="1" ht="24.2" customHeight="1">
      <c r="B475" s="132"/>
      <c r="C475" s="133" t="s">
        <v>2855</v>
      </c>
      <c r="D475" s="133" t="s">
        <v>253</v>
      </c>
      <c r="E475" s="134" t="s">
        <v>3944</v>
      </c>
      <c r="F475" s="135" t="s">
        <v>3945</v>
      </c>
      <c r="G475" s="136" t="s">
        <v>335</v>
      </c>
      <c r="H475" s="137">
        <v>6</v>
      </c>
      <c r="I475" s="138"/>
      <c r="J475" s="139">
        <f t="shared" si="150"/>
        <v>0</v>
      </c>
      <c r="K475" s="135" t="s">
        <v>257</v>
      </c>
      <c r="L475" s="28"/>
      <c r="M475" s="140" t="s">
        <v>1</v>
      </c>
      <c r="N475" s="141" t="s">
        <v>41</v>
      </c>
      <c r="P475" s="142">
        <f t="shared" si="151"/>
        <v>0</v>
      </c>
      <c r="Q475" s="142">
        <v>9.2000000000000003E-4</v>
      </c>
      <c r="R475" s="142">
        <f t="shared" si="152"/>
        <v>5.5200000000000006E-3</v>
      </c>
      <c r="S475" s="142">
        <v>0</v>
      </c>
      <c r="T475" s="143">
        <f t="shared" si="153"/>
        <v>0</v>
      </c>
      <c r="AR475" s="144" t="s">
        <v>315</v>
      </c>
      <c r="AT475" s="144" t="s">
        <v>253</v>
      </c>
      <c r="AU475" s="144" t="s">
        <v>85</v>
      </c>
      <c r="AY475" s="13" t="s">
        <v>251</v>
      </c>
      <c r="BE475" s="145">
        <f t="shared" si="154"/>
        <v>0</v>
      </c>
      <c r="BF475" s="145">
        <f t="shared" si="155"/>
        <v>0</v>
      </c>
      <c r="BG475" s="145">
        <f t="shared" si="156"/>
        <v>0</v>
      </c>
      <c r="BH475" s="145">
        <f t="shared" si="157"/>
        <v>0</v>
      </c>
      <c r="BI475" s="145">
        <f t="shared" si="158"/>
        <v>0</v>
      </c>
      <c r="BJ475" s="13" t="s">
        <v>83</v>
      </c>
      <c r="BK475" s="145">
        <f t="shared" si="159"/>
        <v>0</v>
      </c>
      <c r="BL475" s="13" t="s">
        <v>315</v>
      </c>
      <c r="BM475" s="144" t="s">
        <v>3946</v>
      </c>
    </row>
    <row r="476" spans="2:65" s="1" customFormat="1" ht="24.2" customHeight="1">
      <c r="B476" s="132"/>
      <c r="C476" s="146" t="s">
        <v>2859</v>
      </c>
      <c r="D476" s="146" t="s">
        <v>423</v>
      </c>
      <c r="E476" s="147" t="s">
        <v>3947</v>
      </c>
      <c r="F476" s="148" t="s">
        <v>3948</v>
      </c>
      <c r="G476" s="149" t="s">
        <v>256</v>
      </c>
      <c r="H476" s="150">
        <v>10.843999999999999</v>
      </c>
      <c r="I476" s="151"/>
      <c r="J476" s="152">
        <f t="shared" si="150"/>
        <v>0</v>
      </c>
      <c r="K476" s="148" t="s">
        <v>257</v>
      </c>
      <c r="L476" s="153"/>
      <c r="M476" s="154" t="s">
        <v>1</v>
      </c>
      <c r="N476" s="155" t="s">
        <v>41</v>
      </c>
      <c r="P476" s="142">
        <f t="shared" si="151"/>
        <v>0</v>
      </c>
      <c r="Q476" s="142">
        <v>2.5440000000000001E-2</v>
      </c>
      <c r="R476" s="142">
        <f t="shared" si="152"/>
        <v>0.27587136000000001</v>
      </c>
      <c r="S476" s="142">
        <v>0</v>
      </c>
      <c r="T476" s="143">
        <f t="shared" si="153"/>
        <v>0</v>
      </c>
      <c r="AR476" s="144" t="s">
        <v>380</v>
      </c>
      <c r="AT476" s="144" t="s">
        <v>423</v>
      </c>
      <c r="AU476" s="144" t="s">
        <v>85</v>
      </c>
      <c r="AY476" s="13" t="s">
        <v>251</v>
      </c>
      <c r="BE476" s="145">
        <f t="shared" si="154"/>
        <v>0</v>
      </c>
      <c r="BF476" s="145">
        <f t="shared" si="155"/>
        <v>0</v>
      </c>
      <c r="BG476" s="145">
        <f t="shared" si="156"/>
        <v>0</v>
      </c>
      <c r="BH476" s="145">
        <f t="shared" si="157"/>
        <v>0</v>
      </c>
      <c r="BI476" s="145">
        <f t="shared" si="158"/>
        <v>0</v>
      </c>
      <c r="BJ476" s="13" t="s">
        <v>83</v>
      </c>
      <c r="BK476" s="145">
        <f t="shared" si="159"/>
        <v>0</v>
      </c>
      <c r="BL476" s="13" t="s">
        <v>315</v>
      </c>
      <c r="BM476" s="144" t="s">
        <v>3949</v>
      </c>
    </row>
    <row r="477" spans="2:65" s="1" customFormat="1" ht="19.5">
      <c r="B477" s="28"/>
      <c r="D477" s="156" t="s">
        <v>679</v>
      </c>
      <c r="F477" s="157" t="s">
        <v>3950</v>
      </c>
      <c r="I477" s="158"/>
      <c r="L477" s="28"/>
      <c r="M477" s="159"/>
      <c r="T477" s="52"/>
      <c r="AT477" s="13" t="s">
        <v>679</v>
      </c>
      <c r="AU477" s="13" t="s">
        <v>85</v>
      </c>
    </row>
    <row r="478" spans="2:65" s="1" customFormat="1" ht="24.2" customHeight="1">
      <c r="B478" s="132"/>
      <c r="C478" s="146" t="s">
        <v>2863</v>
      </c>
      <c r="D478" s="146" t="s">
        <v>423</v>
      </c>
      <c r="E478" s="147" t="s">
        <v>3951</v>
      </c>
      <c r="F478" s="148" t="s">
        <v>3952</v>
      </c>
      <c r="G478" s="149" t="s">
        <v>256</v>
      </c>
      <c r="H478" s="150">
        <v>1.8660000000000001</v>
      </c>
      <c r="I478" s="151"/>
      <c r="J478" s="152">
        <f>ROUND(I478*H478,2)</f>
        <v>0</v>
      </c>
      <c r="K478" s="148" t="s">
        <v>257</v>
      </c>
      <c r="L478" s="153"/>
      <c r="M478" s="154" t="s">
        <v>1</v>
      </c>
      <c r="N478" s="155" t="s">
        <v>41</v>
      </c>
      <c r="P478" s="142">
        <f>O478*H478</f>
        <v>0</v>
      </c>
      <c r="Q478" s="142">
        <v>3.388E-2</v>
      </c>
      <c r="R478" s="142">
        <f>Q478*H478</f>
        <v>6.3220079999999998E-2</v>
      </c>
      <c r="S478" s="142">
        <v>0</v>
      </c>
      <c r="T478" s="143">
        <f>S478*H478</f>
        <v>0</v>
      </c>
      <c r="AR478" s="144" t="s">
        <v>380</v>
      </c>
      <c r="AT478" s="144" t="s">
        <v>423</v>
      </c>
      <c r="AU478" s="144" t="s">
        <v>85</v>
      </c>
      <c r="AY478" s="13" t="s">
        <v>251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3" t="s">
        <v>83</v>
      </c>
      <c r="BK478" s="145">
        <f>ROUND(I478*H478,2)</f>
        <v>0</v>
      </c>
      <c r="BL478" s="13" t="s">
        <v>315</v>
      </c>
      <c r="BM478" s="144" t="s">
        <v>3953</v>
      </c>
    </row>
    <row r="479" spans="2:65" s="1" customFormat="1" ht="19.5">
      <c r="B479" s="28"/>
      <c r="D479" s="156" t="s">
        <v>679</v>
      </c>
      <c r="F479" s="157" t="s">
        <v>3950</v>
      </c>
      <c r="I479" s="158"/>
      <c r="L479" s="28"/>
      <c r="M479" s="159"/>
      <c r="T479" s="52"/>
      <c r="AT479" s="13" t="s">
        <v>679</v>
      </c>
      <c r="AU479" s="13" t="s">
        <v>85</v>
      </c>
    </row>
    <row r="480" spans="2:65" s="1" customFormat="1" ht="24.2" customHeight="1">
      <c r="B480" s="132"/>
      <c r="C480" s="133" t="s">
        <v>2867</v>
      </c>
      <c r="D480" s="133" t="s">
        <v>253</v>
      </c>
      <c r="E480" s="134" t="s">
        <v>3954</v>
      </c>
      <c r="F480" s="135" t="s">
        <v>3955</v>
      </c>
      <c r="G480" s="136" t="s">
        <v>335</v>
      </c>
      <c r="H480" s="137">
        <v>1</v>
      </c>
      <c r="I480" s="138"/>
      <c r="J480" s="139">
        <f>ROUND(I480*H480,2)</f>
        <v>0</v>
      </c>
      <c r="K480" s="135" t="s">
        <v>257</v>
      </c>
      <c r="L480" s="28"/>
      <c r="M480" s="140" t="s">
        <v>1</v>
      </c>
      <c r="N480" s="141" t="s">
        <v>41</v>
      </c>
      <c r="P480" s="142">
        <f>O480*H480</f>
        <v>0</v>
      </c>
      <c r="Q480" s="142">
        <v>8.8000000000000003E-4</v>
      </c>
      <c r="R480" s="142">
        <f>Q480*H480</f>
        <v>8.8000000000000003E-4</v>
      </c>
      <c r="S480" s="142">
        <v>0</v>
      </c>
      <c r="T480" s="143">
        <f>S480*H480</f>
        <v>0</v>
      </c>
      <c r="AR480" s="144" t="s">
        <v>315</v>
      </c>
      <c r="AT480" s="144" t="s">
        <v>253</v>
      </c>
      <c r="AU480" s="144" t="s">
        <v>85</v>
      </c>
      <c r="AY480" s="13" t="s">
        <v>251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3" t="s">
        <v>83</v>
      </c>
      <c r="BK480" s="145">
        <f>ROUND(I480*H480,2)</f>
        <v>0</v>
      </c>
      <c r="BL480" s="13" t="s">
        <v>315</v>
      </c>
      <c r="BM480" s="144" t="s">
        <v>3956</v>
      </c>
    </row>
    <row r="481" spans="2:65" s="1" customFormat="1" ht="24.2" customHeight="1">
      <c r="B481" s="132"/>
      <c r="C481" s="146" t="s">
        <v>2871</v>
      </c>
      <c r="D481" s="146" t="s">
        <v>423</v>
      </c>
      <c r="E481" s="147" t="s">
        <v>3957</v>
      </c>
      <c r="F481" s="148" t="s">
        <v>3958</v>
      </c>
      <c r="G481" s="149" t="s">
        <v>256</v>
      </c>
      <c r="H481" s="150">
        <v>3.7360000000000002</v>
      </c>
      <c r="I481" s="151"/>
      <c r="J481" s="152">
        <f>ROUND(I481*H481,2)</f>
        <v>0</v>
      </c>
      <c r="K481" s="148" t="s">
        <v>257</v>
      </c>
      <c r="L481" s="153"/>
      <c r="M481" s="154" t="s">
        <v>1</v>
      </c>
      <c r="N481" s="155" t="s">
        <v>41</v>
      </c>
      <c r="P481" s="142">
        <f>O481*H481</f>
        <v>0</v>
      </c>
      <c r="Q481" s="142">
        <v>3.388E-2</v>
      </c>
      <c r="R481" s="142">
        <f>Q481*H481</f>
        <v>0.12657568</v>
      </c>
      <c r="S481" s="142">
        <v>0</v>
      </c>
      <c r="T481" s="143">
        <f>S481*H481</f>
        <v>0</v>
      </c>
      <c r="AR481" s="144" t="s">
        <v>380</v>
      </c>
      <c r="AT481" s="144" t="s">
        <v>423</v>
      </c>
      <c r="AU481" s="144" t="s">
        <v>85</v>
      </c>
      <c r="AY481" s="13" t="s">
        <v>251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3" t="s">
        <v>83</v>
      </c>
      <c r="BK481" s="145">
        <f>ROUND(I481*H481,2)</f>
        <v>0</v>
      </c>
      <c r="BL481" s="13" t="s">
        <v>315</v>
      </c>
      <c r="BM481" s="144" t="s">
        <v>3959</v>
      </c>
    </row>
    <row r="482" spans="2:65" s="1" customFormat="1" ht="19.5">
      <c r="B482" s="28"/>
      <c r="D482" s="156" t="s">
        <v>679</v>
      </c>
      <c r="F482" s="157" t="s">
        <v>3950</v>
      </c>
      <c r="I482" s="158"/>
      <c r="L482" s="28"/>
      <c r="M482" s="159"/>
      <c r="T482" s="52"/>
      <c r="AT482" s="13" t="s">
        <v>679</v>
      </c>
      <c r="AU482" s="13" t="s">
        <v>85</v>
      </c>
    </row>
    <row r="483" spans="2:65" s="1" customFormat="1" ht="16.5" customHeight="1">
      <c r="B483" s="132"/>
      <c r="C483" s="133" t="s">
        <v>2875</v>
      </c>
      <c r="D483" s="133" t="s">
        <v>253</v>
      </c>
      <c r="E483" s="134" t="s">
        <v>3960</v>
      </c>
      <c r="F483" s="135" t="s">
        <v>3961</v>
      </c>
      <c r="G483" s="136" t="s">
        <v>335</v>
      </c>
      <c r="H483" s="137">
        <v>4</v>
      </c>
      <c r="I483" s="138"/>
      <c r="J483" s="139">
        <f>ROUND(I483*H483,2)</f>
        <v>0</v>
      </c>
      <c r="K483" s="135" t="s">
        <v>3962</v>
      </c>
      <c r="L483" s="28"/>
      <c r="M483" s="140" t="s">
        <v>1</v>
      </c>
      <c r="N483" s="141" t="s">
        <v>41</v>
      </c>
      <c r="P483" s="142">
        <f>O483*H483</f>
        <v>0</v>
      </c>
      <c r="Q483" s="142">
        <v>2.7E-4</v>
      </c>
      <c r="R483" s="142">
        <f>Q483*H483</f>
        <v>1.08E-3</v>
      </c>
      <c r="S483" s="142">
        <v>0</v>
      </c>
      <c r="T483" s="143">
        <f>S483*H483</f>
        <v>0</v>
      </c>
      <c r="AR483" s="144" t="s">
        <v>315</v>
      </c>
      <c r="AT483" s="144" t="s">
        <v>253</v>
      </c>
      <c r="AU483" s="144" t="s">
        <v>85</v>
      </c>
      <c r="AY483" s="13" t="s">
        <v>251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3" t="s">
        <v>83</v>
      </c>
      <c r="BK483" s="145">
        <f>ROUND(I483*H483,2)</f>
        <v>0</v>
      </c>
      <c r="BL483" s="13" t="s">
        <v>315</v>
      </c>
      <c r="BM483" s="144" t="s">
        <v>3963</v>
      </c>
    </row>
    <row r="484" spans="2:65" s="1" customFormat="1" ht="24.2" customHeight="1">
      <c r="B484" s="132"/>
      <c r="C484" s="146" t="s">
        <v>2879</v>
      </c>
      <c r="D484" s="146" t="s">
        <v>423</v>
      </c>
      <c r="E484" s="147" t="s">
        <v>3964</v>
      </c>
      <c r="F484" s="148" t="s">
        <v>3965</v>
      </c>
      <c r="G484" s="149" t="s">
        <v>335</v>
      </c>
      <c r="H484" s="150">
        <v>1</v>
      </c>
      <c r="I484" s="151"/>
      <c r="J484" s="152">
        <f>ROUND(I484*H484,2)</f>
        <v>0</v>
      </c>
      <c r="K484" s="148" t="s">
        <v>257</v>
      </c>
      <c r="L484" s="153"/>
      <c r="M484" s="154" t="s">
        <v>1</v>
      </c>
      <c r="N484" s="155" t="s">
        <v>41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380</v>
      </c>
      <c r="AT484" s="144" t="s">
        <v>423</v>
      </c>
      <c r="AU484" s="144" t="s">
        <v>85</v>
      </c>
      <c r="AY484" s="13" t="s">
        <v>251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3" t="s">
        <v>83</v>
      </c>
      <c r="BK484" s="145">
        <f>ROUND(I484*H484,2)</f>
        <v>0</v>
      </c>
      <c r="BL484" s="13" t="s">
        <v>315</v>
      </c>
      <c r="BM484" s="144" t="s">
        <v>3966</v>
      </c>
    </row>
    <row r="485" spans="2:65" s="1" customFormat="1" ht="19.5">
      <c r="B485" s="28"/>
      <c r="D485" s="156" t="s">
        <v>679</v>
      </c>
      <c r="F485" s="157" t="s">
        <v>3597</v>
      </c>
      <c r="I485" s="158"/>
      <c r="L485" s="28"/>
      <c r="M485" s="159"/>
      <c r="T485" s="52"/>
      <c r="AT485" s="13" t="s">
        <v>679</v>
      </c>
      <c r="AU485" s="13" t="s">
        <v>85</v>
      </c>
    </row>
    <row r="486" spans="2:65" s="1" customFormat="1" ht="24.2" customHeight="1">
      <c r="B486" s="132"/>
      <c r="C486" s="146" t="s">
        <v>2882</v>
      </c>
      <c r="D486" s="146" t="s">
        <v>423</v>
      </c>
      <c r="E486" s="147" t="s">
        <v>3967</v>
      </c>
      <c r="F486" s="148" t="s">
        <v>3968</v>
      </c>
      <c r="G486" s="149" t="s">
        <v>335</v>
      </c>
      <c r="H486" s="150">
        <v>1</v>
      </c>
      <c r="I486" s="151"/>
      <c r="J486" s="152">
        <f>ROUND(I486*H486,2)</f>
        <v>0</v>
      </c>
      <c r="K486" s="148" t="s">
        <v>707</v>
      </c>
      <c r="L486" s="153"/>
      <c r="M486" s="154" t="s">
        <v>1</v>
      </c>
      <c r="N486" s="155" t="s">
        <v>41</v>
      </c>
      <c r="P486" s="142">
        <f>O486*H486</f>
        <v>0</v>
      </c>
      <c r="Q486" s="142">
        <v>0</v>
      </c>
      <c r="R486" s="142">
        <f>Q486*H486</f>
        <v>0</v>
      </c>
      <c r="S486" s="142">
        <v>0</v>
      </c>
      <c r="T486" s="143">
        <f>S486*H486</f>
        <v>0</v>
      </c>
      <c r="AR486" s="144" t="s">
        <v>380</v>
      </c>
      <c r="AT486" s="144" t="s">
        <v>423</v>
      </c>
      <c r="AU486" s="144" t="s">
        <v>85</v>
      </c>
      <c r="AY486" s="13" t="s">
        <v>251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3" t="s">
        <v>83</v>
      </c>
      <c r="BK486" s="145">
        <f>ROUND(I486*H486,2)</f>
        <v>0</v>
      </c>
      <c r="BL486" s="13" t="s">
        <v>315</v>
      </c>
      <c r="BM486" s="144" t="s">
        <v>3969</v>
      </c>
    </row>
    <row r="487" spans="2:65" s="1" customFormat="1" ht="19.5">
      <c r="B487" s="28"/>
      <c r="D487" s="156" t="s">
        <v>679</v>
      </c>
      <c r="F487" s="157" t="s">
        <v>3597</v>
      </c>
      <c r="I487" s="158"/>
      <c r="L487" s="28"/>
      <c r="M487" s="159"/>
      <c r="T487" s="52"/>
      <c r="AT487" s="13" t="s">
        <v>679</v>
      </c>
      <c r="AU487" s="13" t="s">
        <v>85</v>
      </c>
    </row>
    <row r="488" spans="2:65" s="1" customFormat="1" ht="24.2" customHeight="1">
      <c r="B488" s="132"/>
      <c r="C488" s="146" t="s">
        <v>2886</v>
      </c>
      <c r="D488" s="146" t="s">
        <v>423</v>
      </c>
      <c r="E488" s="147" t="s">
        <v>3970</v>
      </c>
      <c r="F488" s="148" t="s">
        <v>3971</v>
      </c>
      <c r="G488" s="149" t="s">
        <v>335</v>
      </c>
      <c r="H488" s="150">
        <v>2</v>
      </c>
      <c r="I488" s="151"/>
      <c r="J488" s="152">
        <f>ROUND(I488*H488,2)</f>
        <v>0</v>
      </c>
      <c r="K488" s="148" t="s">
        <v>707</v>
      </c>
      <c r="L488" s="153"/>
      <c r="M488" s="154" t="s">
        <v>1</v>
      </c>
      <c r="N488" s="155" t="s">
        <v>41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380</v>
      </c>
      <c r="AT488" s="144" t="s">
        <v>423</v>
      </c>
      <c r="AU488" s="144" t="s">
        <v>85</v>
      </c>
      <c r="AY488" s="13" t="s">
        <v>251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3" t="s">
        <v>83</v>
      </c>
      <c r="BK488" s="145">
        <f>ROUND(I488*H488,2)</f>
        <v>0</v>
      </c>
      <c r="BL488" s="13" t="s">
        <v>315</v>
      </c>
      <c r="BM488" s="144" t="s">
        <v>3972</v>
      </c>
    </row>
    <row r="489" spans="2:65" s="1" customFormat="1" ht="19.5">
      <c r="B489" s="28"/>
      <c r="D489" s="156" t="s">
        <v>679</v>
      </c>
      <c r="F489" s="157" t="s">
        <v>3597</v>
      </c>
      <c r="I489" s="158"/>
      <c r="L489" s="28"/>
      <c r="M489" s="159"/>
      <c r="T489" s="52"/>
      <c r="AT489" s="13" t="s">
        <v>679</v>
      </c>
      <c r="AU489" s="13" t="s">
        <v>85</v>
      </c>
    </row>
    <row r="490" spans="2:65" s="1" customFormat="1" ht="24.2" customHeight="1">
      <c r="B490" s="132"/>
      <c r="C490" s="133" t="s">
        <v>2890</v>
      </c>
      <c r="D490" s="133" t="s">
        <v>253</v>
      </c>
      <c r="E490" s="134" t="s">
        <v>3973</v>
      </c>
      <c r="F490" s="135" t="s">
        <v>3974</v>
      </c>
      <c r="G490" s="136" t="s">
        <v>335</v>
      </c>
      <c r="H490" s="137">
        <v>2</v>
      </c>
      <c r="I490" s="138"/>
      <c r="J490" s="139">
        <f>ROUND(I490*H490,2)</f>
        <v>0</v>
      </c>
      <c r="K490" s="135" t="s">
        <v>1074</v>
      </c>
      <c r="L490" s="28"/>
      <c r="M490" s="140" t="s">
        <v>1</v>
      </c>
      <c r="N490" s="141" t="s">
        <v>41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AR490" s="144" t="s">
        <v>315</v>
      </c>
      <c r="AT490" s="144" t="s">
        <v>253</v>
      </c>
      <c r="AU490" s="144" t="s">
        <v>85</v>
      </c>
      <c r="AY490" s="13" t="s">
        <v>251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3" t="s">
        <v>83</v>
      </c>
      <c r="BK490" s="145">
        <f>ROUND(I490*H490,2)</f>
        <v>0</v>
      </c>
      <c r="BL490" s="13" t="s">
        <v>315</v>
      </c>
      <c r="BM490" s="144" t="s">
        <v>3975</v>
      </c>
    </row>
    <row r="491" spans="2:65" s="1" customFormat="1" ht="21.75" customHeight="1">
      <c r="B491" s="132"/>
      <c r="C491" s="146" t="s">
        <v>2894</v>
      </c>
      <c r="D491" s="146" t="s">
        <v>423</v>
      </c>
      <c r="E491" s="147" t="s">
        <v>1085</v>
      </c>
      <c r="F491" s="148" t="s">
        <v>1086</v>
      </c>
      <c r="G491" s="149" t="s">
        <v>411</v>
      </c>
      <c r="H491" s="150">
        <v>2.64</v>
      </c>
      <c r="I491" s="151"/>
      <c r="J491" s="152">
        <f>ROUND(I491*H491,2)</f>
        <v>0</v>
      </c>
      <c r="K491" s="148" t="s">
        <v>257</v>
      </c>
      <c r="L491" s="153"/>
      <c r="M491" s="154" t="s">
        <v>1</v>
      </c>
      <c r="N491" s="155" t="s">
        <v>41</v>
      </c>
      <c r="P491" s="142">
        <f>O491*H491</f>
        <v>0</v>
      </c>
      <c r="Q491" s="142">
        <v>1.8E-3</v>
      </c>
      <c r="R491" s="142">
        <f>Q491*H491</f>
        <v>4.7520000000000001E-3</v>
      </c>
      <c r="S491" s="142">
        <v>0</v>
      </c>
      <c r="T491" s="143">
        <f>S491*H491</f>
        <v>0</v>
      </c>
      <c r="AR491" s="144" t="s">
        <v>380</v>
      </c>
      <c r="AT491" s="144" t="s">
        <v>423</v>
      </c>
      <c r="AU491" s="144" t="s">
        <v>85</v>
      </c>
      <c r="AY491" s="13" t="s">
        <v>251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3" t="s">
        <v>83</v>
      </c>
      <c r="BK491" s="145">
        <f>ROUND(I491*H491,2)</f>
        <v>0</v>
      </c>
      <c r="BL491" s="13" t="s">
        <v>315</v>
      </c>
      <c r="BM491" s="144" t="s">
        <v>3976</v>
      </c>
    </row>
    <row r="492" spans="2:65" s="1" customFormat="1" ht="19.5">
      <c r="B492" s="28"/>
      <c r="D492" s="156" t="s">
        <v>679</v>
      </c>
      <c r="F492" s="157" t="s">
        <v>1088</v>
      </c>
      <c r="I492" s="158"/>
      <c r="L492" s="28"/>
      <c r="M492" s="159"/>
      <c r="T492" s="52"/>
      <c r="AT492" s="13" t="s">
        <v>679</v>
      </c>
      <c r="AU492" s="13" t="s">
        <v>85</v>
      </c>
    </row>
    <row r="493" spans="2:65" s="1" customFormat="1" ht="16.5" customHeight="1">
      <c r="B493" s="132"/>
      <c r="C493" s="133" t="s">
        <v>2898</v>
      </c>
      <c r="D493" s="133" t="s">
        <v>253</v>
      </c>
      <c r="E493" s="134" t="s">
        <v>1090</v>
      </c>
      <c r="F493" s="135" t="s">
        <v>1091</v>
      </c>
      <c r="G493" s="136" t="s">
        <v>335</v>
      </c>
      <c r="H493" s="137">
        <v>4</v>
      </c>
      <c r="I493" s="138"/>
      <c r="J493" s="139">
        <f t="shared" ref="J493:J504" si="160">ROUND(I493*H493,2)</f>
        <v>0</v>
      </c>
      <c r="K493" s="135" t="s">
        <v>257</v>
      </c>
      <c r="L493" s="28"/>
      <c r="M493" s="140" t="s">
        <v>1</v>
      </c>
      <c r="N493" s="141" t="s">
        <v>41</v>
      </c>
      <c r="P493" s="142">
        <f t="shared" ref="P493:P504" si="161">O493*H493</f>
        <v>0</v>
      </c>
      <c r="Q493" s="142">
        <v>0</v>
      </c>
      <c r="R493" s="142">
        <f t="shared" ref="R493:R504" si="162">Q493*H493</f>
        <v>0</v>
      </c>
      <c r="S493" s="142">
        <v>0</v>
      </c>
      <c r="T493" s="143">
        <f t="shared" ref="T493:T504" si="163">S493*H493</f>
        <v>0</v>
      </c>
      <c r="AR493" s="144" t="s">
        <v>315</v>
      </c>
      <c r="AT493" s="144" t="s">
        <v>253</v>
      </c>
      <c r="AU493" s="144" t="s">
        <v>85</v>
      </c>
      <c r="AY493" s="13" t="s">
        <v>251</v>
      </c>
      <c r="BE493" s="145">
        <f t="shared" ref="BE493:BE504" si="164">IF(N493="základní",J493,0)</f>
        <v>0</v>
      </c>
      <c r="BF493" s="145">
        <f t="shared" ref="BF493:BF504" si="165">IF(N493="snížená",J493,0)</f>
        <v>0</v>
      </c>
      <c r="BG493" s="145">
        <f t="shared" ref="BG493:BG504" si="166">IF(N493="zákl. přenesená",J493,0)</f>
        <v>0</v>
      </c>
      <c r="BH493" s="145">
        <f t="shared" ref="BH493:BH504" si="167">IF(N493="sníž. přenesená",J493,0)</f>
        <v>0</v>
      </c>
      <c r="BI493" s="145">
        <f t="shared" ref="BI493:BI504" si="168">IF(N493="nulová",J493,0)</f>
        <v>0</v>
      </c>
      <c r="BJ493" s="13" t="s">
        <v>83</v>
      </c>
      <c r="BK493" s="145">
        <f t="shared" ref="BK493:BK504" si="169">ROUND(I493*H493,2)</f>
        <v>0</v>
      </c>
      <c r="BL493" s="13" t="s">
        <v>315</v>
      </c>
      <c r="BM493" s="144" t="s">
        <v>1092</v>
      </c>
    </row>
    <row r="494" spans="2:65" s="1" customFormat="1" ht="24.2" customHeight="1">
      <c r="B494" s="132"/>
      <c r="C494" s="146" t="s">
        <v>2902</v>
      </c>
      <c r="D494" s="146" t="s">
        <v>423</v>
      </c>
      <c r="E494" s="147" t="s">
        <v>1094</v>
      </c>
      <c r="F494" s="148" t="s">
        <v>1095</v>
      </c>
      <c r="G494" s="149" t="s">
        <v>401</v>
      </c>
      <c r="H494" s="150">
        <v>4</v>
      </c>
      <c r="I494" s="151"/>
      <c r="J494" s="152">
        <f t="shared" si="160"/>
        <v>0</v>
      </c>
      <c r="K494" s="148" t="s">
        <v>707</v>
      </c>
      <c r="L494" s="153"/>
      <c r="M494" s="154" t="s">
        <v>1</v>
      </c>
      <c r="N494" s="155" t="s">
        <v>41</v>
      </c>
      <c r="P494" s="142">
        <f t="shared" si="161"/>
        <v>0</v>
      </c>
      <c r="Q494" s="142">
        <v>0</v>
      </c>
      <c r="R494" s="142">
        <f t="shared" si="162"/>
        <v>0</v>
      </c>
      <c r="S494" s="142">
        <v>0</v>
      </c>
      <c r="T494" s="143">
        <f t="shared" si="163"/>
        <v>0</v>
      </c>
      <c r="AR494" s="144" t="s">
        <v>380</v>
      </c>
      <c r="AT494" s="144" t="s">
        <v>423</v>
      </c>
      <c r="AU494" s="144" t="s">
        <v>85</v>
      </c>
      <c r="AY494" s="13" t="s">
        <v>251</v>
      </c>
      <c r="BE494" s="145">
        <f t="shared" si="164"/>
        <v>0</v>
      </c>
      <c r="BF494" s="145">
        <f t="shared" si="165"/>
        <v>0</v>
      </c>
      <c r="BG494" s="145">
        <f t="shared" si="166"/>
        <v>0</v>
      </c>
      <c r="BH494" s="145">
        <f t="shared" si="167"/>
        <v>0</v>
      </c>
      <c r="BI494" s="145">
        <f t="shared" si="168"/>
        <v>0</v>
      </c>
      <c r="BJ494" s="13" t="s">
        <v>83</v>
      </c>
      <c r="BK494" s="145">
        <f t="shared" si="169"/>
        <v>0</v>
      </c>
      <c r="BL494" s="13" t="s">
        <v>315</v>
      </c>
      <c r="BM494" s="144" t="s">
        <v>1096</v>
      </c>
    </row>
    <row r="495" spans="2:65" s="1" customFormat="1" ht="24.2" customHeight="1">
      <c r="B495" s="132"/>
      <c r="C495" s="133" t="s">
        <v>2906</v>
      </c>
      <c r="D495" s="133" t="s">
        <v>253</v>
      </c>
      <c r="E495" s="134" t="s">
        <v>1098</v>
      </c>
      <c r="F495" s="135" t="s">
        <v>1099</v>
      </c>
      <c r="G495" s="136" t="s">
        <v>411</v>
      </c>
      <c r="H495" s="137">
        <v>2.4</v>
      </c>
      <c r="I495" s="138"/>
      <c r="J495" s="139">
        <f t="shared" si="160"/>
        <v>0</v>
      </c>
      <c r="K495" s="135" t="s">
        <v>402</v>
      </c>
      <c r="L495" s="28"/>
      <c r="M495" s="140" t="s">
        <v>1</v>
      </c>
      <c r="N495" s="141" t="s">
        <v>41</v>
      </c>
      <c r="P495" s="142">
        <f t="shared" si="161"/>
        <v>0</v>
      </c>
      <c r="Q495" s="142">
        <v>0</v>
      </c>
      <c r="R495" s="142">
        <f t="shared" si="162"/>
        <v>0</v>
      </c>
      <c r="S495" s="142">
        <v>0</v>
      </c>
      <c r="T495" s="143">
        <f t="shared" si="163"/>
        <v>0</v>
      </c>
      <c r="AR495" s="144" t="s">
        <v>315</v>
      </c>
      <c r="AT495" s="144" t="s">
        <v>253</v>
      </c>
      <c r="AU495" s="144" t="s">
        <v>85</v>
      </c>
      <c r="AY495" s="13" t="s">
        <v>251</v>
      </c>
      <c r="BE495" s="145">
        <f t="shared" si="164"/>
        <v>0</v>
      </c>
      <c r="BF495" s="145">
        <f t="shared" si="165"/>
        <v>0</v>
      </c>
      <c r="BG495" s="145">
        <f t="shared" si="166"/>
        <v>0</v>
      </c>
      <c r="BH495" s="145">
        <f t="shared" si="167"/>
        <v>0</v>
      </c>
      <c r="BI495" s="145">
        <f t="shared" si="168"/>
        <v>0</v>
      </c>
      <c r="BJ495" s="13" t="s">
        <v>83</v>
      </c>
      <c r="BK495" s="145">
        <f t="shared" si="169"/>
        <v>0</v>
      </c>
      <c r="BL495" s="13" t="s">
        <v>315</v>
      </c>
      <c r="BM495" s="144" t="s">
        <v>1100</v>
      </c>
    </row>
    <row r="496" spans="2:65" s="1" customFormat="1" ht="24.2" customHeight="1">
      <c r="B496" s="132"/>
      <c r="C496" s="133" t="s">
        <v>2910</v>
      </c>
      <c r="D496" s="133" t="s">
        <v>253</v>
      </c>
      <c r="E496" s="134" t="s">
        <v>1102</v>
      </c>
      <c r="F496" s="135" t="s">
        <v>1103</v>
      </c>
      <c r="G496" s="136" t="s">
        <v>411</v>
      </c>
      <c r="H496" s="137">
        <v>2.4</v>
      </c>
      <c r="I496" s="138"/>
      <c r="J496" s="139">
        <f t="shared" si="160"/>
        <v>0</v>
      </c>
      <c r="K496" s="135" t="s">
        <v>402</v>
      </c>
      <c r="L496" s="28"/>
      <c r="M496" s="140" t="s">
        <v>1</v>
      </c>
      <c r="N496" s="141" t="s">
        <v>41</v>
      </c>
      <c r="P496" s="142">
        <f t="shared" si="161"/>
        <v>0</v>
      </c>
      <c r="Q496" s="142">
        <v>0</v>
      </c>
      <c r="R496" s="142">
        <f t="shared" si="162"/>
        <v>0</v>
      </c>
      <c r="S496" s="142">
        <v>0</v>
      </c>
      <c r="T496" s="143">
        <f t="shared" si="163"/>
        <v>0</v>
      </c>
      <c r="AR496" s="144" t="s">
        <v>315</v>
      </c>
      <c r="AT496" s="144" t="s">
        <v>253</v>
      </c>
      <c r="AU496" s="144" t="s">
        <v>85</v>
      </c>
      <c r="AY496" s="13" t="s">
        <v>251</v>
      </c>
      <c r="BE496" s="145">
        <f t="shared" si="164"/>
        <v>0</v>
      </c>
      <c r="BF496" s="145">
        <f t="shared" si="165"/>
        <v>0</v>
      </c>
      <c r="BG496" s="145">
        <f t="shared" si="166"/>
        <v>0</v>
      </c>
      <c r="BH496" s="145">
        <f t="shared" si="167"/>
        <v>0</v>
      </c>
      <c r="BI496" s="145">
        <f t="shared" si="168"/>
        <v>0</v>
      </c>
      <c r="BJ496" s="13" t="s">
        <v>83</v>
      </c>
      <c r="BK496" s="145">
        <f t="shared" si="169"/>
        <v>0</v>
      </c>
      <c r="BL496" s="13" t="s">
        <v>315</v>
      </c>
      <c r="BM496" s="144" t="s">
        <v>1104</v>
      </c>
    </row>
    <row r="497" spans="2:65" s="1" customFormat="1" ht="33" customHeight="1">
      <c r="B497" s="132"/>
      <c r="C497" s="146" t="s">
        <v>2914</v>
      </c>
      <c r="D497" s="146" t="s">
        <v>423</v>
      </c>
      <c r="E497" s="147" t="s">
        <v>1106</v>
      </c>
      <c r="F497" s="148" t="s">
        <v>1107</v>
      </c>
      <c r="G497" s="149" t="s">
        <v>401</v>
      </c>
      <c r="H497" s="150">
        <v>1</v>
      </c>
      <c r="I497" s="151"/>
      <c r="J497" s="152">
        <f t="shared" si="160"/>
        <v>0</v>
      </c>
      <c r="K497" s="148" t="s">
        <v>402</v>
      </c>
      <c r="L497" s="153"/>
      <c r="M497" s="154" t="s">
        <v>1</v>
      </c>
      <c r="N497" s="155" t="s">
        <v>41</v>
      </c>
      <c r="P497" s="142">
        <f t="shared" si="161"/>
        <v>0</v>
      </c>
      <c r="Q497" s="142">
        <v>0</v>
      </c>
      <c r="R497" s="142">
        <f t="shared" si="162"/>
        <v>0</v>
      </c>
      <c r="S497" s="142">
        <v>0</v>
      </c>
      <c r="T497" s="143">
        <f t="shared" si="163"/>
        <v>0</v>
      </c>
      <c r="AR497" s="144" t="s">
        <v>380</v>
      </c>
      <c r="AT497" s="144" t="s">
        <v>423</v>
      </c>
      <c r="AU497" s="144" t="s">
        <v>85</v>
      </c>
      <c r="AY497" s="13" t="s">
        <v>251</v>
      </c>
      <c r="BE497" s="145">
        <f t="shared" si="164"/>
        <v>0</v>
      </c>
      <c r="BF497" s="145">
        <f t="shared" si="165"/>
        <v>0</v>
      </c>
      <c r="BG497" s="145">
        <f t="shared" si="166"/>
        <v>0</v>
      </c>
      <c r="BH497" s="145">
        <f t="shared" si="167"/>
        <v>0</v>
      </c>
      <c r="BI497" s="145">
        <f t="shared" si="168"/>
        <v>0</v>
      </c>
      <c r="BJ497" s="13" t="s">
        <v>83</v>
      </c>
      <c r="BK497" s="145">
        <f t="shared" si="169"/>
        <v>0</v>
      </c>
      <c r="BL497" s="13" t="s">
        <v>315</v>
      </c>
      <c r="BM497" s="144" t="s">
        <v>1108</v>
      </c>
    </row>
    <row r="498" spans="2:65" s="1" customFormat="1" ht="24">
      <c r="B498" s="132"/>
      <c r="C498" s="146" t="s">
        <v>2917</v>
      </c>
      <c r="D498" s="146" t="s">
        <v>423</v>
      </c>
      <c r="E498" s="147" t="s">
        <v>1110</v>
      </c>
      <c r="F498" s="148" t="s">
        <v>1111</v>
      </c>
      <c r="G498" s="149" t="s">
        <v>401</v>
      </c>
      <c r="H498" s="150">
        <v>1</v>
      </c>
      <c r="I498" s="151"/>
      <c r="J498" s="152">
        <f t="shared" si="160"/>
        <v>0</v>
      </c>
      <c r="K498" s="148" t="s">
        <v>402</v>
      </c>
      <c r="L498" s="153"/>
      <c r="M498" s="154" t="s">
        <v>1</v>
      </c>
      <c r="N498" s="155" t="s">
        <v>41</v>
      </c>
      <c r="P498" s="142">
        <f t="shared" si="161"/>
        <v>0</v>
      </c>
      <c r="Q498" s="142">
        <v>0</v>
      </c>
      <c r="R498" s="142">
        <f t="shared" si="162"/>
        <v>0</v>
      </c>
      <c r="S498" s="142">
        <v>0</v>
      </c>
      <c r="T498" s="143">
        <f t="shared" si="163"/>
        <v>0</v>
      </c>
      <c r="AR498" s="144" t="s">
        <v>380</v>
      </c>
      <c r="AT498" s="144" t="s">
        <v>423</v>
      </c>
      <c r="AU498" s="144" t="s">
        <v>85</v>
      </c>
      <c r="AY498" s="13" t="s">
        <v>251</v>
      </c>
      <c r="BE498" s="145">
        <f t="shared" si="164"/>
        <v>0</v>
      </c>
      <c r="BF498" s="145">
        <f t="shared" si="165"/>
        <v>0</v>
      </c>
      <c r="BG498" s="145">
        <f t="shared" si="166"/>
        <v>0</v>
      </c>
      <c r="BH498" s="145">
        <f t="shared" si="167"/>
        <v>0</v>
      </c>
      <c r="BI498" s="145">
        <f t="shared" si="168"/>
        <v>0</v>
      </c>
      <c r="BJ498" s="13" t="s">
        <v>83</v>
      </c>
      <c r="BK498" s="145">
        <f t="shared" si="169"/>
        <v>0</v>
      </c>
      <c r="BL498" s="13" t="s">
        <v>315</v>
      </c>
      <c r="BM498" s="144" t="s">
        <v>1112</v>
      </c>
    </row>
    <row r="499" spans="2:65" s="1" customFormat="1" ht="24">
      <c r="B499" s="132"/>
      <c r="C499" s="146" t="s">
        <v>2921</v>
      </c>
      <c r="D499" s="146" t="s">
        <v>423</v>
      </c>
      <c r="E499" s="147" t="s">
        <v>3977</v>
      </c>
      <c r="F499" s="148" t="s">
        <v>3978</v>
      </c>
      <c r="G499" s="149" t="s">
        <v>401</v>
      </c>
      <c r="H499" s="150">
        <v>1</v>
      </c>
      <c r="I499" s="151"/>
      <c r="J499" s="152">
        <f t="shared" si="160"/>
        <v>0</v>
      </c>
      <c r="K499" s="148" t="s">
        <v>402</v>
      </c>
      <c r="L499" s="153"/>
      <c r="M499" s="154" t="s">
        <v>1</v>
      </c>
      <c r="N499" s="155" t="s">
        <v>41</v>
      </c>
      <c r="P499" s="142">
        <f t="shared" si="161"/>
        <v>0</v>
      </c>
      <c r="Q499" s="142">
        <v>0</v>
      </c>
      <c r="R499" s="142">
        <f t="shared" si="162"/>
        <v>0</v>
      </c>
      <c r="S499" s="142">
        <v>0</v>
      </c>
      <c r="T499" s="143">
        <f t="shared" si="163"/>
        <v>0</v>
      </c>
      <c r="AR499" s="144" t="s">
        <v>380</v>
      </c>
      <c r="AT499" s="144" t="s">
        <v>423</v>
      </c>
      <c r="AU499" s="144" t="s">
        <v>85</v>
      </c>
      <c r="AY499" s="13" t="s">
        <v>251</v>
      </c>
      <c r="BE499" s="145">
        <f t="shared" si="164"/>
        <v>0</v>
      </c>
      <c r="BF499" s="145">
        <f t="shared" si="165"/>
        <v>0</v>
      </c>
      <c r="BG499" s="145">
        <f t="shared" si="166"/>
        <v>0</v>
      </c>
      <c r="BH499" s="145">
        <f t="shared" si="167"/>
        <v>0</v>
      </c>
      <c r="BI499" s="145">
        <f t="shared" si="168"/>
        <v>0</v>
      </c>
      <c r="BJ499" s="13" t="s">
        <v>83</v>
      </c>
      <c r="BK499" s="145">
        <f t="shared" si="169"/>
        <v>0</v>
      </c>
      <c r="BL499" s="13" t="s">
        <v>315</v>
      </c>
      <c r="BM499" s="144" t="s">
        <v>3979</v>
      </c>
    </row>
    <row r="500" spans="2:65" s="1" customFormat="1" ht="24.2" customHeight="1">
      <c r="B500" s="132"/>
      <c r="C500" s="146" t="s">
        <v>2925</v>
      </c>
      <c r="D500" s="146" t="s">
        <v>423</v>
      </c>
      <c r="E500" s="147" t="s">
        <v>1118</v>
      </c>
      <c r="F500" s="148" t="s">
        <v>1119</v>
      </c>
      <c r="G500" s="149" t="s">
        <v>401</v>
      </c>
      <c r="H500" s="150">
        <v>2</v>
      </c>
      <c r="I500" s="151"/>
      <c r="J500" s="152">
        <f t="shared" si="160"/>
        <v>0</v>
      </c>
      <c r="K500" s="148" t="s">
        <v>402</v>
      </c>
      <c r="L500" s="153"/>
      <c r="M500" s="154" t="s">
        <v>1</v>
      </c>
      <c r="N500" s="155" t="s">
        <v>41</v>
      </c>
      <c r="P500" s="142">
        <f t="shared" si="161"/>
        <v>0</v>
      </c>
      <c r="Q500" s="142">
        <v>0</v>
      </c>
      <c r="R500" s="142">
        <f t="shared" si="162"/>
        <v>0</v>
      </c>
      <c r="S500" s="142">
        <v>0</v>
      </c>
      <c r="T500" s="143">
        <f t="shared" si="163"/>
        <v>0</v>
      </c>
      <c r="AR500" s="144" t="s">
        <v>380</v>
      </c>
      <c r="AT500" s="144" t="s">
        <v>423</v>
      </c>
      <c r="AU500" s="144" t="s">
        <v>85</v>
      </c>
      <c r="AY500" s="13" t="s">
        <v>251</v>
      </c>
      <c r="BE500" s="145">
        <f t="shared" si="164"/>
        <v>0</v>
      </c>
      <c r="BF500" s="145">
        <f t="shared" si="165"/>
        <v>0</v>
      </c>
      <c r="BG500" s="145">
        <f t="shared" si="166"/>
        <v>0</v>
      </c>
      <c r="BH500" s="145">
        <f t="shared" si="167"/>
        <v>0</v>
      </c>
      <c r="BI500" s="145">
        <f t="shared" si="168"/>
        <v>0</v>
      </c>
      <c r="BJ500" s="13" t="s">
        <v>83</v>
      </c>
      <c r="BK500" s="145">
        <f t="shared" si="169"/>
        <v>0</v>
      </c>
      <c r="BL500" s="13" t="s">
        <v>315</v>
      </c>
      <c r="BM500" s="144" t="s">
        <v>1120</v>
      </c>
    </row>
    <row r="501" spans="2:65" s="1" customFormat="1" ht="24.2" customHeight="1">
      <c r="B501" s="132"/>
      <c r="C501" s="146" t="s">
        <v>2929</v>
      </c>
      <c r="D501" s="146" t="s">
        <v>423</v>
      </c>
      <c r="E501" s="147" t="s">
        <v>3980</v>
      </c>
      <c r="F501" s="148" t="s">
        <v>3981</v>
      </c>
      <c r="G501" s="149" t="s">
        <v>401</v>
      </c>
      <c r="H501" s="150">
        <v>1</v>
      </c>
      <c r="I501" s="151"/>
      <c r="J501" s="152">
        <f t="shared" si="160"/>
        <v>0</v>
      </c>
      <c r="K501" s="148" t="s">
        <v>402</v>
      </c>
      <c r="L501" s="153"/>
      <c r="M501" s="154" t="s">
        <v>1</v>
      </c>
      <c r="N501" s="155" t="s">
        <v>41</v>
      </c>
      <c r="P501" s="142">
        <f t="shared" si="161"/>
        <v>0</v>
      </c>
      <c r="Q501" s="142">
        <v>0</v>
      </c>
      <c r="R501" s="142">
        <f t="shared" si="162"/>
        <v>0</v>
      </c>
      <c r="S501" s="142">
        <v>0</v>
      </c>
      <c r="T501" s="143">
        <f t="shared" si="163"/>
        <v>0</v>
      </c>
      <c r="AR501" s="144" t="s">
        <v>380</v>
      </c>
      <c r="AT501" s="144" t="s">
        <v>423</v>
      </c>
      <c r="AU501" s="144" t="s">
        <v>85</v>
      </c>
      <c r="AY501" s="13" t="s">
        <v>251</v>
      </c>
      <c r="BE501" s="145">
        <f t="shared" si="164"/>
        <v>0</v>
      </c>
      <c r="BF501" s="145">
        <f t="shared" si="165"/>
        <v>0</v>
      </c>
      <c r="BG501" s="145">
        <f t="shared" si="166"/>
        <v>0</v>
      </c>
      <c r="BH501" s="145">
        <f t="shared" si="167"/>
        <v>0</v>
      </c>
      <c r="BI501" s="145">
        <f t="shared" si="168"/>
        <v>0</v>
      </c>
      <c r="BJ501" s="13" t="s">
        <v>83</v>
      </c>
      <c r="BK501" s="145">
        <f t="shared" si="169"/>
        <v>0</v>
      </c>
      <c r="BL501" s="13" t="s">
        <v>315</v>
      </c>
      <c r="BM501" s="144" t="s">
        <v>3982</v>
      </c>
    </row>
    <row r="502" spans="2:65" s="1" customFormat="1" ht="24.2" customHeight="1">
      <c r="B502" s="132"/>
      <c r="C502" s="133" t="s">
        <v>2933</v>
      </c>
      <c r="D502" s="133" t="s">
        <v>253</v>
      </c>
      <c r="E502" s="134" t="s">
        <v>3983</v>
      </c>
      <c r="F502" s="135" t="s">
        <v>3984</v>
      </c>
      <c r="G502" s="136" t="s">
        <v>335</v>
      </c>
      <c r="H502" s="137">
        <v>1</v>
      </c>
      <c r="I502" s="138"/>
      <c r="J502" s="139">
        <f t="shared" si="160"/>
        <v>0</v>
      </c>
      <c r="K502" s="135" t="s">
        <v>402</v>
      </c>
      <c r="L502" s="28"/>
      <c r="M502" s="140" t="s">
        <v>1</v>
      </c>
      <c r="N502" s="141" t="s">
        <v>41</v>
      </c>
      <c r="P502" s="142">
        <f t="shared" si="161"/>
        <v>0</v>
      </c>
      <c r="Q502" s="142">
        <v>0</v>
      </c>
      <c r="R502" s="142">
        <f t="shared" si="162"/>
        <v>0</v>
      </c>
      <c r="S502" s="142">
        <v>0</v>
      </c>
      <c r="T502" s="143">
        <f t="shared" si="163"/>
        <v>0</v>
      </c>
      <c r="AR502" s="144" t="s">
        <v>315</v>
      </c>
      <c r="AT502" s="144" t="s">
        <v>253</v>
      </c>
      <c r="AU502" s="144" t="s">
        <v>85</v>
      </c>
      <c r="AY502" s="13" t="s">
        <v>251</v>
      </c>
      <c r="BE502" s="145">
        <f t="shared" si="164"/>
        <v>0</v>
      </c>
      <c r="BF502" s="145">
        <f t="shared" si="165"/>
        <v>0</v>
      </c>
      <c r="BG502" s="145">
        <f t="shared" si="166"/>
        <v>0</v>
      </c>
      <c r="BH502" s="145">
        <f t="shared" si="167"/>
        <v>0</v>
      </c>
      <c r="BI502" s="145">
        <f t="shared" si="168"/>
        <v>0</v>
      </c>
      <c r="BJ502" s="13" t="s">
        <v>83</v>
      </c>
      <c r="BK502" s="145">
        <f t="shared" si="169"/>
        <v>0</v>
      </c>
      <c r="BL502" s="13" t="s">
        <v>315</v>
      </c>
      <c r="BM502" s="144" t="s">
        <v>3985</v>
      </c>
    </row>
    <row r="503" spans="2:65" s="1" customFormat="1" ht="24.2" customHeight="1">
      <c r="B503" s="132"/>
      <c r="C503" s="146" t="s">
        <v>2939</v>
      </c>
      <c r="D503" s="146" t="s">
        <v>423</v>
      </c>
      <c r="E503" s="147" t="s">
        <v>3986</v>
      </c>
      <c r="F503" s="148" t="s">
        <v>3987</v>
      </c>
      <c r="G503" s="149" t="s">
        <v>401</v>
      </c>
      <c r="H503" s="150">
        <v>1</v>
      </c>
      <c r="I503" s="151"/>
      <c r="J503" s="152">
        <f t="shared" si="160"/>
        <v>0</v>
      </c>
      <c r="K503" s="148" t="s">
        <v>402</v>
      </c>
      <c r="L503" s="153"/>
      <c r="M503" s="154" t="s">
        <v>1</v>
      </c>
      <c r="N503" s="155" t="s">
        <v>41</v>
      </c>
      <c r="P503" s="142">
        <f t="shared" si="161"/>
        <v>0</v>
      </c>
      <c r="Q503" s="142">
        <v>0</v>
      </c>
      <c r="R503" s="142">
        <f t="shared" si="162"/>
        <v>0</v>
      </c>
      <c r="S503" s="142">
        <v>0</v>
      </c>
      <c r="T503" s="143">
        <f t="shared" si="163"/>
        <v>0</v>
      </c>
      <c r="AR503" s="144" t="s">
        <v>380</v>
      </c>
      <c r="AT503" s="144" t="s">
        <v>423</v>
      </c>
      <c r="AU503" s="144" t="s">
        <v>85</v>
      </c>
      <c r="AY503" s="13" t="s">
        <v>251</v>
      </c>
      <c r="BE503" s="145">
        <f t="shared" si="164"/>
        <v>0</v>
      </c>
      <c r="BF503" s="145">
        <f t="shared" si="165"/>
        <v>0</v>
      </c>
      <c r="BG503" s="145">
        <f t="shared" si="166"/>
        <v>0</v>
      </c>
      <c r="BH503" s="145">
        <f t="shared" si="167"/>
        <v>0</v>
      </c>
      <c r="BI503" s="145">
        <f t="shared" si="168"/>
        <v>0</v>
      </c>
      <c r="BJ503" s="13" t="s">
        <v>83</v>
      </c>
      <c r="BK503" s="145">
        <f t="shared" si="169"/>
        <v>0</v>
      </c>
      <c r="BL503" s="13" t="s">
        <v>315</v>
      </c>
      <c r="BM503" s="144" t="s">
        <v>3988</v>
      </c>
    </row>
    <row r="504" spans="2:65" s="1" customFormat="1" ht="24.2" customHeight="1">
      <c r="B504" s="132"/>
      <c r="C504" s="133" t="s">
        <v>2944</v>
      </c>
      <c r="D504" s="133" t="s">
        <v>253</v>
      </c>
      <c r="E504" s="134" t="s">
        <v>1130</v>
      </c>
      <c r="F504" s="135" t="s">
        <v>1131</v>
      </c>
      <c r="G504" s="136" t="s">
        <v>821</v>
      </c>
      <c r="H504" s="160"/>
      <c r="I504" s="138"/>
      <c r="J504" s="139">
        <f t="shared" si="160"/>
        <v>0</v>
      </c>
      <c r="K504" s="135" t="s">
        <v>257</v>
      </c>
      <c r="L504" s="28"/>
      <c r="M504" s="140" t="s">
        <v>1</v>
      </c>
      <c r="N504" s="141" t="s">
        <v>41</v>
      </c>
      <c r="P504" s="142">
        <f t="shared" si="161"/>
        <v>0</v>
      </c>
      <c r="Q504" s="142">
        <v>0</v>
      </c>
      <c r="R504" s="142">
        <f t="shared" si="162"/>
        <v>0</v>
      </c>
      <c r="S504" s="142">
        <v>0</v>
      </c>
      <c r="T504" s="143">
        <f t="shared" si="163"/>
        <v>0</v>
      </c>
      <c r="AR504" s="144" t="s">
        <v>315</v>
      </c>
      <c r="AT504" s="144" t="s">
        <v>253</v>
      </c>
      <c r="AU504" s="144" t="s">
        <v>85</v>
      </c>
      <c r="AY504" s="13" t="s">
        <v>251</v>
      </c>
      <c r="BE504" s="145">
        <f t="shared" si="164"/>
        <v>0</v>
      </c>
      <c r="BF504" s="145">
        <f t="shared" si="165"/>
        <v>0</v>
      </c>
      <c r="BG504" s="145">
        <f t="shared" si="166"/>
        <v>0</v>
      </c>
      <c r="BH504" s="145">
        <f t="shared" si="167"/>
        <v>0</v>
      </c>
      <c r="BI504" s="145">
        <f t="shared" si="168"/>
        <v>0</v>
      </c>
      <c r="BJ504" s="13" t="s">
        <v>83</v>
      </c>
      <c r="BK504" s="145">
        <f t="shared" si="169"/>
        <v>0</v>
      </c>
      <c r="BL504" s="13" t="s">
        <v>315</v>
      </c>
      <c r="BM504" s="144" t="s">
        <v>3989</v>
      </c>
    </row>
    <row r="505" spans="2:65" s="11" customFormat="1" ht="22.9" customHeight="1">
      <c r="B505" s="120"/>
      <c r="D505" s="121" t="s">
        <v>75</v>
      </c>
      <c r="E505" s="130" t="s">
        <v>1133</v>
      </c>
      <c r="F505" s="130" t="s">
        <v>1134</v>
      </c>
      <c r="I505" s="123"/>
      <c r="J505" s="131">
        <f>BK505</f>
        <v>0</v>
      </c>
      <c r="L505" s="120"/>
      <c r="M505" s="125"/>
      <c r="P505" s="126">
        <f>SUM(P506:P528)</f>
        <v>0</v>
      </c>
      <c r="R505" s="126">
        <f>SUM(R506:R528)</f>
        <v>0</v>
      </c>
      <c r="T505" s="127">
        <f>SUM(T506:T528)</f>
        <v>0</v>
      </c>
      <c r="AR505" s="121" t="s">
        <v>85</v>
      </c>
      <c r="AT505" s="128" t="s">
        <v>75</v>
      </c>
      <c r="AU505" s="128" t="s">
        <v>83</v>
      </c>
      <c r="AY505" s="121" t="s">
        <v>251</v>
      </c>
      <c r="BK505" s="129">
        <f>SUM(BK506:BK528)</f>
        <v>0</v>
      </c>
    </row>
    <row r="506" spans="2:65" s="1" customFormat="1" ht="16.5" customHeight="1">
      <c r="B506" s="132"/>
      <c r="C506" s="133" t="s">
        <v>2948</v>
      </c>
      <c r="D506" s="133" t="s">
        <v>253</v>
      </c>
      <c r="E506" s="134" t="s">
        <v>3990</v>
      </c>
      <c r="F506" s="135" t="s">
        <v>3991</v>
      </c>
      <c r="G506" s="136" t="s">
        <v>706</v>
      </c>
      <c r="H506" s="137">
        <v>1</v>
      </c>
      <c r="I506" s="138"/>
      <c r="J506" s="139">
        <f t="shared" ref="J506:J521" si="170">ROUND(I506*H506,2)</f>
        <v>0</v>
      </c>
      <c r="K506" s="135" t="s">
        <v>707</v>
      </c>
      <c r="L506" s="28"/>
      <c r="M506" s="140" t="s">
        <v>1</v>
      </c>
      <c r="N506" s="141" t="s">
        <v>41</v>
      </c>
      <c r="P506" s="142">
        <f t="shared" ref="P506:P521" si="171">O506*H506</f>
        <v>0</v>
      </c>
      <c r="Q506" s="142">
        <v>0</v>
      </c>
      <c r="R506" s="142">
        <f t="shared" ref="R506:R521" si="172">Q506*H506</f>
        <v>0</v>
      </c>
      <c r="S506" s="142">
        <v>0</v>
      </c>
      <c r="T506" s="143">
        <f t="shared" ref="T506:T521" si="173">S506*H506</f>
        <v>0</v>
      </c>
      <c r="AR506" s="144" t="s">
        <v>315</v>
      </c>
      <c r="AT506" s="144" t="s">
        <v>253</v>
      </c>
      <c r="AU506" s="144" t="s">
        <v>85</v>
      </c>
      <c r="AY506" s="13" t="s">
        <v>251</v>
      </c>
      <c r="BE506" s="145">
        <f t="shared" ref="BE506:BE521" si="174">IF(N506="základní",J506,0)</f>
        <v>0</v>
      </c>
      <c r="BF506" s="145">
        <f t="shared" ref="BF506:BF521" si="175">IF(N506="snížená",J506,0)</f>
        <v>0</v>
      </c>
      <c r="BG506" s="145">
        <f t="shared" ref="BG506:BG521" si="176">IF(N506="zákl. přenesená",J506,0)</f>
        <v>0</v>
      </c>
      <c r="BH506" s="145">
        <f t="shared" ref="BH506:BH521" si="177">IF(N506="sníž. přenesená",J506,0)</f>
        <v>0</v>
      </c>
      <c r="BI506" s="145">
        <f t="shared" ref="BI506:BI521" si="178">IF(N506="nulová",J506,0)</f>
        <v>0</v>
      </c>
      <c r="BJ506" s="13" t="s">
        <v>83</v>
      </c>
      <c r="BK506" s="145">
        <f t="shared" ref="BK506:BK521" si="179">ROUND(I506*H506,2)</f>
        <v>0</v>
      </c>
      <c r="BL506" s="13" t="s">
        <v>315</v>
      </c>
      <c r="BM506" s="144" t="s">
        <v>3992</v>
      </c>
    </row>
    <row r="507" spans="2:65" s="1" customFormat="1" ht="16.5" customHeight="1">
      <c r="B507" s="132"/>
      <c r="C507" s="133" t="s">
        <v>2952</v>
      </c>
      <c r="D507" s="133" t="s">
        <v>253</v>
      </c>
      <c r="E507" s="134" t="s">
        <v>1149</v>
      </c>
      <c r="F507" s="135" t="s">
        <v>1150</v>
      </c>
      <c r="G507" s="136" t="s">
        <v>401</v>
      </c>
      <c r="H507" s="137">
        <v>1</v>
      </c>
      <c r="I507" s="138"/>
      <c r="J507" s="139">
        <f t="shared" si="170"/>
        <v>0</v>
      </c>
      <c r="K507" s="135" t="s">
        <v>707</v>
      </c>
      <c r="L507" s="28"/>
      <c r="M507" s="140" t="s">
        <v>1</v>
      </c>
      <c r="N507" s="141" t="s">
        <v>41</v>
      </c>
      <c r="P507" s="142">
        <f t="shared" si="171"/>
        <v>0</v>
      </c>
      <c r="Q507" s="142">
        <v>0</v>
      </c>
      <c r="R507" s="142">
        <f t="shared" si="172"/>
        <v>0</v>
      </c>
      <c r="S507" s="142">
        <v>0</v>
      </c>
      <c r="T507" s="143">
        <f t="shared" si="173"/>
        <v>0</v>
      </c>
      <c r="AR507" s="144" t="s">
        <v>315</v>
      </c>
      <c r="AT507" s="144" t="s">
        <v>253</v>
      </c>
      <c r="AU507" s="144" t="s">
        <v>85</v>
      </c>
      <c r="AY507" s="13" t="s">
        <v>251</v>
      </c>
      <c r="BE507" s="145">
        <f t="shared" si="174"/>
        <v>0</v>
      </c>
      <c r="BF507" s="145">
        <f t="shared" si="175"/>
        <v>0</v>
      </c>
      <c r="BG507" s="145">
        <f t="shared" si="176"/>
        <v>0</v>
      </c>
      <c r="BH507" s="145">
        <f t="shared" si="177"/>
        <v>0</v>
      </c>
      <c r="BI507" s="145">
        <f t="shared" si="178"/>
        <v>0</v>
      </c>
      <c r="BJ507" s="13" t="s">
        <v>83</v>
      </c>
      <c r="BK507" s="145">
        <f t="shared" si="179"/>
        <v>0</v>
      </c>
      <c r="BL507" s="13" t="s">
        <v>315</v>
      </c>
      <c r="BM507" s="144" t="s">
        <v>1151</v>
      </c>
    </row>
    <row r="508" spans="2:65" s="1" customFormat="1" ht="16.5" customHeight="1">
      <c r="B508" s="132"/>
      <c r="C508" s="133" t="s">
        <v>2956</v>
      </c>
      <c r="D508" s="133" t="s">
        <v>253</v>
      </c>
      <c r="E508" s="134" t="s">
        <v>1153</v>
      </c>
      <c r="F508" s="135" t="s">
        <v>1154</v>
      </c>
      <c r="G508" s="136" t="s">
        <v>401</v>
      </c>
      <c r="H508" s="137">
        <v>3</v>
      </c>
      <c r="I508" s="138"/>
      <c r="J508" s="139">
        <f t="shared" si="170"/>
        <v>0</v>
      </c>
      <c r="K508" s="135" t="s">
        <v>707</v>
      </c>
      <c r="L508" s="28"/>
      <c r="M508" s="140" t="s">
        <v>1</v>
      </c>
      <c r="N508" s="141" t="s">
        <v>41</v>
      </c>
      <c r="P508" s="142">
        <f t="shared" si="171"/>
        <v>0</v>
      </c>
      <c r="Q508" s="142">
        <v>0</v>
      </c>
      <c r="R508" s="142">
        <f t="shared" si="172"/>
        <v>0</v>
      </c>
      <c r="S508" s="142">
        <v>0</v>
      </c>
      <c r="T508" s="143">
        <f t="shared" si="173"/>
        <v>0</v>
      </c>
      <c r="AR508" s="144" t="s">
        <v>315</v>
      </c>
      <c r="AT508" s="144" t="s">
        <v>253</v>
      </c>
      <c r="AU508" s="144" t="s">
        <v>85</v>
      </c>
      <c r="AY508" s="13" t="s">
        <v>251</v>
      </c>
      <c r="BE508" s="145">
        <f t="shared" si="174"/>
        <v>0</v>
      </c>
      <c r="BF508" s="145">
        <f t="shared" si="175"/>
        <v>0</v>
      </c>
      <c r="BG508" s="145">
        <f t="shared" si="176"/>
        <v>0</v>
      </c>
      <c r="BH508" s="145">
        <f t="shared" si="177"/>
        <v>0</v>
      </c>
      <c r="BI508" s="145">
        <f t="shared" si="178"/>
        <v>0</v>
      </c>
      <c r="BJ508" s="13" t="s">
        <v>83</v>
      </c>
      <c r="BK508" s="145">
        <f t="shared" si="179"/>
        <v>0</v>
      </c>
      <c r="BL508" s="13" t="s">
        <v>315</v>
      </c>
      <c r="BM508" s="144" t="s">
        <v>1155</v>
      </c>
    </row>
    <row r="509" spans="2:65" s="1" customFormat="1" ht="16.5" customHeight="1">
      <c r="B509" s="132"/>
      <c r="C509" s="133" t="s">
        <v>2960</v>
      </c>
      <c r="D509" s="133" t="s">
        <v>253</v>
      </c>
      <c r="E509" s="134" t="s">
        <v>1157</v>
      </c>
      <c r="F509" s="135" t="s">
        <v>1158</v>
      </c>
      <c r="G509" s="136" t="s">
        <v>401</v>
      </c>
      <c r="H509" s="137">
        <v>1</v>
      </c>
      <c r="I509" s="138"/>
      <c r="J509" s="139">
        <f t="shared" si="170"/>
        <v>0</v>
      </c>
      <c r="K509" s="135" t="s">
        <v>707</v>
      </c>
      <c r="L509" s="28"/>
      <c r="M509" s="140" t="s">
        <v>1</v>
      </c>
      <c r="N509" s="141" t="s">
        <v>41</v>
      </c>
      <c r="P509" s="142">
        <f t="shared" si="171"/>
        <v>0</v>
      </c>
      <c r="Q509" s="142">
        <v>0</v>
      </c>
      <c r="R509" s="142">
        <f t="shared" si="172"/>
        <v>0</v>
      </c>
      <c r="S509" s="142">
        <v>0</v>
      </c>
      <c r="T509" s="143">
        <f t="shared" si="173"/>
        <v>0</v>
      </c>
      <c r="AR509" s="144" t="s">
        <v>315</v>
      </c>
      <c r="AT509" s="144" t="s">
        <v>253</v>
      </c>
      <c r="AU509" s="144" t="s">
        <v>85</v>
      </c>
      <c r="AY509" s="13" t="s">
        <v>251</v>
      </c>
      <c r="BE509" s="145">
        <f t="shared" si="174"/>
        <v>0</v>
      </c>
      <c r="BF509" s="145">
        <f t="shared" si="175"/>
        <v>0</v>
      </c>
      <c r="BG509" s="145">
        <f t="shared" si="176"/>
        <v>0</v>
      </c>
      <c r="BH509" s="145">
        <f t="shared" si="177"/>
        <v>0</v>
      </c>
      <c r="BI509" s="145">
        <f t="shared" si="178"/>
        <v>0</v>
      </c>
      <c r="BJ509" s="13" t="s">
        <v>83</v>
      </c>
      <c r="BK509" s="145">
        <f t="shared" si="179"/>
        <v>0</v>
      </c>
      <c r="BL509" s="13" t="s">
        <v>315</v>
      </c>
      <c r="BM509" s="144" t="s">
        <v>1159</v>
      </c>
    </row>
    <row r="510" spans="2:65" s="1" customFormat="1" ht="16.5" customHeight="1">
      <c r="B510" s="132"/>
      <c r="C510" s="133" t="s">
        <v>2965</v>
      </c>
      <c r="D510" s="133" t="s">
        <v>253</v>
      </c>
      <c r="E510" s="134" t="s">
        <v>3993</v>
      </c>
      <c r="F510" s="135" t="s">
        <v>3994</v>
      </c>
      <c r="G510" s="136" t="s">
        <v>401</v>
      </c>
      <c r="H510" s="137">
        <v>1</v>
      </c>
      <c r="I510" s="138"/>
      <c r="J510" s="139">
        <f t="shared" si="170"/>
        <v>0</v>
      </c>
      <c r="K510" s="135" t="s">
        <v>707</v>
      </c>
      <c r="L510" s="28"/>
      <c r="M510" s="140" t="s">
        <v>1</v>
      </c>
      <c r="N510" s="141" t="s">
        <v>41</v>
      </c>
      <c r="P510" s="142">
        <f t="shared" si="171"/>
        <v>0</v>
      </c>
      <c r="Q510" s="142">
        <v>0</v>
      </c>
      <c r="R510" s="142">
        <f t="shared" si="172"/>
        <v>0</v>
      </c>
      <c r="S510" s="142">
        <v>0</v>
      </c>
      <c r="T510" s="143">
        <f t="shared" si="173"/>
        <v>0</v>
      </c>
      <c r="AR510" s="144" t="s">
        <v>315</v>
      </c>
      <c r="AT510" s="144" t="s">
        <v>253</v>
      </c>
      <c r="AU510" s="144" t="s">
        <v>85</v>
      </c>
      <c r="AY510" s="13" t="s">
        <v>251</v>
      </c>
      <c r="BE510" s="145">
        <f t="shared" si="174"/>
        <v>0</v>
      </c>
      <c r="BF510" s="145">
        <f t="shared" si="175"/>
        <v>0</v>
      </c>
      <c r="BG510" s="145">
        <f t="shared" si="176"/>
        <v>0</v>
      </c>
      <c r="BH510" s="145">
        <f t="shared" si="177"/>
        <v>0</v>
      </c>
      <c r="BI510" s="145">
        <f t="shared" si="178"/>
        <v>0</v>
      </c>
      <c r="BJ510" s="13" t="s">
        <v>83</v>
      </c>
      <c r="BK510" s="145">
        <f t="shared" si="179"/>
        <v>0</v>
      </c>
      <c r="BL510" s="13" t="s">
        <v>315</v>
      </c>
      <c r="BM510" s="144" t="s">
        <v>3995</v>
      </c>
    </row>
    <row r="511" spans="2:65" s="1" customFormat="1" ht="16.5" customHeight="1">
      <c r="B511" s="132"/>
      <c r="C511" s="133" t="s">
        <v>2969</v>
      </c>
      <c r="D511" s="133" t="s">
        <v>253</v>
      </c>
      <c r="E511" s="134" t="s">
        <v>3996</v>
      </c>
      <c r="F511" s="135" t="s">
        <v>3997</v>
      </c>
      <c r="G511" s="136" t="s">
        <v>401</v>
      </c>
      <c r="H511" s="137">
        <v>2</v>
      </c>
      <c r="I511" s="138"/>
      <c r="J511" s="139">
        <f t="shared" si="170"/>
        <v>0</v>
      </c>
      <c r="K511" s="135" t="s">
        <v>707</v>
      </c>
      <c r="L511" s="28"/>
      <c r="M511" s="140" t="s">
        <v>1</v>
      </c>
      <c r="N511" s="141" t="s">
        <v>41</v>
      </c>
      <c r="P511" s="142">
        <f t="shared" si="171"/>
        <v>0</v>
      </c>
      <c r="Q511" s="142">
        <v>0</v>
      </c>
      <c r="R511" s="142">
        <f t="shared" si="172"/>
        <v>0</v>
      </c>
      <c r="S511" s="142">
        <v>0</v>
      </c>
      <c r="T511" s="143">
        <f t="shared" si="173"/>
        <v>0</v>
      </c>
      <c r="AR511" s="144" t="s">
        <v>315</v>
      </c>
      <c r="AT511" s="144" t="s">
        <v>253</v>
      </c>
      <c r="AU511" s="144" t="s">
        <v>85</v>
      </c>
      <c r="AY511" s="13" t="s">
        <v>251</v>
      </c>
      <c r="BE511" s="145">
        <f t="shared" si="174"/>
        <v>0</v>
      </c>
      <c r="BF511" s="145">
        <f t="shared" si="175"/>
        <v>0</v>
      </c>
      <c r="BG511" s="145">
        <f t="shared" si="176"/>
        <v>0</v>
      </c>
      <c r="BH511" s="145">
        <f t="shared" si="177"/>
        <v>0</v>
      </c>
      <c r="BI511" s="145">
        <f t="shared" si="178"/>
        <v>0</v>
      </c>
      <c r="BJ511" s="13" t="s">
        <v>83</v>
      </c>
      <c r="BK511" s="145">
        <f t="shared" si="179"/>
        <v>0</v>
      </c>
      <c r="BL511" s="13" t="s">
        <v>315</v>
      </c>
      <c r="BM511" s="144" t="s">
        <v>3998</v>
      </c>
    </row>
    <row r="512" spans="2:65" s="1" customFormat="1" ht="24.2" customHeight="1">
      <c r="B512" s="132"/>
      <c r="C512" s="133" t="s">
        <v>2973</v>
      </c>
      <c r="D512" s="133" t="s">
        <v>253</v>
      </c>
      <c r="E512" s="134" t="s">
        <v>3999</v>
      </c>
      <c r="F512" s="135" t="s">
        <v>4000</v>
      </c>
      <c r="G512" s="136" t="s">
        <v>401</v>
      </c>
      <c r="H512" s="137">
        <v>1</v>
      </c>
      <c r="I512" s="138"/>
      <c r="J512" s="139">
        <f t="shared" si="170"/>
        <v>0</v>
      </c>
      <c r="K512" s="135" t="s">
        <v>4001</v>
      </c>
      <c r="L512" s="28"/>
      <c r="M512" s="140" t="s">
        <v>1</v>
      </c>
      <c r="N512" s="141" t="s">
        <v>41</v>
      </c>
      <c r="P512" s="142">
        <f t="shared" si="171"/>
        <v>0</v>
      </c>
      <c r="Q512" s="142">
        <v>0</v>
      </c>
      <c r="R512" s="142">
        <f t="shared" si="172"/>
        <v>0</v>
      </c>
      <c r="S512" s="142">
        <v>0</v>
      </c>
      <c r="T512" s="143">
        <f t="shared" si="173"/>
        <v>0</v>
      </c>
      <c r="AR512" s="144" t="s">
        <v>315</v>
      </c>
      <c r="AT512" s="144" t="s">
        <v>253</v>
      </c>
      <c r="AU512" s="144" t="s">
        <v>85</v>
      </c>
      <c r="AY512" s="13" t="s">
        <v>251</v>
      </c>
      <c r="BE512" s="145">
        <f t="shared" si="174"/>
        <v>0</v>
      </c>
      <c r="BF512" s="145">
        <f t="shared" si="175"/>
        <v>0</v>
      </c>
      <c r="BG512" s="145">
        <f t="shared" si="176"/>
        <v>0</v>
      </c>
      <c r="BH512" s="145">
        <f t="shared" si="177"/>
        <v>0</v>
      </c>
      <c r="BI512" s="145">
        <f t="shared" si="178"/>
        <v>0</v>
      </c>
      <c r="BJ512" s="13" t="s">
        <v>83</v>
      </c>
      <c r="BK512" s="145">
        <f t="shared" si="179"/>
        <v>0</v>
      </c>
      <c r="BL512" s="13" t="s">
        <v>315</v>
      </c>
      <c r="BM512" s="144" t="s">
        <v>4002</v>
      </c>
    </row>
    <row r="513" spans="2:65" s="1" customFormat="1" ht="24.2" customHeight="1">
      <c r="B513" s="132"/>
      <c r="C513" s="133" t="s">
        <v>2977</v>
      </c>
      <c r="D513" s="133" t="s">
        <v>253</v>
      </c>
      <c r="E513" s="134" t="s">
        <v>4003</v>
      </c>
      <c r="F513" s="135" t="s">
        <v>4004</v>
      </c>
      <c r="G513" s="136" t="s">
        <v>401</v>
      </c>
      <c r="H513" s="137">
        <v>1</v>
      </c>
      <c r="I513" s="138"/>
      <c r="J513" s="139">
        <f t="shared" si="170"/>
        <v>0</v>
      </c>
      <c r="K513" s="135" t="s">
        <v>4001</v>
      </c>
      <c r="L513" s="28"/>
      <c r="M513" s="140" t="s">
        <v>1</v>
      </c>
      <c r="N513" s="141" t="s">
        <v>41</v>
      </c>
      <c r="P513" s="142">
        <f t="shared" si="171"/>
        <v>0</v>
      </c>
      <c r="Q513" s="142">
        <v>0</v>
      </c>
      <c r="R513" s="142">
        <f t="shared" si="172"/>
        <v>0</v>
      </c>
      <c r="S513" s="142">
        <v>0</v>
      </c>
      <c r="T513" s="143">
        <f t="shared" si="173"/>
        <v>0</v>
      </c>
      <c r="AR513" s="144" t="s">
        <v>315</v>
      </c>
      <c r="AT513" s="144" t="s">
        <v>253</v>
      </c>
      <c r="AU513" s="144" t="s">
        <v>85</v>
      </c>
      <c r="AY513" s="13" t="s">
        <v>251</v>
      </c>
      <c r="BE513" s="145">
        <f t="shared" si="174"/>
        <v>0</v>
      </c>
      <c r="BF513" s="145">
        <f t="shared" si="175"/>
        <v>0</v>
      </c>
      <c r="BG513" s="145">
        <f t="shared" si="176"/>
        <v>0</v>
      </c>
      <c r="BH513" s="145">
        <f t="shared" si="177"/>
        <v>0</v>
      </c>
      <c r="BI513" s="145">
        <f t="shared" si="178"/>
        <v>0</v>
      </c>
      <c r="BJ513" s="13" t="s">
        <v>83</v>
      </c>
      <c r="BK513" s="145">
        <f t="shared" si="179"/>
        <v>0</v>
      </c>
      <c r="BL513" s="13" t="s">
        <v>315</v>
      </c>
      <c r="BM513" s="144" t="s">
        <v>4005</v>
      </c>
    </row>
    <row r="514" spans="2:65" s="1" customFormat="1" ht="24.2" customHeight="1">
      <c r="B514" s="132"/>
      <c r="C514" s="133" t="s">
        <v>2981</v>
      </c>
      <c r="D514" s="133" t="s">
        <v>253</v>
      </c>
      <c r="E514" s="134" t="s">
        <v>4006</v>
      </c>
      <c r="F514" s="135" t="s">
        <v>4007</v>
      </c>
      <c r="G514" s="136" t="s">
        <v>1188</v>
      </c>
      <c r="H514" s="137">
        <v>80.62</v>
      </c>
      <c r="I514" s="138"/>
      <c r="J514" s="139">
        <f t="shared" si="170"/>
        <v>0</v>
      </c>
      <c r="K514" s="135" t="s">
        <v>402</v>
      </c>
      <c r="L514" s="28"/>
      <c r="M514" s="140" t="s">
        <v>1</v>
      </c>
      <c r="N514" s="141" t="s">
        <v>41</v>
      </c>
      <c r="P514" s="142">
        <f t="shared" si="171"/>
        <v>0</v>
      </c>
      <c r="Q514" s="142">
        <v>0</v>
      </c>
      <c r="R514" s="142">
        <f t="shared" si="172"/>
        <v>0</v>
      </c>
      <c r="S514" s="142">
        <v>0</v>
      </c>
      <c r="T514" s="143">
        <f t="shared" si="173"/>
        <v>0</v>
      </c>
      <c r="AR514" s="144" t="s">
        <v>315</v>
      </c>
      <c r="AT514" s="144" t="s">
        <v>253</v>
      </c>
      <c r="AU514" s="144" t="s">
        <v>85</v>
      </c>
      <c r="AY514" s="13" t="s">
        <v>251</v>
      </c>
      <c r="BE514" s="145">
        <f t="shared" si="174"/>
        <v>0</v>
      </c>
      <c r="BF514" s="145">
        <f t="shared" si="175"/>
        <v>0</v>
      </c>
      <c r="BG514" s="145">
        <f t="shared" si="176"/>
        <v>0</v>
      </c>
      <c r="BH514" s="145">
        <f t="shared" si="177"/>
        <v>0</v>
      </c>
      <c r="BI514" s="145">
        <f t="shared" si="178"/>
        <v>0</v>
      </c>
      <c r="BJ514" s="13" t="s">
        <v>83</v>
      </c>
      <c r="BK514" s="145">
        <f t="shared" si="179"/>
        <v>0</v>
      </c>
      <c r="BL514" s="13" t="s">
        <v>315</v>
      </c>
      <c r="BM514" s="144" t="s">
        <v>4008</v>
      </c>
    </row>
    <row r="515" spans="2:65" s="1" customFormat="1" ht="24.2" customHeight="1">
      <c r="B515" s="132"/>
      <c r="C515" s="133" t="s">
        <v>2986</v>
      </c>
      <c r="D515" s="133" t="s">
        <v>253</v>
      </c>
      <c r="E515" s="134" t="s">
        <v>4009</v>
      </c>
      <c r="F515" s="135" t="s">
        <v>4010</v>
      </c>
      <c r="G515" s="136" t="s">
        <v>1188</v>
      </c>
      <c r="H515" s="137">
        <v>52.12</v>
      </c>
      <c r="I515" s="138"/>
      <c r="J515" s="139">
        <f t="shared" si="170"/>
        <v>0</v>
      </c>
      <c r="K515" s="135" t="s">
        <v>402</v>
      </c>
      <c r="L515" s="28"/>
      <c r="M515" s="140" t="s">
        <v>1</v>
      </c>
      <c r="N515" s="141" t="s">
        <v>41</v>
      </c>
      <c r="P515" s="142">
        <f t="shared" si="171"/>
        <v>0</v>
      </c>
      <c r="Q515" s="142">
        <v>0</v>
      </c>
      <c r="R515" s="142">
        <f t="shared" si="172"/>
        <v>0</v>
      </c>
      <c r="S515" s="142">
        <v>0</v>
      </c>
      <c r="T515" s="143">
        <f t="shared" si="173"/>
        <v>0</v>
      </c>
      <c r="AR515" s="144" t="s">
        <v>315</v>
      </c>
      <c r="AT515" s="144" t="s">
        <v>253</v>
      </c>
      <c r="AU515" s="144" t="s">
        <v>85</v>
      </c>
      <c r="AY515" s="13" t="s">
        <v>251</v>
      </c>
      <c r="BE515" s="145">
        <f t="shared" si="174"/>
        <v>0</v>
      </c>
      <c r="BF515" s="145">
        <f t="shared" si="175"/>
        <v>0</v>
      </c>
      <c r="BG515" s="145">
        <f t="shared" si="176"/>
        <v>0</v>
      </c>
      <c r="BH515" s="145">
        <f t="shared" si="177"/>
        <v>0</v>
      </c>
      <c r="BI515" s="145">
        <f t="shared" si="178"/>
        <v>0</v>
      </c>
      <c r="BJ515" s="13" t="s">
        <v>83</v>
      </c>
      <c r="BK515" s="145">
        <f t="shared" si="179"/>
        <v>0</v>
      </c>
      <c r="BL515" s="13" t="s">
        <v>315</v>
      </c>
      <c r="BM515" s="144" t="s">
        <v>4011</v>
      </c>
    </row>
    <row r="516" spans="2:65" s="1" customFormat="1" ht="24.2" customHeight="1">
      <c r="B516" s="132"/>
      <c r="C516" s="133" t="s">
        <v>2993</v>
      </c>
      <c r="D516" s="133" t="s">
        <v>253</v>
      </c>
      <c r="E516" s="134" t="s">
        <v>4012</v>
      </c>
      <c r="F516" s="135" t="s">
        <v>4013</v>
      </c>
      <c r="G516" s="136" t="s">
        <v>1188</v>
      </c>
      <c r="H516" s="137">
        <v>9.3699999999999992</v>
      </c>
      <c r="I516" s="138"/>
      <c r="J516" s="139">
        <f t="shared" si="170"/>
        <v>0</v>
      </c>
      <c r="K516" s="135" t="s">
        <v>402</v>
      </c>
      <c r="L516" s="28"/>
      <c r="M516" s="140" t="s">
        <v>1</v>
      </c>
      <c r="N516" s="141" t="s">
        <v>41</v>
      </c>
      <c r="P516" s="142">
        <f t="shared" si="171"/>
        <v>0</v>
      </c>
      <c r="Q516" s="142">
        <v>0</v>
      </c>
      <c r="R516" s="142">
        <f t="shared" si="172"/>
        <v>0</v>
      </c>
      <c r="S516" s="142">
        <v>0</v>
      </c>
      <c r="T516" s="143">
        <f t="shared" si="173"/>
        <v>0</v>
      </c>
      <c r="AR516" s="144" t="s">
        <v>315</v>
      </c>
      <c r="AT516" s="144" t="s">
        <v>253</v>
      </c>
      <c r="AU516" s="144" t="s">
        <v>85</v>
      </c>
      <c r="AY516" s="13" t="s">
        <v>251</v>
      </c>
      <c r="BE516" s="145">
        <f t="shared" si="174"/>
        <v>0</v>
      </c>
      <c r="BF516" s="145">
        <f t="shared" si="175"/>
        <v>0</v>
      </c>
      <c r="BG516" s="145">
        <f t="shared" si="176"/>
        <v>0</v>
      </c>
      <c r="BH516" s="145">
        <f t="shared" si="177"/>
        <v>0</v>
      </c>
      <c r="BI516" s="145">
        <f t="shared" si="178"/>
        <v>0</v>
      </c>
      <c r="BJ516" s="13" t="s">
        <v>83</v>
      </c>
      <c r="BK516" s="145">
        <f t="shared" si="179"/>
        <v>0</v>
      </c>
      <c r="BL516" s="13" t="s">
        <v>315</v>
      </c>
      <c r="BM516" s="144" t="s">
        <v>4014</v>
      </c>
    </row>
    <row r="517" spans="2:65" s="1" customFormat="1" ht="24.2" customHeight="1">
      <c r="B517" s="132"/>
      <c r="C517" s="133" t="s">
        <v>2998</v>
      </c>
      <c r="D517" s="133" t="s">
        <v>253</v>
      </c>
      <c r="E517" s="134" t="s">
        <v>4015</v>
      </c>
      <c r="F517" s="135" t="s">
        <v>4016</v>
      </c>
      <c r="G517" s="136" t="s">
        <v>1188</v>
      </c>
      <c r="H517" s="137">
        <v>14.56</v>
      </c>
      <c r="I517" s="138"/>
      <c r="J517" s="139">
        <f t="shared" si="170"/>
        <v>0</v>
      </c>
      <c r="K517" s="135" t="s">
        <v>402</v>
      </c>
      <c r="L517" s="28"/>
      <c r="M517" s="140" t="s">
        <v>1</v>
      </c>
      <c r="N517" s="141" t="s">
        <v>41</v>
      </c>
      <c r="P517" s="142">
        <f t="shared" si="171"/>
        <v>0</v>
      </c>
      <c r="Q517" s="142">
        <v>0</v>
      </c>
      <c r="R517" s="142">
        <f t="shared" si="172"/>
        <v>0</v>
      </c>
      <c r="S517" s="142">
        <v>0</v>
      </c>
      <c r="T517" s="143">
        <f t="shared" si="173"/>
        <v>0</v>
      </c>
      <c r="AR517" s="144" t="s">
        <v>315</v>
      </c>
      <c r="AT517" s="144" t="s">
        <v>253</v>
      </c>
      <c r="AU517" s="144" t="s">
        <v>85</v>
      </c>
      <c r="AY517" s="13" t="s">
        <v>251</v>
      </c>
      <c r="BE517" s="145">
        <f t="shared" si="174"/>
        <v>0</v>
      </c>
      <c r="BF517" s="145">
        <f t="shared" si="175"/>
        <v>0</v>
      </c>
      <c r="BG517" s="145">
        <f t="shared" si="176"/>
        <v>0</v>
      </c>
      <c r="BH517" s="145">
        <f t="shared" si="177"/>
        <v>0</v>
      </c>
      <c r="BI517" s="145">
        <f t="shared" si="178"/>
        <v>0</v>
      </c>
      <c r="BJ517" s="13" t="s">
        <v>83</v>
      </c>
      <c r="BK517" s="145">
        <f t="shared" si="179"/>
        <v>0</v>
      </c>
      <c r="BL517" s="13" t="s">
        <v>315</v>
      </c>
      <c r="BM517" s="144" t="s">
        <v>4017</v>
      </c>
    </row>
    <row r="518" spans="2:65" s="1" customFormat="1" ht="24.2" customHeight="1">
      <c r="B518" s="132"/>
      <c r="C518" s="133" t="s">
        <v>3003</v>
      </c>
      <c r="D518" s="133" t="s">
        <v>253</v>
      </c>
      <c r="E518" s="134" t="s">
        <v>4018</v>
      </c>
      <c r="F518" s="135" t="s">
        <v>4019</v>
      </c>
      <c r="G518" s="136" t="s">
        <v>1188</v>
      </c>
      <c r="H518" s="137">
        <v>14.65</v>
      </c>
      <c r="I518" s="138"/>
      <c r="J518" s="139">
        <f t="shared" si="170"/>
        <v>0</v>
      </c>
      <c r="K518" s="135" t="s">
        <v>402</v>
      </c>
      <c r="L518" s="28"/>
      <c r="M518" s="140" t="s">
        <v>1</v>
      </c>
      <c r="N518" s="141" t="s">
        <v>41</v>
      </c>
      <c r="P518" s="142">
        <f t="shared" si="171"/>
        <v>0</v>
      </c>
      <c r="Q518" s="142">
        <v>0</v>
      </c>
      <c r="R518" s="142">
        <f t="shared" si="172"/>
        <v>0</v>
      </c>
      <c r="S518" s="142">
        <v>0</v>
      </c>
      <c r="T518" s="143">
        <f t="shared" si="173"/>
        <v>0</v>
      </c>
      <c r="AR518" s="144" t="s">
        <v>315</v>
      </c>
      <c r="AT518" s="144" t="s">
        <v>253</v>
      </c>
      <c r="AU518" s="144" t="s">
        <v>85</v>
      </c>
      <c r="AY518" s="13" t="s">
        <v>251</v>
      </c>
      <c r="BE518" s="145">
        <f t="shared" si="174"/>
        <v>0</v>
      </c>
      <c r="BF518" s="145">
        <f t="shared" si="175"/>
        <v>0</v>
      </c>
      <c r="BG518" s="145">
        <f t="shared" si="176"/>
        <v>0</v>
      </c>
      <c r="BH518" s="145">
        <f t="shared" si="177"/>
        <v>0</v>
      </c>
      <c r="BI518" s="145">
        <f t="shared" si="178"/>
        <v>0</v>
      </c>
      <c r="BJ518" s="13" t="s">
        <v>83</v>
      </c>
      <c r="BK518" s="145">
        <f t="shared" si="179"/>
        <v>0</v>
      </c>
      <c r="BL518" s="13" t="s">
        <v>315</v>
      </c>
      <c r="BM518" s="144" t="s">
        <v>4020</v>
      </c>
    </row>
    <row r="519" spans="2:65" s="1" customFormat="1" ht="24.2" customHeight="1">
      <c r="B519" s="132"/>
      <c r="C519" s="133" t="s">
        <v>3007</v>
      </c>
      <c r="D519" s="133" t="s">
        <v>253</v>
      </c>
      <c r="E519" s="134" t="s">
        <v>4021</v>
      </c>
      <c r="F519" s="135" t="s">
        <v>4022</v>
      </c>
      <c r="G519" s="136" t="s">
        <v>1188</v>
      </c>
      <c r="H519" s="137">
        <v>14.67</v>
      </c>
      <c r="I519" s="138"/>
      <c r="J519" s="139">
        <f t="shared" si="170"/>
        <v>0</v>
      </c>
      <c r="K519" s="135" t="s">
        <v>402</v>
      </c>
      <c r="L519" s="28"/>
      <c r="M519" s="140" t="s">
        <v>1</v>
      </c>
      <c r="N519" s="141" t="s">
        <v>41</v>
      </c>
      <c r="P519" s="142">
        <f t="shared" si="171"/>
        <v>0</v>
      </c>
      <c r="Q519" s="142">
        <v>0</v>
      </c>
      <c r="R519" s="142">
        <f t="shared" si="172"/>
        <v>0</v>
      </c>
      <c r="S519" s="142">
        <v>0</v>
      </c>
      <c r="T519" s="143">
        <f t="shared" si="173"/>
        <v>0</v>
      </c>
      <c r="AR519" s="144" t="s">
        <v>315</v>
      </c>
      <c r="AT519" s="144" t="s">
        <v>253</v>
      </c>
      <c r="AU519" s="144" t="s">
        <v>85</v>
      </c>
      <c r="AY519" s="13" t="s">
        <v>251</v>
      </c>
      <c r="BE519" s="145">
        <f t="shared" si="174"/>
        <v>0</v>
      </c>
      <c r="BF519" s="145">
        <f t="shared" si="175"/>
        <v>0</v>
      </c>
      <c r="BG519" s="145">
        <f t="shared" si="176"/>
        <v>0</v>
      </c>
      <c r="BH519" s="145">
        <f t="shared" si="177"/>
        <v>0</v>
      </c>
      <c r="BI519" s="145">
        <f t="shared" si="178"/>
        <v>0</v>
      </c>
      <c r="BJ519" s="13" t="s">
        <v>83</v>
      </c>
      <c r="BK519" s="145">
        <f t="shared" si="179"/>
        <v>0</v>
      </c>
      <c r="BL519" s="13" t="s">
        <v>315</v>
      </c>
      <c r="BM519" s="144" t="s">
        <v>4023</v>
      </c>
    </row>
    <row r="520" spans="2:65" s="1" customFormat="1" ht="24.2" customHeight="1">
      <c r="B520" s="132"/>
      <c r="C520" s="133" t="s">
        <v>3011</v>
      </c>
      <c r="D520" s="133" t="s">
        <v>253</v>
      </c>
      <c r="E520" s="134" t="s">
        <v>4024</v>
      </c>
      <c r="F520" s="135" t="s">
        <v>4025</v>
      </c>
      <c r="G520" s="136" t="s">
        <v>1188</v>
      </c>
      <c r="H520" s="137">
        <v>17.239999999999998</v>
      </c>
      <c r="I520" s="138"/>
      <c r="J520" s="139">
        <f t="shared" si="170"/>
        <v>0</v>
      </c>
      <c r="K520" s="135" t="s">
        <v>402</v>
      </c>
      <c r="L520" s="28"/>
      <c r="M520" s="140" t="s">
        <v>1</v>
      </c>
      <c r="N520" s="141" t="s">
        <v>41</v>
      </c>
      <c r="P520" s="142">
        <f t="shared" si="171"/>
        <v>0</v>
      </c>
      <c r="Q520" s="142">
        <v>0</v>
      </c>
      <c r="R520" s="142">
        <f t="shared" si="172"/>
        <v>0</v>
      </c>
      <c r="S520" s="142">
        <v>0</v>
      </c>
      <c r="T520" s="143">
        <f t="shared" si="173"/>
        <v>0</v>
      </c>
      <c r="AR520" s="144" t="s">
        <v>315</v>
      </c>
      <c r="AT520" s="144" t="s">
        <v>253</v>
      </c>
      <c r="AU520" s="144" t="s">
        <v>85</v>
      </c>
      <c r="AY520" s="13" t="s">
        <v>251</v>
      </c>
      <c r="BE520" s="145">
        <f t="shared" si="174"/>
        <v>0</v>
      </c>
      <c r="BF520" s="145">
        <f t="shared" si="175"/>
        <v>0</v>
      </c>
      <c r="BG520" s="145">
        <f t="shared" si="176"/>
        <v>0</v>
      </c>
      <c r="BH520" s="145">
        <f t="shared" si="177"/>
        <v>0</v>
      </c>
      <c r="BI520" s="145">
        <f t="shared" si="178"/>
        <v>0</v>
      </c>
      <c r="BJ520" s="13" t="s">
        <v>83</v>
      </c>
      <c r="BK520" s="145">
        <f t="shared" si="179"/>
        <v>0</v>
      </c>
      <c r="BL520" s="13" t="s">
        <v>315</v>
      </c>
      <c r="BM520" s="144" t="s">
        <v>4026</v>
      </c>
    </row>
    <row r="521" spans="2:65" s="1" customFormat="1" ht="24.2" customHeight="1">
      <c r="B521" s="132"/>
      <c r="C521" s="133" t="s">
        <v>3015</v>
      </c>
      <c r="D521" s="133" t="s">
        <v>253</v>
      </c>
      <c r="E521" s="134" t="s">
        <v>4027</v>
      </c>
      <c r="F521" s="135" t="s">
        <v>4028</v>
      </c>
      <c r="G521" s="136" t="s">
        <v>401</v>
      </c>
      <c r="H521" s="137">
        <v>2</v>
      </c>
      <c r="I521" s="138"/>
      <c r="J521" s="139">
        <f t="shared" si="170"/>
        <v>0</v>
      </c>
      <c r="K521" s="135" t="s">
        <v>402</v>
      </c>
      <c r="L521" s="28"/>
      <c r="M521" s="140" t="s">
        <v>1</v>
      </c>
      <c r="N521" s="141" t="s">
        <v>41</v>
      </c>
      <c r="P521" s="142">
        <f t="shared" si="171"/>
        <v>0</v>
      </c>
      <c r="Q521" s="142">
        <v>0</v>
      </c>
      <c r="R521" s="142">
        <f t="shared" si="172"/>
        <v>0</v>
      </c>
      <c r="S521" s="142">
        <v>0</v>
      </c>
      <c r="T521" s="143">
        <f t="shared" si="173"/>
        <v>0</v>
      </c>
      <c r="AR521" s="144" t="s">
        <v>315</v>
      </c>
      <c r="AT521" s="144" t="s">
        <v>253</v>
      </c>
      <c r="AU521" s="144" t="s">
        <v>85</v>
      </c>
      <c r="AY521" s="13" t="s">
        <v>251</v>
      </c>
      <c r="BE521" s="145">
        <f t="shared" si="174"/>
        <v>0</v>
      </c>
      <c r="BF521" s="145">
        <f t="shared" si="175"/>
        <v>0</v>
      </c>
      <c r="BG521" s="145">
        <f t="shared" si="176"/>
        <v>0</v>
      </c>
      <c r="BH521" s="145">
        <f t="shared" si="177"/>
        <v>0</v>
      </c>
      <c r="BI521" s="145">
        <f t="shared" si="178"/>
        <v>0</v>
      </c>
      <c r="BJ521" s="13" t="s">
        <v>83</v>
      </c>
      <c r="BK521" s="145">
        <f t="shared" si="179"/>
        <v>0</v>
      </c>
      <c r="BL521" s="13" t="s">
        <v>315</v>
      </c>
      <c r="BM521" s="144" t="s">
        <v>4029</v>
      </c>
    </row>
    <row r="522" spans="2:65" s="1" customFormat="1" ht="39">
      <c r="B522" s="28"/>
      <c r="D522" s="156" t="s">
        <v>679</v>
      </c>
      <c r="F522" s="157" t="s">
        <v>1223</v>
      </c>
      <c r="I522" s="158"/>
      <c r="L522" s="28"/>
      <c r="M522" s="159"/>
      <c r="T522" s="52"/>
      <c r="AT522" s="13" t="s">
        <v>679</v>
      </c>
      <c r="AU522" s="13" t="s">
        <v>85</v>
      </c>
    </row>
    <row r="523" spans="2:65" s="1" customFormat="1" ht="24.2" customHeight="1">
      <c r="B523" s="132"/>
      <c r="C523" s="133" t="s">
        <v>3019</v>
      </c>
      <c r="D523" s="133" t="s">
        <v>253</v>
      </c>
      <c r="E523" s="134" t="s">
        <v>1225</v>
      </c>
      <c r="F523" s="135" t="s">
        <v>1226</v>
      </c>
      <c r="G523" s="136" t="s">
        <v>1188</v>
      </c>
      <c r="H523" s="137">
        <v>257.25599999999997</v>
      </c>
      <c r="I523" s="138"/>
      <c r="J523" s="139">
        <f>ROUND(I523*H523,2)</f>
        <v>0</v>
      </c>
      <c r="K523" s="135" t="s">
        <v>402</v>
      </c>
      <c r="L523" s="28"/>
      <c r="M523" s="140" t="s">
        <v>1</v>
      </c>
      <c r="N523" s="141" t="s">
        <v>41</v>
      </c>
      <c r="P523" s="142">
        <f>O523*H523</f>
        <v>0</v>
      </c>
      <c r="Q523" s="142">
        <v>0</v>
      </c>
      <c r="R523" s="142">
        <f>Q523*H523</f>
        <v>0</v>
      </c>
      <c r="S523" s="142">
        <v>0</v>
      </c>
      <c r="T523" s="143">
        <f>S523*H523</f>
        <v>0</v>
      </c>
      <c r="AR523" s="144" t="s">
        <v>315</v>
      </c>
      <c r="AT523" s="144" t="s">
        <v>253</v>
      </c>
      <c r="AU523" s="144" t="s">
        <v>85</v>
      </c>
      <c r="AY523" s="13" t="s">
        <v>251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3" t="s">
        <v>83</v>
      </c>
      <c r="BK523" s="145">
        <f>ROUND(I523*H523,2)</f>
        <v>0</v>
      </c>
      <c r="BL523" s="13" t="s">
        <v>315</v>
      </c>
      <c r="BM523" s="144" t="s">
        <v>1227</v>
      </c>
    </row>
    <row r="524" spans="2:65" s="1" customFormat="1" ht="39">
      <c r="B524" s="28"/>
      <c r="D524" s="156" t="s">
        <v>679</v>
      </c>
      <c r="F524" s="157" t="s">
        <v>1223</v>
      </c>
      <c r="I524" s="158"/>
      <c r="L524" s="28"/>
      <c r="M524" s="159"/>
      <c r="T524" s="52"/>
      <c r="AT524" s="13" t="s">
        <v>679</v>
      </c>
      <c r="AU524" s="13" t="s">
        <v>85</v>
      </c>
    </row>
    <row r="525" spans="2:65" s="1" customFormat="1" ht="24.2" customHeight="1">
      <c r="B525" s="132"/>
      <c r="C525" s="133" t="s">
        <v>3025</v>
      </c>
      <c r="D525" s="133" t="s">
        <v>253</v>
      </c>
      <c r="E525" s="134" t="s">
        <v>4030</v>
      </c>
      <c r="F525" s="135" t="s">
        <v>4031</v>
      </c>
      <c r="G525" s="136" t="s">
        <v>1188</v>
      </c>
      <c r="H525" s="137">
        <v>87.47</v>
      </c>
      <c r="I525" s="138"/>
      <c r="J525" s="139">
        <f>ROUND(I525*H525,2)</f>
        <v>0</v>
      </c>
      <c r="K525" s="135" t="s">
        <v>402</v>
      </c>
      <c r="L525" s="28"/>
      <c r="M525" s="140" t="s">
        <v>1</v>
      </c>
      <c r="N525" s="141" t="s">
        <v>41</v>
      </c>
      <c r="P525" s="142">
        <f>O525*H525</f>
        <v>0</v>
      </c>
      <c r="Q525" s="142">
        <v>0</v>
      </c>
      <c r="R525" s="142">
        <f>Q525*H525</f>
        <v>0</v>
      </c>
      <c r="S525" s="142">
        <v>0</v>
      </c>
      <c r="T525" s="143">
        <f>S525*H525</f>
        <v>0</v>
      </c>
      <c r="AR525" s="144" t="s">
        <v>315</v>
      </c>
      <c r="AT525" s="144" t="s">
        <v>253</v>
      </c>
      <c r="AU525" s="144" t="s">
        <v>85</v>
      </c>
      <c r="AY525" s="13" t="s">
        <v>251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3" t="s">
        <v>83</v>
      </c>
      <c r="BK525" s="145">
        <f>ROUND(I525*H525,2)</f>
        <v>0</v>
      </c>
      <c r="BL525" s="13" t="s">
        <v>315</v>
      </c>
      <c r="BM525" s="144" t="s">
        <v>4032</v>
      </c>
    </row>
    <row r="526" spans="2:65" s="1" customFormat="1" ht="39">
      <c r="B526" s="28"/>
      <c r="D526" s="156" t="s">
        <v>679</v>
      </c>
      <c r="F526" s="157" t="s">
        <v>1223</v>
      </c>
      <c r="I526" s="158"/>
      <c r="L526" s="28"/>
      <c r="M526" s="159"/>
      <c r="T526" s="52"/>
      <c r="AT526" s="13" t="s">
        <v>679</v>
      </c>
      <c r="AU526" s="13" t="s">
        <v>85</v>
      </c>
    </row>
    <row r="527" spans="2:65" s="1" customFormat="1" ht="24.2" customHeight="1">
      <c r="B527" s="132"/>
      <c r="C527" s="133" t="s">
        <v>3030</v>
      </c>
      <c r="D527" s="133" t="s">
        <v>253</v>
      </c>
      <c r="E527" s="134" t="s">
        <v>4033</v>
      </c>
      <c r="F527" s="135" t="s">
        <v>4034</v>
      </c>
      <c r="G527" s="136" t="s">
        <v>1188</v>
      </c>
      <c r="H527" s="137">
        <v>8180.15</v>
      </c>
      <c r="I527" s="138"/>
      <c r="J527" s="139">
        <f>ROUND(I527*H527,2)</f>
        <v>0</v>
      </c>
      <c r="K527" s="135" t="s">
        <v>402</v>
      </c>
      <c r="L527" s="28"/>
      <c r="M527" s="140" t="s">
        <v>1</v>
      </c>
      <c r="N527" s="141" t="s">
        <v>41</v>
      </c>
      <c r="P527" s="142">
        <f>O527*H527</f>
        <v>0</v>
      </c>
      <c r="Q527" s="142">
        <v>0</v>
      </c>
      <c r="R527" s="142">
        <f>Q527*H527</f>
        <v>0</v>
      </c>
      <c r="S527" s="142">
        <v>0</v>
      </c>
      <c r="T527" s="143">
        <f>S527*H527</f>
        <v>0</v>
      </c>
      <c r="AR527" s="144" t="s">
        <v>315</v>
      </c>
      <c r="AT527" s="144" t="s">
        <v>253</v>
      </c>
      <c r="AU527" s="144" t="s">
        <v>85</v>
      </c>
      <c r="AY527" s="13" t="s">
        <v>251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3" t="s">
        <v>83</v>
      </c>
      <c r="BK527" s="145">
        <f>ROUND(I527*H527,2)</f>
        <v>0</v>
      </c>
      <c r="BL527" s="13" t="s">
        <v>315</v>
      </c>
      <c r="BM527" s="144" t="s">
        <v>4035</v>
      </c>
    </row>
    <row r="528" spans="2:65" s="1" customFormat="1" ht="24.2" customHeight="1">
      <c r="B528" s="132"/>
      <c r="C528" s="133" t="s">
        <v>4036</v>
      </c>
      <c r="D528" s="133" t="s">
        <v>253</v>
      </c>
      <c r="E528" s="134" t="s">
        <v>1229</v>
      </c>
      <c r="F528" s="135" t="s">
        <v>1230</v>
      </c>
      <c r="G528" s="136" t="s">
        <v>821</v>
      </c>
      <c r="H528" s="160"/>
      <c r="I528" s="138"/>
      <c r="J528" s="139">
        <f>ROUND(I528*H528,2)</f>
        <v>0</v>
      </c>
      <c r="K528" s="135" t="s">
        <v>257</v>
      </c>
      <c r="L528" s="28"/>
      <c r="M528" s="140" t="s">
        <v>1</v>
      </c>
      <c r="N528" s="141" t="s">
        <v>41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315</v>
      </c>
      <c r="AT528" s="144" t="s">
        <v>253</v>
      </c>
      <c r="AU528" s="144" t="s">
        <v>85</v>
      </c>
      <c r="AY528" s="13" t="s">
        <v>251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3" t="s">
        <v>83</v>
      </c>
      <c r="BK528" s="145">
        <f>ROUND(I528*H528,2)</f>
        <v>0</v>
      </c>
      <c r="BL528" s="13" t="s">
        <v>315</v>
      </c>
      <c r="BM528" s="144" t="s">
        <v>4037</v>
      </c>
    </row>
    <row r="529" spans="2:65" s="11" customFormat="1" ht="22.9" customHeight="1">
      <c r="B529" s="120"/>
      <c r="D529" s="121" t="s">
        <v>75</v>
      </c>
      <c r="E529" s="130" t="s">
        <v>1232</v>
      </c>
      <c r="F529" s="130" t="s">
        <v>1233</v>
      </c>
      <c r="I529" s="123"/>
      <c r="J529" s="131">
        <f>BK529</f>
        <v>0</v>
      </c>
      <c r="L529" s="120"/>
      <c r="M529" s="125"/>
      <c r="P529" s="126">
        <f>SUM(P530:P539)</f>
        <v>0</v>
      </c>
      <c r="R529" s="126">
        <f>SUM(R530:R539)</f>
        <v>2.4643969499999998</v>
      </c>
      <c r="T529" s="127">
        <f>SUM(T530:T539)</f>
        <v>0.59515799999999996</v>
      </c>
      <c r="AR529" s="121" t="s">
        <v>85</v>
      </c>
      <c r="AT529" s="128" t="s">
        <v>75</v>
      </c>
      <c r="AU529" s="128" t="s">
        <v>83</v>
      </c>
      <c r="AY529" s="121" t="s">
        <v>251</v>
      </c>
      <c r="BK529" s="129">
        <f>SUM(BK530:BK539)</f>
        <v>0</v>
      </c>
    </row>
    <row r="530" spans="2:65" s="1" customFormat="1" ht="16.5" customHeight="1">
      <c r="B530" s="132"/>
      <c r="C530" s="133" t="s">
        <v>4038</v>
      </c>
      <c r="D530" s="133" t="s">
        <v>253</v>
      </c>
      <c r="E530" s="134" t="s">
        <v>1235</v>
      </c>
      <c r="F530" s="135" t="s">
        <v>1236</v>
      </c>
      <c r="G530" s="136" t="s">
        <v>256</v>
      </c>
      <c r="H530" s="137">
        <v>73.14</v>
      </c>
      <c r="I530" s="138"/>
      <c r="J530" s="139">
        <f t="shared" ref="J530:J539" si="180">ROUND(I530*H530,2)</f>
        <v>0</v>
      </c>
      <c r="K530" s="135" t="s">
        <v>257</v>
      </c>
      <c r="L530" s="28"/>
      <c r="M530" s="140" t="s">
        <v>1</v>
      </c>
      <c r="N530" s="141" t="s">
        <v>41</v>
      </c>
      <c r="P530" s="142">
        <f t="shared" ref="P530:P539" si="181">O530*H530</f>
        <v>0</v>
      </c>
      <c r="Q530" s="142">
        <v>2.9999999999999997E-4</v>
      </c>
      <c r="R530" s="142">
        <f t="shared" ref="R530:R539" si="182">Q530*H530</f>
        <v>2.1942E-2</v>
      </c>
      <c r="S530" s="142">
        <v>0</v>
      </c>
      <c r="T530" s="143">
        <f t="shared" ref="T530:T539" si="183">S530*H530</f>
        <v>0</v>
      </c>
      <c r="AR530" s="144" t="s">
        <v>315</v>
      </c>
      <c r="AT530" s="144" t="s">
        <v>253</v>
      </c>
      <c r="AU530" s="144" t="s">
        <v>85</v>
      </c>
      <c r="AY530" s="13" t="s">
        <v>251</v>
      </c>
      <c r="BE530" s="145">
        <f t="shared" ref="BE530:BE539" si="184">IF(N530="základní",J530,0)</f>
        <v>0</v>
      </c>
      <c r="BF530" s="145">
        <f t="shared" ref="BF530:BF539" si="185">IF(N530="snížená",J530,0)</f>
        <v>0</v>
      </c>
      <c r="BG530" s="145">
        <f t="shared" ref="BG530:BG539" si="186">IF(N530="zákl. přenesená",J530,0)</f>
        <v>0</v>
      </c>
      <c r="BH530" s="145">
        <f t="shared" ref="BH530:BH539" si="187">IF(N530="sníž. přenesená",J530,0)</f>
        <v>0</v>
      </c>
      <c r="BI530" s="145">
        <f t="shared" ref="BI530:BI539" si="188">IF(N530="nulová",J530,0)</f>
        <v>0</v>
      </c>
      <c r="BJ530" s="13" t="s">
        <v>83</v>
      </c>
      <c r="BK530" s="145">
        <f t="shared" ref="BK530:BK539" si="189">ROUND(I530*H530,2)</f>
        <v>0</v>
      </c>
      <c r="BL530" s="13" t="s">
        <v>315</v>
      </c>
      <c r="BM530" s="144" t="s">
        <v>1237</v>
      </c>
    </row>
    <row r="531" spans="2:65" s="1" customFormat="1" ht="21.75" customHeight="1">
      <c r="B531" s="132"/>
      <c r="C531" s="133" t="s">
        <v>4039</v>
      </c>
      <c r="D531" s="133" t="s">
        <v>253</v>
      </c>
      <c r="E531" s="134" t="s">
        <v>1239</v>
      </c>
      <c r="F531" s="135" t="s">
        <v>1240</v>
      </c>
      <c r="G531" s="136" t="s">
        <v>256</v>
      </c>
      <c r="H531" s="137">
        <v>73.14</v>
      </c>
      <c r="I531" s="138"/>
      <c r="J531" s="139">
        <f t="shared" si="180"/>
        <v>0</v>
      </c>
      <c r="K531" s="135" t="s">
        <v>257</v>
      </c>
      <c r="L531" s="28"/>
      <c r="M531" s="140" t="s">
        <v>1</v>
      </c>
      <c r="N531" s="141" t="s">
        <v>41</v>
      </c>
      <c r="P531" s="142">
        <f t="shared" si="181"/>
        <v>0</v>
      </c>
      <c r="Q531" s="142">
        <v>4.5500000000000002E-3</v>
      </c>
      <c r="R531" s="142">
        <f t="shared" si="182"/>
        <v>0.332787</v>
      </c>
      <c r="S531" s="142">
        <v>0</v>
      </c>
      <c r="T531" s="143">
        <f t="shared" si="183"/>
        <v>0</v>
      </c>
      <c r="AR531" s="144" t="s">
        <v>315</v>
      </c>
      <c r="AT531" s="144" t="s">
        <v>253</v>
      </c>
      <c r="AU531" s="144" t="s">
        <v>85</v>
      </c>
      <c r="AY531" s="13" t="s">
        <v>251</v>
      </c>
      <c r="BE531" s="145">
        <f t="shared" si="184"/>
        <v>0</v>
      </c>
      <c r="BF531" s="145">
        <f t="shared" si="185"/>
        <v>0</v>
      </c>
      <c r="BG531" s="145">
        <f t="shared" si="186"/>
        <v>0</v>
      </c>
      <c r="BH531" s="145">
        <f t="shared" si="187"/>
        <v>0</v>
      </c>
      <c r="BI531" s="145">
        <f t="shared" si="188"/>
        <v>0</v>
      </c>
      <c r="BJ531" s="13" t="s">
        <v>83</v>
      </c>
      <c r="BK531" s="145">
        <f t="shared" si="189"/>
        <v>0</v>
      </c>
      <c r="BL531" s="13" t="s">
        <v>315</v>
      </c>
      <c r="BM531" s="144" t="s">
        <v>1241</v>
      </c>
    </row>
    <row r="532" spans="2:65" s="1" customFormat="1" ht="24.2" customHeight="1">
      <c r="B532" s="132"/>
      <c r="C532" s="133" t="s">
        <v>4040</v>
      </c>
      <c r="D532" s="133" t="s">
        <v>253</v>
      </c>
      <c r="E532" s="134" t="s">
        <v>1255</v>
      </c>
      <c r="F532" s="135" t="s">
        <v>4041</v>
      </c>
      <c r="G532" s="136" t="s">
        <v>411</v>
      </c>
      <c r="H532" s="137">
        <v>39.825000000000003</v>
      </c>
      <c r="I532" s="138"/>
      <c r="J532" s="139">
        <f t="shared" si="180"/>
        <v>0</v>
      </c>
      <c r="K532" s="135" t="s">
        <v>257</v>
      </c>
      <c r="L532" s="28"/>
      <c r="M532" s="140" t="s">
        <v>1</v>
      </c>
      <c r="N532" s="141" t="s">
        <v>41</v>
      </c>
      <c r="P532" s="142">
        <f t="shared" si="181"/>
        <v>0</v>
      </c>
      <c r="Q532" s="142">
        <v>5.8E-4</v>
      </c>
      <c r="R532" s="142">
        <f t="shared" si="182"/>
        <v>2.3098500000000001E-2</v>
      </c>
      <c r="S532" s="142">
        <v>0</v>
      </c>
      <c r="T532" s="143">
        <f t="shared" si="183"/>
        <v>0</v>
      </c>
      <c r="AR532" s="144" t="s">
        <v>315</v>
      </c>
      <c r="AT532" s="144" t="s">
        <v>253</v>
      </c>
      <c r="AU532" s="144" t="s">
        <v>85</v>
      </c>
      <c r="AY532" s="13" t="s">
        <v>251</v>
      </c>
      <c r="BE532" s="145">
        <f t="shared" si="184"/>
        <v>0</v>
      </c>
      <c r="BF532" s="145">
        <f t="shared" si="185"/>
        <v>0</v>
      </c>
      <c r="BG532" s="145">
        <f t="shared" si="186"/>
        <v>0</v>
      </c>
      <c r="BH532" s="145">
        <f t="shared" si="187"/>
        <v>0</v>
      </c>
      <c r="BI532" s="145">
        <f t="shared" si="188"/>
        <v>0</v>
      </c>
      <c r="BJ532" s="13" t="s">
        <v>83</v>
      </c>
      <c r="BK532" s="145">
        <f t="shared" si="189"/>
        <v>0</v>
      </c>
      <c r="BL532" s="13" t="s">
        <v>315</v>
      </c>
      <c r="BM532" s="144" t="s">
        <v>1257</v>
      </c>
    </row>
    <row r="533" spans="2:65" s="1" customFormat="1" ht="24.2" customHeight="1">
      <c r="B533" s="132"/>
      <c r="C533" s="146" t="s">
        <v>4042</v>
      </c>
      <c r="D533" s="146" t="s">
        <v>423</v>
      </c>
      <c r="E533" s="147" t="s">
        <v>1259</v>
      </c>
      <c r="F533" s="148" t="s">
        <v>1260</v>
      </c>
      <c r="G533" s="149" t="s">
        <v>335</v>
      </c>
      <c r="H533" s="150">
        <v>146.02500000000001</v>
      </c>
      <c r="I533" s="151"/>
      <c r="J533" s="152">
        <f t="shared" si="180"/>
        <v>0</v>
      </c>
      <c r="K533" s="148" t="s">
        <v>257</v>
      </c>
      <c r="L533" s="153"/>
      <c r="M533" s="154" t="s">
        <v>1</v>
      </c>
      <c r="N533" s="155" t="s">
        <v>41</v>
      </c>
      <c r="P533" s="142">
        <f t="shared" si="181"/>
        <v>0</v>
      </c>
      <c r="Q533" s="142">
        <v>4.4999999999999999E-4</v>
      </c>
      <c r="R533" s="142">
        <f t="shared" si="182"/>
        <v>6.5711249999999999E-2</v>
      </c>
      <c r="S533" s="142">
        <v>0</v>
      </c>
      <c r="T533" s="143">
        <f t="shared" si="183"/>
        <v>0</v>
      </c>
      <c r="AR533" s="144" t="s">
        <v>380</v>
      </c>
      <c r="AT533" s="144" t="s">
        <v>423</v>
      </c>
      <c r="AU533" s="144" t="s">
        <v>85</v>
      </c>
      <c r="AY533" s="13" t="s">
        <v>251</v>
      </c>
      <c r="BE533" s="145">
        <f t="shared" si="184"/>
        <v>0</v>
      </c>
      <c r="BF533" s="145">
        <f t="shared" si="185"/>
        <v>0</v>
      </c>
      <c r="BG533" s="145">
        <f t="shared" si="186"/>
        <v>0</v>
      </c>
      <c r="BH533" s="145">
        <f t="shared" si="187"/>
        <v>0</v>
      </c>
      <c r="BI533" s="145">
        <f t="shared" si="188"/>
        <v>0</v>
      </c>
      <c r="BJ533" s="13" t="s">
        <v>83</v>
      </c>
      <c r="BK533" s="145">
        <f t="shared" si="189"/>
        <v>0</v>
      </c>
      <c r="BL533" s="13" t="s">
        <v>315</v>
      </c>
      <c r="BM533" s="144" t="s">
        <v>1261</v>
      </c>
    </row>
    <row r="534" spans="2:65" s="1" customFormat="1" ht="16.5" customHeight="1">
      <c r="B534" s="132"/>
      <c r="C534" s="133" t="s">
        <v>4043</v>
      </c>
      <c r="D534" s="133" t="s">
        <v>253</v>
      </c>
      <c r="E534" s="134" t="s">
        <v>4044</v>
      </c>
      <c r="F534" s="135" t="s">
        <v>4045</v>
      </c>
      <c r="G534" s="136" t="s">
        <v>256</v>
      </c>
      <c r="H534" s="137">
        <v>16.86</v>
      </c>
      <c r="I534" s="138"/>
      <c r="J534" s="139">
        <f t="shared" si="180"/>
        <v>0</v>
      </c>
      <c r="K534" s="135" t="s">
        <v>257</v>
      </c>
      <c r="L534" s="28"/>
      <c r="M534" s="140" t="s">
        <v>1</v>
      </c>
      <c r="N534" s="141" t="s">
        <v>41</v>
      </c>
      <c r="P534" s="142">
        <f t="shared" si="181"/>
        <v>0</v>
      </c>
      <c r="Q534" s="142">
        <v>0</v>
      </c>
      <c r="R534" s="142">
        <f t="shared" si="182"/>
        <v>0</v>
      </c>
      <c r="S534" s="142">
        <v>3.5299999999999998E-2</v>
      </c>
      <c r="T534" s="143">
        <f t="shared" si="183"/>
        <v>0.59515799999999996</v>
      </c>
      <c r="AR534" s="144" t="s">
        <v>315</v>
      </c>
      <c r="AT534" s="144" t="s">
        <v>253</v>
      </c>
      <c r="AU534" s="144" t="s">
        <v>85</v>
      </c>
      <c r="AY534" s="13" t="s">
        <v>251</v>
      </c>
      <c r="BE534" s="145">
        <f t="shared" si="184"/>
        <v>0</v>
      </c>
      <c r="BF534" s="145">
        <f t="shared" si="185"/>
        <v>0</v>
      </c>
      <c r="BG534" s="145">
        <f t="shared" si="186"/>
        <v>0</v>
      </c>
      <c r="BH534" s="145">
        <f t="shared" si="187"/>
        <v>0</v>
      </c>
      <c r="BI534" s="145">
        <f t="shared" si="188"/>
        <v>0</v>
      </c>
      <c r="BJ534" s="13" t="s">
        <v>83</v>
      </c>
      <c r="BK534" s="145">
        <f t="shared" si="189"/>
        <v>0</v>
      </c>
      <c r="BL534" s="13" t="s">
        <v>315</v>
      </c>
      <c r="BM534" s="144" t="s">
        <v>4046</v>
      </c>
    </row>
    <row r="535" spans="2:65" s="1" customFormat="1" ht="24.2" customHeight="1">
      <c r="B535" s="132"/>
      <c r="C535" s="133" t="s">
        <v>4047</v>
      </c>
      <c r="D535" s="133" t="s">
        <v>253</v>
      </c>
      <c r="E535" s="134" t="s">
        <v>1269</v>
      </c>
      <c r="F535" s="135" t="s">
        <v>4048</v>
      </c>
      <c r="G535" s="136" t="s">
        <v>256</v>
      </c>
      <c r="H535" s="137">
        <v>73.14</v>
      </c>
      <c r="I535" s="138"/>
      <c r="J535" s="139">
        <f t="shared" si="180"/>
        <v>0</v>
      </c>
      <c r="K535" s="135" t="s">
        <v>257</v>
      </c>
      <c r="L535" s="28"/>
      <c r="M535" s="140" t="s">
        <v>1</v>
      </c>
      <c r="N535" s="141" t="s">
        <v>41</v>
      </c>
      <c r="P535" s="142">
        <f t="shared" si="181"/>
        <v>0</v>
      </c>
      <c r="Q535" s="142">
        <v>6.3E-3</v>
      </c>
      <c r="R535" s="142">
        <f t="shared" si="182"/>
        <v>0.46078200000000002</v>
      </c>
      <c r="S535" s="142">
        <v>0</v>
      </c>
      <c r="T535" s="143">
        <f t="shared" si="183"/>
        <v>0</v>
      </c>
      <c r="AR535" s="144" t="s">
        <v>315</v>
      </c>
      <c r="AT535" s="144" t="s">
        <v>253</v>
      </c>
      <c r="AU535" s="144" t="s">
        <v>85</v>
      </c>
      <c r="AY535" s="13" t="s">
        <v>251</v>
      </c>
      <c r="BE535" s="145">
        <f t="shared" si="184"/>
        <v>0</v>
      </c>
      <c r="BF535" s="145">
        <f t="shared" si="185"/>
        <v>0</v>
      </c>
      <c r="BG535" s="145">
        <f t="shared" si="186"/>
        <v>0</v>
      </c>
      <c r="BH535" s="145">
        <f t="shared" si="187"/>
        <v>0</v>
      </c>
      <c r="BI535" s="145">
        <f t="shared" si="188"/>
        <v>0</v>
      </c>
      <c r="BJ535" s="13" t="s">
        <v>83</v>
      </c>
      <c r="BK535" s="145">
        <f t="shared" si="189"/>
        <v>0</v>
      </c>
      <c r="BL535" s="13" t="s">
        <v>315</v>
      </c>
      <c r="BM535" s="144" t="s">
        <v>1271</v>
      </c>
    </row>
    <row r="536" spans="2:65" s="1" customFormat="1" ht="24.2" customHeight="1">
      <c r="B536" s="132"/>
      <c r="C536" s="146" t="s">
        <v>4049</v>
      </c>
      <c r="D536" s="146" t="s">
        <v>423</v>
      </c>
      <c r="E536" s="147" t="s">
        <v>1273</v>
      </c>
      <c r="F536" s="148" t="s">
        <v>1274</v>
      </c>
      <c r="G536" s="149" t="s">
        <v>256</v>
      </c>
      <c r="H536" s="150">
        <v>80.453999999999994</v>
      </c>
      <c r="I536" s="151"/>
      <c r="J536" s="152">
        <f t="shared" si="180"/>
        <v>0</v>
      </c>
      <c r="K536" s="148" t="s">
        <v>257</v>
      </c>
      <c r="L536" s="153"/>
      <c r="M536" s="154" t="s">
        <v>1</v>
      </c>
      <c r="N536" s="155" t="s">
        <v>41</v>
      </c>
      <c r="P536" s="142">
        <f t="shared" si="181"/>
        <v>0</v>
      </c>
      <c r="Q536" s="142">
        <v>1.7999999999999999E-2</v>
      </c>
      <c r="R536" s="142">
        <f t="shared" si="182"/>
        <v>1.4481719999999998</v>
      </c>
      <c r="S536" s="142">
        <v>0</v>
      </c>
      <c r="T536" s="143">
        <f t="shared" si="183"/>
        <v>0</v>
      </c>
      <c r="AR536" s="144" t="s">
        <v>380</v>
      </c>
      <c r="AT536" s="144" t="s">
        <v>423</v>
      </c>
      <c r="AU536" s="144" t="s">
        <v>85</v>
      </c>
      <c r="AY536" s="13" t="s">
        <v>251</v>
      </c>
      <c r="BE536" s="145">
        <f t="shared" si="184"/>
        <v>0</v>
      </c>
      <c r="BF536" s="145">
        <f t="shared" si="185"/>
        <v>0</v>
      </c>
      <c r="BG536" s="145">
        <f t="shared" si="186"/>
        <v>0</v>
      </c>
      <c r="BH536" s="145">
        <f t="shared" si="187"/>
        <v>0</v>
      </c>
      <c r="BI536" s="145">
        <f t="shared" si="188"/>
        <v>0</v>
      </c>
      <c r="BJ536" s="13" t="s">
        <v>83</v>
      </c>
      <c r="BK536" s="145">
        <f t="shared" si="189"/>
        <v>0</v>
      </c>
      <c r="BL536" s="13" t="s">
        <v>315</v>
      </c>
      <c r="BM536" s="144" t="s">
        <v>1275</v>
      </c>
    </row>
    <row r="537" spans="2:65" s="1" customFormat="1" ht="24.2" customHeight="1">
      <c r="B537" s="132"/>
      <c r="C537" s="133" t="s">
        <v>4050</v>
      </c>
      <c r="D537" s="133" t="s">
        <v>253</v>
      </c>
      <c r="E537" s="134" t="s">
        <v>1277</v>
      </c>
      <c r="F537" s="135" t="s">
        <v>1278</v>
      </c>
      <c r="G537" s="136" t="s">
        <v>256</v>
      </c>
      <c r="H537" s="137">
        <v>73.14</v>
      </c>
      <c r="I537" s="138"/>
      <c r="J537" s="139">
        <f t="shared" si="180"/>
        <v>0</v>
      </c>
      <c r="K537" s="135" t="s">
        <v>257</v>
      </c>
      <c r="L537" s="28"/>
      <c r="M537" s="140" t="s">
        <v>1</v>
      </c>
      <c r="N537" s="141" t="s">
        <v>41</v>
      </c>
      <c r="P537" s="142">
        <f t="shared" si="181"/>
        <v>0</v>
      </c>
      <c r="Q537" s="142">
        <v>1.5E-3</v>
      </c>
      <c r="R537" s="142">
        <f t="shared" si="182"/>
        <v>0.10971</v>
      </c>
      <c r="S537" s="142">
        <v>0</v>
      </c>
      <c r="T537" s="143">
        <f t="shared" si="183"/>
        <v>0</v>
      </c>
      <c r="AR537" s="144" t="s">
        <v>315</v>
      </c>
      <c r="AT537" s="144" t="s">
        <v>253</v>
      </c>
      <c r="AU537" s="144" t="s">
        <v>85</v>
      </c>
      <c r="AY537" s="13" t="s">
        <v>251</v>
      </c>
      <c r="BE537" s="145">
        <f t="shared" si="184"/>
        <v>0</v>
      </c>
      <c r="BF537" s="145">
        <f t="shared" si="185"/>
        <v>0</v>
      </c>
      <c r="BG537" s="145">
        <f t="shared" si="186"/>
        <v>0</v>
      </c>
      <c r="BH537" s="145">
        <f t="shared" si="187"/>
        <v>0</v>
      </c>
      <c r="BI537" s="145">
        <f t="shared" si="188"/>
        <v>0</v>
      </c>
      <c r="BJ537" s="13" t="s">
        <v>83</v>
      </c>
      <c r="BK537" s="145">
        <f t="shared" si="189"/>
        <v>0</v>
      </c>
      <c r="BL537" s="13" t="s">
        <v>315</v>
      </c>
      <c r="BM537" s="144" t="s">
        <v>1279</v>
      </c>
    </row>
    <row r="538" spans="2:65" s="1" customFormat="1" ht="16.5" customHeight="1">
      <c r="B538" s="132"/>
      <c r="C538" s="133" t="s">
        <v>4051</v>
      </c>
      <c r="D538" s="133" t="s">
        <v>253</v>
      </c>
      <c r="E538" s="134" t="s">
        <v>1281</v>
      </c>
      <c r="F538" s="135" t="s">
        <v>1282</v>
      </c>
      <c r="G538" s="136" t="s">
        <v>411</v>
      </c>
      <c r="H538" s="137">
        <v>73.14</v>
      </c>
      <c r="I538" s="138"/>
      <c r="J538" s="139">
        <f t="shared" si="180"/>
        <v>0</v>
      </c>
      <c r="K538" s="135" t="s">
        <v>257</v>
      </c>
      <c r="L538" s="28"/>
      <c r="M538" s="140" t="s">
        <v>1</v>
      </c>
      <c r="N538" s="141" t="s">
        <v>41</v>
      </c>
      <c r="P538" s="142">
        <f t="shared" si="181"/>
        <v>0</v>
      </c>
      <c r="Q538" s="142">
        <v>3.0000000000000001E-5</v>
      </c>
      <c r="R538" s="142">
        <f t="shared" si="182"/>
        <v>2.1941999999999999E-3</v>
      </c>
      <c r="S538" s="142">
        <v>0</v>
      </c>
      <c r="T538" s="143">
        <f t="shared" si="183"/>
        <v>0</v>
      </c>
      <c r="AR538" s="144" t="s">
        <v>315</v>
      </c>
      <c r="AT538" s="144" t="s">
        <v>253</v>
      </c>
      <c r="AU538" s="144" t="s">
        <v>85</v>
      </c>
      <c r="AY538" s="13" t="s">
        <v>251</v>
      </c>
      <c r="BE538" s="145">
        <f t="shared" si="184"/>
        <v>0</v>
      </c>
      <c r="BF538" s="145">
        <f t="shared" si="185"/>
        <v>0</v>
      </c>
      <c r="BG538" s="145">
        <f t="shared" si="186"/>
        <v>0</v>
      </c>
      <c r="BH538" s="145">
        <f t="shared" si="187"/>
        <v>0</v>
      </c>
      <c r="BI538" s="145">
        <f t="shared" si="188"/>
        <v>0</v>
      </c>
      <c r="BJ538" s="13" t="s">
        <v>83</v>
      </c>
      <c r="BK538" s="145">
        <f t="shared" si="189"/>
        <v>0</v>
      </c>
      <c r="BL538" s="13" t="s">
        <v>315</v>
      </c>
      <c r="BM538" s="144" t="s">
        <v>1283</v>
      </c>
    </row>
    <row r="539" spans="2:65" s="1" customFormat="1" ht="24.2" customHeight="1">
      <c r="B539" s="132"/>
      <c r="C539" s="133" t="s">
        <v>4052</v>
      </c>
      <c r="D539" s="133" t="s">
        <v>253</v>
      </c>
      <c r="E539" s="134" t="s">
        <v>1285</v>
      </c>
      <c r="F539" s="135" t="s">
        <v>1286</v>
      </c>
      <c r="G539" s="136" t="s">
        <v>821</v>
      </c>
      <c r="H539" s="160"/>
      <c r="I539" s="138"/>
      <c r="J539" s="139">
        <f t="shared" si="180"/>
        <v>0</v>
      </c>
      <c r="K539" s="135" t="s">
        <v>257</v>
      </c>
      <c r="L539" s="28"/>
      <c r="M539" s="140" t="s">
        <v>1</v>
      </c>
      <c r="N539" s="141" t="s">
        <v>41</v>
      </c>
      <c r="P539" s="142">
        <f t="shared" si="181"/>
        <v>0</v>
      </c>
      <c r="Q539" s="142">
        <v>0</v>
      </c>
      <c r="R539" s="142">
        <f t="shared" si="182"/>
        <v>0</v>
      </c>
      <c r="S539" s="142">
        <v>0</v>
      </c>
      <c r="T539" s="143">
        <f t="shared" si="183"/>
        <v>0</v>
      </c>
      <c r="AR539" s="144" t="s">
        <v>315</v>
      </c>
      <c r="AT539" s="144" t="s">
        <v>253</v>
      </c>
      <c r="AU539" s="144" t="s">
        <v>85</v>
      </c>
      <c r="AY539" s="13" t="s">
        <v>251</v>
      </c>
      <c r="BE539" s="145">
        <f t="shared" si="184"/>
        <v>0</v>
      </c>
      <c r="BF539" s="145">
        <f t="shared" si="185"/>
        <v>0</v>
      </c>
      <c r="BG539" s="145">
        <f t="shared" si="186"/>
        <v>0</v>
      </c>
      <c r="BH539" s="145">
        <f t="shared" si="187"/>
        <v>0</v>
      </c>
      <c r="BI539" s="145">
        <f t="shared" si="188"/>
        <v>0</v>
      </c>
      <c r="BJ539" s="13" t="s">
        <v>83</v>
      </c>
      <c r="BK539" s="145">
        <f t="shared" si="189"/>
        <v>0</v>
      </c>
      <c r="BL539" s="13" t="s">
        <v>315</v>
      </c>
      <c r="BM539" s="144" t="s">
        <v>4053</v>
      </c>
    </row>
    <row r="540" spans="2:65" s="11" customFormat="1" ht="22.9" customHeight="1">
      <c r="B540" s="120"/>
      <c r="D540" s="121" t="s">
        <v>75</v>
      </c>
      <c r="E540" s="130" t="s">
        <v>4054</v>
      </c>
      <c r="F540" s="130" t="s">
        <v>4055</v>
      </c>
      <c r="I540" s="123"/>
      <c r="J540" s="131">
        <f>BK540</f>
        <v>0</v>
      </c>
      <c r="L540" s="120"/>
      <c r="M540" s="125"/>
      <c r="P540" s="126">
        <f>SUM(P541:P546)</f>
        <v>0</v>
      </c>
      <c r="R540" s="126">
        <f>SUM(R541:R546)</f>
        <v>0.85934100000000002</v>
      </c>
      <c r="T540" s="127">
        <f>SUM(T541:T546)</f>
        <v>0</v>
      </c>
      <c r="AR540" s="121" t="s">
        <v>85</v>
      </c>
      <c r="AT540" s="128" t="s">
        <v>75</v>
      </c>
      <c r="AU540" s="128" t="s">
        <v>83</v>
      </c>
      <c r="AY540" s="121" t="s">
        <v>251</v>
      </c>
      <c r="BK540" s="129">
        <f>SUM(BK541:BK546)</f>
        <v>0</v>
      </c>
    </row>
    <row r="541" spans="2:65" s="1" customFormat="1" ht="24.2" customHeight="1">
      <c r="B541" s="132"/>
      <c r="C541" s="133" t="s">
        <v>4056</v>
      </c>
      <c r="D541" s="133" t="s">
        <v>253</v>
      </c>
      <c r="E541" s="134" t="s">
        <v>4057</v>
      </c>
      <c r="F541" s="135" t="s">
        <v>4058</v>
      </c>
      <c r="G541" s="136" t="s">
        <v>706</v>
      </c>
      <c r="H541" s="137">
        <v>1</v>
      </c>
      <c r="I541" s="138"/>
      <c r="J541" s="139">
        <f>ROUND(I541*H541,2)</f>
        <v>0</v>
      </c>
      <c r="K541" s="135" t="s">
        <v>707</v>
      </c>
      <c r="L541" s="28"/>
      <c r="M541" s="140" t="s">
        <v>1</v>
      </c>
      <c r="N541" s="141" t="s">
        <v>41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315</v>
      </c>
      <c r="AT541" s="144" t="s">
        <v>253</v>
      </c>
      <c r="AU541" s="144" t="s">
        <v>85</v>
      </c>
      <c r="AY541" s="13" t="s">
        <v>251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3" t="s">
        <v>83</v>
      </c>
      <c r="BK541" s="145">
        <f>ROUND(I541*H541,2)</f>
        <v>0</v>
      </c>
      <c r="BL541" s="13" t="s">
        <v>315</v>
      </c>
      <c r="BM541" s="144" t="s">
        <v>4059</v>
      </c>
    </row>
    <row r="542" spans="2:65" s="1" customFormat="1" ht="24.2" customHeight="1">
      <c r="B542" s="132"/>
      <c r="C542" s="133" t="s">
        <v>4060</v>
      </c>
      <c r="D542" s="133" t="s">
        <v>253</v>
      </c>
      <c r="E542" s="134" t="s">
        <v>4061</v>
      </c>
      <c r="F542" s="135" t="s">
        <v>4062</v>
      </c>
      <c r="G542" s="136" t="s">
        <v>706</v>
      </c>
      <c r="H542" s="137">
        <v>1</v>
      </c>
      <c r="I542" s="138"/>
      <c r="J542" s="139">
        <f>ROUND(I542*H542,2)</f>
        <v>0</v>
      </c>
      <c r="K542" s="135" t="s">
        <v>707</v>
      </c>
      <c r="L542" s="28"/>
      <c r="M542" s="140" t="s">
        <v>1</v>
      </c>
      <c r="N542" s="141" t="s">
        <v>41</v>
      </c>
      <c r="P542" s="142">
        <f>O542*H542</f>
        <v>0</v>
      </c>
      <c r="Q542" s="142">
        <v>0</v>
      </c>
      <c r="R542" s="142">
        <f>Q542*H542</f>
        <v>0</v>
      </c>
      <c r="S542" s="142">
        <v>0</v>
      </c>
      <c r="T542" s="143">
        <f>S542*H542</f>
        <v>0</v>
      </c>
      <c r="AR542" s="144" t="s">
        <v>315</v>
      </c>
      <c r="AT542" s="144" t="s">
        <v>253</v>
      </c>
      <c r="AU542" s="144" t="s">
        <v>85</v>
      </c>
      <c r="AY542" s="13" t="s">
        <v>251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3" t="s">
        <v>83</v>
      </c>
      <c r="BK542" s="145">
        <f>ROUND(I542*H542,2)</f>
        <v>0</v>
      </c>
      <c r="BL542" s="13" t="s">
        <v>315</v>
      </c>
      <c r="BM542" s="144" t="s">
        <v>4063</v>
      </c>
    </row>
    <row r="543" spans="2:65" s="1" customFormat="1" ht="19.5">
      <c r="B543" s="28"/>
      <c r="D543" s="156" t="s">
        <v>679</v>
      </c>
      <c r="F543" s="157" t="s">
        <v>4064</v>
      </c>
      <c r="I543" s="158"/>
      <c r="L543" s="28"/>
      <c r="M543" s="159"/>
      <c r="T543" s="52"/>
      <c r="AT543" s="13" t="s">
        <v>679</v>
      </c>
      <c r="AU543" s="13" t="s">
        <v>85</v>
      </c>
    </row>
    <row r="544" spans="2:65" s="1" customFormat="1" ht="24.2" customHeight="1">
      <c r="B544" s="132"/>
      <c r="C544" s="133" t="s">
        <v>4065</v>
      </c>
      <c r="D544" s="133" t="s">
        <v>253</v>
      </c>
      <c r="E544" s="134" t="s">
        <v>4066</v>
      </c>
      <c r="F544" s="135" t="s">
        <v>4067</v>
      </c>
      <c r="G544" s="136" t="s">
        <v>256</v>
      </c>
      <c r="H544" s="137">
        <v>4.53</v>
      </c>
      <c r="I544" s="138"/>
      <c r="J544" s="139">
        <f>ROUND(I544*H544,2)</f>
        <v>0</v>
      </c>
      <c r="K544" s="135" t="s">
        <v>257</v>
      </c>
      <c r="L544" s="28"/>
      <c r="M544" s="140" t="s">
        <v>1</v>
      </c>
      <c r="N544" s="141" t="s">
        <v>41</v>
      </c>
      <c r="P544" s="142">
        <f>O544*H544</f>
        <v>0</v>
      </c>
      <c r="Q544" s="142">
        <v>4.1200000000000001E-2</v>
      </c>
      <c r="R544" s="142">
        <f>Q544*H544</f>
        <v>0.18663600000000002</v>
      </c>
      <c r="S544" s="142">
        <v>0</v>
      </c>
      <c r="T544" s="143">
        <f>S544*H544</f>
        <v>0</v>
      </c>
      <c r="AR544" s="144" t="s">
        <v>315</v>
      </c>
      <c r="AT544" s="144" t="s">
        <v>253</v>
      </c>
      <c r="AU544" s="144" t="s">
        <v>85</v>
      </c>
      <c r="AY544" s="13" t="s">
        <v>251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3" t="s">
        <v>83</v>
      </c>
      <c r="BK544" s="145">
        <f>ROUND(I544*H544,2)</f>
        <v>0</v>
      </c>
      <c r="BL544" s="13" t="s">
        <v>315</v>
      </c>
      <c r="BM544" s="144" t="s">
        <v>4068</v>
      </c>
    </row>
    <row r="545" spans="2:65" s="1" customFormat="1" ht="21.75" customHeight="1">
      <c r="B545" s="132"/>
      <c r="C545" s="146" t="s">
        <v>4069</v>
      </c>
      <c r="D545" s="146" t="s">
        <v>423</v>
      </c>
      <c r="E545" s="147" t="s">
        <v>4070</v>
      </c>
      <c r="F545" s="148" t="s">
        <v>4071</v>
      </c>
      <c r="G545" s="149" t="s">
        <v>256</v>
      </c>
      <c r="H545" s="150">
        <v>4.9829999999999997</v>
      </c>
      <c r="I545" s="151"/>
      <c r="J545" s="152">
        <f>ROUND(I545*H545,2)</f>
        <v>0</v>
      </c>
      <c r="K545" s="148" t="s">
        <v>257</v>
      </c>
      <c r="L545" s="153"/>
      <c r="M545" s="154" t="s">
        <v>1</v>
      </c>
      <c r="N545" s="155" t="s">
        <v>41</v>
      </c>
      <c r="P545" s="142">
        <f>O545*H545</f>
        <v>0</v>
      </c>
      <c r="Q545" s="142">
        <v>0.13500000000000001</v>
      </c>
      <c r="R545" s="142">
        <f>Q545*H545</f>
        <v>0.672705</v>
      </c>
      <c r="S545" s="142">
        <v>0</v>
      </c>
      <c r="T545" s="143">
        <f>S545*H545</f>
        <v>0</v>
      </c>
      <c r="AR545" s="144" t="s">
        <v>380</v>
      </c>
      <c r="AT545" s="144" t="s">
        <v>423</v>
      </c>
      <c r="AU545" s="144" t="s">
        <v>85</v>
      </c>
      <c r="AY545" s="13" t="s">
        <v>251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3" t="s">
        <v>83</v>
      </c>
      <c r="BK545" s="145">
        <f>ROUND(I545*H545,2)</f>
        <v>0</v>
      </c>
      <c r="BL545" s="13" t="s">
        <v>315</v>
      </c>
      <c r="BM545" s="144" t="s">
        <v>4072</v>
      </c>
    </row>
    <row r="546" spans="2:65" s="1" customFormat="1" ht="24.2" customHeight="1">
      <c r="B546" s="132"/>
      <c r="C546" s="133" t="s">
        <v>4073</v>
      </c>
      <c r="D546" s="133" t="s">
        <v>253</v>
      </c>
      <c r="E546" s="134" t="s">
        <v>4074</v>
      </c>
      <c r="F546" s="135" t="s">
        <v>4075</v>
      </c>
      <c r="G546" s="136" t="s">
        <v>821</v>
      </c>
      <c r="H546" s="160"/>
      <c r="I546" s="138"/>
      <c r="J546" s="139">
        <f>ROUND(I546*H546,2)</f>
        <v>0</v>
      </c>
      <c r="K546" s="135" t="s">
        <v>257</v>
      </c>
      <c r="L546" s="28"/>
      <c r="M546" s="140" t="s">
        <v>1</v>
      </c>
      <c r="N546" s="141" t="s">
        <v>41</v>
      </c>
      <c r="P546" s="142">
        <f>O546*H546</f>
        <v>0</v>
      </c>
      <c r="Q546" s="142">
        <v>0</v>
      </c>
      <c r="R546" s="142">
        <f>Q546*H546</f>
        <v>0</v>
      </c>
      <c r="S546" s="142">
        <v>0</v>
      </c>
      <c r="T546" s="143">
        <f>S546*H546</f>
        <v>0</v>
      </c>
      <c r="AR546" s="144" t="s">
        <v>315</v>
      </c>
      <c r="AT546" s="144" t="s">
        <v>253</v>
      </c>
      <c r="AU546" s="144" t="s">
        <v>85</v>
      </c>
      <c r="AY546" s="13" t="s">
        <v>251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3" t="s">
        <v>83</v>
      </c>
      <c r="BK546" s="145">
        <f>ROUND(I546*H546,2)</f>
        <v>0</v>
      </c>
      <c r="BL546" s="13" t="s">
        <v>315</v>
      </c>
      <c r="BM546" s="144" t="s">
        <v>4076</v>
      </c>
    </row>
    <row r="547" spans="2:65" s="11" customFormat="1" ht="22.9" customHeight="1">
      <c r="B547" s="120"/>
      <c r="D547" s="121" t="s">
        <v>75</v>
      </c>
      <c r="E547" s="130" t="s">
        <v>1288</v>
      </c>
      <c r="F547" s="130" t="s">
        <v>1289</v>
      </c>
      <c r="I547" s="123"/>
      <c r="J547" s="131">
        <f>BK547</f>
        <v>0</v>
      </c>
      <c r="L547" s="120"/>
      <c r="M547" s="125"/>
      <c r="P547" s="126">
        <f>SUM(P548:P553)</f>
        <v>0</v>
      </c>
      <c r="R547" s="126">
        <f>SUM(R548:R553)</f>
        <v>1.8053972999999996</v>
      </c>
      <c r="T547" s="127">
        <f>SUM(T548:T553)</f>
        <v>0.36442500000000005</v>
      </c>
      <c r="AR547" s="121" t="s">
        <v>85</v>
      </c>
      <c r="AT547" s="128" t="s">
        <v>75</v>
      </c>
      <c r="AU547" s="128" t="s">
        <v>83</v>
      </c>
      <c r="AY547" s="121" t="s">
        <v>251</v>
      </c>
      <c r="BK547" s="129">
        <f>SUM(BK548:BK553)</f>
        <v>0</v>
      </c>
    </row>
    <row r="548" spans="2:65" s="1" customFormat="1" ht="24.2" customHeight="1">
      <c r="B548" s="132"/>
      <c r="C548" s="133" t="s">
        <v>4077</v>
      </c>
      <c r="D548" s="133" t="s">
        <v>253</v>
      </c>
      <c r="E548" s="134" t="s">
        <v>1291</v>
      </c>
      <c r="F548" s="135" t="s">
        <v>3175</v>
      </c>
      <c r="G548" s="136" t="s">
        <v>256</v>
      </c>
      <c r="H548" s="137">
        <v>166.95</v>
      </c>
      <c r="I548" s="138"/>
      <c r="J548" s="139">
        <f t="shared" ref="J548:J553" si="190">ROUND(I548*H548,2)</f>
        <v>0</v>
      </c>
      <c r="K548" s="135" t="s">
        <v>257</v>
      </c>
      <c r="L548" s="28"/>
      <c r="M548" s="140" t="s">
        <v>1</v>
      </c>
      <c r="N548" s="141" t="s">
        <v>41</v>
      </c>
      <c r="P548" s="142">
        <f t="shared" ref="P548:P553" si="191">O548*H548</f>
        <v>0</v>
      </c>
      <c r="Q548" s="142">
        <v>3.0000000000000001E-5</v>
      </c>
      <c r="R548" s="142">
        <f t="shared" ref="R548:R553" si="192">Q548*H548</f>
        <v>5.0084999999999999E-3</v>
      </c>
      <c r="S548" s="142">
        <v>0</v>
      </c>
      <c r="T548" s="143">
        <f t="shared" ref="T548:T553" si="193">S548*H548</f>
        <v>0</v>
      </c>
      <c r="AR548" s="144" t="s">
        <v>315</v>
      </c>
      <c r="AT548" s="144" t="s">
        <v>253</v>
      </c>
      <c r="AU548" s="144" t="s">
        <v>85</v>
      </c>
      <c r="AY548" s="13" t="s">
        <v>251</v>
      </c>
      <c r="BE548" s="145">
        <f t="shared" ref="BE548:BE553" si="194">IF(N548="základní",J548,0)</f>
        <v>0</v>
      </c>
      <c r="BF548" s="145">
        <f t="shared" ref="BF548:BF553" si="195">IF(N548="snížená",J548,0)</f>
        <v>0</v>
      </c>
      <c r="BG548" s="145">
        <f t="shared" ref="BG548:BG553" si="196">IF(N548="zákl. přenesená",J548,0)</f>
        <v>0</v>
      </c>
      <c r="BH548" s="145">
        <f t="shared" ref="BH548:BH553" si="197">IF(N548="sníž. přenesená",J548,0)</f>
        <v>0</v>
      </c>
      <c r="BI548" s="145">
        <f t="shared" ref="BI548:BI553" si="198">IF(N548="nulová",J548,0)</f>
        <v>0</v>
      </c>
      <c r="BJ548" s="13" t="s">
        <v>83</v>
      </c>
      <c r="BK548" s="145">
        <f t="shared" ref="BK548:BK553" si="199">ROUND(I548*H548,2)</f>
        <v>0</v>
      </c>
      <c r="BL548" s="13" t="s">
        <v>315</v>
      </c>
      <c r="BM548" s="144" t="s">
        <v>1293</v>
      </c>
    </row>
    <row r="549" spans="2:65" s="1" customFormat="1" ht="24.2" customHeight="1">
      <c r="B549" s="132"/>
      <c r="C549" s="133" t="s">
        <v>4078</v>
      </c>
      <c r="D549" s="133" t="s">
        <v>253</v>
      </c>
      <c r="E549" s="134" t="s">
        <v>1295</v>
      </c>
      <c r="F549" s="135" t="s">
        <v>3177</v>
      </c>
      <c r="G549" s="136" t="s">
        <v>256</v>
      </c>
      <c r="H549" s="137">
        <v>166.95</v>
      </c>
      <c r="I549" s="138"/>
      <c r="J549" s="139">
        <f t="shared" si="190"/>
        <v>0</v>
      </c>
      <c r="K549" s="135" t="s">
        <v>257</v>
      </c>
      <c r="L549" s="28"/>
      <c r="M549" s="140" t="s">
        <v>1</v>
      </c>
      <c r="N549" s="141" t="s">
        <v>41</v>
      </c>
      <c r="P549" s="142">
        <f t="shared" si="191"/>
        <v>0</v>
      </c>
      <c r="Q549" s="142">
        <v>7.5799999999999999E-3</v>
      </c>
      <c r="R549" s="142">
        <f t="shared" si="192"/>
        <v>1.2654809999999999</v>
      </c>
      <c r="S549" s="142">
        <v>0</v>
      </c>
      <c r="T549" s="143">
        <f t="shared" si="193"/>
        <v>0</v>
      </c>
      <c r="AR549" s="144" t="s">
        <v>315</v>
      </c>
      <c r="AT549" s="144" t="s">
        <v>253</v>
      </c>
      <c r="AU549" s="144" t="s">
        <v>85</v>
      </c>
      <c r="AY549" s="13" t="s">
        <v>251</v>
      </c>
      <c r="BE549" s="145">
        <f t="shared" si="194"/>
        <v>0</v>
      </c>
      <c r="BF549" s="145">
        <f t="shared" si="195"/>
        <v>0</v>
      </c>
      <c r="BG549" s="145">
        <f t="shared" si="196"/>
        <v>0</v>
      </c>
      <c r="BH549" s="145">
        <f t="shared" si="197"/>
        <v>0</v>
      </c>
      <c r="BI549" s="145">
        <f t="shared" si="198"/>
        <v>0</v>
      </c>
      <c r="BJ549" s="13" t="s">
        <v>83</v>
      </c>
      <c r="BK549" s="145">
        <f t="shared" si="199"/>
        <v>0</v>
      </c>
      <c r="BL549" s="13" t="s">
        <v>315</v>
      </c>
      <c r="BM549" s="144" t="s">
        <v>1297</v>
      </c>
    </row>
    <row r="550" spans="2:65" s="1" customFormat="1" ht="24.2" customHeight="1">
      <c r="B550" s="132"/>
      <c r="C550" s="133" t="s">
        <v>4079</v>
      </c>
      <c r="D550" s="133" t="s">
        <v>253</v>
      </c>
      <c r="E550" s="134" t="s">
        <v>4080</v>
      </c>
      <c r="F550" s="135" t="s">
        <v>4081</v>
      </c>
      <c r="G550" s="136" t="s">
        <v>256</v>
      </c>
      <c r="H550" s="137">
        <v>145.77000000000001</v>
      </c>
      <c r="I550" s="138"/>
      <c r="J550" s="139">
        <f t="shared" si="190"/>
        <v>0</v>
      </c>
      <c r="K550" s="135" t="s">
        <v>257</v>
      </c>
      <c r="L550" s="28"/>
      <c r="M550" s="140" t="s">
        <v>1</v>
      </c>
      <c r="N550" s="141" t="s">
        <v>41</v>
      </c>
      <c r="P550" s="142">
        <f t="shared" si="191"/>
        <v>0</v>
      </c>
      <c r="Q550" s="142">
        <v>0</v>
      </c>
      <c r="R550" s="142">
        <f t="shared" si="192"/>
        <v>0</v>
      </c>
      <c r="S550" s="142">
        <v>2.5000000000000001E-3</v>
      </c>
      <c r="T550" s="143">
        <f t="shared" si="193"/>
        <v>0.36442500000000005</v>
      </c>
      <c r="AR550" s="144" t="s">
        <v>315</v>
      </c>
      <c r="AT550" s="144" t="s">
        <v>253</v>
      </c>
      <c r="AU550" s="144" t="s">
        <v>85</v>
      </c>
      <c r="AY550" s="13" t="s">
        <v>251</v>
      </c>
      <c r="BE550" s="145">
        <f t="shared" si="194"/>
        <v>0</v>
      </c>
      <c r="BF550" s="145">
        <f t="shared" si="195"/>
        <v>0</v>
      </c>
      <c r="BG550" s="145">
        <f t="shared" si="196"/>
        <v>0</v>
      </c>
      <c r="BH550" s="145">
        <f t="shared" si="197"/>
        <v>0</v>
      </c>
      <c r="BI550" s="145">
        <f t="shared" si="198"/>
        <v>0</v>
      </c>
      <c r="BJ550" s="13" t="s">
        <v>83</v>
      </c>
      <c r="BK550" s="145">
        <f t="shared" si="199"/>
        <v>0</v>
      </c>
      <c r="BL550" s="13" t="s">
        <v>315</v>
      </c>
      <c r="BM550" s="144" t="s">
        <v>4082</v>
      </c>
    </row>
    <row r="551" spans="2:65" s="1" customFormat="1" ht="16.5" customHeight="1">
      <c r="B551" s="132"/>
      <c r="C551" s="133" t="s">
        <v>4083</v>
      </c>
      <c r="D551" s="133" t="s">
        <v>253</v>
      </c>
      <c r="E551" s="134" t="s">
        <v>1299</v>
      </c>
      <c r="F551" s="135" t="s">
        <v>1300</v>
      </c>
      <c r="G551" s="136" t="s">
        <v>256</v>
      </c>
      <c r="H551" s="137">
        <v>166.95</v>
      </c>
      <c r="I551" s="138"/>
      <c r="J551" s="139">
        <f t="shared" si="190"/>
        <v>0</v>
      </c>
      <c r="K551" s="135" t="s">
        <v>257</v>
      </c>
      <c r="L551" s="28"/>
      <c r="M551" s="140" t="s">
        <v>1</v>
      </c>
      <c r="N551" s="141" t="s">
        <v>41</v>
      </c>
      <c r="P551" s="142">
        <f t="shared" si="191"/>
        <v>0</v>
      </c>
      <c r="Q551" s="142">
        <v>2.9999999999999997E-4</v>
      </c>
      <c r="R551" s="142">
        <f t="shared" si="192"/>
        <v>5.0084999999999991E-2</v>
      </c>
      <c r="S551" s="142">
        <v>0</v>
      </c>
      <c r="T551" s="143">
        <f t="shared" si="193"/>
        <v>0</v>
      </c>
      <c r="AR551" s="144" t="s">
        <v>315</v>
      </c>
      <c r="AT551" s="144" t="s">
        <v>253</v>
      </c>
      <c r="AU551" s="144" t="s">
        <v>85</v>
      </c>
      <c r="AY551" s="13" t="s">
        <v>251</v>
      </c>
      <c r="BE551" s="145">
        <f t="shared" si="194"/>
        <v>0</v>
      </c>
      <c r="BF551" s="145">
        <f t="shared" si="195"/>
        <v>0</v>
      </c>
      <c r="BG551" s="145">
        <f t="shared" si="196"/>
        <v>0</v>
      </c>
      <c r="BH551" s="145">
        <f t="shared" si="197"/>
        <v>0</v>
      </c>
      <c r="BI551" s="145">
        <f t="shared" si="198"/>
        <v>0</v>
      </c>
      <c r="BJ551" s="13" t="s">
        <v>83</v>
      </c>
      <c r="BK551" s="145">
        <f t="shared" si="199"/>
        <v>0</v>
      </c>
      <c r="BL551" s="13" t="s">
        <v>315</v>
      </c>
      <c r="BM551" s="144" t="s">
        <v>1301</v>
      </c>
    </row>
    <row r="552" spans="2:65" s="1" customFormat="1" ht="16.5" customHeight="1">
      <c r="B552" s="132"/>
      <c r="C552" s="146" t="s">
        <v>4084</v>
      </c>
      <c r="D552" s="146" t="s">
        <v>423</v>
      </c>
      <c r="E552" s="147" t="s">
        <v>1303</v>
      </c>
      <c r="F552" s="148" t="s">
        <v>1304</v>
      </c>
      <c r="G552" s="149" t="s">
        <v>256</v>
      </c>
      <c r="H552" s="150">
        <v>183.64500000000001</v>
      </c>
      <c r="I552" s="151"/>
      <c r="J552" s="152">
        <f t="shared" si="190"/>
        <v>0</v>
      </c>
      <c r="K552" s="148" t="s">
        <v>257</v>
      </c>
      <c r="L552" s="153"/>
      <c r="M552" s="154" t="s">
        <v>1</v>
      </c>
      <c r="N552" s="155" t="s">
        <v>41</v>
      </c>
      <c r="P552" s="142">
        <f t="shared" si="191"/>
        <v>0</v>
      </c>
      <c r="Q552" s="142">
        <v>2.64E-3</v>
      </c>
      <c r="R552" s="142">
        <f t="shared" si="192"/>
        <v>0.4848228</v>
      </c>
      <c r="S552" s="142">
        <v>0</v>
      </c>
      <c r="T552" s="143">
        <f t="shared" si="193"/>
        <v>0</v>
      </c>
      <c r="AR552" s="144" t="s">
        <v>380</v>
      </c>
      <c r="AT552" s="144" t="s">
        <v>423</v>
      </c>
      <c r="AU552" s="144" t="s">
        <v>85</v>
      </c>
      <c r="AY552" s="13" t="s">
        <v>251</v>
      </c>
      <c r="BE552" s="145">
        <f t="shared" si="194"/>
        <v>0</v>
      </c>
      <c r="BF552" s="145">
        <f t="shared" si="195"/>
        <v>0</v>
      </c>
      <c r="BG552" s="145">
        <f t="shared" si="196"/>
        <v>0</v>
      </c>
      <c r="BH552" s="145">
        <f t="shared" si="197"/>
        <v>0</v>
      </c>
      <c r="BI552" s="145">
        <f t="shared" si="198"/>
        <v>0</v>
      </c>
      <c r="BJ552" s="13" t="s">
        <v>83</v>
      </c>
      <c r="BK552" s="145">
        <f t="shared" si="199"/>
        <v>0</v>
      </c>
      <c r="BL552" s="13" t="s">
        <v>315</v>
      </c>
      <c r="BM552" s="144" t="s">
        <v>1305</v>
      </c>
    </row>
    <row r="553" spans="2:65" s="1" customFormat="1" ht="24.2" customHeight="1">
      <c r="B553" s="132"/>
      <c r="C553" s="133" t="s">
        <v>4085</v>
      </c>
      <c r="D553" s="133" t="s">
        <v>253</v>
      </c>
      <c r="E553" s="134" t="s">
        <v>1307</v>
      </c>
      <c r="F553" s="135" t="s">
        <v>1308</v>
      </c>
      <c r="G553" s="136" t="s">
        <v>821</v>
      </c>
      <c r="H553" s="160"/>
      <c r="I553" s="138"/>
      <c r="J553" s="139">
        <f t="shared" si="190"/>
        <v>0</v>
      </c>
      <c r="K553" s="135" t="s">
        <v>257</v>
      </c>
      <c r="L553" s="28"/>
      <c r="M553" s="140" t="s">
        <v>1</v>
      </c>
      <c r="N553" s="141" t="s">
        <v>41</v>
      </c>
      <c r="P553" s="142">
        <f t="shared" si="191"/>
        <v>0</v>
      </c>
      <c r="Q553" s="142">
        <v>0</v>
      </c>
      <c r="R553" s="142">
        <f t="shared" si="192"/>
        <v>0</v>
      </c>
      <c r="S553" s="142">
        <v>0</v>
      </c>
      <c r="T553" s="143">
        <f t="shared" si="193"/>
        <v>0</v>
      </c>
      <c r="AR553" s="144" t="s">
        <v>315</v>
      </c>
      <c r="AT553" s="144" t="s">
        <v>253</v>
      </c>
      <c r="AU553" s="144" t="s">
        <v>85</v>
      </c>
      <c r="AY553" s="13" t="s">
        <v>251</v>
      </c>
      <c r="BE553" s="145">
        <f t="shared" si="194"/>
        <v>0</v>
      </c>
      <c r="BF553" s="145">
        <f t="shared" si="195"/>
        <v>0</v>
      </c>
      <c r="BG553" s="145">
        <f t="shared" si="196"/>
        <v>0</v>
      </c>
      <c r="BH553" s="145">
        <f t="shared" si="197"/>
        <v>0</v>
      </c>
      <c r="BI553" s="145">
        <f t="shared" si="198"/>
        <v>0</v>
      </c>
      <c r="BJ553" s="13" t="s">
        <v>83</v>
      </c>
      <c r="BK553" s="145">
        <f t="shared" si="199"/>
        <v>0</v>
      </c>
      <c r="BL553" s="13" t="s">
        <v>315</v>
      </c>
      <c r="BM553" s="144" t="s">
        <v>4086</v>
      </c>
    </row>
    <row r="554" spans="2:65" s="11" customFormat="1" ht="22.9" customHeight="1">
      <c r="B554" s="120"/>
      <c r="D554" s="121" t="s">
        <v>75</v>
      </c>
      <c r="E554" s="130" t="s">
        <v>1310</v>
      </c>
      <c r="F554" s="130" t="s">
        <v>1311</v>
      </c>
      <c r="I554" s="123"/>
      <c r="J554" s="131">
        <f>BK554</f>
        <v>0</v>
      </c>
      <c r="L554" s="120"/>
      <c r="M554" s="125"/>
      <c r="P554" s="126">
        <f>SUM(P555:P558)</f>
        <v>0</v>
      </c>
      <c r="R554" s="126">
        <f>SUM(R555:R558)</f>
        <v>1.2160980000000001</v>
      </c>
      <c r="T554" s="127">
        <f>SUM(T555:T558)</f>
        <v>0</v>
      </c>
      <c r="AR554" s="121" t="s">
        <v>85</v>
      </c>
      <c r="AT554" s="128" t="s">
        <v>75</v>
      </c>
      <c r="AU554" s="128" t="s">
        <v>83</v>
      </c>
      <c r="AY554" s="121" t="s">
        <v>251</v>
      </c>
      <c r="BK554" s="129">
        <f>SUM(BK555:BK558)</f>
        <v>0</v>
      </c>
    </row>
    <row r="555" spans="2:65" s="1" customFormat="1" ht="24.2" customHeight="1">
      <c r="B555" s="132"/>
      <c r="C555" s="133" t="s">
        <v>4087</v>
      </c>
      <c r="D555" s="133" t="s">
        <v>253</v>
      </c>
      <c r="E555" s="134" t="s">
        <v>1313</v>
      </c>
      <c r="F555" s="135" t="s">
        <v>1314</v>
      </c>
      <c r="G555" s="136" t="s">
        <v>256</v>
      </c>
      <c r="H555" s="137">
        <v>467.73</v>
      </c>
      <c r="I555" s="138"/>
      <c r="J555" s="139">
        <f>ROUND(I555*H555,2)</f>
        <v>0</v>
      </c>
      <c r="K555" s="135" t="s">
        <v>257</v>
      </c>
      <c r="L555" s="28"/>
      <c r="M555" s="140" t="s">
        <v>1</v>
      </c>
      <c r="N555" s="141" t="s">
        <v>41</v>
      </c>
      <c r="P555" s="142">
        <f>O555*H555</f>
        <v>0</v>
      </c>
      <c r="Q555" s="142">
        <v>2.9999999999999997E-4</v>
      </c>
      <c r="R555" s="142">
        <f>Q555*H555</f>
        <v>0.140319</v>
      </c>
      <c r="S555" s="142">
        <v>0</v>
      </c>
      <c r="T555" s="143">
        <f>S555*H555</f>
        <v>0</v>
      </c>
      <c r="AR555" s="144" t="s">
        <v>315</v>
      </c>
      <c r="AT555" s="144" t="s">
        <v>253</v>
      </c>
      <c r="AU555" s="144" t="s">
        <v>85</v>
      </c>
      <c r="AY555" s="13" t="s">
        <v>251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3" t="s">
        <v>83</v>
      </c>
      <c r="BK555" s="145">
        <f>ROUND(I555*H555,2)</f>
        <v>0</v>
      </c>
      <c r="BL555" s="13" t="s">
        <v>315</v>
      </c>
      <c r="BM555" s="144" t="s">
        <v>1315</v>
      </c>
    </row>
    <row r="556" spans="2:65" s="1" customFormat="1" ht="16.5" customHeight="1">
      <c r="B556" s="132"/>
      <c r="C556" s="133" t="s">
        <v>4088</v>
      </c>
      <c r="D556" s="133" t="s">
        <v>253</v>
      </c>
      <c r="E556" s="134" t="s">
        <v>1317</v>
      </c>
      <c r="F556" s="135" t="s">
        <v>1318</v>
      </c>
      <c r="G556" s="136" t="s">
        <v>256</v>
      </c>
      <c r="H556" s="137">
        <v>467.73</v>
      </c>
      <c r="I556" s="138"/>
      <c r="J556" s="139">
        <f>ROUND(I556*H556,2)</f>
        <v>0</v>
      </c>
      <c r="K556" s="135" t="s">
        <v>707</v>
      </c>
      <c r="L556" s="28"/>
      <c r="M556" s="140" t="s">
        <v>1</v>
      </c>
      <c r="N556" s="141" t="s">
        <v>41</v>
      </c>
      <c r="P556" s="142">
        <f>O556*H556</f>
        <v>0</v>
      </c>
      <c r="Q556" s="142">
        <v>2.3E-3</v>
      </c>
      <c r="R556" s="142">
        <f>Q556*H556</f>
        <v>1.075779</v>
      </c>
      <c r="S556" s="142">
        <v>0</v>
      </c>
      <c r="T556" s="143">
        <f>S556*H556</f>
        <v>0</v>
      </c>
      <c r="AR556" s="144" t="s">
        <v>315</v>
      </c>
      <c r="AT556" s="144" t="s">
        <v>253</v>
      </c>
      <c r="AU556" s="144" t="s">
        <v>85</v>
      </c>
      <c r="AY556" s="13" t="s">
        <v>251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3" t="s">
        <v>83</v>
      </c>
      <c r="BK556" s="145">
        <f>ROUND(I556*H556,2)</f>
        <v>0</v>
      </c>
      <c r="BL556" s="13" t="s">
        <v>315</v>
      </c>
      <c r="BM556" s="144" t="s">
        <v>1319</v>
      </c>
    </row>
    <row r="557" spans="2:65" s="1" customFormat="1" ht="19.5">
      <c r="B557" s="28"/>
      <c r="D557" s="156" t="s">
        <v>679</v>
      </c>
      <c r="F557" s="157" t="s">
        <v>1320</v>
      </c>
      <c r="I557" s="158"/>
      <c r="L557" s="28"/>
      <c r="M557" s="159"/>
      <c r="T557" s="52"/>
      <c r="AT557" s="13" t="s">
        <v>679</v>
      </c>
      <c r="AU557" s="13" t="s">
        <v>85</v>
      </c>
    </row>
    <row r="558" spans="2:65" s="1" customFormat="1" ht="24.2" customHeight="1">
      <c r="B558" s="132"/>
      <c r="C558" s="133" t="s">
        <v>4089</v>
      </c>
      <c r="D558" s="133" t="s">
        <v>253</v>
      </c>
      <c r="E558" s="134" t="s">
        <v>1322</v>
      </c>
      <c r="F558" s="135" t="s">
        <v>1323</v>
      </c>
      <c r="G558" s="136" t="s">
        <v>821</v>
      </c>
      <c r="H558" s="160"/>
      <c r="I558" s="138"/>
      <c r="J558" s="139">
        <f>ROUND(I558*H558,2)</f>
        <v>0</v>
      </c>
      <c r="K558" s="135" t="s">
        <v>257</v>
      </c>
      <c r="L558" s="28"/>
      <c r="M558" s="140" t="s">
        <v>1</v>
      </c>
      <c r="N558" s="141" t="s">
        <v>41</v>
      </c>
      <c r="P558" s="142">
        <f>O558*H558</f>
        <v>0</v>
      </c>
      <c r="Q558" s="142">
        <v>0</v>
      </c>
      <c r="R558" s="142">
        <f>Q558*H558</f>
        <v>0</v>
      </c>
      <c r="S558" s="142">
        <v>0</v>
      </c>
      <c r="T558" s="143">
        <f>S558*H558</f>
        <v>0</v>
      </c>
      <c r="AR558" s="144" t="s">
        <v>315</v>
      </c>
      <c r="AT558" s="144" t="s">
        <v>253</v>
      </c>
      <c r="AU558" s="144" t="s">
        <v>85</v>
      </c>
      <c r="AY558" s="13" t="s">
        <v>251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3" t="s">
        <v>83</v>
      </c>
      <c r="BK558" s="145">
        <f>ROUND(I558*H558,2)</f>
        <v>0</v>
      </c>
      <c r="BL558" s="13" t="s">
        <v>315</v>
      </c>
      <c r="BM558" s="144" t="s">
        <v>4090</v>
      </c>
    </row>
    <row r="559" spans="2:65" s="11" customFormat="1" ht="22.9" customHeight="1">
      <c r="B559" s="120"/>
      <c r="D559" s="121" t="s">
        <v>75</v>
      </c>
      <c r="E559" s="130" t="s">
        <v>1325</v>
      </c>
      <c r="F559" s="130" t="s">
        <v>1326</v>
      </c>
      <c r="I559" s="123"/>
      <c r="J559" s="131">
        <f>BK559</f>
        <v>0</v>
      </c>
      <c r="L559" s="120"/>
      <c r="M559" s="125"/>
      <c r="P559" s="126">
        <f>SUM(P560:P566)</f>
        <v>0</v>
      </c>
      <c r="R559" s="126">
        <f>SUM(R560:R566)</f>
        <v>2.9564800999999994</v>
      </c>
      <c r="T559" s="127">
        <f>SUM(T560:T566)</f>
        <v>0</v>
      </c>
      <c r="AR559" s="121" t="s">
        <v>85</v>
      </c>
      <c r="AT559" s="128" t="s">
        <v>75</v>
      </c>
      <c r="AU559" s="128" t="s">
        <v>83</v>
      </c>
      <c r="AY559" s="121" t="s">
        <v>251</v>
      </c>
      <c r="BK559" s="129">
        <f>SUM(BK560:BK566)</f>
        <v>0</v>
      </c>
    </row>
    <row r="560" spans="2:65" s="1" customFormat="1" ht="16.5" customHeight="1">
      <c r="B560" s="132"/>
      <c r="C560" s="133" t="s">
        <v>4091</v>
      </c>
      <c r="D560" s="133" t="s">
        <v>253</v>
      </c>
      <c r="E560" s="134" t="s">
        <v>1328</v>
      </c>
      <c r="F560" s="135" t="s">
        <v>1329</v>
      </c>
      <c r="G560" s="136" t="s">
        <v>256</v>
      </c>
      <c r="H560" s="137">
        <v>139.739</v>
      </c>
      <c r="I560" s="138"/>
      <c r="J560" s="139">
        <f t="shared" ref="J560:J566" si="200">ROUND(I560*H560,2)</f>
        <v>0</v>
      </c>
      <c r="K560" s="135" t="s">
        <v>257</v>
      </c>
      <c r="L560" s="28"/>
      <c r="M560" s="140" t="s">
        <v>1</v>
      </c>
      <c r="N560" s="141" t="s">
        <v>41</v>
      </c>
      <c r="P560" s="142">
        <f t="shared" ref="P560:P566" si="201">O560*H560</f>
        <v>0</v>
      </c>
      <c r="Q560" s="142">
        <v>2.9999999999999997E-4</v>
      </c>
      <c r="R560" s="142">
        <f t="shared" ref="R560:R566" si="202">Q560*H560</f>
        <v>4.1921699999999999E-2</v>
      </c>
      <c r="S560" s="142">
        <v>0</v>
      </c>
      <c r="T560" s="143">
        <f t="shared" ref="T560:T566" si="203">S560*H560</f>
        <v>0</v>
      </c>
      <c r="AR560" s="144" t="s">
        <v>315</v>
      </c>
      <c r="AT560" s="144" t="s">
        <v>253</v>
      </c>
      <c r="AU560" s="144" t="s">
        <v>85</v>
      </c>
      <c r="AY560" s="13" t="s">
        <v>251</v>
      </c>
      <c r="BE560" s="145">
        <f t="shared" ref="BE560:BE566" si="204">IF(N560="základní",J560,0)</f>
        <v>0</v>
      </c>
      <c r="BF560" s="145">
        <f t="shared" ref="BF560:BF566" si="205">IF(N560="snížená",J560,0)</f>
        <v>0</v>
      </c>
      <c r="BG560" s="145">
        <f t="shared" ref="BG560:BG566" si="206">IF(N560="zákl. přenesená",J560,0)</f>
        <v>0</v>
      </c>
      <c r="BH560" s="145">
        <f t="shared" ref="BH560:BH566" si="207">IF(N560="sníž. přenesená",J560,0)</f>
        <v>0</v>
      </c>
      <c r="BI560" s="145">
        <f t="shared" ref="BI560:BI566" si="208">IF(N560="nulová",J560,0)</f>
        <v>0</v>
      </c>
      <c r="BJ560" s="13" t="s">
        <v>83</v>
      </c>
      <c r="BK560" s="145">
        <f t="shared" ref="BK560:BK566" si="209">ROUND(I560*H560,2)</f>
        <v>0</v>
      </c>
      <c r="BL560" s="13" t="s">
        <v>315</v>
      </c>
      <c r="BM560" s="144" t="s">
        <v>1330</v>
      </c>
    </row>
    <row r="561" spans="2:65" s="1" customFormat="1" ht="24.2" customHeight="1">
      <c r="B561" s="132"/>
      <c r="C561" s="133" t="s">
        <v>4092</v>
      </c>
      <c r="D561" s="133" t="s">
        <v>253</v>
      </c>
      <c r="E561" s="134" t="s">
        <v>1332</v>
      </c>
      <c r="F561" s="135" t="s">
        <v>1333</v>
      </c>
      <c r="G561" s="136" t="s">
        <v>256</v>
      </c>
      <c r="H561" s="137">
        <v>139.739</v>
      </c>
      <c r="I561" s="138"/>
      <c r="J561" s="139">
        <f t="shared" si="200"/>
        <v>0</v>
      </c>
      <c r="K561" s="135" t="s">
        <v>257</v>
      </c>
      <c r="L561" s="28"/>
      <c r="M561" s="140" t="s">
        <v>1</v>
      </c>
      <c r="N561" s="141" t="s">
        <v>41</v>
      </c>
      <c r="P561" s="142">
        <f t="shared" si="201"/>
        <v>0</v>
      </c>
      <c r="Q561" s="142">
        <v>1.5E-3</v>
      </c>
      <c r="R561" s="142">
        <f t="shared" si="202"/>
        <v>0.2096085</v>
      </c>
      <c r="S561" s="142">
        <v>0</v>
      </c>
      <c r="T561" s="143">
        <f t="shared" si="203"/>
        <v>0</v>
      </c>
      <c r="AR561" s="144" t="s">
        <v>315</v>
      </c>
      <c r="AT561" s="144" t="s">
        <v>253</v>
      </c>
      <c r="AU561" s="144" t="s">
        <v>85</v>
      </c>
      <c r="AY561" s="13" t="s">
        <v>251</v>
      </c>
      <c r="BE561" s="145">
        <f t="shared" si="204"/>
        <v>0</v>
      </c>
      <c r="BF561" s="145">
        <f t="shared" si="205"/>
        <v>0</v>
      </c>
      <c r="BG561" s="145">
        <f t="shared" si="206"/>
        <v>0</v>
      </c>
      <c r="BH561" s="145">
        <f t="shared" si="207"/>
        <v>0</v>
      </c>
      <c r="BI561" s="145">
        <f t="shared" si="208"/>
        <v>0</v>
      </c>
      <c r="BJ561" s="13" t="s">
        <v>83</v>
      </c>
      <c r="BK561" s="145">
        <f t="shared" si="209"/>
        <v>0</v>
      </c>
      <c r="BL561" s="13" t="s">
        <v>315</v>
      </c>
      <c r="BM561" s="144" t="s">
        <v>1334</v>
      </c>
    </row>
    <row r="562" spans="2:65" s="1" customFormat="1" ht="24.2" customHeight="1">
      <c r="B562" s="132"/>
      <c r="C562" s="133" t="s">
        <v>4093</v>
      </c>
      <c r="D562" s="133" t="s">
        <v>253</v>
      </c>
      <c r="E562" s="134" t="s">
        <v>1336</v>
      </c>
      <c r="F562" s="135" t="s">
        <v>4094</v>
      </c>
      <c r="G562" s="136" t="s">
        <v>256</v>
      </c>
      <c r="H562" s="137">
        <v>139.739</v>
      </c>
      <c r="I562" s="138"/>
      <c r="J562" s="139">
        <f t="shared" si="200"/>
        <v>0</v>
      </c>
      <c r="K562" s="135" t="s">
        <v>257</v>
      </c>
      <c r="L562" s="28"/>
      <c r="M562" s="140" t="s">
        <v>1</v>
      </c>
      <c r="N562" s="141" t="s">
        <v>41</v>
      </c>
      <c r="P562" s="142">
        <f t="shared" si="201"/>
        <v>0</v>
      </c>
      <c r="Q562" s="142">
        <v>6.0000000000000001E-3</v>
      </c>
      <c r="R562" s="142">
        <f t="shared" si="202"/>
        <v>0.83843400000000001</v>
      </c>
      <c r="S562" s="142">
        <v>0</v>
      </c>
      <c r="T562" s="143">
        <f t="shared" si="203"/>
        <v>0</v>
      </c>
      <c r="AR562" s="144" t="s">
        <v>315</v>
      </c>
      <c r="AT562" s="144" t="s">
        <v>253</v>
      </c>
      <c r="AU562" s="144" t="s">
        <v>85</v>
      </c>
      <c r="AY562" s="13" t="s">
        <v>251</v>
      </c>
      <c r="BE562" s="145">
        <f t="shared" si="204"/>
        <v>0</v>
      </c>
      <c r="BF562" s="145">
        <f t="shared" si="205"/>
        <v>0</v>
      </c>
      <c r="BG562" s="145">
        <f t="shared" si="206"/>
        <v>0</v>
      </c>
      <c r="BH562" s="145">
        <f t="shared" si="207"/>
        <v>0</v>
      </c>
      <c r="BI562" s="145">
        <f t="shared" si="208"/>
        <v>0</v>
      </c>
      <c r="BJ562" s="13" t="s">
        <v>83</v>
      </c>
      <c r="BK562" s="145">
        <f t="shared" si="209"/>
        <v>0</v>
      </c>
      <c r="BL562" s="13" t="s">
        <v>315</v>
      </c>
      <c r="BM562" s="144" t="s">
        <v>1338</v>
      </c>
    </row>
    <row r="563" spans="2:65" s="1" customFormat="1" ht="16.5" customHeight="1">
      <c r="B563" s="132"/>
      <c r="C563" s="146" t="s">
        <v>4095</v>
      </c>
      <c r="D563" s="146" t="s">
        <v>423</v>
      </c>
      <c r="E563" s="147" t="s">
        <v>1340</v>
      </c>
      <c r="F563" s="148" t="s">
        <v>1341</v>
      </c>
      <c r="G563" s="149" t="s">
        <v>256</v>
      </c>
      <c r="H563" s="150">
        <v>153.71299999999999</v>
      </c>
      <c r="I563" s="151"/>
      <c r="J563" s="152">
        <f t="shared" si="200"/>
        <v>0</v>
      </c>
      <c r="K563" s="148" t="s">
        <v>257</v>
      </c>
      <c r="L563" s="153"/>
      <c r="M563" s="154" t="s">
        <v>1</v>
      </c>
      <c r="N563" s="155" t="s">
        <v>41</v>
      </c>
      <c r="P563" s="142">
        <f t="shared" si="201"/>
        <v>0</v>
      </c>
      <c r="Q563" s="142">
        <v>1.18E-2</v>
      </c>
      <c r="R563" s="142">
        <f t="shared" si="202"/>
        <v>1.8138133999999999</v>
      </c>
      <c r="S563" s="142">
        <v>0</v>
      </c>
      <c r="T563" s="143">
        <f t="shared" si="203"/>
        <v>0</v>
      </c>
      <c r="AR563" s="144" t="s">
        <v>380</v>
      </c>
      <c r="AT563" s="144" t="s">
        <v>423</v>
      </c>
      <c r="AU563" s="144" t="s">
        <v>85</v>
      </c>
      <c r="AY563" s="13" t="s">
        <v>251</v>
      </c>
      <c r="BE563" s="145">
        <f t="shared" si="204"/>
        <v>0</v>
      </c>
      <c r="BF563" s="145">
        <f t="shared" si="205"/>
        <v>0</v>
      </c>
      <c r="BG563" s="145">
        <f t="shared" si="206"/>
        <v>0</v>
      </c>
      <c r="BH563" s="145">
        <f t="shared" si="207"/>
        <v>0</v>
      </c>
      <c r="BI563" s="145">
        <f t="shared" si="208"/>
        <v>0</v>
      </c>
      <c r="BJ563" s="13" t="s">
        <v>83</v>
      </c>
      <c r="BK563" s="145">
        <f t="shared" si="209"/>
        <v>0</v>
      </c>
      <c r="BL563" s="13" t="s">
        <v>315</v>
      </c>
      <c r="BM563" s="144" t="s">
        <v>1342</v>
      </c>
    </row>
    <row r="564" spans="2:65" s="1" customFormat="1" ht="21.75" customHeight="1">
      <c r="B564" s="132"/>
      <c r="C564" s="133" t="s">
        <v>4096</v>
      </c>
      <c r="D564" s="133" t="s">
        <v>253</v>
      </c>
      <c r="E564" s="134" t="s">
        <v>1344</v>
      </c>
      <c r="F564" s="135" t="s">
        <v>1345</v>
      </c>
      <c r="G564" s="136" t="s">
        <v>411</v>
      </c>
      <c r="H564" s="137">
        <v>23</v>
      </c>
      <c r="I564" s="138"/>
      <c r="J564" s="139">
        <f t="shared" si="200"/>
        <v>0</v>
      </c>
      <c r="K564" s="135" t="s">
        <v>257</v>
      </c>
      <c r="L564" s="28"/>
      <c r="M564" s="140" t="s">
        <v>1</v>
      </c>
      <c r="N564" s="141" t="s">
        <v>41</v>
      </c>
      <c r="P564" s="142">
        <f t="shared" si="201"/>
        <v>0</v>
      </c>
      <c r="Q564" s="142">
        <v>5.5000000000000003E-4</v>
      </c>
      <c r="R564" s="142">
        <f t="shared" si="202"/>
        <v>1.2650000000000002E-2</v>
      </c>
      <c r="S564" s="142">
        <v>0</v>
      </c>
      <c r="T564" s="143">
        <f t="shared" si="203"/>
        <v>0</v>
      </c>
      <c r="AR564" s="144" t="s">
        <v>315</v>
      </c>
      <c r="AT564" s="144" t="s">
        <v>253</v>
      </c>
      <c r="AU564" s="144" t="s">
        <v>85</v>
      </c>
      <c r="AY564" s="13" t="s">
        <v>251</v>
      </c>
      <c r="BE564" s="145">
        <f t="shared" si="204"/>
        <v>0</v>
      </c>
      <c r="BF564" s="145">
        <f t="shared" si="205"/>
        <v>0</v>
      </c>
      <c r="BG564" s="145">
        <f t="shared" si="206"/>
        <v>0</v>
      </c>
      <c r="BH564" s="145">
        <f t="shared" si="207"/>
        <v>0</v>
      </c>
      <c r="BI564" s="145">
        <f t="shared" si="208"/>
        <v>0</v>
      </c>
      <c r="BJ564" s="13" t="s">
        <v>83</v>
      </c>
      <c r="BK564" s="145">
        <f t="shared" si="209"/>
        <v>0</v>
      </c>
      <c r="BL564" s="13" t="s">
        <v>315</v>
      </c>
      <c r="BM564" s="144" t="s">
        <v>1346</v>
      </c>
    </row>
    <row r="565" spans="2:65" s="1" customFormat="1" ht="21.75" customHeight="1">
      <c r="B565" s="132"/>
      <c r="C565" s="133" t="s">
        <v>4097</v>
      </c>
      <c r="D565" s="133" t="s">
        <v>253</v>
      </c>
      <c r="E565" s="134" t="s">
        <v>1348</v>
      </c>
      <c r="F565" s="135" t="s">
        <v>1349</v>
      </c>
      <c r="G565" s="136" t="s">
        <v>411</v>
      </c>
      <c r="H565" s="137">
        <v>80.105000000000004</v>
      </c>
      <c r="I565" s="138"/>
      <c r="J565" s="139">
        <f t="shared" si="200"/>
        <v>0</v>
      </c>
      <c r="K565" s="135" t="s">
        <v>257</v>
      </c>
      <c r="L565" s="28"/>
      <c r="M565" s="140" t="s">
        <v>1</v>
      </c>
      <c r="N565" s="141" t="s">
        <v>41</v>
      </c>
      <c r="P565" s="142">
        <f t="shared" si="201"/>
        <v>0</v>
      </c>
      <c r="Q565" s="142">
        <v>5.0000000000000001E-4</v>
      </c>
      <c r="R565" s="142">
        <f t="shared" si="202"/>
        <v>4.0052500000000005E-2</v>
      </c>
      <c r="S565" s="142">
        <v>0</v>
      </c>
      <c r="T565" s="143">
        <f t="shared" si="203"/>
        <v>0</v>
      </c>
      <c r="AR565" s="144" t="s">
        <v>315</v>
      </c>
      <c r="AT565" s="144" t="s">
        <v>253</v>
      </c>
      <c r="AU565" s="144" t="s">
        <v>85</v>
      </c>
      <c r="AY565" s="13" t="s">
        <v>251</v>
      </c>
      <c r="BE565" s="145">
        <f t="shared" si="204"/>
        <v>0</v>
      </c>
      <c r="BF565" s="145">
        <f t="shared" si="205"/>
        <v>0</v>
      </c>
      <c r="BG565" s="145">
        <f t="shared" si="206"/>
        <v>0</v>
      </c>
      <c r="BH565" s="145">
        <f t="shared" si="207"/>
        <v>0</v>
      </c>
      <c r="BI565" s="145">
        <f t="shared" si="208"/>
        <v>0</v>
      </c>
      <c r="BJ565" s="13" t="s">
        <v>83</v>
      </c>
      <c r="BK565" s="145">
        <f t="shared" si="209"/>
        <v>0</v>
      </c>
      <c r="BL565" s="13" t="s">
        <v>315</v>
      </c>
      <c r="BM565" s="144" t="s">
        <v>1350</v>
      </c>
    </row>
    <row r="566" spans="2:65" s="1" customFormat="1" ht="24.2" customHeight="1">
      <c r="B566" s="132"/>
      <c r="C566" s="133" t="s">
        <v>4098</v>
      </c>
      <c r="D566" s="133" t="s">
        <v>253</v>
      </c>
      <c r="E566" s="134" t="s">
        <v>1352</v>
      </c>
      <c r="F566" s="135" t="s">
        <v>1353</v>
      </c>
      <c r="G566" s="136" t="s">
        <v>821</v>
      </c>
      <c r="H566" s="160"/>
      <c r="I566" s="138"/>
      <c r="J566" s="139">
        <f t="shared" si="200"/>
        <v>0</v>
      </c>
      <c r="K566" s="135" t="s">
        <v>257</v>
      </c>
      <c r="L566" s="28"/>
      <c r="M566" s="140" t="s">
        <v>1</v>
      </c>
      <c r="N566" s="141" t="s">
        <v>41</v>
      </c>
      <c r="P566" s="142">
        <f t="shared" si="201"/>
        <v>0</v>
      </c>
      <c r="Q566" s="142">
        <v>0</v>
      </c>
      <c r="R566" s="142">
        <f t="shared" si="202"/>
        <v>0</v>
      </c>
      <c r="S566" s="142">
        <v>0</v>
      </c>
      <c r="T566" s="143">
        <f t="shared" si="203"/>
        <v>0</v>
      </c>
      <c r="AR566" s="144" t="s">
        <v>315</v>
      </c>
      <c r="AT566" s="144" t="s">
        <v>253</v>
      </c>
      <c r="AU566" s="144" t="s">
        <v>85</v>
      </c>
      <c r="AY566" s="13" t="s">
        <v>251</v>
      </c>
      <c r="BE566" s="145">
        <f t="shared" si="204"/>
        <v>0</v>
      </c>
      <c r="BF566" s="145">
        <f t="shared" si="205"/>
        <v>0</v>
      </c>
      <c r="BG566" s="145">
        <f t="shared" si="206"/>
        <v>0</v>
      </c>
      <c r="BH566" s="145">
        <f t="shared" si="207"/>
        <v>0</v>
      </c>
      <c r="BI566" s="145">
        <f t="shared" si="208"/>
        <v>0</v>
      </c>
      <c r="BJ566" s="13" t="s">
        <v>83</v>
      </c>
      <c r="BK566" s="145">
        <f t="shared" si="209"/>
        <v>0</v>
      </c>
      <c r="BL566" s="13" t="s">
        <v>315</v>
      </c>
      <c r="BM566" s="144" t="s">
        <v>4099</v>
      </c>
    </row>
    <row r="567" spans="2:65" s="11" customFormat="1" ht="22.9" customHeight="1">
      <c r="B567" s="120"/>
      <c r="D567" s="121" t="s">
        <v>75</v>
      </c>
      <c r="E567" s="130" t="s">
        <v>1355</v>
      </c>
      <c r="F567" s="130" t="s">
        <v>1356</v>
      </c>
      <c r="I567" s="123"/>
      <c r="J567" s="131">
        <f>BK567</f>
        <v>0</v>
      </c>
      <c r="L567" s="120"/>
      <c r="M567" s="125"/>
      <c r="P567" s="126">
        <f>SUM(P568:P572)</f>
        <v>0</v>
      </c>
      <c r="R567" s="126">
        <f>SUM(R568:R572)</f>
        <v>3.3680920000000003E-2</v>
      </c>
      <c r="T567" s="127">
        <f>SUM(T568:T572)</f>
        <v>0</v>
      </c>
      <c r="AR567" s="121" t="s">
        <v>85</v>
      </c>
      <c r="AT567" s="128" t="s">
        <v>75</v>
      </c>
      <c r="AU567" s="128" t="s">
        <v>83</v>
      </c>
      <c r="AY567" s="121" t="s">
        <v>251</v>
      </c>
      <c r="BK567" s="129">
        <f>SUM(BK568:BK572)</f>
        <v>0</v>
      </c>
    </row>
    <row r="568" spans="2:65" s="1" customFormat="1" ht="16.5" customHeight="1">
      <c r="B568" s="132"/>
      <c r="C568" s="133" t="s">
        <v>4100</v>
      </c>
      <c r="D568" s="133" t="s">
        <v>253</v>
      </c>
      <c r="E568" s="134" t="s">
        <v>4101</v>
      </c>
      <c r="F568" s="135" t="s">
        <v>4102</v>
      </c>
      <c r="G568" s="136" t="s">
        <v>256</v>
      </c>
      <c r="H568" s="137">
        <v>16.02</v>
      </c>
      <c r="I568" s="138"/>
      <c r="J568" s="139">
        <f>ROUND(I568*H568,2)</f>
        <v>0</v>
      </c>
      <c r="K568" s="135" t="s">
        <v>707</v>
      </c>
      <c r="L568" s="28"/>
      <c r="M568" s="140" t="s">
        <v>1</v>
      </c>
      <c r="N568" s="141" t="s">
        <v>41</v>
      </c>
      <c r="P568" s="142">
        <f>O568*H568</f>
        <v>0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AR568" s="144" t="s">
        <v>315</v>
      </c>
      <c r="AT568" s="144" t="s">
        <v>253</v>
      </c>
      <c r="AU568" s="144" t="s">
        <v>85</v>
      </c>
      <c r="AY568" s="13" t="s">
        <v>251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3" t="s">
        <v>83</v>
      </c>
      <c r="BK568" s="145">
        <f>ROUND(I568*H568,2)</f>
        <v>0</v>
      </c>
      <c r="BL568" s="13" t="s">
        <v>315</v>
      </c>
      <c r="BM568" s="144" t="s">
        <v>4103</v>
      </c>
    </row>
    <row r="569" spans="2:65" s="1" customFormat="1" ht="29.25">
      <c r="B569" s="28"/>
      <c r="D569" s="156" t="s">
        <v>679</v>
      </c>
      <c r="F569" s="157" t="s">
        <v>4104</v>
      </c>
      <c r="I569" s="158"/>
      <c r="L569" s="28"/>
      <c r="M569" s="159"/>
      <c r="T569" s="52"/>
      <c r="AT569" s="13" t="s">
        <v>679</v>
      </c>
      <c r="AU569" s="13" t="s">
        <v>85</v>
      </c>
    </row>
    <row r="570" spans="2:65" s="1" customFormat="1" ht="24.2" customHeight="1">
      <c r="B570" s="132"/>
      <c r="C570" s="133" t="s">
        <v>4105</v>
      </c>
      <c r="D570" s="133" t="s">
        <v>253</v>
      </c>
      <c r="E570" s="134" t="s">
        <v>1358</v>
      </c>
      <c r="F570" s="135" t="s">
        <v>1359</v>
      </c>
      <c r="G570" s="136" t="s">
        <v>256</v>
      </c>
      <c r="H570" s="137">
        <v>88.634</v>
      </c>
      <c r="I570" s="138"/>
      <c r="J570" s="139">
        <f>ROUND(I570*H570,2)</f>
        <v>0</v>
      </c>
      <c r="K570" s="135" t="s">
        <v>257</v>
      </c>
      <c r="L570" s="28"/>
      <c r="M570" s="140" t="s">
        <v>1</v>
      </c>
      <c r="N570" s="141" t="s">
        <v>41</v>
      </c>
      <c r="P570" s="142">
        <f>O570*H570</f>
        <v>0</v>
      </c>
      <c r="Q570" s="142">
        <v>1.3999999999999999E-4</v>
      </c>
      <c r="R570" s="142">
        <f>Q570*H570</f>
        <v>1.240876E-2</v>
      </c>
      <c r="S570" s="142">
        <v>0</v>
      </c>
      <c r="T570" s="143">
        <f>S570*H570</f>
        <v>0</v>
      </c>
      <c r="AR570" s="144" t="s">
        <v>315</v>
      </c>
      <c r="AT570" s="144" t="s">
        <v>253</v>
      </c>
      <c r="AU570" s="144" t="s">
        <v>85</v>
      </c>
      <c r="AY570" s="13" t="s">
        <v>251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3" t="s">
        <v>83</v>
      </c>
      <c r="BK570" s="145">
        <f>ROUND(I570*H570,2)</f>
        <v>0</v>
      </c>
      <c r="BL570" s="13" t="s">
        <v>315</v>
      </c>
      <c r="BM570" s="144" t="s">
        <v>4106</v>
      </c>
    </row>
    <row r="571" spans="2:65" s="1" customFormat="1" ht="24.2" customHeight="1">
      <c r="B571" s="132"/>
      <c r="C571" s="133" t="s">
        <v>4107</v>
      </c>
      <c r="D571" s="133" t="s">
        <v>253</v>
      </c>
      <c r="E571" s="134" t="s">
        <v>1362</v>
      </c>
      <c r="F571" s="135" t="s">
        <v>1363</v>
      </c>
      <c r="G571" s="136" t="s">
        <v>256</v>
      </c>
      <c r="H571" s="137">
        <v>88.634</v>
      </c>
      <c r="I571" s="138"/>
      <c r="J571" s="139">
        <f>ROUND(I571*H571,2)</f>
        <v>0</v>
      </c>
      <c r="K571" s="135" t="s">
        <v>257</v>
      </c>
      <c r="L571" s="28"/>
      <c r="M571" s="140" t="s">
        <v>1</v>
      </c>
      <c r="N571" s="141" t="s">
        <v>41</v>
      </c>
      <c r="P571" s="142">
        <f>O571*H571</f>
        <v>0</v>
      </c>
      <c r="Q571" s="142">
        <v>1.2E-4</v>
      </c>
      <c r="R571" s="142">
        <f>Q571*H571</f>
        <v>1.0636080000000001E-2</v>
      </c>
      <c r="S571" s="142">
        <v>0</v>
      </c>
      <c r="T571" s="143">
        <f>S571*H571</f>
        <v>0</v>
      </c>
      <c r="AR571" s="144" t="s">
        <v>315</v>
      </c>
      <c r="AT571" s="144" t="s">
        <v>253</v>
      </c>
      <c r="AU571" s="144" t="s">
        <v>85</v>
      </c>
      <c r="AY571" s="13" t="s">
        <v>251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3" t="s">
        <v>83</v>
      </c>
      <c r="BK571" s="145">
        <f>ROUND(I571*H571,2)</f>
        <v>0</v>
      </c>
      <c r="BL571" s="13" t="s">
        <v>315</v>
      </c>
      <c r="BM571" s="144" t="s">
        <v>4108</v>
      </c>
    </row>
    <row r="572" spans="2:65" s="1" customFormat="1" ht="24.2" customHeight="1">
      <c r="B572" s="132"/>
      <c r="C572" s="133" t="s">
        <v>4109</v>
      </c>
      <c r="D572" s="133" t="s">
        <v>253</v>
      </c>
      <c r="E572" s="134" t="s">
        <v>1366</v>
      </c>
      <c r="F572" s="135" t="s">
        <v>1367</v>
      </c>
      <c r="G572" s="136" t="s">
        <v>256</v>
      </c>
      <c r="H572" s="137">
        <v>88.634</v>
      </c>
      <c r="I572" s="138"/>
      <c r="J572" s="139">
        <f>ROUND(I572*H572,2)</f>
        <v>0</v>
      </c>
      <c r="K572" s="135" t="s">
        <v>257</v>
      </c>
      <c r="L572" s="28"/>
      <c r="M572" s="140" t="s">
        <v>1</v>
      </c>
      <c r="N572" s="141" t="s">
        <v>41</v>
      </c>
      <c r="P572" s="142">
        <f>O572*H572</f>
        <v>0</v>
      </c>
      <c r="Q572" s="142">
        <v>1.2E-4</v>
      </c>
      <c r="R572" s="142">
        <f>Q572*H572</f>
        <v>1.0636080000000001E-2</v>
      </c>
      <c r="S572" s="142">
        <v>0</v>
      </c>
      <c r="T572" s="143">
        <f>S572*H572</f>
        <v>0</v>
      </c>
      <c r="AR572" s="144" t="s">
        <v>315</v>
      </c>
      <c r="AT572" s="144" t="s">
        <v>253</v>
      </c>
      <c r="AU572" s="144" t="s">
        <v>85</v>
      </c>
      <c r="AY572" s="13" t="s">
        <v>251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3" t="s">
        <v>83</v>
      </c>
      <c r="BK572" s="145">
        <f>ROUND(I572*H572,2)</f>
        <v>0</v>
      </c>
      <c r="BL572" s="13" t="s">
        <v>315</v>
      </c>
      <c r="BM572" s="144" t="s">
        <v>4110</v>
      </c>
    </row>
    <row r="573" spans="2:65" s="11" customFormat="1" ht="22.9" customHeight="1">
      <c r="B573" s="120"/>
      <c r="D573" s="121" t="s">
        <v>75</v>
      </c>
      <c r="E573" s="130" t="s">
        <v>1369</v>
      </c>
      <c r="F573" s="130" t="s">
        <v>1370</v>
      </c>
      <c r="I573" s="123"/>
      <c r="J573" s="131">
        <f>BK573</f>
        <v>0</v>
      </c>
      <c r="L573" s="120"/>
      <c r="M573" s="125"/>
      <c r="P573" s="126">
        <f>SUM(P574:P575)</f>
        <v>0</v>
      </c>
      <c r="R573" s="126">
        <f>SUM(R574:R575)</f>
        <v>1.3137037199999999</v>
      </c>
      <c r="T573" s="127">
        <f>SUM(T574:T575)</f>
        <v>0</v>
      </c>
      <c r="AR573" s="121" t="s">
        <v>85</v>
      </c>
      <c r="AT573" s="128" t="s">
        <v>75</v>
      </c>
      <c r="AU573" s="128" t="s">
        <v>83</v>
      </c>
      <c r="AY573" s="121" t="s">
        <v>251</v>
      </c>
      <c r="BK573" s="129">
        <f>SUM(BK574:BK575)</f>
        <v>0</v>
      </c>
    </row>
    <row r="574" spans="2:65" s="1" customFormat="1" ht="33" customHeight="1">
      <c r="B574" s="132"/>
      <c r="C574" s="133" t="s">
        <v>4111</v>
      </c>
      <c r="D574" s="133" t="s">
        <v>253</v>
      </c>
      <c r="E574" s="134" t="s">
        <v>1372</v>
      </c>
      <c r="F574" s="135" t="s">
        <v>3182</v>
      </c>
      <c r="G574" s="136" t="s">
        <v>256</v>
      </c>
      <c r="H574" s="137">
        <v>2681.0279999999998</v>
      </c>
      <c r="I574" s="138"/>
      <c r="J574" s="139">
        <f>ROUND(I574*H574,2)</f>
        <v>0</v>
      </c>
      <c r="K574" s="135" t="s">
        <v>257</v>
      </c>
      <c r="L574" s="28"/>
      <c r="M574" s="140" t="s">
        <v>1</v>
      </c>
      <c r="N574" s="141" t="s">
        <v>41</v>
      </c>
      <c r="P574" s="142">
        <f>O574*H574</f>
        <v>0</v>
      </c>
      <c r="Q574" s="142">
        <v>2.0000000000000001E-4</v>
      </c>
      <c r="R574" s="142">
        <f>Q574*H574</f>
        <v>0.53620559999999995</v>
      </c>
      <c r="S574" s="142">
        <v>0</v>
      </c>
      <c r="T574" s="143">
        <f>S574*H574</f>
        <v>0</v>
      </c>
      <c r="AR574" s="144" t="s">
        <v>315</v>
      </c>
      <c r="AT574" s="144" t="s">
        <v>253</v>
      </c>
      <c r="AU574" s="144" t="s">
        <v>85</v>
      </c>
      <c r="AY574" s="13" t="s">
        <v>251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3" t="s">
        <v>83</v>
      </c>
      <c r="BK574" s="145">
        <f>ROUND(I574*H574,2)</f>
        <v>0</v>
      </c>
      <c r="BL574" s="13" t="s">
        <v>315</v>
      </c>
      <c r="BM574" s="144" t="s">
        <v>1374</v>
      </c>
    </row>
    <row r="575" spans="2:65" s="1" customFormat="1" ht="24.2" customHeight="1">
      <c r="B575" s="132"/>
      <c r="C575" s="133" t="s">
        <v>4112</v>
      </c>
      <c r="D575" s="133" t="s">
        <v>253</v>
      </c>
      <c r="E575" s="134" t="s">
        <v>1384</v>
      </c>
      <c r="F575" s="135" t="s">
        <v>1385</v>
      </c>
      <c r="G575" s="136" t="s">
        <v>256</v>
      </c>
      <c r="H575" s="137">
        <v>2681.0279999999998</v>
      </c>
      <c r="I575" s="138"/>
      <c r="J575" s="139">
        <f>ROUND(I575*H575,2)</f>
        <v>0</v>
      </c>
      <c r="K575" s="135" t="s">
        <v>257</v>
      </c>
      <c r="L575" s="28"/>
      <c r="M575" s="140" t="s">
        <v>1</v>
      </c>
      <c r="N575" s="141" t="s">
        <v>41</v>
      </c>
      <c r="P575" s="142">
        <f>O575*H575</f>
        <v>0</v>
      </c>
      <c r="Q575" s="142">
        <v>2.9E-4</v>
      </c>
      <c r="R575" s="142">
        <f>Q575*H575</f>
        <v>0.77749811999999996</v>
      </c>
      <c r="S575" s="142">
        <v>0</v>
      </c>
      <c r="T575" s="143">
        <f>S575*H575</f>
        <v>0</v>
      </c>
      <c r="AR575" s="144" t="s">
        <v>315</v>
      </c>
      <c r="AT575" s="144" t="s">
        <v>253</v>
      </c>
      <c r="AU575" s="144" t="s">
        <v>85</v>
      </c>
      <c r="AY575" s="13" t="s">
        <v>251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3" t="s">
        <v>83</v>
      </c>
      <c r="BK575" s="145">
        <f>ROUND(I575*H575,2)</f>
        <v>0</v>
      </c>
      <c r="BL575" s="13" t="s">
        <v>315</v>
      </c>
      <c r="BM575" s="144" t="s">
        <v>1386</v>
      </c>
    </row>
    <row r="576" spans="2:65" s="11" customFormat="1" ht="25.9" customHeight="1">
      <c r="B576" s="120"/>
      <c r="D576" s="121" t="s">
        <v>75</v>
      </c>
      <c r="E576" s="122" t="s">
        <v>423</v>
      </c>
      <c r="F576" s="122" t="s">
        <v>4113</v>
      </c>
      <c r="I576" s="123"/>
      <c r="J576" s="124">
        <f>BK576</f>
        <v>0</v>
      </c>
      <c r="L576" s="120"/>
      <c r="M576" s="125"/>
      <c r="P576" s="126">
        <f>P577</f>
        <v>0</v>
      </c>
      <c r="R576" s="126">
        <f>R577</f>
        <v>0</v>
      </c>
      <c r="T576" s="127">
        <f>T577</f>
        <v>0</v>
      </c>
      <c r="AR576" s="121" t="s">
        <v>93</v>
      </c>
      <c r="AT576" s="128" t="s">
        <v>75</v>
      </c>
      <c r="AU576" s="128" t="s">
        <v>76</v>
      </c>
      <c r="AY576" s="121" t="s">
        <v>251</v>
      </c>
      <c r="BK576" s="129">
        <f>BK577</f>
        <v>0</v>
      </c>
    </row>
    <row r="577" spans="2:65" s="11" customFormat="1" ht="22.9" customHeight="1">
      <c r="B577" s="120"/>
      <c r="D577" s="121" t="s">
        <v>75</v>
      </c>
      <c r="E577" s="130" t="s">
        <v>4114</v>
      </c>
      <c r="F577" s="130" t="s">
        <v>4115</v>
      </c>
      <c r="I577" s="123"/>
      <c r="J577" s="131">
        <f>BK577</f>
        <v>0</v>
      </c>
      <c r="L577" s="120"/>
      <c r="M577" s="125"/>
      <c r="P577" s="126">
        <f>SUM(P578:P580)</f>
        <v>0</v>
      </c>
      <c r="R577" s="126">
        <f>SUM(R578:R580)</f>
        <v>0</v>
      </c>
      <c r="T577" s="127">
        <f>SUM(T578:T580)</f>
        <v>0</v>
      </c>
      <c r="AR577" s="121" t="s">
        <v>93</v>
      </c>
      <c r="AT577" s="128" t="s">
        <v>75</v>
      </c>
      <c r="AU577" s="128" t="s">
        <v>83</v>
      </c>
      <c r="AY577" s="121" t="s">
        <v>251</v>
      </c>
      <c r="BK577" s="129">
        <f>SUM(BK578:BK580)</f>
        <v>0</v>
      </c>
    </row>
    <row r="578" spans="2:65" s="1" customFormat="1" ht="16.5" customHeight="1">
      <c r="B578" s="132"/>
      <c r="C578" s="133" t="s">
        <v>4116</v>
      </c>
      <c r="D578" s="133" t="s">
        <v>253</v>
      </c>
      <c r="E578" s="134" t="s">
        <v>4117</v>
      </c>
      <c r="F578" s="135" t="s">
        <v>4118</v>
      </c>
      <c r="G578" s="136" t="s">
        <v>401</v>
      </c>
      <c r="H578" s="137">
        <v>1</v>
      </c>
      <c r="I578" s="138"/>
      <c r="J578" s="139">
        <f>ROUND(I578*H578,2)</f>
        <v>0</v>
      </c>
      <c r="K578" s="135" t="s">
        <v>707</v>
      </c>
      <c r="L578" s="28"/>
      <c r="M578" s="140" t="s">
        <v>1</v>
      </c>
      <c r="N578" s="141" t="s">
        <v>41</v>
      </c>
      <c r="P578" s="142">
        <f>O578*H578</f>
        <v>0</v>
      </c>
      <c r="Q578" s="142">
        <v>0</v>
      </c>
      <c r="R578" s="142">
        <f>Q578*H578</f>
        <v>0</v>
      </c>
      <c r="S578" s="142">
        <v>0</v>
      </c>
      <c r="T578" s="143">
        <f>S578*H578</f>
        <v>0</v>
      </c>
      <c r="AR578" s="144" t="s">
        <v>515</v>
      </c>
      <c r="AT578" s="144" t="s">
        <v>253</v>
      </c>
      <c r="AU578" s="144" t="s">
        <v>85</v>
      </c>
      <c r="AY578" s="13" t="s">
        <v>251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3" t="s">
        <v>83</v>
      </c>
      <c r="BK578" s="145">
        <f>ROUND(I578*H578,2)</f>
        <v>0</v>
      </c>
      <c r="BL578" s="13" t="s">
        <v>515</v>
      </c>
      <c r="BM578" s="144" t="s">
        <v>4119</v>
      </c>
    </row>
    <row r="579" spans="2:65" s="1" customFormat="1" ht="78">
      <c r="B579" s="28"/>
      <c r="D579" s="156" t="s">
        <v>679</v>
      </c>
      <c r="F579" s="157" t="s">
        <v>4120</v>
      </c>
      <c r="I579" s="158"/>
      <c r="L579" s="28"/>
      <c r="M579" s="159"/>
      <c r="T579" s="52"/>
      <c r="AT579" s="13" t="s">
        <v>679</v>
      </c>
      <c r="AU579" s="13" t="s">
        <v>85</v>
      </c>
    </row>
    <row r="580" spans="2:65" s="1" customFormat="1" ht="16.5" customHeight="1">
      <c r="B580" s="132"/>
      <c r="C580" s="133" t="s">
        <v>4121</v>
      </c>
      <c r="D580" s="133" t="s">
        <v>253</v>
      </c>
      <c r="E580" s="134" t="s">
        <v>4122</v>
      </c>
      <c r="F580" s="135" t="s">
        <v>4123</v>
      </c>
      <c r="G580" s="136" t="s">
        <v>401</v>
      </c>
      <c r="H580" s="137">
        <v>1</v>
      </c>
      <c r="I580" s="138"/>
      <c r="J580" s="139">
        <f>ROUND(I580*H580,2)</f>
        <v>0</v>
      </c>
      <c r="K580" s="135" t="s">
        <v>707</v>
      </c>
      <c r="L580" s="28"/>
      <c r="M580" s="161" t="s">
        <v>1</v>
      </c>
      <c r="N580" s="162" t="s">
        <v>41</v>
      </c>
      <c r="O580" s="163"/>
      <c r="P580" s="164">
        <f>O580*H580</f>
        <v>0</v>
      </c>
      <c r="Q580" s="164">
        <v>0</v>
      </c>
      <c r="R580" s="164">
        <f>Q580*H580</f>
        <v>0</v>
      </c>
      <c r="S580" s="164">
        <v>0</v>
      </c>
      <c r="T580" s="165">
        <f>S580*H580</f>
        <v>0</v>
      </c>
      <c r="AR580" s="144" t="s">
        <v>515</v>
      </c>
      <c r="AT580" s="144" t="s">
        <v>253</v>
      </c>
      <c r="AU580" s="144" t="s">
        <v>85</v>
      </c>
      <c r="AY580" s="13" t="s">
        <v>251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3" t="s">
        <v>83</v>
      </c>
      <c r="BK580" s="145">
        <f>ROUND(I580*H580,2)</f>
        <v>0</v>
      </c>
      <c r="BL580" s="13" t="s">
        <v>515</v>
      </c>
      <c r="BM580" s="144" t="s">
        <v>4124</v>
      </c>
    </row>
    <row r="581" spans="2:65" s="1" customFormat="1" ht="6.95" customHeight="1">
      <c r="B581" s="40"/>
      <c r="C581" s="41"/>
      <c r="D581" s="41"/>
      <c r="E581" s="41"/>
      <c r="F581" s="41"/>
      <c r="G581" s="41"/>
      <c r="H581" s="41"/>
      <c r="I581" s="41"/>
      <c r="J581" s="41"/>
      <c r="K581" s="41"/>
      <c r="L581" s="28"/>
    </row>
  </sheetData>
  <autoFilter ref="C153:K580" xr:uid="{00000000-0009-0000-0000-00000F000000}"/>
  <mergeCells count="15">
    <mergeCell ref="E140:H140"/>
    <mergeCell ref="E144:H144"/>
    <mergeCell ref="E142:H142"/>
    <mergeCell ref="E146:H14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151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4125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ROUND(J130,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ROUND((SUM(BE130:BE197)),  2)</f>
        <v>0</v>
      </c>
      <c r="I37" s="92">
        <v>0.21</v>
      </c>
      <c r="J37" s="81">
        <f>ROUND(((SUM(BE130:BE197))*I37),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ROUND((SUM(BF130:BF197)),  2)</f>
        <v>0</v>
      </c>
      <c r="I38" s="92">
        <v>0.15</v>
      </c>
      <c r="J38" s="81">
        <f>ROUND(((SUM(BF130:BF197))*I38),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ROUND((SUM(BG130:BG197)),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ROUND((SUM(BH130:BH197)),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ROUND((SUM(BI130:BI197)),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02.02 - ZTI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J130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J131</f>
        <v>0</v>
      </c>
      <c r="L101" s="104"/>
    </row>
    <row r="102" spans="2:47" s="9" customFormat="1" ht="19.899999999999999" customHeight="1">
      <c r="B102" s="108"/>
      <c r="D102" s="109" t="s">
        <v>224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899999999999999" customHeight="1">
      <c r="B103" s="108"/>
      <c r="D103" s="109" t="s">
        <v>1396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2:47" s="9" customFormat="1" ht="19.899999999999999" customHeight="1">
      <c r="B104" s="108"/>
      <c r="D104" s="109" t="s">
        <v>1398</v>
      </c>
      <c r="E104" s="110"/>
      <c r="F104" s="110"/>
      <c r="G104" s="110"/>
      <c r="H104" s="110"/>
      <c r="I104" s="110"/>
      <c r="J104" s="111">
        <f>J177</f>
        <v>0</v>
      </c>
      <c r="L104" s="108"/>
    </row>
    <row r="105" spans="2:47" s="9" customFormat="1" ht="19.899999999999999" customHeight="1">
      <c r="B105" s="108"/>
      <c r="D105" s="109" t="s">
        <v>1399</v>
      </c>
      <c r="E105" s="110"/>
      <c r="F105" s="110"/>
      <c r="G105" s="110"/>
      <c r="H105" s="110"/>
      <c r="I105" s="110"/>
      <c r="J105" s="111">
        <f>J191</f>
        <v>0</v>
      </c>
      <c r="L105" s="108"/>
    </row>
    <row r="106" spans="2:47" s="8" customFormat="1" ht="24.95" customHeight="1">
      <c r="B106" s="104"/>
      <c r="D106" s="105" t="s">
        <v>1400</v>
      </c>
      <c r="E106" s="106"/>
      <c r="F106" s="106"/>
      <c r="G106" s="106"/>
      <c r="H106" s="106"/>
      <c r="I106" s="106"/>
      <c r="J106" s="107">
        <f>J195</f>
        <v>0</v>
      </c>
      <c r="L106" s="104"/>
    </row>
    <row r="107" spans="2:47" s="1" customFormat="1" ht="21.75" customHeight="1">
      <c r="B107" s="28"/>
      <c r="L107" s="28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12" s="1" customFormat="1" ht="24.95" customHeight="1">
      <c r="B113" s="28"/>
      <c r="C113" s="17" t="s">
        <v>236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16</v>
      </c>
      <c r="L115" s="28"/>
    </row>
    <row r="116" spans="2:12" s="1" customFormat="1" ht="26.25" customHeight="1">
      <c r="B116" s="28"/>
      <c r="E116" s="210" t="str">
        <f>E7</f>
        <v>PŘÍSTAVBA A STAVEBNÍ ÚPRAVY  DÍLEN HORSKÁ 258, VRCHLABÍ</v>
      </c>
      <c r="F116" s="211"/>
      <c r="G116" s="211"/>
      <c r="H116" s="211"/>
      <c r="L116" s="28"/>
    </row>
    <row r="117" spans="2:12" ht="12" customHeight="1">
      <c r="B117" s="16"/>
      <c r="C117" s="23" t="s">
        <v>198</v>
      </c>
      <c r="L117" s="16"/>
    </row>
    <row r="118" spans="2:12" ht="16.5" customHeight="1">
      <c r="B118" s="16"/>
      <c r="E118" s="210" t="s">
        <v>3394</v>
      </c>
      <c r="F118" s="170"/>
      <c r="G118" s="170"/>
      <c r="H118" s="170"/>
      <c r="L118" s="16"/>
    </row>
    <row r="119" spans="2:12" ht="12" customHeight="1">
      <c r="B119" s="16"/>
      <c r="C119" s="23" t="s">
        <v>200</v>
      </c>
      <c r="L119" s="16"/>
    </row>
    <row r="120" spans="2:12" s="1" customFormat="1" ht="16.5" customHeight="1">
      <c r="B120" s="28"/>
      <c r="E120" s="203" t="s">
        <v>3395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202</v>
      </c>
      <c r="L121" s="28"/>
    </row>
    <row r="122" spans="2:12" s="1" customFormat="1" ht="16.5" customHeight="1">
      <c r="B122" s="28"/>
      <c r="E122" s="192" t="str">
        <f>E13</f>
        <v>SO 02.02 - ZTI II.etapa STAVEBNÍ ÚPRAVY</v>
      </c>
      <c r="F122" s="212"/>
      <c r="G122" s="212"/>
      <c r="H122" s="212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F16</f>
        <v>Vrchlabí</v>
      </c>
      <c r="I124" s="23" t="s">
        <v>22</v>
      </c>
      <c r="J124" s="48" t="str">
        <f>IF(J16="","",J16)</f>
        <v>25. 10. 2023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E19</f>
        <v>Královéhradecký kraj</v>
      </c>
      <c r="I126" s="23" t="s">
        <v>30</v>
      </c>
      <c r="J126" s="26" t="str">
        <f>E25</f>
        <v xml:space="preserve"> </v>
      </c>
      <c r="L126" s="28"/>
    </row>
    <row r="127" spans="2:12" s="1" customFormat="1" ht="15.2" customHeight="1">
      <c r="B127" s="28"/>
      <c r="C127" s="23" t="s">
        <v>28</v>
      </c>
      <c r="F127" s="21" t="str">
        <f>IF(E22="","",E22)</f>
        <v>Vyplň údaj</v>
      </c>
      <c r="I127" s="23" t="s">
        <v>33</v>
      </c>
      <c r="J127" s="26" t="str">
        <f>E28</f>
        <v>IRBOS s.r.o.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237</v>
      </c>
      <c r="D129" s="114" t="s">
        <v>61</v>
      </c>
      <c r="E129" s="114" t="s">
        <v>57</v>
      </c>
      <c r="F129" s="114" t="s">
        <v>58</v>
      </c>
      <c r="G129" s="114" t="s">
        <v>238</v>
      </c>
      <c r="H129" s="114" t="s">
        <v>239</v>
      </c>
      <c r="I129" s="114" t="s">
        <v>240</v>
      </c>
      <c r="J129" s="114" t="s">
        <v>207</v>
      </c>
      <c r="K129" s="115" t="s">
        <v>241</v>
      </c>
      <c r="L129" s="112"/>
      <c r="M129" s="55" t="s">
        <v>1</v>
      </c>
      <c r="N129" s="56" t="s">
        <v>40</v>
      </c>
      <c r="O129" s="56" t="s">
        <v>242</v>
      </c>
      <c r="P129" s="56" t="s">
        <v>243</v>
      </c>
      <c r="Q129" s="56" t="s">
        <v>244</v>
      </c>
      <c r="R129" s="56" t="s">
        <v>245</v>
      </c>
      <c r="S129" s="56" t="s">
        <v>246</v>
      </c>
      <c r="T129" s="57" t="s">
        <v>247</v>
      </c>
    </row>
    <row r="130" spans="2:65" s="1" customFormat="1" ht="22.9" customHeight="1">
      <c r="B130" s="28"/>
      <c r="C130" s="60" t="s">
        <v>248</v>
      </c>
      <c r="J130" s="116">
        <f>BK130</f>
        <v>0</v>
      </c>
      <c r="L130" s="28"/>
      <c r="M130" s="58"/>
      <c r="N130" s="49"/>
      <c r="O130" s="49"/>
      <c r="P130" s="117">
        <f>P131+P195</f>
        <v>0</v>
      </c>
      <c r="Q130" s="49"/>
      <c r="R130" s="117">
        <f>R131+R195</f>
        <v>1.0798300000000001</v>
      </c>
      <c r="S130" s="49"/>
      <c r="T130" s="118">
        <f>T131+T195</f>
        <v>0</v>
      </c>
      <c r="AT130" s="13" t="s">
        <v>75</v>
      </c>
      <c r="AU130" s="13" t="s">
        <v>209</v>
      </c>
      <c r="BK130" s="119">
        <f>BK131+BK195</f>
        <v>0</v>
      </c>
    </row>
    <row r="131" spans="2:65" s="11" customFormat="1" ht="25.9" customHeight="1">
      <c r="B131" s="120"/>
      <c r="D131" s="121" t="s">
        <v>75</v>
      </c>
      <c r="E131" s="122" t="s">
        <v>781</v>
      </c>
      <c r="F131" s="122" t="s">
        <v>782</v>
      </c>
      <c r="I131" s="123"/>
      <c r="J131" s="124">
        <f>BK131</f>
        <v>0</v>
      </c>
      <c r="L131" s="120"/>
      <c r="M131" s="125"/>
      <c r="P131" s="126">
        <f>P132+P152+P177+P191</f>
        <v>0</v>
      </c>
      <c r="R131" s="126">
        <f>R132+R152+R177+R191</f>
        <v>1.0798300000000001</v>
      </c>
      <c r="T131" s="127">
        <f>T132+T152+T177+T191</f>
        <v>0</v>
      </c>
      <c r="AR131" s="121" t="s">
        <v>85</v>
      </c>
      <c r="AT131" s="128" t="s">
        <v>75</v>
      </c>
      <c r="AU131" s="128" t="s">
        <v>76</v>
      </c>
      <c r="AY131" s="121" t="s">
        <v>251</v>
      </c>
      <c r="BK131" s="129">
        <f>BK132+BK152+BK177+BK191</f>
        <v>0</v>
      </c>
    </row>
    <row r="132" spans="2:65" s="11" customFormat="1" ht="22.9" customHeight="1">
      <c r="B132" s="120"/>
      <c r="D132" s="121" t="s">
        <v>75</v>
      </c>
      <c r="E132" s="130" t="s">
        <v>932</v>
      </c>
      <c r="F132" s="130" t="s">
        <v>933</v>
      </c>
      <c r="I132" s="123"/>
      <c r="J132" s="131">
        <f>BK132</f>
        <v>0</v>
      </c>
      <c r="L132" s="120"/>
      <c r="M132" s="125"/>
      <c r="P132" s="126">
        <f>SUM(P133:P151)</f>
        <v>0</v>
      </c>
      <c r="R132" s="126">
        <f>SUM(R133:R151)</f>
        <v>0.16738999999999998</v>
      </c>
      <c r="T132" s="127">
        <f>SUM(T133:T151)</f>
        <v>0</v>
      </c>
      <c r="AR132" s="121" t="s">
        <v>85</v>
      </c>
      <c r="AT132" s="128" t="s">
        <v>75</v>
      </c>
      <c r="AU132" s="128" t="s">
        <v>83</v>
      </c>
      <c r="AY132" s="121" t="s">
        <v>251</v>
      </c>
      <c r="BK132" s="129">
        <f>SUM(BK133:BK151)</f>
        <v>0</v>
      </c>
    </row>
    <row r="133" spans="2:65" s="1" customFormat="1" ht="24.2" customHeight="1">
      <c r="B133" s="132"/>
      <c r="C133" s="133" t="s">
        <v>83</v>
      </c>
      <c r="D133" s="133" t="s">
        <v>253</v>
      </c>
      <c r="E133" s="134" t="s">
        <v>1403</v>
      </c>
      <c r="F133" s="135" t="s">
        <v>1404</v>
      </c>
      <c r="G133" s="136" t="s">
        <v>411</v>
      </c>
      <c r="H133" s="137">
        <v>3.5</v>
      </c>
      <c r="I133" s="138"/>
      <c r="J133" s="139">
        <f t="shared" ref="J133:J151" si="0">ROUND(I133*H133,2)</f>
        <v>0</v>
      </c>
      <c r="K133" s="135" t="s">
        <v>257</v>
      </c>
      <c r="L133" s="28"/>
      <c r="M133" s="140" t="s">
        <v>1</v>
      </c>
      <c r="N133" s="141" t="s">
        <v>41</v>
      </c>
      <c r="P133" s="142">
        <f t="shared" ref="P133:P151" si="1">O133*H133</f>
        <v>0</v>
      </c>
      <c r="Q133" s="142">
        <v>0</v>
      </c>
      <c r="R133" s="142">
        <f t="shared" ref="R133:R151" si="2">Q133*H133</f>
        <v>0</v>
      </c>
      <c r="S133" s="142">
        <v>0</v>
      </c>
      <c r="T133" s="143">
        <f t="shared" ref="T133:T151" si="3">S133*H133</f>
        <v>0</v>
      </c>
      <c r="AR133" s="144" t="s">
        <v>315</v>
      </c>
      <c r="AT133" s="144" t="s">
        <v>253</v>
      </c>
      <c r="AU133" s="144" t="s">
        <v>85</v>
      </c>
      <c r="AY133" s="13" t="s">
        <v>251</v>
      </c>
      <c r="BE133" s="145">
        <f t="shared" ref="BE133:BE151" si="4">IF(N133="základní",J133,0)</f>
        <v>0</v>
      </c>
      <c r="BF133" s="145">
        <f t="shared" ref="BF133:BF151" si="5">IF(N133="snížená",J133,0)</f>
        <v>0</v>
      </c>
      <c r="BG133" s="145">
        <f t="shared" ref="BG133:BG151" si="6">IF(N133="zákl. přenesená",J133,0)</f>
        <v>0</v>
      </c>
      <c r="BH133" s="145">
        <f t="shared" ref="BH133:BH151" si="7">IF(N133="sníž. přenesená",J133,0)</f>
        <v>0</v>
      </c>
      <c r="BI133" s="145">
        <f t="shared" ref="BI133:BI151" si="8">IF(N133="nulová",J133,0)</f>
        <v>0</v>
      </c>
      <c r="BJ133" s="13" t="s">
        <v>83</v>
      </c>
      <c r="BK133" s="145">
        <f t="shared" ref="BK133:BK151" si="9">ROUND(I133*H133,2)</f>
        <v>0</v>
      </c>
      <c r="BL133" s="13" t="s">
        <v>315</v>
      </c>
      <c r="BM133" s="144" t="s">
        <v>85</v>
      </c>
    </row>
    <row r="134" spans="2:65" s="1" customFormat="1" ht="21.75" customHeight="1">
      <c r="B134" s="132"/>
      <c r="C134" s="133" t="s">
        <v>85</v>
      </c>
      <c r="D134" s="133" t="s">
        <v>253</v>
      </c>
      <c r="E134" s="134" t="s">
        <v>1409</v>
      </c>
      <c r="F134" s="135" t="s">
        <v>1410</v>
      </c>
      <c r="G134" s="136" t="s">
        <v>411</v>
      </c>
      <c r="H134" s="137">
        <v>3</v>
      </c>
      <c r="I134" s="138"/>
      <c r="J134" s="139">
        <f t="shared" si="0"/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1.2319999999999999E-2</v>
      </c>
      <c r="R134" s="142">
        <f t="shared" si="2"/>
        <v>3.696E-2</v>
      </c>
      <c r="S134" s="142">
        <v>0</v>
      </c>
      <c r="T134" s="143">
        <f t="shared" si="3"/>
        <v>0</v>
      </c>
      <c r="AR134" s="144" t="s">
        <v>315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315</v>
      </c>
      <c r="BM134" s="144" t="s">
        <v>258</v>
      </c>
    </row>
    <row r="135" spans="2:65" s="1" customFormat="1" ht="16.5" customHeight="1">
      <c r="B135" s="132"/>
      <c r="C135" s="133" t="s">
        <v>93</v>
      </c>
      <c r="D135" s="133" t="s">
        <v>253</v>
      </c>
      <c r="E135" s="134" t="s">
        <v>4126</v>
      </c>
      <c r="F135" s="135" t="s">
        <v>4127</v>
      </c>
      <c r="G135" s="136" t="s">
        <v>411</v>
      </c>
      <c r="H135" s="137">
        <v>14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5.9000000000000003E-4</v>
      </c>
      <c r="R135" s="142">
        <f t="shared" si="2"/>
        <v>8.26E-3</v>
      </c>
      <c r="S135" s="142">
        <v>0</v>
      </c>
      <c r="T135" s="143">
        <f t="shared" si="3"/>
        <v>0</v>
      </c>
      <c r="AR135" s="144" t="s">
        <v>315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315</v>
      </c>
      <c r="BM135" s="144" t="s">
        <v>274</v>
      </c>
    </row>
    <row r="136" spans="2:65" s="1" customFormat="1" ht="16.5" customHeight="1">
      <c r="B136" s="132"/>
      <c r="C136" s="133" t="s">
        <v>258</v>
      </c>
      <c r="D136" s="133" t="s">
        <v>253</v>
      </c>
      <c r="E136" s="134" t="s">
        <v>1411</v>
      </c>
      <c r="F136" s="135" t="s">
        <v>1412</v>
      </c>
      <c r="G136" s="136" t="s">
        <v>411</v>
      </c>
      <c r="H136" s="137">
        <v>17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2.0100000000000001E-3</v>
      </c>
      <c r="R136" s="142">
        <f t="shared" si="2"/>
        <v>3.4169999999999999E-2</v>
      </c>
      <c r="S136" s="142">
        <v>0</v>
      </c>
      <c r="T136" s="143">
        <f t="shared" si="3"/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315</v>
      </c>
      <c r="BM136" s="144" t="s">
        <v>283</v>
      </c>
    </row>
    <row r="137" spans="2:65" s="1" customFormat="1" ht="16.5" customHeight="1">
      <c r="B137" s="132"/>
      <c r="C137" s="133" t="s">
        <v>270</v>
      </c>
      <c r="D137" s="133" t="s">
        <v>253</v>
      </c>
      <c r="E137" s="134" t="s">
        <v>1413</v>
      </c>
      <c r="F137" s="135" t="s">
        <v>1414</v>
      </c>
      <c r="G137" s="136" t="s">
        <v>411</v>
      </c>
      <c r="H137" s="137">
        <v>21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4.0999999999999999E-4</v>
      </c>
      <c r="R137" s="142">
        <f t="shared" si="2"/>
        <v>8.6099999999999996E-3</v>
      </c>
      <c r="S137" s="142">
        <v>0</v>
      </c>
      <c r="T137" s="143">
        <f t="shared" si="3"/>
        <v>0</v>
      </c>
      <c r="AR137" s="144" t="s">
        <v>315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292</v>
      </c>
    </row>
    <row r="138" spans="2:65" s="1" customFormat="1" ht="16.5" customHeight="1">
      <c r="B138" s="132"/>
      <c r="C138" s="133" t="s">
        <v>274</v>
      </c>
      <c r="D138" s="133" t="s">
        <v>253</v>
      </c>
      <c r="E138" s="134" t="s">
        <v>1415</v>
      </c>
      <c r="F138" s="135" t="s">
        <v>1416</v>
      </c>
      <c r="G138" s="136" t="s">
        <v>411</v>
      </c>
      <c r="H138" s="137">
        <v>34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4.8000000000000001E-4</v>
      </c>
      <c r="R138" s="142">
        <f t="shared" si="2"/>
        <v>1.6320000000000001E-2</v>
      </c>
      <c r="S138" s="142">
        <v>0</v>
      </c>
      <c r="T138" s="143">
        <f t="shared" si="3"/>
        <v>0</v>
      </c>
      <c r="AR138" s="144" t="s">
        <v>315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315</v>
      </c>
      <c r="BM138" s="144" t="s">
        <v>300</v>
      </c>
    </row>
    <row r="139" spans="2:65" s="1" customFormat="1" ht="16.5" customHeight="1">
      <c r="B139" s="132"/>
      <c r="C139" s="133" t="s">
        <v>278</v>
      </c>
      <c r="D139" s="133" t="s">
        <v>253</v>
      </c>
      <c r="E139" s="134" t="s">
        <v>1417</v>
      </c>
      <c r="F139" s="135" t="s">
        <v>1418</v>
      </c>
      <c r="G139" s="136" t="s">
        <v>411</v>
      </c>
      <c r="H139" s="137">
        <v>2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7.1000000000000002E-4</v>
      </c>
      <c r="R139" s="142">
        <f t="shared" si="2"/>
        <v>1.42E-3</v>
      </c>
      <c r="S139" s="142">
        <v>0</v>
      </c>
      <c r="T139" s="143">
        <f t="shared" si="3"/>
        <v>0</v>
      </c>
      <c r="AR139" s="144" t="s">
        <v>315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315</v>
      </c>
      <c r="BM139" s="144" t="s">
        <v>308</v>
      </c>
    </row>
    <row r="140" spans="2:65" s="1" customFormat="1" ht="16.5" customHeight="1">
      <c r="B140" s="132"/>
      <c r="C140" s="133" t="s">
        <v>283</v>
      </c>
      <c r="D140" s="133" t="s">
        <v>253</v>
      </c>
      <c r="E140" s="134" t="s">
        <v>1419</v>
      </c>
      <c r="F140" s="135" t="s">
        <v>1420</v>
      </c>
      <c r="G140" s="136" t="s">
        <v>411</v>
      </c>
      <c r="H140" s="137">
        <v>26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2.2399999999999998E-3</v>
      </c>
      <c r="R140" s="142">
        <f t="shared" si="2"/>
        <v>5.8239999999999993E-2</v>
      </c>
      <c r="S140" s="142">
        <v>0</v>
      </c>
      <c r="T140" s="143">
        <f t="shared" si="3"/>
        <v>0</v>
      </c>
      <c r="AR140" s="144" t="s">
        <v>315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315</v>
      </c>
      <c r="BM140" s="144" t="s">
        <v>315</v>
      </c>
    </row>
    <row r="141" spans="2:65" s="1" customFormat="1" ht="16.5" customHeight="1">
      <c r="B141" s="132"/>
      <c r="C141" s="133" t="s">
        <v>287</v>
      </c>
      <c r="D141" s="133" t="s">
        <v>253</v>
      </c>
      <c r="E141" s="134" t="s">
        <v>1423</v>
      </c>
      <c r="F141" s="135" t="s">
        <v>1424</v>
      </c>
      <c r="G141" s="136" t="s">
        <v>335</v>
      </c>
      <c r="H141" s="137">
        <v>15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315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315</v>
      </c>
      <c r="BM141" s="144" t="s">
        <v>324</v>
      </c>
    </row>
    <row r="142" spans="2:65" s="1" customFormat="1" ht="16.5" customHeight="1">
      <c r="B142" s="132"/>
      <c r="C142" s="133" t="s">
        <v>292</v>
      </c>
      <c r="D142" s="133" t="s">
        <v>253</v>
      </c>
      <c r="E142" s="134" t="s">
        <v>1425</v>
      </c>
      <c r="F142" s="135" t="s">
        <v>1426</v>
      </c>
      <c r="G142" s="136" t="s">
        <v>335</v>
      </c>
      <c r="H142" s="137">
        <v>13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315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315</v>
      </c>
      <c r="BM142" s="144" t="s">
        <v>332</v>
      </c>
    </row>
    <row r="143" spans="2:65" s="1" customFormat="1" ht="21.75" customHeight="1">
      <c r="B143" s="132"/>
      <c r="C143" s="133" t="s">
        <v>296</v>
      </c>
      <c r="D143" s="133" t="s">
        <v>253</v>
      </c>
      <c r="E143" s="134" t="s">
        <v>1427</v>
      </c>
      <c r="F143" s="135" t="s">
        <v>1428</v>
      </c>
      <c r="G143" s="136" t="s">
        <v>335</v>
      </c>
      <c r="H143" s="137">
        <v>6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315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315</v>
      </c>
      <c r="BM143" s="144" t="s">
        <v>340</v>
      </c>
    </row>
    <row r="144" spans="2:65" s="1" customFormat="1" ht="24.2" customHeight="1">
      <c r="B144" s="132"/>
      <c r="C144" s="133" t="s">
        <v>300</v>
      </c>
      <c r="D144" s="133" t="s">
        <v>253</v>
      </c>
      <c r="E144" s="134" t="s">
        <v>1429</v>
      </c>
      <c r="F144" s="135" t="s">
        <v>1430</v>
      </c>
      <c r="G144" s="136" t="s">
        <v>335</v>
      </c>
      <c r="H144" s="137">
        <v>2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1.1199999999999999E-3</v>
      </c>
      <c r="R144" s="142">
        <f t="shared" si="2"/>
        <v>2.2399999999999998E-3</v>
      </c>
      <c r="S144" s="142">
        <v>0</v>
      </c>
      <c r="T144" s="143">
        <f t="shared" si="3"/>
        <v>0</v>
      </c>
      <c r="AR144" s="144" t="s">
        <v>315</v>
      </c>
      <c r="AT144" s="144" t="s">
        <v>253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315</v>
      </c>
      <c r="BM144" s="144" t="s">
        <v>348</v>
      </c>
    </row>
    <row r="145" spans="2:65" s="1" customFormat="1" ht="24.2" customHeight="1">
      <c r="B145" s="132"/>
      <c r="C145" s="133" t="s">
        <v>304</v>
      </c>
      <c r="D145" s="133" t="s">
        <v>253</v>
      </c>
      <c r="E145" s="134" t="s">
        <v>4128</v>
      </c>
      <c r="F145" s="135" t="s">
        <v>4129</v>
      </c>
      <c r="G145" s="136" t="s">
        <v>335</v>
      </c>
      <c r="H145" s="137">
        <v>1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3.4000000000000002E-4</v>
      </c>
      <c r="R145" s="142">
        <f t="shared" si="2"/>
        <v>3.4000000000000002E-4</v>
      </c>
      <c r="S145" s="142">
        <v>0</v>
      </c>
      <c r="T145" s="143">
        <f t="shared" si="3"/>
        <v>0</v>
      </c>
      <c r="AR145" s="144" t="s">
        <v>315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315</v>
      </c>
      <c r="BM145" s="144" t="s">
        <v>356</v>
      </c>
    </row>
    <row r="146" spans="2:65" s="1" customFormat="1" ht="16.5" customHeight="1">
      <c r="B146" s="132"/>
      <c r="C146" s="133" t="s">
        <v>308</v>
      </c>
      <c r="D146" s="133" t="s">
        <v>253</v>
      </c>
      <c r="E146" s="134" t="s">
        <v>1433</v>
      </c>
      <c r="F146" s="135" t="s">
        <v>1434</v>
      </c>
      <c r="G146" s="136" t="s">
        <v>335</v>
      </c>
      <c r="H146" s="137">
        <v>2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2.9E-4</v>
      </c>
      <c r="R146" s="142">
        <f t="shared" si="2"/>
        <v>5.8E-4</v>
      </c>
      <c r="S146" s="142">
        <v>0</v>
      </c>
      <c r="T146" s="143">
        <f t="shared" si="3"/>
        <v>0</v>
      </c>
      <c r="AR146" s="144" t="s">
        <v>315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315</v>
      </c>
      <c r="BM146" s="144" t="s">
        <v>364</v>
      </c>
    </row>
    <row r="147" spans="2:65" s="1" customFormat="1" ht="24.2" customHeight="1">
      <c r="B147" s="132"/>
      <c r="C147" s="133" t="s">
        <v>8</v>
      </c>
      <c r="D147" s="133" t="s">
        <v>253</v>
      </c>
      <c r="E147" s="134" t="s">
        <v>4130</v>
      </c>
      <c r="F147" s="135" t="s">
        <v>4131</v>
      </c>
      <c r="G147" s="136" t="s">
        <v>335</v>
      </c>
      <c r="H147" s="137">
        <v>1</v>
      </c>
      <c r="I147" s="138"/>
      <c r="J147" s="139">
        <f t="shared" si="0"/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1.7000000000000001E-4</v>
      </c>
      <c r="R147" s="142">
        <f t="shared" si="2"/>
        <v>1.7000000000000001E-4</v>
      </c>
      <c r="S147" s="142">
        <v>0</v>
      </c>
      <c r="T147" s="143">
        <f t="shared" si="3"/>
        <v>0</v>
      </c>
      <c r="AR147" s="144" t="s">
        <v>315</v>
      </c>
      <c r="AT147" s="144" t="s">
        <v>253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315</v>
      </c>
      <c r="BM147" s="144" t="s">
        <v>372</v>
      </c>
    </row>
    <row r="148" spans="2:65" s="1" customFormat="1" ht="21.75" customHeight="1">
      <c r="B148" s="132"/>
      <c r="C148" s="133" t="s">
        <v>315</v>
      </c>
      <c r="D148" s="133" t="s">
        <v>253</v>
      </c>
      <c r="E148" s="134" t="s">
        <v>4132</v>
      </c>
      <c r="F148" s="135" t="s">
        <v>4133</v>
      </c>
      <c r="G148" s="136" t="s">
        <v>335</v>
      </c>
      <c r="H148" s="137">
        <v>1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8.0000000000000007E-5</v>
      </c>
      <c r="R148" s="142">
        <f t="shared" si="2"/>
        <v>8.0000000000000007E-5</v>
      </c>
      <c r="S148" s="142">
        <v>0</v>
      </c>
      <c r="T148" s="143">
        <f t="shared" si="3"/>
        <v>0</v>
      </c>
      <c r="AR148" s="144" t="s">
        <v>315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315</v>
      </c>
      <c r="BM148" s="144" t="s">
        <v>380</v>
      </c>
    </row>
    <row r="149" spans="2:65" s="1" customFormat="1" ht="21.75" customHeight="1">
      <c r="B149" s="132"/>
      <c r="C149" s="133" t="s">
        <v>319</v>
      </c>
      <c r="D149" s="133" t="s">
        <v>253</v>
      </c>
      <c r="E149" s="134" t="s">
        <v>1435</v>
      </c>
      <c r="F149" s="135" t="s">
        <v>1436</v>
      </c>
      <c r="G149" s="136" t="s">
        <v>411</v>
      </c>
      <c r="H149" s="137">
        <v>117</v>
      </c>
      <c r="I149" s="138"/>
      <c r="J149" s="139">
        <f t="shared" si="0"/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315</v>
      </c>
      <c r="AT149" s="144" t="s">
        <v>253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315</v>
      </c>
      <c r="BM149" s="144" t="s">
        <v>388</v>
      </c>
    </row>
    <row r="150" spans="2:65" s="1" customFormat="1" ht="24.2" customHeight="1">
      <c r="B150" s="132"/>
      <c r="C150" s="133" t="s">
        <v>324</v>
      </c>
      <c r="D150" s="133" t="s">
        <v>253</v>
      </c>
      <c r="E150" s="134" t="s">
        <v>947</v>
      </c>
      <c r="F150" s="135" t="s">
        <v>1437</v>
      </c>
      <c r="G150" s="136" t="s">
        <v>821</v>
      </c>
      <c r="H150" s="160"/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315</v>
      </c>
      <c r="AT150" s="144" t="s">
        <v>253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315</v>
      </c>
      <c r="BM150" s="144" t="s">
        <v>398</v>
      </c>
    </row>
    <row r="151" spans="2:65" s="1" customFormat="1" ht="16.5" customHeight="1">
      <c r="B151" s="132"/>
      <c r="C151" s="146" t="s">
        <v>328</v>
      </c>
      <c r="D151" s="146" t="s">
        <v>423</v>
      </c>
      <c r="E151" s="147" t="s">
        <v>1438</v>
      </c>
      <c r="F151" s="148" t="s">
        <v>1439</v>
      </c>
      <c r="G151" s="149" t="s">
        <v>335</v>
      </c>
      <c r="H151" s="150">
        <v>1</v>
      </c>
      <c r="I151" s="151"/>
      <c r="J151" s="152">
        <f t="shared" si="0"/>
        <v>0</v>
      </c>
      <c r="K151" s="148" t="s">
        <v>257</v>
      </c>
      <c r="L151" s="153"/>
      <c r="M151" s="154" t="s">
        <v>1</v>
      </c>
      <c r="N151" s="155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380</v>
      </c>
      <c r="AT151" s="144" t="s">
        <v>423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315</v>
      </c>
      <c r="BM151" s="144" t="s">
        <v>408</v>
      </c>
    </row>
    <row r="152" spans="2:65" s="11" customFormat="1" ht="22.9" customHeight="1">
      <c r="B152" s="120"/>
      <c r="D152" s="121" t="s">
        <v>75</v>
      </c>
      <c r="E152" s="130" t="s">
        <v>1442</v>
      </c>
      <c r="F152" s="130" t="s">
        <v>1443</v>
      </c>
      <c r="I152" s="123"/>
      <c r="J152" s="131">
        <f>BK152</f>
        <v>0</v>
      </c>
      <c r="L152" s="120"/>
      <c r="M152" s="125"/>
      <c r="P152" s="126">
        <f>SUM(P153:P176)</f>
        <v>0</v>
      </c>
      <c r="R152" s="126">
        <f>SUM(R153:R176)</f>
        <v>0.34011000000000002</v>
      </c>
      <c r="T152" s="127">
        <f>SUM(T153:T176)</f>
        <v>0</v>
      </c>
      <c r="AR152" s="121" t="s">
        <v>85</v>
      </c>
      <c r="AT152" s="128" t="s">
        <v>75</v>
      </c>
      <c r="AU152" s="128" t="s">
        <v>83</v>
      </c>
      <c r="AY152" s="121" t="s">
        <v>251</v>
      </c>
      <c r="BK152" s="129">
        <f>SUM(BK153:BK176)</f>
        <v>0</v>
      </c>
    </row>
    <row r="153" spans="2:65" s="1" customFormat="1" ht="24.2" customHeight="1">
      <c r="B153" s="132"/>
      <c r="C153" s="133" t="s">
        <v>332</v>
      </c>
      <c r="D153" s="133" t="s">
        <v>253</v>
      </c>
      <c r="E153" s="134" t="s">
        <v>1450</v>
      </c>
      <c r="F153" s="135" t="s">
        <v>1451</v>
      </c>
      <c r="G153" s="136" t="s">
        <v>411</v>
      </c>
      <c r="H153" s="137">
        <v>104</v>
      </c>
      <c r="I153" s="138"/>
      <c r="J153" s="139">
        <f t="shared" ref="J153:J176" si="10"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ref="P153:P176" si="11">O153*H153</f>
        <v>0</v>
      </c>
      <c r="Q153" s="142">
        <v>8.4000000000000003E-4</v>
      </c>
      <c r="R153" s="142">
        <f t="shared" ref="R153:R176" si="12">Q153*H153</f>
        <v>8.7360000000000007E-2</v>
      </c>
      <c r="S153" s="142">
        <v>0</v>
      </c>
      <c r="T153" s="143">
        <f t="shared" ref="T153:T176" si="13">S153*H153</f>
        <v>0</v>
      </c>
      <c r="AR153" s="144" t="s">
        <v>315</v>
      </c>
      <c r="AT153" s="144" t="s">
        <v>253</v>
      </c>
      <c r="AU153" s="144" t="s">
        <v>85</v>
      </c>
      <c r="AY153" s="13" t="s">
        <v>251</v>
      </c>
      <c r="BE153" s="145">
        <f t="shared" ref="BE153:BE176" si="14">IF(N153="základní",J153,0)</f>
        <v>0</v>
      </c>
      <c r="BF153" s="145">
        <f t="shared" ref="BF153:BF176" si="15">IF(N153="snížená",J153,0)</f>
        <v>0</v>
      </c>
      <c r="BG153" s="145">
        <f t="shared" ref="BG153:BG176" si="16">IF(N153="zákl. přenesená",J153,0)</f>
        <v>0</v>
      </c>
      <c r="BH153" s="145">
        <f t="shared" ref="BH153:BH176" si="17">IF(N153="sníž. přenesená",J153,0)</f>
        <v>0</v>
      </c>
      <c r="BI153" s="145">
        <f t="shared" ref="BI153:BI176" si="18">IF(N153="nulová",J153,0)</f>
        <v>0</v>
      </c>
      <c r="BJ153" s="13" t="s">
        <v>83</v>
      </c>
      <c r="BK153" s="145">
        <f t="shared" ref="BK153:BK176" si="19">ROUND(I153*H153,2)</f>
        <v>0</v>
      </c>
      <c r="BL153" s="13" t="s">
        <v>315</v>
      </c>
      <c r="BM153" s="144" t="s">
        <v>418</v>
      </c>
    </row>
    <row r="154" spans="2:65" s="1" customFormat="1" ht="24.2" customHeight="1">
      <c r="B154" s="132"/>
      <c r="C154" s="133" t="s">
        <v>7</v>
      </c>
      <c r="D154" s="133" t="s">
        <v>253</v>
      </c>
      <c r="E154" s="134" t="s">
        <v>1452</v>
      </c>
      <c r="F154" s="135" t="s">
        <v>1453</v>
      </c>
      <c r="G154" s="136" t="s">
        <v>411</v>
      </c>
      <c r="H154" s="137">
        <v>71</v>
      </c>
      <c r="I154" s="138"/>
      <c r="J154" s="139">
        <f t="shared" si="1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1"/>
        <v>0</v>
      </c>
      <c r="Q154" s="142">
        <v>1.16E-3</v>
      </c>
      <c r="R154" s="142">
        <f t="shared" si="12"/>
        <v>8.2360000000000003E-2</v>
      </c>
      <c r="S154" s="142">
        <v>0</v>
      </c>
      <c r="T154" s="143">
        <f t="shared" si="13"/>
        <v>0</v>
      </c>
      <c r="AR154" s="144" t="s">
        <v>315</v>
      </c>
      <c r="AT154" s="144" t="s">
        <v>253</v>
      </c>
      <c r="AU154" s="144" t="s">
        <v>85</v>
      </c>
      <c r="AY154" s="13" t="s">
        <v>251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83</v>
      </c>
      <c r="BK154" s="145">
        <f t="shared" si="19"/>
        <v>0</v>
      </c>
      <c r="BL154" s="13" t="s">
        <v>315</v>
      </c>
      <c r="BM154" s="144" t="s">
        <v>427</v>
      </c>
    </row>
    <row r="155" spans="2:65" s="1" customFormat="1" ht="24.2" customHeight="1">
      <c r="B155" s="132"/>
      <c r="C155" s="133" t="s">
        <v>340</v>
      </c>
      <c r="D155" s="133" t="s">
        <v>253</v>
      </c>
      <c r="E155" s="134" t="s">
        <v>1454</v>
      </c>
      <c r="F155" s="135" t="s">
        <v>1455</v>
      </c>
      <c r="G155" s="136" t="s">
        <v>411</v>
      </c>
      <c r="H155" s="137">
        <v>42</v>
      </c>
      <c r="I155" s="138"/>
      <c r="J155" s="139">
        <f t="shared" si="1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1"/>
        <v>0</v>
      </c>
      <c r="Q155" s="142">
        <v>1.4400000000000001E-3</v>
      </c>
      <c r="R155" s="142">
        <f t="shared" si="12"/>
        <v>6.0480000000000006E-2</v>
      </c>
      <c r="S155" s="142">
        <v>0</v>
      </c>
      <c r="T155" s="143">
        <f t="shared" si="13"/>
        <v>0</v>
      </c>
      <c r="AR155" s="144" t="s">
        <v>315</v>
      </c>
      <c r="AT155" s="144" t="s">
        <v>253</v>
      </c>
      <c r="AU155" s="144" t="s">
        <v>85</v>
      </c>
      <c r="AY155" s="13" t="s">
        <v>251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83</v>
      </c>
      <c r="BK155" s="145">
        <f t="shared" si="19"/>
        <v>0</v>
      </c>
      <c r="BL155" s="13" t="s">
        <v>315</v>
      </c>
      <c r="BM155" s="144" t="s">
        <v>435</v>
      </c>
    </row>
    <row r="156" spans="2:65" s="1" customFormat="1" ht="24.2" customHeight="1">
      <c r="B156" s="132"/>
      <c r="C156" s="133" t="s">
        <v>344</v>
      </c>
      <c r="D156" s="133" t="s">
        <v>253</v>
      </c>
      <c r="E156" s="134" t="s">
        <v>1456</v>
      </c>
      <c r="F156" s="135" t="s">
        <v>1457</v>
      </c>
      <c r="G156" s="136" t="s">
        <v>411</v>
      </c>
      <c r="H156" s="137">
        <v>6</v>
      </c>
      <c r="I156" s="138"/>
      <c r="J156" s="139">
        <f t="shared" si="1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2.81E-3</v>
      </c>
      <c r="R156" s="142">
        <f t="shared" si="12"/>
        <v>1.686E-2</v>
      </c>
      <c r="S156" s="142">
        <v>0</v>
      </c>
      <c r="T156" s="143">
        <f t="shared" si="13"/>
        <v>0</v>
      </c>
      <c r="AR156" s="144" t="s">
        <v>315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315</v>
      </c>
      <c r="BM156" s="144" t="s">
        <v>443</v>
      </c>
    </row>
    <row r="157" spans="2:65" s="1" customFormat="1" ht="37.9" customHeight="1">
      <c r="B157" s="132"/>
      <c r="C157" s="133" t="s">
        <v>348</v>
      </c>
      <c r="D157" s="133" t="s">
        <v>253</v>
      </c>
      <c r="E157" s="134" t="s">
        <v>1460</v>
      </c>
      <c r="F157" s="135" t="s">
        <v>1461</v>
      </c>
      <c r="G157" s="136" t="s">
        <v>411</v>
      </c>
      <c r="H157" s="137">
        <v>45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6.9999999999999994E-5</v>
      </c>
      <c r="R157" s="142">
        <f t="shared" si="12"/>
        <v>3.1499999999999996E-3</v>
      </c>
      <c r="S157" s="142">
        <v>0</v>
      </c>
      <c r="T157" s="143">
        <f t="shared" si="13"/>
        <v>0</v>
      </c>
      <c r="AR157" s="144" t="s">
        <v>315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315</v>
      </c>
      <c r="BM157" s="144" t="s">
        <v>451</v>
      </c>
    </row>
    <row r="158" spans="2:65" s="1" customFormat="1" ht="37.9" customHeight="1">
      <c r="B158" s="132"/>
      <c r="C158" s="133" t="s">
        <v>352</v>
      </c>
      <c r="D158" s="133" t="s">
        <v>253</v>
      </c>
      <c r="E158" s="134" t="s">
        <v>1462</v>
      </c>
      <c r="F158" s="135" t="s">
        <v>1463</v>
      </c>
      <c r="G158" s="136" t="s">
        <v>411</v>
      </c>
      <c r="H158" s="137">
        <v>72</v>
      </c>
      <c r="I158" s="138"/>
      <c r="J158" s="139">
        <f t="shared" si="1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1"/>
        <v>0</v>
      </c>
      <c r="Q158" s="142">
        <v>9.0000000000000006E-5</v>
      </c>
      <c r="R158" s="142">
        <f t="shared" si="12"/>
        <v>6.4800000000000005E-3</v>
      </c>
      <c r="S158" s="142">
        <v>0</v>
      </c>
      <c r="T158" s="143">
        <f t="shared" si="13"/>
        <v>0</v>
      </c>
      <c r="AR158" s="144" t="s">
        <v>315</v>
      </c>
      <c r="AT158" s="144" t="s">
        <v>253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315</v>
      </c>
      <c r="BM158" s="144" t="s">
        <v>459</v>
      </c>
    </row>
    <row r="159" spans="2:65" s="1" customFormat="1" ht="37.9" customHeight="1">
      <c r="B159" s="132"/>
      <c r="C159" s="133" t="s">
        <v>356</v>
      </c>
      <c r="D159" s="133" t="s">
        <v>253</v>
      </c>
      <c r="E159" s="134" t="s">
        <v>1466</v>
      </c>
      <c r="F159" s="135" t="s">
        <v>1467</v>
      </c>
      <c r="G159" s="136" t="s">
        <v>411</v>
      </c>
      <c r="H159" s="137">
        <v>59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1.2E-4</v>
      </c>
      <c r="R159" s="142">
        <f t="shared" si="12"/>
        <v>7.0800000000000004E-3</v>
      </c>
      <c r="S159" s="142">
        <v>0</v>
      </c>
      <c r="T159" s="143">
        <f t="shared" si="13"/>
        <v>0</v>
      </c>
      <c r="AR159" s="144" t="s">
        <v>315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315</v>
      </c>
      <c r="BM159" s="144" t="s">
        <v>467</v>
      </c>
    </row>
    <row r="160" spans="2:65" s="1" customFormat="1" ht="37.9" customHeight="1">
      <c r="B160" s="132"/>
      <c r="C160" s="133" t="s">
        <v>360</v>
      </c>
      <c r="D160" s="133" t="s">
        <v>253</v>
      </c>
      <c r="E160" s="134" t="s">
        <v>1468</v>
      </c>
      <c r="F160" s="135" t="s">
        <v>1469</v>
      </c>
      <c r="G160" s="136" t="s">
        <v>411</v>
      </c>
      <c r="H160" s="137">
        <v>47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1.6000000000000001E-4</v>
      </c>
      <c r="R160" s="142">
        <f t="shared" si="12"/>
        <v>7.5200000000000006E-3</v>
      </c>
      <c r="S160" s="142">
        <v>0</v>
      </c>
      <c r="T160" s="143">
        <f t="shared" si="13"/>
        <v>0</v>
      </c>
      <c r="AR160" s="144" t="s">
        <v>315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315</v>
      </c>
      <c r="BM160" s="144" t="s">
        <v>475</v>
      </c>
    </row>
    <row r="161" spans="2:65" s="1" customFormat="1" ht="16.5" customHeight="1">
      <c r="B161" s="132"/>
      <c r="C161" s="133" t="s">
        <v>364</v>
      </c>
      <c r="D161" s="133" t="s">
        <v>253</v>
      </c>
      <c r="E161" s="134" t="s">
        <v>1470</v>
      </c>
      <c r="F161" s="135" t="s">
        <v>1471</v>
      </c>
      <c r="G161" s="136" t="s">
        <v>411</v>
      </c>
      <c r="H161" s="137">
        <v>11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1.9000000000000001E-4</v>
      </c>
      <c r="R161" s="142">
        <f t="shared" si="12"/>
        <v>2.0900000000000003E-3</v>
      </c>
      <c r="S161" s="142">
        <v>0</v>
      </c>
      <c r="T161" s="143">
        <f t="shared" si="13"/>
        <v>0</v>
      </c>
      <c r="AR161" s="144" t="s">
        <v>315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315</v>
      </c>
      <c r="BM161" s="144" t="s">
        <v>483</v>
      </c>
    </row>
    <row r="162" spans="2:65" s="1" customFormat="1" ht="16.5" customHeight="1">
      <c r="B162" s="132"/>
      <c r="C162" s="133" t="s">
        <v>368</v>
      </c>
      <c r="D162" s="133" t="s">
        <v>253</v>
      </c>
      <c r="E162" s="134" t="s">
        <v>1472</v>
      </c>
      <c r="F162" s="135" t="s">
        <v>1473</v>
      </c>
      <c r="G162" s="136" t="s">
        <v>411</v>
      </c>
      <c r="H162" s="137">
        <v>11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2.5000000000000001E-4</v>
      </c>
      <c r="R162" s="142">
        <f t="shared" si="12"/>
        <v>2.7499999999999998E-3</v>
      </c>
      <c r="S162" s="142">
        <v>0</v>
      </c>
      <c r="T162" s="143">
        <f t="shared" si="13"/>
        <v>0</v>
      </c>
      <c r="AR162" s="144" t="s">
        <v>315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315</v>
      </c>
      <c r="BM162" s="144" t="s">
        <v>491</v>
      </c>
    </row>
    <row r="163" spans="2:65" s="1" customFormat="1" ht="16.5" customHeight="1">
      <c r="B163" s="132"/>
      <c r="C163" s="133" t="s">
        <v>372</v>
      </c>
      <c r="D163" s="133" t="s">
        <v>253</v>
      </c>
      <c r="E163" s="134" t="s">
        <v>1474</v>
      </c>
      <c r="F163" s="135" t="s">
        <v>1475</v>
      </c>
      <c r="G163" s="136" t="s">
        <v>411</v>
      </c>
      <c r="H163" s="137">
        <v>12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2.5999999999999998E-4</v>
      </c>
      <c r="R163" s="142">
        <f t="shared" si="12"/>
        <v>3.1199999999999995E-3</v>
      </c>
      <c r="S163" s="142">
        <v>0</v>
      </c>
      <c r="T163" s="143">
        <f t="shared" si="13"/>
        <v>0</v>
      </c>
      <c r="AR163" s="144" t="s">
        <v>315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315</v>
      </c>
      <c r="BM163" s="144" t="s">
        <v>499</v>
      </c>
    </row>
    <row r="164" spans="2:65" s="1" customFormat="1" ht="16.5" customHeight="1">
      <c r="B164" s="132"/>
      <c r="C164" s="133" t="s">
        <v>376</v>
      </c>
      <c r="D164" s="133" t="s">
        <v>253</v>
      </c>
      <c r="E164" s="134" t="s">
        <v>1476</v>
      </c>
      <c r="F164" s="135" t="s">
        <v>1477</v>
      </c>
      <c r="G164" s="136" t="s">
        <v>411</v>
      </c>
      <c r="H164" s="137">
        <v>6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2.7E-4</v>
      </c>
      <c r="R164" s="142">
        <f t="shared" si="12"/>
        <v>1.6199999999999999E-3</v>
      </c>
      <c r="S164" s="142">
        <v>0</v>
      </c>
      <c r="T164" s="143">
        <f t="shared" si="13"/>
        <v>0</v>
      </c>
      <c r="AR164" s="144" t="s">
        <v>315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315</v>
      </c>
      <c r="BM164" s="144" t="s">
        <v>507</v>
      </c>
    </row>
    <row r="165" spans="2:65" s="1" customFormat="1" ht="16.5" customHeight="1">
      <c r="B165" s="132"/>
      <c r="C165" s="133" t="s">
        <v>380</v>
      </c>
      <c r="D165" s="133" t="s">
        <v>253</v>
      </c>
      <c r="E165" s="134" t="s">
        <v>1478</v>
      </c>
      <c r="F165" s="135" t="s">
        <v>1479</v>
      </c>
      <c r="G165" s="136" t="s">
        <v>335</v>
      </c>
      <c r="H165" s="137">
        <v>53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315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315</v>
      </c>
      <c r="BM165" s="144" t="s">
        <v>515</v>
      </c>
    </row>
    <row r="166" spans="2:65" s="1" customFormat="1" ht="24.2" customHeight="1">
      <c r="B166" s="132"/>
      <c r="C166" s="133" t="s">
        <v>384</v>
      </c>
      <c r="D166" s="133" t="s">
        <v>253</v>
      </c>
      <c r="E166" s="134" t="s">
        <v>1480</v>
      </c>
      <c r="F166" s="135" t="s">
        <v>1481</v>
      </c>
      <c r="G166" s="136" t="s">
        <v>335</v>
      </c>
      <c r="H166" s="137">
        <v>6</v>
      </c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6.0000000000000002E-5</v>
      </c>
      <c r="R166" s="142">
        <f t="shared" si="12"/>
        <v>3.6000000000000002E-4</v>
      </c>
      <c r="S166" s="142">
        <v>0</v>
      </c>
      <c r="T166" s="143">
        <f t="shared" si="13"/>
        <v>0</v>
      </c>
      <c r="AR166" s="144" t="s">
        <v>315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315</v>
      </c>
      <c r="BM166" s="144" t="s">
        <v>524</v>
      </c>
    </row>
    <row r="167" spans="2:65" s="1" customFormat="1" ht="24.2" customHeight="1">
      <c r="B167" s="132"/>
      <c r="C167" s="133" t="s">
        <v>388</v>
      </c>
      <c r="D167" s="133" t="s">
        <v>253</v>
      </c>
      <c r="E167" s="134" t="s">
        <v>4134</v>
      </c>
      <c r="F167" s="135" t="s">
        <v>4135</v>
      </c>
      <c r="G167" s="136" t="s">
        <v>335</v>
      </c>
      <c r="H167" s="137">
        <v>4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1E-4</v>
      </c>
      <c r="R167" s="142">
        <f t="shared" si="12"/>
        <v>4.0000000000000002E-4</v>
      </c>
      <c r="S167" s="142">
        <v>0</v>
      </c>
      <c r="T167" s="143">
        <f t="shared" si="13"/>
        <v>0</v>
      </c>
      <c r="AR167" s="144" t="s">
        <v>315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315</v>
      </c>
      <c r="BM167" s="144" t="s">
        <v>532</v>
      </c>
    </row>
    <row r="168" spans="2:65" s="1" customFormat="1" ht="24.2" customHeight="1">
      <c r="B168" s="132"/>
      <c r="C168" s="133" t="s">
        <v>392</v>
      </c>
      <c r="D168" s="133" t="s">
        <v>253</v>
      </c>
      <c r="E168" s="134" t="s">
        <v>1482</v>
      </c>
      <c r="F168" s="135" t="s">
        <v>1483</v>
      </c>
      <c r="G168" s="136" t="s">
        <v>335</v>
      </c>
      <c r="H168" s="137">
        <v>16</v>
      </c>
      <c r="I168" s="138"/>
      <c r="J168" s="139">
        <f t="shared" si="1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1"/>
        <v>0</v>
      </c>
      <c r="Q168" s="142">
        <v>1.8000000000000001E-4</v>
      </c>
      <c r="R168" s="142">
        <f t="shared" si="12"/>
        <v>2.8800000000000002E-3</v>
      </c>
      <c r="S168" s="142">
        <v>0</v>
      </c>
      <c r="T168" s="143">
        <f t="shared" si="13"/>
        <v>0</v>
      </c>
      <c r="AR168" s="144" t="s">
        <v>315</v>
      </c>
      <c r="AT168" s="144" t="s">
        <v>253</v>
      </c>
      <c r="AU168" s="144" t="s">
        <v>85</v>
      </c>
      <c r="AY168" s="13" t="s">
        <v>251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83</v>
      </c>
      <c r="BK168" s="145">
        <f t="shared" si="19"/>
        <v>0</v>
      </c>
      <c r="BL168" s="13" t="s">
        <v>315</v>
      </c>
      <c r="BM168" s="144" t="s">
        <v>540</v>
      </c>
    </row>
    <row r="169" spans="2:65" s="1" customFormat="1" ht="24.2" customHeight="1">
      <c r="B169" s="132"/>
      <c r="C169" s="133" t="s">
        <v>398</v>
      </c>
      <c r="D169" s="133" t="s">
        <v>253</v>
      </c>
      <c r="E169" s="134" t="s">
        <v>4136</v>
      </c>
      <c r="F169" s="135" t="s">
        <v>4137</v>
      </c>
      <c r="G169" s="136" t="s">
        <v>335</v>
      </c>
      <c r="H169" s="137">
        <v>2</v>
      </c>
      <c r="I169" s="138"/>
      <c r="J169" s="139">
        <f t="shared" si="1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1"/>
        <v>0</v>
      </c>
      <c r="Q169" s="142">
        <v>3.6000000000000002E-4</v>
      </c>
      <c r="R169" s="142">
        <f t="shared" si="12"/>
        <v>7.2000000000000005E-4</v>
      </c>
      <c r="S169" s="142">
        <v>0</v>
      </c>
      <c r="T169" s="143">
        <f t="shared" si="13"/>
        <v>0</v>
      </c>
      <c r="AR169" s="144" t="s">
        <v>315</v>
      </c>
      <c r="AT169" s="144" t="s">
        <v>253</v>
      </c>
      <c r="AU169" s="144" t="s">
        <v>85</v>
      </c>
      <c r="AY169" s="13" t="s">
        <v>251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83</v>
      </c>
      <c r="BK169" s="145">
        <f t="shared" si="19"/>
        <v>0</v>
      </c>
      <c r="BL169" s="13" t="s">
        <v>315</v>
      </c>
      <c r="BM169" s="144" t="s">
        <v>548</v>
      </c>
    </row>
    <row r="170" spans="2:65" s="1" customFormat="1" ht="33" customHeight="1">
      <c r="B170" s="132"/>
      <c r="C170" s="133" t="s">
        <v>404</v>
      </c>
      <c r="D170" s="133" t="s">
        <v>253</v>
      </c>
      <c r="E170" s="134" t="s">
        <v>1496</v>
      </c>
      <c r="F170" s="135" t="s">
        <v>1497</v>
      </c>
      <c r="G170" s="136" t="s">
        <v>335</v>
      </c>
      <c r="H170" s="137">
        <v>3</v>
      </c>
      <c r="I170" s="138"/>
      <c r="J170" s="139">
        <f t="shared" si="10"/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315</v>
      </c>
      <c r="AT170" s="144" t="s">
        <v>253</v>
      </c>
      <c r="AU170" s="144" t="s">
        <v>85</v>
      </c>
      <c r="AY170" s="13" t="s">
        <v>251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3" t="s">
        <v>83</v>
      </c>
      <c r="BK170" s="145">
        <f t="shared" si="19"/>
        <v>0</v>
      </c>
      <c r="BL170" s="13" t="s">
        <v>315</v>
      </c>
      <c r="BM170" s="144" t="s">
        <v>556</v>
      </c>
    </row>
    <row r="171" spans="2:65" s="1" customFormat="1" ht="21.75" customHeight="1">
      <c r="B171" s="132"/>
      <c r="C171" s="133" t="s">
        <v>408</v>
      </c>
      <c r="D171" s="133" t="s">
        <v>253</v>
      </c>
      <c r="E171" s="134" t="s">
        <v>4138</v>
      </c>
      <c r="F171" s="135" t="s">
        <v>4139</v>
      </c>
      <c r="G171" s="136" t="s">
        <v>335</v>
      </c>
      <c r="H171" s="137">
        <v>4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3.4000000000000002E-4</v>
      </c>
      <c r="R171" s="142">
        <f t="shared" si="12"/>
        <v>1.3600000000000001E-3</v>
      </c>
      <c r="S171" s="142">
        <v>0</v>
      </c>
      <c r="T171" s="143">
        <f t="shared" si="13"/>
        <v>0</v>
      </c>
      <c r="AR171" s="144" t="s">
        <v>315</v>
      </c>
      <c r="AT171" s="144" t="s">
        <v>253</v>
      </c>
      <c r="AU171" s="144" t="s">
        <v>85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315</v>
      </c>
      <c r="BM171" s="144" t="s">
        <v>573</v>
      </c>
    </row>
    <row r="172" spans="2:65" s="1" customFormat="1" ht="21.75" customHeight="1">
      <c r="B172" s="132"/>
      <c r="C172" s="133" t="s">
        <v>413</v>
      </c>
      <c r="D172" s="133" t="s">
        <v>253</v>
      </c>
      <c r="E172" s="134" t="s">
        <v>1500</v>
      </c>
      <c r="F172" s="135" t="s">
        <v>1501</v>
      </c>
      <c r="G172" s="136" t="s">
        <v>335</v>
      </c>
      <c r="H172" s="137">
        <v>6</v>
      </c>
      <c r="I172" s="138"/>
      <c r="J172" s="139">
        <f t="shared" si="1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11"/>
        <v>0</v>
      </c>
      <c r="Q172" s="142">
        <v>5.0000000000000001E-4</v>
      </c>
      <c r="R172" s="142">
        <f t="shared" si="12"/>
        <v>3.0000000000000001E-3</v>
      </c>
      <c r="S172" s="142">
        <v>0</v>
      </c>
      <c r="T172" s="143">
        <f t="shared" si="1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315</v>
      </c>
      <c r="BM172" s="144" t="s">
        <v>579</v>
      </c>
    </row>
    <row r="173" spans="2:65" s="1" customFormat="1" ht="33" customHeight="1">
      <c r="B173" s="132"/>
      <c r="C173" s="133" t="s">
        <v>418</v>
      </c>
      <c r="D173" s="133" t="s">
        <v>253</v>
      </c>
      <c r="E173" s="134" t="s">
        <v>4140</v>
      </c>
      <c r="F173" s="135" t="s">
        <v>4141</v>
      </c>
      <c r="G173" s="136" t="s">
        <v>335</v>
      </c>
      <c r="H173" s="137">
        <v>2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2.96E-3</v>
      </c>
      <c r="R173" s="142">
        <f t="shared" si="12"/>
        <v>5.9199999999999999E-3</v>
      </c>
      <c r="S173" s="142">
        <v>0</v>
      </c>
      <c r="T173" s="143">
        <f t="shared" si="13"/>
        <v>0</v>
      </c>
      <c r="AR173" s="144" t="s">
        <v>315</v>
      </c>
      <c r="AT173" s="144" t="s">
        <v>253</v>
      </c>
      <c r="AU173" s="144" t="s">
        <v>85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315</v>
      </c>
      <c r="BM173" s="144" t="s">
        <v>595</v>
      </c>
    </row>
    <row r="174" spans="2:65" s="1" customFormat="1" ht="16.5" customHeight="1">
      <c r="B174" s="132"/>
      <c r="C174" s="133" t="s">
        <v>422</v>
      </c>
      <c r="D174" s="133" t="s">
        <v>253</v>
      </c>
      <c r="E174" s="134" t="s">
        <v>1511</v>
      </c>
      <c r="F174" s="135" t="s">
        <v>1512</v>
      </c>
      <c r="G174" s="136" t="s">
        <v>411</v>
      </c>
      <c r="H174" s="137">
        <v>223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1.9000000000000001E-4</v>
      </c>
      <c r="R174" s="142">
        <f t="shared" si="12"/>
        <v>4.2370000000000005E-2</v>
      </c>
      <c r="S174" s="142">
        <v>0</v>
      </c>
      <c r="T174" s="143">
        <f t="shared" si="13"/>
        <v>0</v>
      </c>
      <c r="AR174" s="144" t="s">
        <v>315</v>
      </c>
      <c r="AT174" s="144" t="s">
        <v>253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315</v>
      </c>
      <c r="BM174" s="144" t="s">
        <v>603</v>
      </c>
    </row>
    <row r="175" spans="2:65" s="1" customFormat="1" ht="21.75" customHeight="1">
      <c r="B175" s="132"/>
      <c r="C175" s="133" t="s">
        <v>427</v>
      </c>
      <c r="D175" s="133" t="s">
        <v>253</v>
      </c>
      <c r="E175" s="134" t="s">
        <v>1513</v>
      </c>
      <c r="F175" s="135" t="s">
        <v>1514</v>
      </c>
      <c r="G175" s="136" t="s">
        <v>411</v>
      </c>
      <c r="H175" s="137">
        <v>223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1.0000000000000001E-5</v>
      </c>
      <c r="R175" s="142">
        <f t="shared" si="12"/>
        <v>2.2300000000000002E-3</v>
      </c>
      <c r="S175" s="142">
        <v>0</v>
      </c>
      <c r="T175" s="143">
        <f t="shared" si="13"/>
        <v>0</v>
      </c>
      <c r="AR175" s="144" t="s">
        <v>315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315</v>
      </c>
      <c r="BM175" s="144" t="s">
        <v>611</v>
      </c>
    </row>
    <row r="176" spans="2:65" s="1" customFormat="1" ht="24.2" customHeight="1">
      <c r="B176" s="132"/>
      <c r="C176" s="133" t="s">
        <v>431</v>
      </c>
      <c r="D176" s="133" t="s">
        <v>253</v>
      </c>
      <c r="E176" s="134" t="s">
        <v>1515</v>
      </c>
      <c r="F176" s="135" t="s">
        <v>1516</v>
      </c>
      <c r="G176" s="136" t="s">
        <v>821</v>
      </c>
      <c r="H176" s="160"/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315</v>
      </c>
      <c r="AT176" s="144" t="s">
        <v>253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315</v>
      </c>
      <c r="BM176" s="144" t="s">
        <v>619</v>
      </c>
    </row>
    <row r="177" spans="2:65" s="11" customFormat="1" ht="22.9" customHeight="1">
      <c r="B177" s="120"/>
      <c r="D177" s="121" t="s">
        <v>75</v>
      </c>
      <c r="E177" s="130" t="s">
        <v>1525</v>
      </c>
      <c r="F177" s="130" t="s">
        <v>1526</v>
      </c>
      <c r="I177" s="123"/>
      <c r="J177" s="131">
        <f>BK177</f>
        <v>0</v>
      </c>
      <c r="L177" s="120"/>
      <c r="M177" s="125"/>
      <c r="P177" s="126">
        <f>SUM(P178:P190)</f>
        <v>0</v>
      </c>
      <c r="R177" s="126">
        <f>SUM(R178:R190)</f>
        <v>0.57182999999999995</v>
      </c>
      <c r="T177" s="127">
        <f>SUM(T178:T190)</f>
        <v>0</v>
      </c>
      <c r="AR177" s="121" t="s">
        <v>85</v>
      </c>
      <c r="AT177" s="128" t="s">
        <v>75</v>
      </c>
      <c r="AU177" s="128" t="s">
        <v>83</v>
      </c>
      <c r="AY177" s="121" t="s">
        <v>251</v>
      </c>
      <c r="BK177" s="129">
        <f>SUM(BK178:BK190)</f>
        <v>0</v>
      </c>
    </row>
    <row r="178" spans="2:65" s="1" customFormat="1" ht="24.2" customHeight="1">
      <c r="B178" s="132"/>
      <c r="C178" s="133" t="s">
        <v>435</v>
      </c>
      <c r="D178" s="133" t="s">
        <v>253</v>
      </c>
      <c r="E178" s="134" t="s">
        <v>4142</v>
      </c>
      <c r="F178" s="135" t="s">
        <v>4143</v>
      </c>
      <c r="G178" s="136" t="s">
        <v>1508</v>
      </c>
      <c r="H178" s="137">
        <v>4</v>
      </c>
      <c r="I178" s="138"/>
      <c r="J178" s="139">
        <f t="shared" ref="J178:J190" si="20">ROUND(I178*H178,2)</f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ref="P178:P190" si="21">O178*H178</f>
        <v>0</v>
      </c>
      <c r="Q178" s="142">
        <v>2.894E-2</v>
      </c>
      <c r="R178" s="142">
        <f t="shared" ref="R178:R190" si="22">Q178*H178</f>
        <v>0.11576</v>
      </c>
      <c r="S178" s="142">
        <v>0</v>
      </c>
      <c r="T178" s="143">
        <f t="shared" ref="T178:T190" si="23">S178*H178</f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 t="shared" ref="BE178:BE190" si="24">IF(N178="základní",J178,0)</f>
        <v>0</v>
      </c>
      <c r="BF178" s="145">
        <f t="shared" ref="BF178:BF190" si="25">IF(N178="snížená",J178,0)</f>
        <v>0</v>
      </c>
      <c r="BG178" s="145">
        <f t="shared" ref="BG178:BG190" si="26">IF(N178="zákl. přenesená",J178,0)</f>
        <v>0</v>
      </c>
      <c r="BH178" s="145">
        <f t="shared" ref="BH178:BH190" si="27">IF(N178="sníž. přenesená",J178,0)</f>
        <v>0</v>
      </c>
      <c r="BI178" s="145">
        <f t="shared" ref="BI178:BI190" si="28">IF(N178="nulová",J178,0)</f>
        <v>0</v>
      </c>
      <c r="BJ178" s="13" t="s">
        <v>83</v>
      </c>
      <c r="BK178" s="145">
        <f t="shared" ref="BK178:BK190" si="29">ROUND(I178*H178,2)</f>
        <v>0</v>
      </c>
      <c r="BL178" s="13" t="s">
        <v>315</v>
      </c>
      <c r="BM178" s="144" t="s">
        <v>627</v>
      </c>
    </row>
    <row r="179" spans="2:65" s="1" customFormat="1" ht="24.2" customHeight="1">
      <c r="B179" s="132"/>
      <c r="C179" s="133" t="s">
        <v>439</v>
      </c>
      <c r="D179" s="133" t="s">
        <v>253</v>
      </c>
      <c r="E179" s="134" t="s">
        <v>1531</v>
      </c>
      <c r="F179" s="135" t="s">
        <v>1532</v>
      </c>
      <c r="G179" s="136" t="s">
        <v>1508</v>
      </c>
      <c r="H179" s="137">
        <v>3</v>
      </c>
      <c r="I179" s="138"/>
      <c r="J179" s="139">
        <f t="shared" si="2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21"/>
        <v>0</v>
      </c>
      <c r="Q179" s="142">
        <v>1.8079999999999999E-2</v>
      </c>
      <c r="R179" s="142">
        <f t="shared" si="22"/>
        <v>5.4239999999999997E-2</v>
      </c>
      <c r="S179" s="142">
        <v>0</v>
      </c>
      <c r="T179" s="143">
        <f t="shared" si="23"/>
        <v>0</v>
      </c>
      <c r="AR179" s="144" t="s">
        <v>315</v>
      </c>
      <c r="AT179" s="144" t="s">
        <v>253</v>
      </c>
      <c r="AU179" s="144" t="s">
        <v>85</v>
      </c>
      <c r="AY179" s="13" t="s">
        <v>251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83</v>
      </c>
      <c r="BK179" s="145">
        <f t="shared" si="29"/>
        <v>0</v>
      </c>
      <c r="BL179" s="13" t="s">
        <v>315</v>
      </c>
      <c r="BM179" s="144" t="s">
        <v>635</v>
      </c>
    </row>
    <row r="180" spans="2:65" s="1" customFormat="1" ht="24.2" customHeight="1">
      <c r="B180" s="132"/>
      <c r="C180" s="133" t="s">
        <v>443</v>
      </c>
      <c r="D180" s="133" t="s">
        <v>253</v>
      </c>
      <c r="E180" s="134" t="s">
        <v>1535</v>
      </c>
      <c r="F180" s="135" t="s">
        <v>1536</v>
      </c>
      <c r="G180" s="136" t="s">
        <v>1508</v>
      </c>
      <c r="H180" s="137">
        <v>12</v>
      </c>
      <c r="I180" s="138"/>
      <c r="J180" s="139">
        <f t="shared" si="2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21"/>
        <v>0</v>
      </c>
      <c r="Q180" s="142">
        <v>1.797E-2</v>
      </c>
      <c r="R180" s="142">
        <f t="shared" si="22"/>
        <v>0.21564</v>
      </c>
      <c r="S180" s="142">
        <v>0</v>
      </c>
      <c r="T180" s="143">
        <f t="shared" si="23"/>
        <v>0</v>
      </c>
      <c r="AR180" s="144" t="s">
        <v>315</v>
      </c>
      <c r="AT180" s="144" t="s">
        <v>253</v>
      </c>
      <c r="AU180" s="144" t="s">
        <v>85</v>
      </c>
      <c r="AY180" s="13" t="s">
        <v>251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3" t="s">
        <v>83</v>
      </c>
      <c r="BK180" s="145">
        <f t="shared" si="29"/>
        <v>0</v>
      </c>
      <c r="BL180" s="13" t="s">
        <v>315</v>
      </c>
      <c r="BM180" s="144" t="s">
        <v>643</v>
      </c>
    </row>
    <row r="181" spans="2:65" s="1" customFormat="1" ht="21.75" customHeight="1">
      <c r="B181" s="132"/>
      <c r="C181" s="133" t="s">
        <v>451</v>
      </c>
      <c r="D181" s="133" t="s">
        <v>253</v>
      </c>
      <c r="E181" s="134" t="s">
        <v>1537</v>
      </c>
      <c r="F181" s="135" t="s">
        <v>1538</v>
      </c>
      <c r="G181" s="136" t="s">
        <v>1508</v>
      </c>
      <c r="H181" s="137">
        <v>4</v>
      </c>
      <c r="I181" s="138"/>
      <c r="J181" s="139">
        <f t="shared" si="2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21"/>
        <v>0</v>
      </c>
      <c r="Q181" s="142">
        <v>1.452E-2</v>
      </c>
      <c r="R181" s="142">
        <f t="shared" si="22"/>
        <v>5.808E-2</v>
      </c>
      <c r="S181" s="142">
        <v>0</v>
      </c>
      <c r="T181" s="143">
        <f t="shared" si="23"/>
        <v>0</v>
      </c>
      <c r="AR181" s="144" t="s">
        <v>315</v>
      </c>
      <c r="AT181" s="144" t="s">
        <v>253</v>
      </c>
      <c r="AU181" s="144" t="s">
        <v>85</v>
      </c>
      <c r="AY181" s="13" t="s">
        <v>251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3" t="s">
        <v>83</v>
      </c>
      <c r="BK181" s="145">
        <f t="shared" si="29"/>
        <v>0</v>
      </c>
      <c r="BL181" s="13" t="s">
        <v>315</v>
      </c>
      <c r="BM181" s="144" t="s">
        <v>659</v>
      </c>
    </row>
    <row r="182" spans="2:65" s="1" customFormat="1" ht="33" customHeight="1">
      <c r="B182" s="132"/>
      <c r="C182" s="133" t="s">
        <v>455</v>
      </c>
      <c r="D182" s="133" t="s">
        <v>253</v>
      </c>
      <c r="E182" s="134" t="s">
        <v>1539</v>
      </c>
      <c r="F182" s="135" t="s">
        <v>1540</v>
      </c>
      <c r="G182" s="136" t="s">
        <v>1508</v>
      </c>
      <c r="H182" s="137">
        <v>4</v>
      </c>
      <c r="I182" s="138"/>
      <c r="J182" s="139">
        <f t="shared" si="2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21"/>
        <v>0</v>
      </c>
      <c r="Q182" s="142">
        <v>1.9369999999999998E-2</v>
      </c>
      <c r="R182" s="142">
        <f t="shared" si="22"/>
        <v>7.7479999999999993E-2</v>
      </c>
      <c r="S182" s="142">
        <v>0</v>
      </c>
      <c r="T182" s="143">
        <f t="shared" si="23"/>
        <v>0</v>
      </c>
      <c r="AR182" s="144" t="s">
        <v>315</v>
      </c>
      <c r="AT182" s="144" t="s">
        <v>253</v>
      </c>
      <c r="AU182" s="144" t="s">
        <v>85</v>
      </c>
      <c r="AY182" s="13" t="s">
        <v>251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3" t="s">
        <v>83</v>
      </c>
      <c r="BK182" s="145">
        <f t="shared" si="29"/>
        <v>0</v>
      </c>
      <c r="BL182" s="13" t="s">
        <v>315</v>
      </c>
      <c r="BM182" s="144" t="s">
        <v>667</v>
      </c>
    </row>
    <row r="183" spans="2:65" s="1" customFormat="1" ht="33" customHeight="1">
      <c r="B183" s="132"/>
      <c r="C183" s="133" t="s">
        <v>459</v>
      </c>
      <c r="D183" s="133" t="s">
        <v>253</v>
      </c>
      <c r="E183" s="134" t="s">
        <v>1541</v>
      </c>
      <c r="F183" s="135" t="s">
        <v>4144</v>
      </c>
      <c r="G183" s="136" t="s">
        <v>1508</v>
      </c>
      <c r="H183" s="137">
        <v>1</v>
      </c>
      <c r="I183" s="138"/>
      <c r="J183" s="139">
        <f t="shared" si="2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21"/>
        <v>0</v>
      </c>
      <c r="Q183" s="142">
        <v>1.4749999999999999E-2</v>
      </c>
      <c r="R183" s="142">
        <f t="shared" si="22"/>
        <v>1.4749999999999999E-2</v>
      </c>
      <c r="S183" s="142">
        <v>0</v>
      </c>
      <c r="T183" s="143">
        <f t="shared" si="23"/>
        <v>0</v>
      </c>
      <c r="AR183" s="144" t="s">
        <v>315</v>
      </c>
      <c r="AT183" s="144" t="s">
        <v>253</v>
      </c>
      <c r="AU183" s="144" t="s">
        <v>85</v>
      </c>
      <c r="AY183" s="13" t="s">
        <v>251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3" t="s">
        <v>83</v>
      </c>
      <c r="BK183" s="145">
        <f t="shared" si="29"/>
        <v>0</v>
      </c>
      <c r="BL183" s="13" t="s">
        <v>315</v>
      </c>
      <c r="BM183" s="144" t="s">
        <v>675</v>
      </c>
    </row>
    <row r="184" spans="2:65" s="1" customFormat="1" ht="24.2" customHeight="1">
      <c r="B184" s="132"/>
      <c r="C184" s="133" t="s">
        <v>463</v>
      </c>
      <c r="D184" s="133" t="s">
        <v>253</v>
      </c>
      <c r="E184" s="134" t="s">
        <v>1545</v>
      </c>
      <c r="F184" s="135" t="s">
        <v>1546</v>
      </c>
      <c r="G184" s="136" t="s">
        <v>1508</v>
      </c>
      <c r="H184" s="137">
        <v>32</v>
      </c>
      <c r="I184" s="138"/>
      <c r="J184" s="139">
        <f t="shared" si="2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21"/>
        <v>0</v>
      </c>
      <c r="Q184" s="142">
        <v>2.4000000000000001E-4</v>
      </c>
      <c r="R184" s="142">
        <f t="shared" si="22"/>
        <v>7.6800000000000002E-3</v>
      </c>
      <c r="S184" s="142">
        <v>0</v>
      </c>
      <c r="T184" s="143">
        <f t="shared" si="23"/>
        <v>0</v>
      </c>
      <c r="AR184" s="144" t="s">
        <v>315</v>
      </c>
      <c r="AT184" s="144" t="s">
        <v>253</v>
      </c>
      <c r="AU184" s="144" t="s">
        <v>85</v>
      </c>
      <c r="AY184" s="13" t="s">
        <v>251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3" t="s">
        <v>83</v>
      </c>
      <c r="BK184" s="145">
        <f t="shared" si="29"/>
        <v>0</v>
      </c>
      <c r="BL184" s="13" t="s">
        <v>315</v>
      </c>
      <c r="BM184" s="144" t="s">
        <v>685</v>
      </c>
    </row>
    <row r="185" spans="2:65" s="1" customFormat="1" ht="24.2" customHeight="1">
      <c r="B185" s="132"/>
      <c r="C185" s="133" t="s">
        <v>471</v>
      </c>
      <c r="D185" s="133" t="s">
        <v>253</v>
      </c>
      <c r="E185" s="134" t="s">
        <v>1547</v>
      </c>
      <c r="F185" s="135" t="s">
        <v>1548</v>
      </c>
      <c r="G185" s="136" t="s">
        <v>1508</v>
      </c>
      <c r="H185" s="137">
        <v>2</v>
      </c>
      <c r="I185" s="138"/>
      <c r="J185" s="139">
        <f t="shared" si="2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21"/>
        <v>0</v>
      </c>
      <c r="Q185" s="142">
        <v>1.72E-3</v>
      </c>
      <c r="R185" s="142">
        <f t="shared" si="22"/>
        <v>3.4399999999999999E-3</v>
      </c>
      <c r="S185" s="142">
        <v>0</v>
      </c>
      <c r="T185" s="143">
        <f t="shared" si="23"/>
        <v>0</v>
      </c>
      <c r="AR185" s="144" t="s">
        <v>315</v>
      </c>
      <c r="AT185" s="144" t="s">
        <v>253</v>
      </c>
      <c r="AU185" s="144" t="s">
        <v>85</v>
      </c>
      <c r="AY185" s="13" t="s">
        <v>251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3" t="s">
        <v>83</v>
      </c>
      <c r="BK185" s="145">
        <f t="shared" si="29"/>
        <v>0</v>
      </c>
      <c r="BL185" s="13" t="s">
        <v>315</v>
      </c>
      <c r="BM185" s="144" t="s">
        <v>703</v>
      </c>
    </row>
    <row r="186" spans="2:65" s="1" customFormat="1" ht="21.75" customHeight="1">
      <c r="B186" s="132"/>
      <c r="C186" s="133" t="s">
        <v>475</v>
      </c>
      <c r="D186" s="133" t="s">
        <v>253</v>
      </c>
      <c r="E186" s="134" t="s">
        <v>1551</v>
      </c>
      <c r="F186" s="135" t="s">
        <v>1552</v>
      </c>
      <c r="G186" s="136" t="s">
        <v>1508</v>
      </c>
      <c r="H186" s="137">
        <v>12</v>
      </c>
      <c r="I186" s="138"/>
      <c r="J186" s="139">
        <f t="shared" si="2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21"/>
        <v>0</v>
      </c>
      <c r="Q186" s="142">
        <v>1.8E-3</v>
      </c>
      <c r="R186" s="142">
        <f t="shared" si="22"/>
        <v>2.1600000000000001E-2</v>
      </c>
      <c r="S186" s="142">
        <v>0</v>
      </c>
      <c r="T186" s="143">
        <f t="shared" si="23"/>
        <v>0</v>
      </c>
      <c r="AR186" s="144" t="s">
        <v>315</v>
      </c>
      <c r="AT186" s="144" t="s">
        <v>253</v>
      </c>
      <c r="AU186" s="144" t="s">
        <v>85</v>
      </c>
      <c r="AY186" s="13" t="s">
        <v>251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3" t="s">
        <v>83</v>
      </c>
      <c r="BK186" s="145">
        <f t="shared" si="29"/>
        <v>0</v>
      </c>
      <c r="BL186" s="13" t="s">
        <v>315</v>
      </c>
      <c r="BM186" s="144" t="s">
        <v>713</v>
      </c>
    </row>
    <row r="187" spans="2:65" s="1" customFormat="1" ht="24.2" customHeight="1">
      <c r="B187" s="132"/>
      <c r="C187" s="133" t="s">
        <v>483</v>
      </c>
      <c r="D187" s="133" t="s">
        <v>253</v>
      </c>
      <c r="E187" s="134" t="s">
        <v>1553</v>
      </c>
      <c r="F187" s="135" t="s">
        <v>1554</v>
      </c>
      <c r="G187" s="136" t="s">
        <v>1508</v>
      </c>
      <c r="H187" s="137">
        <v>4</v>
      </c>
      <c r="I187" s="138"/>
      <c r="J187" s="139">
        <f t="shared" si="2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21"/>
        <v>0</v>
      </c>
      <c r="Q187" s="142">
        <v>0</v>
      </c>
      <c r="R187" s="142">
        <f t="shared" si="22"/>
        <v>0</v>
      </c>
      <c r="S187" s="142">
        <v>0</v>
      </c>
      <c r="T187" s="143">
        <f t="shared" si="23"/>
        <v>0</v>
      </c>
      <c r="AR187" s="144" t="s">
        <v>315</v>
      </c>
      <c r="AT187" s="144" t="s">
        <v>253</v>
      </c>
      <c r="AU187" s="144" t="s">
        <v>85</v>
      </c>
      <c r="AY187" s="13" t="s">
        <v>251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3" t="s">
        <v>83</v>
      </c>
      <c r="BK187" s="145">
        <f t="shared" si="29"/>
        <v>0</v>
      </c>
      <c r="BL187" s="13" t="s">
        <v>315</v>
      </c>
      <c r="BM187" s="144" t="s">
        <v>729</v>
      </c>
    </row>
    <row r="188" spans="2:65" s="1" customFormat="1" ht="16.5" customHeight="1">
      <c r="B188" s="132"/>
      <c r="C188" s="133" t="s">
        <v>487</v>
      </c>
      <c r="D188" s="133" t="s">
        <v>253</v>
      </c>
      <c r="E188" s="134" t="s">
        <v>1557</v>
      </c>
      <c r="F188" s="135" t="s">
        <v>1558</v>
      </c>
      <c r="G188" s="136" t="s">
        <v>335</v>
      </c>
      <c r="H188" s="137">
        <v>12</v>
      </c>
      <c r="I188" s="138"/>
      <c r="J188" s="139">
        <f t="shared" si="2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21"/>
        <v>0</v>
      </c>
      <c r="Q188" s="142">
        <v>2.4000000000000001E-4</v>
      </c>
      <c r="R188" s="142">
        <f t="shared" si="22"/>
        <v>2.8800000000000002E-3</v>
      </c>
      <c r="S188" s="142">
        <v>0</v>
      </c>
      <c r="T188" s="143">
        <f t="shared" si="23"/>
        <v>0</v>
      </c>
      <c r="AR188" s="144" t="s">
        <v>315</v>
      </c>
      <c r="AT188" s="144" t="s">
        <v>253</v>
      </c>
      <c r="AU188" s="144" t="s">
        <v>85</v>
      </c>
      <c r="AY188" s="13" t="s">
        <v>251</v>
      </c>
      <c r="BE188" s="145">
        <f t="shared" si="24"/>
        <v>0</v>
      </c>
      <c r="BF188" s="145">
        <f t="shared" si="25"/>
        <v>0</v>
      </c>
      <c r="BG188" s="145">
        <f t="shared" si="26"/>
        <v>0</v>
      </c>
      <c r="BH188" s="145">
        <f t="shared" si="27"/>
        <v>0</v>
      </c>
      <c r="BI188" s="145">
        <f t="shared" si="28"/>
        <v>0</v>
      </c>
      <c r="BJ188" s="13" t="s">
        <v>83</v>
      </c>
      <c r="BK188" s="145">
        <f t="shared" si="29"/>
        <v>0</v>
      </c>
      <c r="BL188" s="13" t="s">
        <v>315</v>
      </c>
      <c r="BM188" s="144" t="s">
        <v>737</v>
      </c>
    </row>
    <row r="189" spans="2:65" s="1" customFormat="1" ht="16.5" customHeight="1">
      <c r="B189" s="132"/>
      <c r="C189" s="133" t="s">
        <v>491</v>
      </c>
      <c r="D189" s="133" t="s">
        <v>253</v>
      </c>
      <c r="E189" s="134" t="s">
        <v>4145</v>
      </c>
      <c r="F189" s="135" t="s">
        <v>4146</v>
      </c>
      <c r="G189" s="136" t="s">
        <v>335</v>
      </c>
      <c r="H189" s="137">
        <v>1</v>
      </c>
      <c r="I189" s="138"/>
      <c r="J189" s="139">
        <f t="shared" si="2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21"/>
        <v>0</v>
      </c>
      <c r="Q189" s="142">
        <v>2.7999999999999998E-4</v>
      </c>
      <c r="R189" s="142">
        <f t="shared" si="22"/>
        <v>2.7999999999999998E-4</v>
      </c>
      <c r="S189" s="142">
        <v>0</v>
      </c>
      <c r="T189" s="143">
        <f t="shared" si="23"/>
        <v>0</v>
      </c>
      <c r="AR189" s="144" t="s">
        <v>315</v>
      </c>
      <c r="AT189" s="144" t="s">
        <v>253</v>
      </c>
      <c r="AU189" s="144" t="s">
        <v>85</v>
      </c>
      <c r="AY189" s="13" t="s">
        <v>251</v>
      </c>
      <c r="BE189" s="145">
        <f t="shared" si="24"/>
        <v>0</v>
      </c>
      <c r="BF189" s="145">
        <f t="shared" si="25"/>
        <v>0</v>
      </c>
      <c r="BG189" s="145">
        <f t="shared" si="26"/>
        <v>0</v>
      </c>
      <c r="BH189" s="145">
        <f t="shared" si="27"/>
        <v>0</v>
      </c>
      <c r="BI189" s="145">
        <f t="shared" si="28"/>
        <v>0</v>
      </c>
      <c r="BJ189" s="13" t="s">
        <v>83</v>
      </c>
      <c r="BK189" s="145">
        <f t="shared" si="29"/>
        <v>0</v>
      </c>
      <c r="BL189" s="13" t="s">
        <v>315</v>
      </c>
      <c r="BM189" s="144" t="s">
        <v>745</v>
      </c>
    </row>
    <row r="190" spans="2:65" s="1" customFormat="1" ht="24.2" customHeight="1">
      <c r="B190" s="132"/>
      <c r="C190" s="133" t="s">
        <v>495</v>
      </c>
      <c r="D190" s="133" t="s">
        <v>253</v>
      </c>
      <c r="E190" s="134" t="s">
        <v>1559</v>
      </c>
      <c r="F190" s="135" t="s">
        <v>1560</v>
      </c>
      <c r="G190" s="136" t="s">
        <v>821</v>
      </c>
      <c r="H190" s="160"/>
      <c r="I190" s="138"/>
      <c r="J190" s="139">
        <f t="shared" si="2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21"/>
        <v>0</v>
      </c>
      <c r="Q190" s="142">
        <v>0</v>
      </c>
      <c r="R190" s="142">
        <f t="shared" si="22"/>
        <v>0</v>
      </c>
      <c r="S190" s="142">
        <v>0</v>
      </c>
      <c r="T190" s="143">
        <f t="shared" si="23"/>
        <v>0</v>
      </c>
      <c r="AR190" s="144" t="s">
        <v>315</v>
      </c>
      <c r="AT190" s="144" t="s">
        <v>253</v>
      </c>
      <c r="AU190" s="144" t="s">
        <v>85</v>
      </c>
      <c r="AY190" s="13" t="s">
        <v>251</v>
      </c>
      <c r="BE190" s="145">
        <f t="shared" si="24"/>
        <v>0</v>
      </c>
      <c r="BF190" s="145">
        <f t="shared" si="25"/>
        <v>0</v>
      </c>
      <c r="BG190" s="145">
        <f t="shared" si="26"/>
        <v>0</v>
      </c>
      <c r="BH190" s="145">
        <f t="shared" si="27"/>
        <v>0</v>
      </c>
      <c r="BI190" s="145">
        <f t="shared" si="28"/>
        <v>0</v>
      </c>
      <c r="BJ190" s="13" t="s">
        <v>83</v>
      </c>
      <c r="BK190" s="145">
        <f t="shared" si="29"/>
        <v>0</v>
      </c>
      <c r="BL190" s="13" t="s">
        <v>315</v>
      </c>
      <c r="BM190" s="144" t="s">
        <v>763</v>
      </c>
    </row>
    <row r="191" spans="2:65" s="11" customFormat="1" ht="22.9" customHeight="1">
      <c r="B191" s="120"/>
      <c r="D191" s="121" t="s">
        <v>75</v>
      </c>
      <c r="E191" s="130" t="s">
        <v>1561</v>
      </c>
      <c r="F191" s="130" t="s">
        <v>1562</v>
      </c>
      <c r="I191" s="123"/>
      <c r="J191" s="131">
        <f>BK191</f>
        <v>0</v>
      </c>
      <c r="L191" s="120"/>
      <c r="M191" s="125"/>
      <c r="P191" s="126">
        <f>SUM(P192:P194)</f>
        <v>0</v>
      </c>
      <c r="R191" s="126">
        <f>SUM(R192:R194)</f>
        <v>5.0000000000000001E-4</v>
      </c>
      <c r="T191" s="127">
        <f>SUM(T192:T194)</f>
        <v>0</v>
      </c>
      <c r="AR191" s="121" t="s">
        <v>85</v>
      </c>
      <c r="AT191" s="128" t="s">
        <v>75</v>
      </c>
      <c r="AU191" s="128" t="s">
        <v>83</v>
      </c>
      <c r="AY191" s="121" t="s">
        <v>251</v>
      </c>
      <c r="BK191" s="129">
        <f>SUM(BK192:BK194)</f>
        <v>0</v>
      </c>
    </row>
    <row r="192" spans="2:65" s="1" customFormat="1" ht="33" customHeight="1">
      <c r="B192" s="132"/>
      <c r="C192" s="133" t="s">
        <v>499</v>
      </c>
      <c r="D192" s="133" t="s">
        <v>253</v>
      </c>
      <c r="E192" s="134" t="s">
        <v>1563</v>
      </c>
      <c r="F192" s="135" t="s">
        <v>1564</v>
      </c>
      <c r="G192" s="136" t="s">
        <v>1508</v>
      </c>
      <c r="H192" s="137">
        <v>1</v>
      </c>
      <c r="I192" s="138"/>
      <c r="J192" s="139">
        <f>ROUND(I192*H192,2)</f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315</v>
      </c>
      <c r="AT192" s="144" t="s">
        <v>253</v>
      </c>
      <c r="AU192" s="144" t="s">
        <v>85</v>
      </c>
      <c r="AY192" s="13" t="s">
        <v>251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3" t="s">
        <v>83</v>
      </c>
      <c r="BK192" s="145">
        <f>ROUND(I192*H192,2)</f>
        <v>0</v>
      </c>
      <c r="BL192" s="13" t="s">
        <v>315</v>
      </c>
      <c r="BM192" s="144" t="s">
        <v>771</v>
      </c>
    </row>
    <row r="193" spans="2:65" s="1" customFormat="1" ht="16.5" customHeight="1">
      <c r="B193" s="132"/>
      <c r="C193" s="133" t="s">
        <v>503</v>
      </c>
      <c r="D193" s="133" t="s">
        <v>253</v>
      </c>
      <c r="E193" s="134" t="s">
        <v>1569</v>
      </c>
      <c r="F193" s="135" t="s">
        <v>1570</v>
      </c>
      <c r="G193" s="136" t="s">
        <v>1508</v>
      </c>
      <c r="H193" s="137">
        <v>1</v>
      </c>
      <c r="I193" s="138"/>
      <c r="J193" s="139">
        <f>ROUND(I193*H193,2)</f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>O193*H193</f>
        <v>0</v>
      </c>
      <c r="Q193" s="142">
        <v>5.0000000000000001E-4</v>
      </c>
      <c r="R193" s="142">
        <f>Q193*H193</f>
        <v>5.0000000000000001E-4</v>
      </c>
      <c r="S193" s="142">
        <v>0</v>
      </c>
      <c r="T193" s="143">
        <f>S193*H193</f>
        <v>0</v>
      </c>
      <c r="AR193" s="144" t="s">
        <v>315</v>
      </c>
      <c r="AT193" s="144" t="s">
        <v>253</v>
      </c>
      <c r="AU193" s="144" t="s">
        <v>85</v>
      </c>
      <c r="AY193" s="13" t="s">
        <v>251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3" t="s">
        <v>83</v>
      </c>
      <c r="BK193" s="145">
        <f>ROUND(I193*H193,2)</f>
        <v>0</v>
      </c>
      <c r="BL193" s="13" t="s">
        <v>315</v>
      </c>
      <c r="BM193" s="144" t="s">
        <v>785</v>
      </c>
    </row>
    <row r="194" spans="2:65" s="1" customFormat="1" ht="24.2" customHeight="1">
      <c r="B194" s="132"/>
      <c r="C194" s="133" t="s">
        <v>507</v>
      </c>
      <c r="D194" s="133" t="s">
        <v>253</v>
      </c>
      <c r="E194" s="134" t="s">
        <v>1571</v>
      </c>
      <c r="F194" s="135" t="s">
        <v>1572</v>
      </c>
      <c r="G194" s="136" t="s">
        <v>821</v>
      </c>
      <c r="H194" s="160"/>
      <c r="I194" s="138"/>
      <c r="J194" s="139">
        <f>ROUND(I194*H194,2)</f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315</v>
      </c>
      <c r="AT194" s="144" t="s">
        <v>253</v>
      </c>
      <c r="AU194" s="144" t="s">
        <v>85</v>
      </c>
      <c r="AY194" s="13" t="s">
        <v>251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3" t="s">
        <v>83</v>
      </c>
      <c r="BK194" s="145">
        <f>ROUND(I194*H194,2)</f>
        <v>0</v>
      </c>
      <c r="BL194" s="13" t="s">
        <v>315</v>
      </c>
      <c r="BM194" s="144" t="s">
        <v>793</v>
      </c>
    </row>
    <row r="195" spans="2:65" s="11" customFormat="1" ht="25.9" customHeight="1">
      <c r="B195" s="120"/>
      <c r="D195" s="121" t="s">
        <v>75</v>
      </c>
      <c r="E195" s="122" t="s">
        <v>1573</v>
      </c>
      <c r="F195" s="122" t="s">
        <v>1574</v>
      </c>
      <c r="I195" s="123"/>
      <c r="J195" s="124">
        <f>BK195</f>
        <v>0</v>
      </c>
      <c r="L195" s="120"/>
      <c r="M195" s="125"/>
      <c r="P195" s="126">
        <f>SUM(P196:P197)</f>
        <v>0</v>
      </c>
      <c r="R195" s="126">
        <f>SUM(R196:R197)</f>
        <v>0</v>
      </c>
      <c r="T195" s="127">
        <f>SUM(T196:T197)</f>
        <v>0</v>
      </c>
      <c r="AR195" s="121" t="s">
        <v>258</v>
      </c>
      <c r="AT195" s="128" t="s">
        <v>75</v>
      </c>
      <c r="AU195" s="128" t="s">
        <v>76</v>
      </c>
      <c r="AY195" s="121" t="s">
        <v>251</v>
      </c>
      <c r="BK195" s="129">
        <f>SUM(BK196:BK197)</f>
        <v>0</v>
      </c>
    </row>
    <row r="196" spans="2:65" s="1" customFormat="1" ht="24.2" customHeight="1">
      <c r="B196" s="132"/>
      <c r="C196" s="133" t="s">
        <v>511</v>
      </c>
      <c r="D196" s="133" t="s">
        <v>253</v>
      </c>
      <c r="E196" s="134" t="s">
        <v>1575</v>
      </c>
      <c r="F196" s="135" t="s">
        <v>1576</v>
      </c>
      <c r="G196" s="136" t="s">
        <v>1577</v>
      </c>
      <c r="H196" s="137">
        <v>5</v>
      </c>
      <c r="I196" s="138"/>
      <c r="J196" s="139">
        <f>ROUND(I196*H196,2)</f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1578</v>
      </c>
      <c r="AT196" s="144" t="s">
        <v>253</v>
      </c>
      <c r="AU196" s="144" t="s">
        <v>83</v>
      </c>
      <c r="AY196" s="13" t="s">
        <v>251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3" t="s">
        <v>83</v>
      </c>
      <c r="BK196" s="145">
        <f>ROUND(I196*H196,2)</f>
        <v>0</v>
      </c>
      <c r="BL196" s="13" t="s">
        <v>1578</v>
      </c>
      <c r="BM196" s="144" t="s">
        <v>802</v>
      </c>
    </row>
    <row r="197" spans="2:65" s="1" customFormat="1" ht="24.2" customHeight="1">
      <c r="B197" s="132"/>
      <c r="C197" s="133" t="s">
        <v>515</v>
      </c>
      <c r="D197" s="133" t="s">
        <v>253</v>
      </c>
      <c r="E197" s="134" t="s">
        <v>1579</v>
      </c>
      <c r="F197" s="135" t="s">
        <v>1580</v>
      </c>
      <c r="G197" s="136" t="s">
        <v>1577</v>
      </c>
      <c r="H197" s="137">
        <v>25</v>
      </c>
      <c r="I197" s="138"/>
      <c r="J197" s="139">
        <f>ROUND(I197*H197,2)</f>
        <v>0</v>
      </c>
      <c r="K197" s="135" t="s">
        <v>257</v>
      </c>
      <c r="L197" s="28"/>
      <c r="M197" s="161" t="s">
        <v>1</v>
      </c>
      <c r="N197" s="162" t="s">
        <v>41</v>
      </c>
      <c r="O197" s="163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AR197" s="144" t="s">
        <v>1578</v>
      </c>
      <c r="AT197" s="144" t="s">
        <v>253</v>
      </c>
      <c r="AU197" s="144" t="s">
        <v>83</v>
      </c>
      <c r="AY197" s="13" t="s">
        <v>251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3" t="s">
        <v>83</v>
      </c>
      <c r="BK197" s="145">
        <f>ROUND(I197*H197,2)</f>
        <v>0</v>
      </c>
      <c r="BL197" s="13" t="s">
        <v>1578</v>
      </c>
      <c r="BM197" s="144" t="s">
        <v>810</v>
      </c>
    </row>
    <row r="198" spans="2:65" s="1" customFormat="1" ht="6.95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8"/>
    </row>
  </sheetData>
  <autoFilter ref="C129:K197" xr:uid="{00000000-0009-0000-0000-000010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154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4147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ROUND(J128,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ROUND((SUM(BE128:BE145)),  2)</f>
        <v>0</v>
      </c>
      <c r="I37" s="92">
        <v>0.21</v>
      </c>
      <c r="J37" s="81">
        <f>ROUND(((SUM(BE128:BE145))*I37),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ROUND((SUM(BF128:BF145)),  2)</f>
        <v>0</v>
      </c>
      <c r="I38" s="92">
        <v>0.15</v>
      </c>
      <c r="J38" s="81">
        <f>ROUND(((SUM(BF128:BF145))*I38),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ROUND((SUM(BG128:BG145)),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ROUND((SUM(BH128:BH145)),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ROUND((SUM(BI128:BI145)),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02.03 - STLAČENÝ VZDUCH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J128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47" s="9" customFormat="1" ht="19.899999999999999" customHeight="1">
      <c r="B102" s="108"/>
      <c r="D102" s="109" t="s">
        <v>1396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47" s="9" customFormat="1" ht="19.899999999999999" customHeight="1">
      <c r="B103" s="108"/>
      <c r="D103" s="109" t="s">
        <v>1582</v>
      </c>
      <c r="E103" s="110"/>
      <c r="F103" s="110"/>
      <c r="G103" s="110"/>
      <c r="H103" s="110"/>
      <c r="I103" s="110"/>
      <c r="J103" s="111">
        <f>J138</f>
        <v>0</v>
      </c>
      <c r="L103" s="108"/>
    </row>
    <row r="104" spans="2:47" s="8" customFormat="1" ht="24.95" customHeight="1">
      <c r="B104" s="104"/>
      <c r="D104" s="105" t="s">
        <v>1400</v>
      </c>
      <c r="E104" s="106"/>
      <c r="F104" s="106"/>
      <c r="G104" s="106"/>
      <c r="H104" s="106"/>
      <c r="I104" s="106"/>
      <c r="J104" s="107">
        <f>J144</f>
        <v>0</v>
      </c>
      <c r="L104" s="104"/>
    </row>
    <row r="105" spans="2:47" s="1" customFormat="1" ht="21.75" customHeight="1">
      <c r="B105" s="28"/>
      <c r="L105" s="28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17" t="s">
        <v>236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16</v>
      </c>
      <c r="L113" s="28"/>
    </row>
    <row r="114" spans="2:63" s="1" customFormat="1" ht="26.25" customHeight="1">
      <c r="B114" s="28"/>
      <c r="E114" s="210" t="str">
        <f>E7</f>
        <v>PŘÍSTAVBA A STAVEBNÍ ÚPRAVY  DÍLEN HORSKÁ 258, VRCHLABÍ</v>
      </c>
      <c r="F114" s="211"/>
      <c r="G114" s="211"/>
      <c r="H114" s="211"/>
      <c r="L114" s="28"/>
    </row>
    <row r="115" spans="2:63" ht="12" customHeight="1">
      <c r="B115" s="16"/>
      <c r="C115" s="23" t="s">
        <v>198</v>
      </c>
      <c r="L115" s="16"/>
    </row>
    <row r="116" spans="2:63" ht="16.5" customHeight="1">
      <c r="B116" s="16"/>
      <c r="E116" s="210" t="s">
        <v>3394</v>
      </c>
      <c r="F116" s="170"/>
      <c r="G116" s="170"/>
      <c r="H116" s="170"/>
      <c r="L116" s="16"/>
    </row>
    <row r="117" spans="2:63" ht="12" customHeight="1">
      <c r="B117" s="16"/>
      <c r="C117" s="23" t="s">
        <v>200</v>
      </c>
      <c r="L117" s="16"/>
    </row>
    <row r="118" spans="2:63" s="1" customFormat="1" ht="16.5" customHeight="1">
      <c r="B118" s="28"/>
      <c r="E118" s="203" t="s">
        <v>3395</v>
      </c>
      <c r="F118" s="212"/>
      <c r="G118" s="212"/>
      <c r="H118" s="212"/>
      <c r="L118" s="28"/>
    </row>
    <row r="119" spans="2:63" s="1" customFormat="1" ht="12" customHeight="1">
      <c r="B119" s="28"/>
      <c r="C119" s="23" t="s">
        <v>202</v>
      </c>
      <c r="L119" s="28"/>
    </row>
    <row r="120" spans="2:63" s="1" customFormat="1" ht="30" customHeight="1">
      <c r="B120" s="28"/>
      <c r="E120" s="192" t="str">
        <f>E13</f>
        <v>SO 02.03 - STLAČENÝ VZDUCH II.etapa STAVEBNÍ ÚPRAVY</v>
      </c>
      <c r="F120" s="212"/>
      <c r="G120" s="212"/>
      <c r="H120" s="212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F16</f>
        <v>Vrchlabí</v>
      </c>
      <c r="I122" s="23" t="s">
        <v>22</v>
      </c>
      <c r="J122" s="48" t="str">
        <f>IF(J16="","",J16)</f>
        <v>25. 10. 2023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24</v>
      </c>
      <c r="F124" s="21" t="str">
        <f>E19</f>
        <v>Královéhradecký kraj</v>
      </c>
      <c r="I124" s="23" t="s">
        <v>30</v>
      </c>
      <c r="J124" s="26" t="str">
        <f>E25</f>
        <v xml:space="preserve"> </v>
      </c>
      <c r="L124" s="28"/>
    </row>
    <row r="125" spans="2:63" s="1" customFormat="1" ht="15.2" customHeight="1">
      <c r="B125" s="28"/>
      <c r="C125" s="23" t="s">
        <v>28</v>
      </c>
      <c r="F125" s="21" t="str">
        <f>IF(E22="","",E22)</f>
        <v>Vyplň údaj</v>
      </c>
      <c r="I125" s="23" t="s">
        <v>33</v>
      </c>
      <c r="J125" s="26" t="str">
        <f>E28</f>
        <v>IRBOS s.r.o.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237</v>
      </c>
      <c r="D127" s="114" t="s">
        <v>61</v>
      </c>
      <c r="E127" s="114" t="s">
        <v>57</v>
      </c>
      <c r="F127" s="114" t="s">
        <v>58</v>
      </c>
      <c r="G127" s="114" t="s">
        <v>238</v>
      </c>
      <c r="H127" s="114" t="s">
        <v>239</v>
      </c>
      <c r="I127" s="114" t="s">
        <v>240</v>
      </c>
      <c r="J127" s="114" t="s">
        <v>207</v>
      </c>
      <c r="K127" s="115" t="s">
        <v>241</v>
      </c>
      <c r="L127" s="112"/>
      <c r="M127" s="55" t="s">
        <v>1</v>
      </c>
      <c r="N127" s="56" t="s">
        <v>40</v>
      </c>
      <c r="O127" s="56" t="s">
        <v>242</v>
      </c>
      <c r="P127" s="56" t="s">
        <v>243</v>
      </c>
      <c r="Q127" s="56" t="s">
        <v>244</v>
      </c>
      <c r="R127" s="56" t="s">
        <v>245</v>
      </c>
      <c r="S127" s="56" t="s">
        <v>246</v>
      </c>
      <c r="T127" s="57" t="s">
        <v>247</v>
      </c>
    </row>
    <row r="128" spans="2:63" s="1" customFormat="1" ht="22.9" customHeight="1">
      <c r="B128" s="28"/>
      <c r="C128" s="60" t="s">
        <v>248</v>
      </c>
      <c r="J128" s="116">
        <f>BK128</f>
        <v>0</v>
      </c>
      <c r="L128" s="28"/>
      <c r="M128" s="58"/>
      <c r="N128" s="49"/>
      <c r="O128" s="49"/>
      <c r="P128" s="117">
        <f>P129+P144</f>
        <v>0</v>
      </c>
      <c r="Q128" s="49"/>
      <c r="R128" s="117">
        <f>R129+R144</f>
        <v>9.6700000000000008E-2</v>
      </c>
      <c r="S128" s="49"/>
      <c r="T128" s="118">
        <f>T129+T144</f>
        <v>0</v>
      </c>
      <c r="AT128" s="13" t="s">
        <v>75</v>
      </c>
      <c r="AU128" s="13" t="s">
        <v>209</v>
      </c>
      <c r="BK128" s="119">
        <f>BK129+BK144</f>
        <v>0</v>
      </c>
    </row>
    <row r="129" spans="2:65" s="11" customFormat="1" ht="25.9" customHeight="1">
      <c r="B129" s="120"/>
      <c r="D129" s="121" t="s">
        <v>75</v>
      </c>
      <c r="E129" s="122" t="s">
        <v>781</v>
      </c>
      <c r="F129" s="122" t="s">
        <v>782</v>
      </c>
      <c r="I129" s="123"/>
      <c r="J129" s="124">
        <f>BK129</f>
        <v>0</v>
      </c>
      <c r="L129" s="120"/>
      <c r="M129" s="125"/>
      <c r="P129" s="126">
        <f>P130+P138</f>
        <v>0</v>
      </c>
      <c r="R129" s="126">
        <f>R130+R138</f>
        <v>9.6700000000000008E-2</v>
      </c>
      <c r="T129" s="127">
        <f>T130+T138</f>
        <v>0</v>
      </c>
      <c r="AR129" s="121" t="s">
        <v>85</v>
      </c>
      <c r="AT129" s="128" t="s">
        <v>75</v>
      </c>
      <c r="AU129" s="128" t="s">
        <v>76</v>
      </c>
      <c r="AY129" s="121" t="s">
        <v>251</v>
      </c>
      <c r="BK129" s="129">
        <f>BK130+BK138</f>
        <v>0</v>
      </c>
    </row>
    <row r="130" spans="2:65" s="11" customFormat="1" ht="22.9" customHeight="1">
      <c r="B130" s="120"/>
      <c r="D130" s="121" t="s">
        <v>75</v>
      </c>
      <c r="E130" s="130" t="s">
        <v>1442</v>
      </c>
      <c r="F130" s="130" t="s">
        <v>1443</v>
      </c>
      <c r="I130" s="123"/>
      <c r="J130" s="131">
        <f>BK130</f>
        <v>0</v>
      </c>
      <c r="L130" s="120"/>
      <c r="M130" s="125"/>
      <c r="P130" s="126">
        <f>SUM(P131:P137)</f>
        <v>0</v>
      </c>
      <c r="R130" s="126">
        <f>SUM(R131:R137)</f>
        <v>9.5020000000000007E-2</v>
      </c>
      <c r="T130" s="127">
        <f>SUM(T131:T137)</f>
        <v>0</v>
      </c>
      <c r="AR130" s="121" t="s">
        <v>85</v>
      </c>
      <c r="AT130" s="128" t="s">
        <v>75</v>
      </c>
      <c r="AU130" s="128" t="s">
        <v>83</v>
      </c>
      <c r="AY130" s="121" t="s">
        <v>251</v>
      </c>
      <c r="BK130" s="129">
        <f>SUM(BK131:BK137)</f>
        <v>0</v>
      </c>
    </row>
    <row r="131" spans="2:65" s="1" customFormat="1" ht="24.2" customHeight="1">
      <c r="B131" s="132"/>
      <c r="C131" s="133" t="s">
        <v>83</v>
      </c>
      <c r="D131" s="133" t="s">
        <v>253</v>
      </c>
      <c r="E131" s="134" t="s">
        <v>1583</v>
      </c>
      <c r="F131" s="135" t="s">
        <v>1584</v>
      </c>
      <c r="G131" s="136" t="s">
        <v>411</v>
      </c>
      <c r="H131" s="137">
        <v>15</v>
      </c>
      <c r="I131" s="138"/>
      <c r="J131" s="139">
        <f t="shared" ref="J131:J137" si="0">ROUND(I131*H131,2)</f>
        <v>0</v>
      </c>
      <c r="K131" s="135" t="s">
        <v>257</v>
      </c>
      <c r="L131" s="28"/>
      <c r="M131" s="140" t="s">
        <v>1</v>
      </c>
      <c r="N131" s="141" t="s">
        <v>41</v>
      </c>
      <c r="P131" s="142">
        <f t="shared" ref="P131:P137" si="1">O131*H131</f>
        <v>0</v>
      </c>
      <c r="Q131" s="142">
        <v>1.2600000000000001E-3</v>
      </c>
      <c r="R131" s="142">
        <f t="shared" ref="R131:R137" si="2">Q131*H131</f>
        <v>1.89E-2</v>
      </c>
      <c r="S131" s="142">
        <v>0</v>
      </c>
      <c r="T131" s="143">
        <f t="shared" ref="T131:T137" si="3">S131*H131</f>
        <v>0</v>
      </c>
      <c r="AR131" s="144" t="s">
        <v>315</v>
      </c>
      <c r="AT131" s="144" t="s">
        <v>253</v>
      </c>
      <c r="AU131" s="144" t="s">
        <v>85</v>
      </c>
      <c r="AY131" s="13" t="s">
        <v>251</v>
      </c>
      <c r="BE131" s="145">
        <f t="shared" ref="BE131:BE137" si="4">IF(N131="základní",J131,0)</f>
        <v>0</v>
      </c>
      <c r="BF131" s="145">
        <f t="shared" ref="BF131:BF137" si="5">IF(N131="snížená",J131,0)</f>
        <v>0</v>
      </c>
      <c r="BG131" s="145">
        <f t="shared" ref="BG131:BG137" si="6">IF(N131="zákl. přenesená",J131,0)</f>
        <v>0</v>
      </c>
      <c r="BH131" s="145">
        <f t="shared" ref="BH131:BH137" si="7">IF(N131="sníž. přenesená",J131,0)</f>
        <v>0</v>
      </c>
      <c r="BI131" s="145">
        <f t="shared" ref="BI131:BI137" si="8">IF(N131="nulová",J131,0)</f>
        <v>0</v>
      </c>
      <c r="BJ131" s="13" t="s">
        <v>83</v>
      </c>
      <c r="BK131" s="145">
        <f t="shared" ref="BK131:BK137" si="9">ROUND(I131*H131,2)</f>
        <v>0</v>
      </c>
      <c r="BL131" s="13" t="s">
        <v>315</v>
      </c>
      <c r="BM131" s="144" t="s">
        <v>85</v>
      </c>
    </row>
    <row r="132" spans="2:65" s="1" customFormat="1" ht="24.2" customHeight="1">
      <c r="B132" s="132"/>
      <c r="C132" s="133" t="s">
        <v>85</v>
      </c>
      <c r="D132" s="133" t="s">
        <v>253</v>
      </c>
      <c r="E132" s="134" t="s">
        <v>1585</v>
      </c>
      <c r="F132" s="135" t="s">
        <v>1586</v>
      </c>
      <c r="G132" s="136" t="s">
        <v>411</v>
      </c>
      <c r="H132" s="137">
        <v>45</v>
      </c>
      <c r="I132" s="138"/>
      <c r="J132" s="139">
        <f t="shared" si="0"/>
        <v>0</v>
      </c>
      <c r="K132" s="135" t="s">
        <v>257</v>
      </c>
      <c r="L132" s="28"/>
      <c r="M132" s="140" t="s">
        <v>1</v>
      </c>
      <c r="N132" s="141" t="s">
        <v>41</v>
      </c>
      <c r="P132" s="142">
        <f t="shared" si="1"/>
        <v>0</v>
      </c>
      <c r="Q132" s="142">
        <v>1.5299999999999999E-3</v>
      </c>
      <c r="R132" s="142">
        <f t="shared" si="2"/>
        <v>6.8849999999999995E-2</v>
      </c>
      <c r="S132" s="142">
        <v>0</v>
      </c>
      <c r="T132" s="143">
        <f t="shared" si="3"/>
        <v>0</v>
      </c>
      <c r="AR132" s="144" t="s">
        <v>315</v>
      </c>
      <c r="AT132" s="144" t="s">
        <v>253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315</v>
      </c>
      <c r="BM132" s="144" t="s">
        <v>258</v>
      </c>
    </row>
    <row r="133" spans="2:65" s="1" customFormat="1" ht="33" customHeight="1">
      <c r="B133" s="132"/>
      <c r="C133" s="133" t="s">
        <v>93</v>
      </c>
      <c r="D133" s="133" t="s">
        <v>253</v>
      </c>
      <c r="E133" s="134" t="s">
        <v>1587</v>
      </c>
      <c r="F133" s="135" t="s">
        <v>1588</v>
      </c>
      <c r="G133" s="136" t="s">
        <v>1589</v>
      </c>
      <c r="H133" s="137">
        <v>42</v>
      </c>
      <c r="I133" s="138"/>
      <c r="J133" s="139">
        <f t="shared" si="0"/>
        <v>0</v>
      </c>
      <c r="K133" s="135" t="s">
        <v>1590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315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315</v>
      </c>
      <c r="BM133" s="144" t="s">
        <v>274</v>
      </c>
    </row>
    <row r="134" spans="2:65" s="1" customFormat="1" ht="16.5" customHeight="1">
      <c r="B134" s="132"/>
      <c r="C134" s="133" t="s">
        <v>258</v>
      </c>
      <c r="D134" s="133" t="s">
        <v>253</v>
      </c>
      <c r="E134" s="134" t="s">
        <v>1474</v>
      </c>
      <c r="F134" s="135" t="s">
        <v>1475</v>
      </c>
      <c r="G134" s="136" t="s">
        <v>411</v>
      </c>
      <c r="H134" s="137">
        <v>25</v>
      </c>
      <c r="I134" s="138"/>
      <c r="J134" s="139">
        <f t="shared" si="0"/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2.5999999999999998E-4</v>
      </c>
      <c r="R134" s="142">
        <f t="shared" si="2"/>
        <v>6.4999999999999997E-3</v>
      </c>
      <c r="S134" s="142">
        <v>0</v>
      </c>
      <c r="T134" s="143">
        <f t="shared" si="3"/>
        <v>0</v>
      </c>
      <c r="AR134" s="144" t="s">
        <v>315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315</v>
      </c>
      <c r="BM134" s="144" t="s">
        <v>283</v>
      </c>
    </row>
    <row r="135" spans="2:65" s="1" customFormat="1" ht="16.5" customHeight="1">
      <c r="B135" s="132"/>
      <c r="C135" s="133" t="s">
        <v>270</v>
      </c>
      <c r="D135" s="133" t="s">
        <v>253</v>
      </c>
      <c r="E135" s="134" t="s">
        <v>1478</v>
      </c>
      <c r="F135" s="135" t="s">
        <v>1479</v>
      </c>
      <c r="G135" s="136" t="s">
        <v>335</v>
      </c>
      <c r="H135" s="137">
        <v>7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315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315</v>
      </c>
      <c r="BM135" s="144" t="s">
        <v>292</v>
      </c>
    </row>
    <row r="136" spans="2:65" s="1" customFormat="1" ht="24.2" customHeight="1">
      <c r="B136" s="132"/>
      <c r="C136" s="133" t="s">
        <v>274</v>
      </c>
      <c r="D136" s="133" t="s">
        <v>253</v>
      </c>
      <c r="E136" s="134" t="s">
        <v>1591</v>
      </c>
      <c r="F136" s="135" t="s">
        <v>1592</v>
      </c>
      <c r="G136" s="136" t="s">
        <v>335</v>
      </c>
      <c r="H136" s="137">
        <v>7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1.1E-4</v>
      </c>
      <c r="R136" s="142">
        <f t="shared" si="2"/>
        <v>7.7000000000000007E-4</v>
      </c>
      <c r="S136" s="142">
        <v>0</v>
      </c>
      <c r="T136" s="143">
        <f t="shared" si="3"/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315</v>
      </c>
      <c r="BM136" s="144" t="s">
        <v>300</v>
      </c>
    </row>
    <row r="137" spans="2:65" s="1" customFormat="1" ht="24.2" customHeight="1">
      <c r="B137" s="132"/>
      <c r="C137" s="133" t="s">
        <v>278</v>
      </c>
      <c r="D137" s="133" t="s">
        <v>253</v>
      </c>
      <c r="E137" s="134" t="s">
        <v>1515</v>
      </c>
      <c r="F137" s="135" t="s">
        <v>1595</v>
      </c>
      <c r="G137" s="136" t="s">
        <v>821</v>
      </c>
      <c r="H137" s="160"/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315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4148</v>
      </c>
    </row>
    <row r="138" spans="2:65" s="11" customFormat="1" ht="22.9" customHeight="1">
      <c r="B138" s="120"/>
      <c r="D138" s="121" t="s">
        <v>75</v>
      </c>
      <c r="E138" s="130" t="s">
        <v>1597</v>
      </c>
      <c r="F138" s="130" t="s">
        <v>1598</v>
      </c>
      <c r="I138" s="123"/>
      <c r="J138" s="131">
        <f>BK138</f>
        <v>0</v>
      </c>
      <c r="L138" s="120"/>
      <c r="M138" s="125"/>
      <c r="P138" s="126">
        <f>SUM(P139:P143)</f>
        <v>0</v>
      </c>
      <c r="R138" s="126">
        <f>SUM(R139:R143)</f>
        <v>1.6800000000000001E-3</v>
      </c>
      <c r="T138" s="127">
        <f>SUM(T139:T143)</f>
        <v>0</v>
      </c>
      <c r="AR138" s="121" t="s">
        <v>85</v>
      </c>
      <c r="AT138" s="128" t="s">
        <v>75</v>
      </c>
      <c r="AU138" s="128" t="s">
        <v>83</v>
      </c>
      <c r="AY138" s="121" t="s">
        <v>251</v>
      </c>
      <c r="BK138" s="129">
        <f>SUM(BK139:BK143)</f>
        <v>0</v>
      </c>
    </row>
    <row r="139" spans="2:65" s="1" customFormat="1" ht="24.2" customHeight="1">
      <c r="B139" s="132"/>
      <c r="C139" s="133" t="s">
        <v>283</v>
      </c>
      <c r="D139" s="133" t="s">
        <v>253</v>
      </c>
      <c r="E139" s="134" t="s">
        <v>1601</v>
      </c>
      <c r="F139" s="135" t="s">
        <v>1602</v>
      </c>
      <c r="G139" s="136" t="s">
        <v>401</v>
      </c>
      <c r="H139" s="137">
        <v>7</v>
      </c>
      <c r="I139" s="138"/>
      <c r="J139" s="139">
        <f>ROUND(I139*H139,2)</f>
        <v>0</v>
      </c>
      <c r="K139" s="135" t="s">
        <v>1590</v>
      </c>
      <c r="L139" s="28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315</v>
      </c>
      <c r="AT139" s="144" t="s">
        <v>253</v>
      </c>
      <c r="AU139" s="144" t="s">
        <v>85</v>
      </c>
      <c r="AY139" s="13" t="s">
        <v>251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3" t="s">
        <v>83</v>
      </c>
      <c r="BK139" s="145">
        <f>ROUND(I139*H139,2)</f>
        <v>0</v>
      </c>
      <c r="BL139" s="13" t="s">
        <v>315</v>
      </c>
      <c r="BM139" s="144" t="s">
        <v>308</v>
      </c>
    </row>
    <row r="140" spans="2:65" s="1" customFormat="1" ht="33" customHeight="1">
      <c r="B140" s="132"/>
      <c r="C140" s="133" t="s">
        <v>287</v>
      </c>
      <c r="D140" s="133" t="s">
        <v>253</v>
      </c>
      <c r="E140" s="134" t="s">
        <v>1603</v>
      </c>
      <c r="F140" s="135" t="s">
        <v>1604</v>
      </c>
      <c r="G140" s="136" t="s">
        <v>401</v>
      </c>
      <c r="H140" s="137">
        <v>7</v>
      </c>
      <c r="I140" s="138"/>
      <c r="J140" s="139">
        <f>ROUND(I140*H140,2)</f>
        <v>0</v>
      </c>
      <c r="K140" s="135" t="s">
        <v>1590</v>
      </c>
      <c r="L140" s="28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315</v>
      </c>
      <c r="AT140" s="144" t="s">
        <v>253</v>
      </c>
      <c r="AU140" s="144" t="s">
        <v>85</v>
      </c>
      <c r="AY140" s="13" t="s">
        <v>251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3" t="s">
        <v>83</v>
      </c>
      <c r="BK140" s="145">
        <f>ROUND(I140*H140,2)</f>
        <v>0</v>
      </c>
      <c r="BL140" s="13" t="s">
        <v>315</v>
      </c>
      <c r="BM140" s="144" t="s">
        <v>315</v>
      </c>
    </row>
    <row r="141" spans="2:65" s="1" customFormat="1" ht="21.75" customHeight="1">
      <c r="B141" s="132"/>
      <c r="C141" s="133" t="s">
        <v>292</v>
      </c>
      <c r="D141" s="133" t="s">
        <v>253</v>
      </c>
      <c r="E141" s="134" t="s">
        <v>1605</v>
      </c>
      <c r="F141" s="135" t="s">
        <v>1606</v>
      </c>
      <c r="G141" s="136" t="s">
        <v>423</v>
      </c>
      <c r="H141" s="137">
        <v>60</v>
      </c>
      <c r="I141" s="138"/>
      <c r="J141" s="139">
        <f>ROUND(I141*H141,2)</f>
        <v>0</v>
      </c>
      <c r="K141" s="135" t="s">
        <v>1074</v>
      </c>
      <c r="L141" s="28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315</v>
      </c>
      <c r="AT141" s="144" t="s">
        <v>253</v>
      </c>
      <c r="AU141" s="144" t="s">
        <v>85</v>
      </c>
      <c r="AY141" s="13" t="s">
        <v>251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3" t="s">
        <v>83</v>
      </c>
      <c r="BK141" s="145">
        <f>ROUND(I141*H141,2)</f>
        <v>0</v>
      </c>
      <c r="BL141" s="13" t="s">
        <v>315</v>
      </c>
      <c r="BM141" s="144" t="s">
        <v>324</v>
      </c>
    </row>
    <row r="142" spans="2:65" s="1" customFormat="1" ht="24.2" customHeight="1">
      <c r="B142" s="132"/>
      <c r="C142" s="133" t="s">
        <v>296</v>
      </c>
      <c r="D142" s="133" t="s">
        <v>253</v>
      </c>
      <c r="E142" s="134" t="s">
        <v>1607</v>
      </c>
      <c r="F142" s="135" t="s">
        <v>1608</v>
      </c>
      <c r="G142" s="136" t="s">
        <v>335</v>
      </c>
      <c r="H142" s="137">
        <v>7</v>
      </c>
      <c r="I142" s="138"/>
      <c r="J142" s="139">
        <f>ROUND(I142*H142,2)</f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>O142*H142</f>
        <v>0</v>
      </c>
      <c r="Q142" s="142">
        <v>2.4000000000000001E-4</v>
      </c>
      <c r="R142" s="142">
        <f>Q142*H142</f>
        <v>1.6800000000000001E-3</v>
      </c>
      <c r="S142" s="142">
        <v>0</v>
      </c>
      <c r="T142" s="143">
        <f>S142*H142</f>
        <v>0</v>
      </c>
      <c r="AR142" s="144" t="s">
        <v>315</v>
      </c>
      <c r="AT142" s="144" t="s">
        <v>253</v>
      </c>
      <c r="AU142" s="144" t="s">
        <v>85</v>
      </c>
      <c r="AY142" s="13" t="s">
        <v>251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3" t="s">
        <v>83</v>
      </c>
      <c r="BK142" s="145">
        <f>ROUND(I142*H142,2)</f>
        <v>0</v>
      </c>
      <c r="BL142" s="13" t="s">
        <v>315</v>
      </c>
      <c r="BM142" s="144" t="s">
        <v>332</v>
      </c>
    </row>
    <row r="143" spans="2:65" s="1" customFormat="1" ht="24.2" customHeight="1">
      <c r="B143" s="132"/>
      <c r="C143" s="133" t="s">
        <v>300</v>
      </c>
      <c r="D143" s="133" t="s">
        <v>253</v>
      </c>
      <c r="E143" s="134" t="s">
        <v>1609</v>
      </c>
      <c r="F143" s="135" t="s">
        <v>1610</v>
      </c>
      <c r="G143" s="136" t="s">
        <v>821</v>
      </c>
      <c r="H143" s="160"/>
      <c r="I143" s="138"/>
      <c r="J143" s="139">
        <f>ROUND(I143*H143,2)</f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315</v>
      </c>
      <c r="AT143" s="144" t="s">
        <v>253</v>
      </c>
      <c r="AU143" s="144" t="s">
        <v>85</v>
      </c>
      <c r="AY143" s="13" t="s">
        <v>251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3" t="s">
        <v>83</v>
      </c>
      <c r="BK143" s="145">
        <f>ROUND(I143*H143,2)</f>
        <v>0</v>
      </c>
      <c r="BL143" s="13" t="s">
        <v>315</v>
      </c>
      <c r="BM143" s="144" t="s">
        <v>4149</v>
      </c>
    </row>
    <row r="144" spans="2:65" s="11" customFormat="1" ht="25.9" customHeight="1">
      <c r="B144" s="120"/>
      <c r="D144" s="121" t="s">
        <v>75</v>
      </c>
      <c r="E144" s="122" t="s">
        <v>1573</v>
      </c>
      <c r="F144" s="122" t="s">
        <v>1574</v>
      </c>
      <c r="I144" s="123"/>
      <c r="J144" s="124">
        <f>BK144</f>
        <v>0</v>
      </c>
      <c r="L144" s="120"/>
      <c r="M144" s="125"/>
      <c r="P144" s="126">
        <f>P145</f>
        <v>0</v>
      </c>
      <c r="R144" s="126">
        <f>R145</f>
        <v>0</v>
      </c>
      <c r="T144" s="127">
        <f>T145</f>
        <v>0</v>
      </c>
      <c r="AR144" s="121" t="s">
        <v>258</v>
      </c>
      <c r="AT144" s="128" t="s">
        <v>75</v>
      </c>
      <c r="AU144" s="128" t="s">
        <v>76</v>
      </c>
      <c r="AY144" s="121" t="s">
        <v>251</v>
      </c>
      <c r="BK144" s="129">
        <f>BK145</f>
        <v>0</v>
      </c>
    </row>
    <row r="145" spans="2:65" s="1" customFormat="1" ht="24.2" customHeight="1">
      <c r="B145" s="132"/>
      <c r="C145" s="133" t="s">
        <v>304</v>
      </c>
      <c r="D145" s="133" t="s">
        <v>253</v>
      </c>
      <c r="E145" s="134" t="s">
        <v>1579</v>
      </c>
      <c r="F145" s="135" t="s">
        <v>1580</v>
      </c>
      <c r="G145" s="136" t="s">
        <v>1577</v>
      </c>
      <c r="H145" s="137">
        <v>10</v>
      </c>
      <c r="I145" s="138"/>
      <c r="J145" s="139">
        <f>ROUND(I145*H145,2)</f>
        <v>0</v>
      </c>
      <c r="K145" s="135" t="s">
        <v>257</v>
      </c>
      <c r="L145" s="28"/>
      <c r="M145" s="161" t="s">
        <v>1</v>
      </c>
      <c r="N145" s="162" t="s">
        <v>41</v>
      </c>
      <c r="O145" s="163"/>
      <c r="P145" s="164">
        <f>O145*H145</f>
        <v>0</v>
      </c>
      <c r="Q145" s="164">
        <v>0</v>
      </c>
      <c r="R145" s="164">
        <f>Q145*H145</f>
        <v>0</v>
      </c>
      <c r="S145" s="164">
        <v>0</v>
      </c>
      <c r="T145" s="165">
        <f>S145*H145</f>
        <v>0</v>
      </c>
      <c r="AR145" s="144" t="s">
        <v>1578</v>
      </c>
      <c r="AT145" s="144" t="s">
        <v>253</v>
      </c>
      <c r="AU145" s="144" t="s">
        <v>83</v>
      </c>
      <c r="AY145" s="13" t="s">
        <v>251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3" t="s">
        <v>83</v>
      </c>
      <c r="BK145" s="145">
        <f>ROUND(I145*H145,2)</f>
        <v>0</v>
      </c>
      <c r="BL145" s="13" t="s">
        <v>1578</v>
      </c>
      <c r="BM145" s="144" t="s">
        <v>340</v>
      </c>
    </row>
    <row r="146" spans="2:65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28"/>
    </row>
  </sheetData>
  <autoFilter ref="C127:K145" xr:uid="{00000000-0009-0000-0000-000011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157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4150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ROUND(J129,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ROUND((SUM(BE129:BE178)),  2)</f>
        <v>0</v>
      </c>
      <c r="I37" s="92">
        <v>0.21</v>
      </c>
      <c r="J37" s="81">
        <f>ROUND(((SUM(BE129:BE178))*I37),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ROUND((SUM(BF129:BF178)),  2)</f>
        <v>0</v>
      </c>
      <c r="I38" s="92">
        <v>0.15</v>
      </c>
      <c r="J38" s="81">
        <f>ROUND(((SUM(BF129:BF178))*I38),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ROUND((SUM(BG129:BG178)),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ROUND((SUM(BH129:BH178)),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ROUND((SUM(BI129:BI178)),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02.04 - VYTÁPĚNÍ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J129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J130</f>
        <v>0</v>
      </c>
      <c r="L101" s="104"/>
    </row>
    <row r="102" spans="2:47" s="9" customFormat="1" ht="19.899999999999999" customHeight="1">
      <c r="B102" s="108"/>
      <c r="D102" s="109" t="s">
        <v>1615</v>
      </c>
      <c r="E102" s="110"/>
      <c r="F102" s="110"/>
      <c r="G102" s="110"/>
      <c r="H102" s="110"/>
      <c r="I102" s="110"/>
      <c r="J102" s="111">
        <f>J131</f>
        <v>0</v>
      </c>
      <c r="L102" s="108"/>
    </row>
    <row r="103" spans="2:47" s="9" customFormat="1" ht="19.899999999999999" customHeight="1">
      <c r="B103" s="108"/>
      <c r="D103" s="109" t="s">
        <v>1616</v>
      </c>
      <c r="E103" s="110"/>
      <c r="F103" s="110"/>
      <c r="G103" s="110"/>
      <c r="H103" s="110"/>
      <c r="I103" s="110"/>
      <c r="J103" s="111">
        <f>J142</f>
        <v>0</v>
      </c>
      <c r="L103" s="108"/>
    </row>
    <row r="104" spans="2:47" s="9" customFormat="1" ht="19.899999999999999" customHeight="1">
      <c r="B104" s="108"/>
      <c r="D104" s="109" t="s">
        <v>1617</v>
      </c>
      <c r="E104" s="110"/>
      <c r="F104" s="110"/>
      <c r="G104" s="110"/>
      <c r="H104" s="110"/>
      <c r="I104" s="110"/>
      <c r="J104" s="111">
        <f>J149</f>
        <v>0</v>
      </c>
      <c r="L104" s="108"/>
    </row>
    <row r="105" spans="2:47" s="8" customFormat="1" ht="24.95" customHeight="1">
      <c r="B105" s="104"/>
      <c r="D105" s="105" t="s">
        <v>1400</v>
      </c>
      <c r="E105" s="106"/>
      <c r="F105" s="106"/>
      <c r="G105" s="106"/>
      <c r="H105" s="106"/>
      <c r="I105" s="106"/>
      <c r="J105" s="107">
        <f>J173</f>
        <v>0</v>
      </c>
      <c r="L105" s="104"/>
    </row>
    <row r="106" spans="2:47" s="1" customFormat="1" ht="21.75" customHeight="1">
      <c r="B106" s="28"/>
      <c r="L106" s="28"/>
    </row>
    <row r="107" spans="2:47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4.95" customHeight="1">
      <c r="B112" s="28"/>
      <c r="C112" s="17" t="s">
        <v>236</v>
      </c>
      <c r="L112" s="28"/>
    </row>
    <row r="113" spans="2:20" s="1" customFormat="1" ht="6.95" customHeight="1">
      <c r="B113" s="28"/>
      <c r="L113" s="28"/>
    </row>
    <row r="114" spans="2:20" s="1" customFormat="1" ht="12" customHeight="1">
      <c r="B114" s="28"/>
      <c r="C114" s="23" t="s">
        <v>16</v>
      </c>
      <c r="L114" s="28"/>
    </row>
    <row r="115" spans="2:20" s="1" customFormat="1" ht="26.25" customHeight="1">
      <c r="B115" s="28"/>
      <c r="E115" s="210" t="str">
        <f>E7</f>
        <v>PŘÍSTAVBA A STAVEBNÍ ÚPRAVY  DÍLEN HORSKÁ 258, VRCHLABÍ</v>
      </c>
      <c r="F115" s="211"/>
      <c r="G115" s="211"/>
      <c r="H115" s="211"/>
      <c r="L115" s="28"/>
    </row>
    <row r="116" spans="2:20" ht="12" customHeight="1">
      <c r="B116" s="16"/>
      <c r="C116" s="23" t="s">
        <v>198</v>
      </c>
      <c r="L116" s="16"/>
    </row>
    <row r="117" spans="2:20" ht="16.5" customHeight="1">
      <c r="B117" s="16"/>
      <c r="E117" s="210" t="s">
        <v>3394</v>
      </c>
      <c r="F117" s="170"/>
      <c r="G117" s="170"/>
      <c r="H117" s="170"/>
      <c r="L117" s="16"/>
    </row>
    <row r="118" spans="2:20" ht="12" customHeight="1">
      <c r="B118" s="16"/>
      <c r="C118" s="23" t="s">
        <v>200</v>
      </c>
      <c r="L118" s="16"/>
    </row>
    <row r="119" spans="2:20" s="1" customFormat="1" ht="16.5" customHeight="1">
      <c r="B119" s="28"/>
      <c r="E119" s="203" t="s">
        <v>3395</v>
      </c>
      <c r="F119" s="212"/>
      <c r="G119" s="212"/>
      <c r="H119" s="212"/>
      <c r="L119" s="28"/>
    </row>
    <row r="120" spans="2:20" s="1" customFormat="1" ht="12" customHeight="1">
      <c r="B120" s="28"/>
      <c r="C120" s="23" t="s">
        <v>202</v>
      </c>
      <c r="L120" s="28"/>
    </row>
    <row r="121" spans="2:20" s="1" customFormat="1" ht="16.5" customHeight="1">
      <c r="B121" s="28"/>
      <c r="E121" s="192" t="str">
        <f>E13</f>
        <v>SO 02.04 - VYTÁPĚNÍ II.etapa STAVEBNÍ ÚPRAVY</v>
      </c>
      <c r="F121" s="212"/>
      <c r="G121" s="212"/>
      <c r="H121" s="212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20</v>
      </c>
      <c r="F123" s="21" t="str">
        <f>F16</f>
        <v>Vrchlabí</v>
      </c>
      <c r="I123" s="23" t="s">
        <v>22</v>
      </c>
      <c r="J123" s="48" t="str">
        <f>IF(J16="","",J16)</f>
        <v>25. 10. 2023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24</v>
      </c>
      <c r="F125" s="21" t="str">
        <f>E19</f>
        <v>Královéhradecký kraj</v>
      </c>
      <c r="I125" s="23" t="s">
        <v>30</v>
      </c>
      <c r="J125" s="26" t="str">
        <f>E25</f>
        <v xml:space="preserve"> </v>
      </c>
      <c r="L125" s="28"/>
    </row>
    <row r="126" spans="2:20" s="1" customFormat="1" ht="15.2" customHeight="1">
      <c r="B126" s="28"/>
      <c r="C126" s="23" t="s">
        <v>28</v>
      </c>
      <c r="F126" s="21" t="str">
        <f>IF(E22="","",E22)</f>
        <v>Vyplň údaj</v>
      </c>
      <c r="I126" s="23" t="s">
        <v>33</v>
      </c>
      <c r="J126" s="26" t="str">
        <f>E28</f>
        <v>IRBOS s.r.o.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2"/>
      <c r="C128" s="113" t="s">
        <v>237</v>
      </c>
      <c r="D128" s="114" t="s">
        <v>61</v>
      </c>
      <c r="E128" s="114" t="s">
        <v>57</v>
      </c>
      <c r="F128" s="114" t="s">
        <v>58</v>
      </c>
      <c r="G128" s="114" t="s">
        <v>238</v>
      </c>
      <c r="H128" s="114" t="s">
        <v>239</v>
      </c>
      <c r="I128" s="114" t="s">
        <v>240</v>
      </c>
      <c r="J128" s="114" t="s">
        <v>207</v>
      </c>
      <c r="K128" s="115" t="s">
        <v>241</v>
      </c>
      <c r="L128" s="112"/>
      <c r="M128" s="55" t="s">
        <v>1</v>
      </c>
      <c r="N128" s="56" t="s">
        <v>40</v>
      </c>
      <c r="O128" s="56" t="s">
        <v>242</v>
      </c>
      <c r="P128" s="56" t="s">
        <v>243</v>
      </c>
      <c r="Q128" s="56" t="s">
        <v>244</v>
      </c>
      <c r="R128" s="56" t="s">
        <v>245</v>
      </c>
      <c r="S128" s="56" t="s">
        <v>246</v>
      </c>
      <c r="T128" s="57" t="s">
        <v>247</v>
      </c>
    </row>
    <row r="129" spans="2:65" s="1" customFormat="1" ht="22.9" customHeight="1">
      <c r="B129" s="28"/>
      <c r="C129" s="60" t="s">
        <v>248</v>
      </c>
      <c r="J129" s="116">
        <f>BK129</f>
        <v>0</v>
      </c>
      <c r="L129" s="28"/>
      <c r="M129" s="58"/>
      <c r="N129" s="49"/>
      <c r="O129" s="49"/>
      <c r="P129" s="117">
        <f>P130+P173</f>
        <v>0</v>
      </c>
      <c r="Q129" s="49"/>
      <c r="R129" s="117">
        <f>R130+R173</f>
        <v>2.7392300000000001</v>
      </c>
      <c r="S129" s="49"/>
      <c r="T129" s="118">
        <f>T130+T173</f>
        <v>0</v>
      </c>
      <c r="AT129" s="13" t="s">
        <v>75</v>
      </c>
      <c r="AU129" s="13" t="s">
        <v>209</v>
      </c>
      <c r="BK129" s="119">
        <f>BK130+BK173</f>
        <v>0</v>
      </c>
    </row>
    <row r="130" spans="2:65" s="11" customFormat="1" ht="25.9" customHeight="1">
      <c r="B130" s="120"/>
      <c r="D130" s="121" t="s">
        <v>75</v>
      </c>
      <c r="E130" s="122" t="s">
        <v>781</v>
      </c>
      <c r="F130" s="122" t="s">
        <v>782</v>
      </c>
      <c r="I130" s="123"/>
      <c r="J130" s="124">
        <f>BK130</f>
        <v>0</v>
      </c>
      <c r="L130" s="120"/>
      <c r="M130" s="125"/>
      <c r="P130" s="126">
        <f>P131+P142+P149</f>
        <v>0</v>
      </c>
      <c r="R130" s="126">
        <f>R131+R142+R149</f>
        <v>2.7392300000000001</v>
      </c>
      <c r="T130" s="127">
        <f>T131+T142+T149</f>
        <v>0</v>
      </c>
      <c r="AR130" s="121" t="s">
        <v>85</v>
      </c>
      <c r="AT130" s="128" t="s">
        <v>75</v>
      </c>
      <c r="AU130" s="128" t="s">
        <v>76</v>
      </c>
      <c r="AY130" s="121" t="s">
        <v>251</v>
      </c>
      <c r="BK130" s="129">
        <f>BK131+BK142+BK149</f>
        <v>0</v>
      </c>
    </row>
    <row r="131" spans="2:65" s="11" customFormat="1" ht="22.9" customHeight="1">
      <c r="B131" s="120"/>
      <c r="D131" s="121" t="s">
        <v>75</v>
      </c>
      <c r="E131" s="130" t="s">
        <v>1719</v>
      </c>
      <c r="F131" s="130" t="s">
        <v>1720</v>
      </c>
      <c r="I131" s="123"/>
      <c r="J131" s="131">
        <f>BK131</f>
        <v>0</v>
      </c>
      <c r="L131" s="120"/>
      <c r="M131" s="125"/>
      <c r="P131" s="126">
        <f>SUM(P132:P141)</f>
        <v>0</v>
      </c>
      <c r="R131" s="126">
        <f>SUM(R132:R141)</f>
        <v>0.5202</v>
      </c>
      <c r="T131" s="127">
        <f>SUM(T132:T141)</f>
        <v>0</v>
      </c>
      <c r="AR131" s="121" t="s">
        <v>85</v>
      </c>
      <c r="AT131" s="128" t="s">
        <v>75</v>
      </c>
      <c r="AU131" s="128" t="s">
        <v>83</v>
      </c>
      <c r="AY131" s="121" t="s">
        <v>251</v>
      </c>
      <c r="BK131" s="129">
        <f>SUM(BK132:BK141)</f>
        <v>0</v>
      </c>
    </row>
    <row r="132" spans="2:65" s="1" customFormat="1" ht="21.75" customHeight="1">
      <c r="B132" s="132"/>
      <c r="C132" s="133" t="s">
        <v>274</v>
      </c>
      <c r="D132" s="133" t="s">
        <v>253</v>
      </c>
      <c r="E132" s="134" t="s">
        <v>4151</v>
      </c>
      <c r="F132" s="135" t="s">
        <v>4152</v>
      </c>
      <c r="G132" s="136" t="s">
        <v>411</v>
      </c>
      <c r="H132" s="137">
        <v>360</v>
      </c>
      <c r="I132" s="138"/>
      <c r="J132" s="139">
        <f t="shared" ref="J132:J141" si="0">ROUND(I132*H132,2)</f>
        <v>0</v>
      </c>
      <c r="K132" s="135" t="s">
        <v>257</v>
      </c>
      <c r="L132" s="28"/>
      <c r="M132" s="140" t="s">
        <v>1</v>
      </c>
      <c r="N132" s="141" t="s">
        <v>41</v>
      </c>
      <c r="P132" s="142">
        <f t="shared" ref="P132:P141" si="1">O132*H132</f>
        <v>0</v>
      </c>
      <c r="Q132" s="142">
        <v>5.5000000000000003E-4</v>
      </c>
      <c r="R132" s="142">
        <f t="shared" ref="R132:R141" si="2">Q132*H132</f>
        <v>0.19800000000000001</v>
      </c>
      <c r="S132" s="142">
        <v>0</v>
      </c>
      <c r="T132" s="143">
        <f t="shared" ref="T132:T141" si="3">S132*H132</f>
        <v>0</v>
      </c>
      <c r="AR132" s="144" t="s">
        <v>315</v>
      </c>
      <c r="AT132" s="144" t="s">
        <v>253</v>
      </c>
      <c r="AU132" s="144" t="s">
        <v>85</v>
      </c>
      <c r="AY132" s="13" t="s">
        <v>251</v>
      </c>
      <c r="BE132" s="145">
        <f t="shared" ref="BE132:BE141" si="4">IF(N132="základní",J132,0)</f>
        <v>0</v>
      </c>
      <c r="BF132" s="145">
        <f t="shared" ref="BF132:BF141" si="5">IF(N132="snížená",J132,0)</f>
        <v>0</v>
      </c>
      <c r="BG132" s="145">
        <f t="shared" ref="BG132:BG141" si="6">IF(N132="zákl. přenesená",J132,0)</f>
        <v>0</v>
      </c>
      <c r="BH132" s="145">
        <f t="shared" ref="BH132:BH141" si="7">IF(N132="sníž. přenesená",J132,0)</f>
        <v>0</v>
      </c>
      <c r="BI132" s="145">
        <f t="shared" ref="BI132:BI141" si="8">IF(N132="nulová",J132,0)</f>
        <v>0</v>
      </c>
      <c r="BJ132" s="13" t="s">
        <v>83</v>
      </c>
      <c r="BK132" s="145">
        <f t="shared" ref="BK132:BK141" si="9">ROUND(I132*H132,2)</f>
        <v>0</v>
      </c>
      <c r="BL132" s="13" t="s">
        <v>315</v>
      </c>
      <c r="BM132" s="144" t="s">
        <v>300</v>
      </c>
    </row>
    <row r="133" spans="2:65" s="1" customFormat="1" ht="21.75" customHeight="1">
      <c r="B133" s="132"/>
      <c r="C133" s="133" t="s">
        <v>278</v>
      </c>
      <c r="D133" s="133" t="s">
        <v>253</v>
      </c>
      <c r="E133" s="134" t="s">
        <v>4153</v>
      </c>
      <c r="F133" s="135" t="s">
        <v>4154</v>
      </c>
      <c r="G133" s="136" t="s">
        <v>411</v>
      </c>
      <c r="H133" s="137">
        <v>180</v>
      </c>
      <c r="I133" s="138"/>
      <c r="J133" s="139">
        <f t="shared" si="0"/>
        <v>0</v>
      </c>
      <c r="K133" s="135" t="s">
        <v>257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315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315</v>
      </c>
      <c r="BM133" s="144" t="s">
        <v>308</v>
      </c>
    </row>
    <row r="134" spans="2:65" s="1" customFormat="1" ht="21.75" customHeight="1">
      <c r="B134" s="132"/>
      <c r="C134" s="133" t="s">
        <v>283</v>
      </c>
      <c r="D134" s="133" t="s">
        <v>253</v>
      </c>
      <c r="E134" s="134" t="s">
        <v>4155</v>
      </c>
      <c r="F134" s="135" t="s">
        <v>4156</v>
      </c>
      <c r="G134" s="136" t="s">
        <v>411</v>
      </c>
      <c r="H134" s="137">
        <v>288</v>
      </c>
      <c r="I134" s="138"/>
      <c r="J134" s="139">
        <f t="shared" si="0"/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7.1000000000000002E-4</v>
      </c>
      <c r="R134" s="142">
        <f t="shared" si="2"/>
        <v>0.20448</v>
      </c>
      <c r="S134" s="142">
        <v>0</v>
      </c>
      <c r="T134" s="143">
        <f t="shared" si="3"/>
        <v>0</v>
      </c>
      <c r="AR134" s="144" t="s">
        <v>315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315</v>
      </c>
      <c r="BM134" s="144" t="s">
        <v>315</v>
      </c>
    </row>
    <row r="135" spans="2:65" s="1" customFormat="1" ht="21.75" customHeight="1">
      <c r="B135" s="132"/>
      <c r="C135" s="133" t="s">
        <v>287</v>
      </c>
      <c r="D135" s="133" t="s">
        <v>253</v>
      </c>
      <c r="E135" s="134" t="s">
        <v>1741</v>
      </c>
      <c r="F135" s="135" t="s">
        <v>1742</v>
      </c>
      <c r="G135" s="136" t="s">
        <v>411</v>
      </c>
      <c r="H135" s="137">
        <v>36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1.25E-3</v>
      </c>
      <c r="R135" s="142">
        <f t="shared" si="2"/>
        <v>4.4999999999999998E-2</v>
      </c>
      <c r="S135" s="142">
        <v>0</v>
      </c>
      <c r="T135" s="143">
        <f t="shared" si="3"/>
        <v>0</v>
      </c>
      <c r="AR135" s="144" t="s">
        <v>315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315</v>
      </c>
      <c r="BM135" s="144" t="s">
        <v>324</v>
      </c>
    </row>
    <row r="136" spans="2:65" s="1" customFormat="1" ht="21.75" customHeight="1">
      <c r="B136" s="132"/>
      <c r="C136" s="133" t="s">
        <v>292</v>
      </c>
      <c r="D136" s="133" t="s">
        <v>253</v>
      </c>
      <c r="E136" s="134" t="s">
        <v>1743</v>
      </c>
      <c r="F136" s="135" t="s">
        <v>1744</v>
      </c>
      <c r="G136" s="136" t="s">
        <v>411</v>
      </c>
      <c r="H136" s="137">
        <v>36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1.97E-3</v>
      </c>
      <c r="R136" s="142">
        <f t="shared" si="2"/>
        <v>7.0919999999999997E-2</v>
      </c>
      <c r="S136" s="142">
        <v>0</v>
      </c>
      <c r="T136" s="143">
        <f t="shared" si="3"/>
        <v>0</v>
      </c>
      <c r="AR136" s="144" t="s">
        <v>315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315</v>
      </c>
      <c r="BM136" s="144" t="s">
        <v>332</v>
      </c>
    </row>
    <row r="137" spans="2:65" s="1" customFormat="1" ht="24.2" customHeight="1">
      <c r="B137" s="132"/>
      <c r="C137" s="133" t="s">
        <v>296</v>
      </c>
      <c r="D137" s="133" t="s">
        <v>253</v>
      </c>
      <c r="E137" s="134" t="s">
        <v>1745</v>
      </c>
      <c r="F137" s="135" t="s">
        <v>1746</v>
      </c>
      <c r="G137" s="136" t="s">
        <v>335</v>
      </c>
      <c r="H137" s="137">
        <v>180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1.0000000000000001E-5</v>
      </c>
      <c r="R137" s="142">
        <f t="shared" si="2"/>
        <v>1.8000000000000002E-3</v>
      </c>
      <c r="S137" s="142">
        <v>0</v>
      </c>
      <c r="T137" s="143">
        <f t="shared" si="3"/>
        <v>0</v>
      </c>
      <c r="AR137" s="144" t="s">
        <v>315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315</v>
      </c>
      <c r="BM137" s="144" t="s">
        <v>340</v>
      </c>
    </row>
    <row r="138" spans="2:65" s="1" customFormat="1" ht="16.5" customHeight="1">
      <c r="B138" s="132"/>
      <c r="C138" s="133" t="s">
        <v>300</v>
      </c>
      <c r="D138" s="133" t="s">
        <v>253</v>
      </c>
      <c r="E138" s="134" t="s">
        <v>1751</v>
      </c>
      <c r="F138" s="135" t="s">
        <v>1752</v>
      </c>
      <c r="G138" s="136" t="s">
        <v>411</v>
      </c>
      <c r="H138" s="137">
        <v>864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315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315</v>
      </c>
      <c r="BM138" s="144" t="s">
        <v>348</v>
      </c>
    </row>
    <row r="139" spans="2:65" s="1" customFormat="1" ht="16.5" customHeight="1">
      <c r="B139" s="132"/>
      <c r="C139" s="133" t="s">
        <v>304</v>
      </c>
      <c r="D139" s="133" t="s">
        <v>253</v>
      </c>
      <c r="E139" s="134" t="s">
        <v>1753</v>
      </c>
      <c r="F139" s="135" t="s">
        <v>1754</v>
      </c>
      <c r="G139" s="136" t="s">
        <v>411</v>
      </c>
      <c r="H139" s="137">
        <v>36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315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315</v>
      </c>
      <c r="BM139" s="144" t="s">
        <v>356</v>
      </c>
    </row>
    <row r="140" spans="2:65" s="1" customFormat="1" ht="24.2" customHeight="1">
      <c r="B140" s="132"/>
      <c r="C140" s="133" t="s">
        <v>308</v>
      </c>
      <c r="D140" s="133" t="s">
        <v>253</v>
      </c>
      <c r="E140" s="134" t="s">
        <v>1765</v>
      </c>
      <c r="F140" s="135" t="s">
        <v>1766</v>
      </c>
      <c r="G140" s="136" t="s">
        <v>335</v>
      </c>
      <c r="H140" s="137">
        <v>60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315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315</v>
      </c>
      <c r="BM140" s="144" t="s">
        <v>364</v>
      </c>
    </row>
    <row r="141" spans="2:65" s="1" customFormat="1" ht="24.2" customHeight="1">
      <c r="B141" s="132"/>
      <c r="C141" s="133" t="s">
        <v>8</v>
      </c>
      <c r="D141" s="133" t="s">
        <v>253</v>
      </c>
      <c r="E141" s="134" t="s">
        <v>1767</v>
      </c>
      <c r="F141" s="135" t="s">
        <v>1768</v>
      </c>
      <c r="G141" s="136" t="s">
        <v>821</v>
      </c>
      <c r="H141" s="160"/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315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315</v>
      </c>
      <c r="BM141" s="144" t="s">
        <v>4157</v>
      </c>
    </row>
    <row r="142" spans="2:65" s="11" customFormat="1" ht="22.9" customHeight="1">
      <c r="B142" s="120"/>
      <c r="D142" s="121" t="s">
        <v>75</v>
      </c>
      <c r="E142" s="130" t="s">
        <v>1770</v>
      </c>
      <c r="F142" s="130" t="s">
        <v>1771</v>
      </c>
      <c r="I142" s="123"/>
      <c r="J142" s="131">
        <f>BK142</f>
        <v>0</v>
      </c>
      <c r="L142" s="120"/>
      <c r="M142" s="125"/>
      <c r="P142" s="126">
        <f>SUM(P143:P148)</f>
        <v>0</v>
      </c>
      <c r="R142" s="126">
        <f>SUM(R143:R148)</f>
        <v>0</v>
      </c>
      <c r="T142" s="127">
        <f>SUM(T143:T148)</f>
        <v>0</v>
      </c>
      <c r="AR142" s="121" t="s">
        <v>85</v>
      </c>
      <c r="AT142" s="128" t="s">
        <v>75</v>
      </c>
      <c r="AU142" s="128" t="s">
        <v>83</v>
      </c>
      <c r="AY142" s="121" t="s">
        <v>251</v>
      </c>
      <c r="BK142" s="129">
        <f>SUM(BK143:BK148)</f>
        <v>0</v>
      </c>
    </row>
    <row r="143" spans="2:65" s="1" customFormat="1" ht="44.25" customHeight="1">
      <c r="B143" s="132"/>
      <c r="C143" s="146" t="s">
        <v>315</v>
      </c>
      <c r="D143" s="146" t="s">
        <v>423</v>
      </c>
      <c r="E143" s="147" t="s">
        <v>1806</v>
      </c>
      <c r="F143" s="148" t="s">
        <v>1807</v>
      </c>
      <c r="G143" s="149" t="s">
        <v>335</v>
      </c>
      <c r="H143" s="150">
        <v>47</v>
      </c>
      <c r="I143" s="151"/>
      <c r="J143" s="152">
        <f t="shared" ref="J143:J148" si="10">ROUND(I143*H143,2)</f>
        <v>0</v>
      </c>
      <c r="K143" s="148" t="s">
        <v>257</v>
      </c>
      <c r="L143" s="153"/>
      <c r="M143" s="154" t="s">
        <v>1</v>
      </c>
      <c r="N143" s="155" t="s">
        <v>41</v>
      </c>
      <c r="P143" s="142">
        <f t="shared" ref="P143:P148" si="11">O143*H143</f>
        <v>0</v>
      </c>
      <c r="Q143" s="142">
        <v>0</v>
      </c>
      <c r="R143" s="142">
        <f t="shared" ref="R143:R148" si="12">Q143*H143</f>
        <v>0</v>
      </c>
      <c r="S143" s="142">
        <v>0</v>
      </c>
      <c r="T143" s="143">
        <f t="shared" ref="T143:T148" si="13">S143*H143</f>
        <v>0</v>
      </c>
      <c r="AR143" s="144" t="s">
        <v>380</v>
      </c>
      <c r="AT143" s="144" t="s">
        <v>423</v>
      </c>
      <c r="AU143" s="144" t="s">
        <v>85</v>
      </c>
      <c r="AY143" s="13" t="s">
        <v>251</v>
      </c>
      <c r="BE143" s="145">
        <f t="shared" ref="BE143:BE148" si="14">IF(N143="základní",J143,0)</f>
        <v>0</v>
      </c>
      <c r="BF143" s="145">
        <f t="shared" ref="BF143:BF148" si="15">IF(N143="snížená",J143,0)</f>
        <v>0</v>
      </c>
      <c r="BG143" s="145">
        <f t="shared" ref="BG143:BG148" si="16">IF(N143="zákl. přenesená",J143,0)</f>
        <v>0</v>
      </c>
      <c r="BH143" s="145">
        <f t="shared" ref="BH143:BH148" si="17">IF(N143="sníž. přenesená",J143,0)</f>
        <v>0</v>
      </c>
      <c r="BI143" s="145">
        <f t="shared" ref="BI143:BI148" si="18">IF(N143="nulová",J143,0)</f>
        <v>0</v>
      </c>
      <c r="BJ143" s="13" t="s">
        <v>83</v>
      </c>
      <c r="BK143" s="145">
        <f t="shared" ref="BK143:BK148" si="19">ROUND(I143*H143,2)</f>
        <v>0</v>
      </c>
      <c r="BL143" s="13" t="s">
        <v>315</v>
      </c>
      <c r="BM143" s="144" t="s">
        <v>372</v>
      </c>
    </row>
    <row r="144" spans="2:65" s="1" customFormat="1" ht="49.15" customHeight="1">
      <c r="B144" s="132"/>
      <c r="C144" s="146" t="s">
        <v>319</v>
      </c>
      <c r="D144" s="146" t="s">
        <v>423</v>
      </c>
      <c r="E144" s="147" t="s">
        <v>1808</v>
      </c>
      <c r="F144" s="148" t="s">
        <v>1809</v>
      </c>
      <c r="G144" s="149" t="s">
        <v>335</v>
      </c>
      <c r="H144" s="150">
        <v>44</v>
      </c>
      <c r="I144" s="151"/>
      <c r="J144" s="152">
        <f t="shared" si="10"/>
        <v>0</v>
      </c>
      <c r="K144" s="148" t="s">
        <v>257</v>
      </c>
      <c r="L144" s="153"/>
      <c r="M144" s="154" t="s">
        <v>1</v>
      </c>
      <c r="N144" s="155" t="s">
        <v>41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380</v>
      </c>
      <c r="AT144" s="144" t="s">
        <v>423</v>
      </c>
      <c r="AU144" s="144" t="s">
        <v>85</v>
      </c>
      <c r="AY144" s="13" t="s">
        <v>251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3" t="s">
        <v>83</v>
      </c>
      <c r="BK144" s="145">
        <f t="shared" si="19"/>
        <v>0</v>
      </c>
      <c r="BL144" s="13" t="s">
        <v>315</v>
      </c>
      <c r="BM144" s="144" t="s">
        <v>380</v>
      </c>
    </row>
    <row r="145" spans="2:65" s="1" customFormat="1" ht="49.15" customHeight="1">
      <c r="B145" s="132"/>
      <c r="C145" s="146" t="s">
        <v>324</v>
      </c>
      <c r="D145" s="146" t="s">
        <v>423</v>
      </c>
      <c r="E145" s="147" t="s">
        <v>1810</v>
      </c>
      <c r="F145" s="148" t="s">
        <v>1811</v>
      </c>
      <c r="G145" s="149" t="s">
        <v>335</v>
      </c>
      <c r="H145" s="150">
        <v>3</v>
      </c>
      <c r="I145" s="151"/>
      <c r="J145" s="152">
        <f t="shared" si="10"/>
        <v>0</v>
      </c>
      <c r="K145" s="148" t="s">
        <v>257</v>
      </c>
      <c r="L145" s="153"/>
      <c r="M145" s="154" t="s">
        <v>1</v>
      </c>
      <c r="N145" s="155" t="s">
        <v>41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380</v>
      </c>
      <c r="AT145" s="144" t="s">
        <v>423</v>
      </c>
      <c r="AU145" s="144" t="s">
        <v>85</v>
      </c>
      <c r="AY145" s="13" t="s">
        <v>251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3" t="s">
        <v>83</v>
      </c>
      <c r="BK145" s="145">
        <f t="shared" si="19"/>
        <v>0</v>
      </c>
      <c r="BL145" s="13" t="s">
        <v>315</v>
      </c>
      <c r="BM145" s="144" t="s">
        <v>388</v>
      </c>
    </row>
    <row r="146" spans="2:65" s="1" customFormat="1" ht="16.5" customHeight="1">
      <c r="B146" s="132"/>
      <c r="C146" s="146" t="s">
        <v>328</v>
      </c>
      <c r="D146" s="146" t="s">
        <v>423</v>
      </c>
      <c r="E146" s="147" t="s">
        <v>1812</v>
      </c>
      <c r="F146" s="148" t="s">
        <v>4158</v>
      </c>
      <c r="G146" s="149" t="s">
        <v>335</v>
      </c>
      <c r="H146" s="150">
        <v>94</v>
      </c>
      <c r="I146" s="151"/>
      <c r="J146" s="152">
        <f t="shared" si="10"/>
        <v>0</v>
      </c>
      <c r="K146" s="148" t="s">
        <v>257</v>
      </c>
      <c r="L146" s="153"/>
      <c r="M146" s="154" t="s">
        <v>1</v>
      </c>
      <c r="N146" s="155" t="s">
        <v>41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380</v>
      </c>
      <c r="AT146" s="144" t="s">
        <v>423</v>
      </c>
      <c r="AU146" s="144" t="s">
        <v>85</v>
      </c>
      <c r="AY146" s="13" t="s">
        <v>251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3" t="s">
        <v>83</v>
      </c>
      <c r="BK146" s="145">
        <f t="shared" si="19"/>
        <v>0</v>
      </c>
      <c r="BL146" s="13" t="s">
        <v>315</v>
      </c>
      <c r="BM146" s="144" t="s">
        <v>398</v>
      </c>
    </row>
    <row r="147" spans="2:65" s="1" customFormat="1" ht="21.75" customHeight="1">
      <c r="B147" s="132"/>
      <c r="C147" s="146" t="s">
        <v>332</v>
      </c>
      <c r="D147" s="146" t="s">
        <v>423</v>
      </c>
      <c r="E147" s="147" t="s">
        <v>1828</v>
      </c>
      <c r="F147" s="148" t="s">
        <v>1829</v>
      </c>
      <c r="G147" s="149" t="s">
        <v>335</v>
      </c>
      <c r="H147" s="150">
        <v>1</v>
      </c>
      <c r="I147" s="151"/>
      <c r="J147" s="152">
        <f t="shared" si="1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380</v>
      </c>
      <c r="AT147" s="144" t="s">
        <v>423</v>
      </c>
      <c r="AU147" s="144" t="s">
        <v>85</v>
      </c>
      <c r="AY147" s="13" t="s">
        <v>251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3" t="s">
        <v>83</v>
      </c>
      <c r="BK147" s="145">
        <f t="shared" si="19"/>
        <v>0</v>
      </c>
      <c r="BL147" s="13" t="s">
        <v>315</v>
      </c>
      <c r="BM147" s="144" t="s">
        <v>408</v>
      </c>
    </row>
    <row r="148" spans="2:65" s="1" customFormat="1" ht="24.2" customHeight="1">
      <c r="B148" s="132"/>
      <c r="C148" s="133" t="s">
        <v>7</v>
      </c>
      <c r="D148" s="133" t="s">
        <v>253</v>
      </c>
      <c r="E148" s="134" t="s">
        <v>1830</v>
      </c>
      <c r="F148" s="135" t="s">
        <v>1831</v>
      </c>
      <c r="G148" s="136" t="s">
        <v>821</v>
      </c>
      <c r="H148" s="160"/>
      <c r="I148" s="138"/>
      <c r="J148" s="139">
        <f t="shared" si="1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315</v>
      </c>
      <c r="AT148" s="144" t="s">
        <v>253</v>
      </c>
      <c r="AU148" s="144" t="s">
        <v>85</v>
      </c>
      <c r="AY148" s="13" t="s">
        <v>251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3" t="s">
        <v>83</v>
      </c>
      <c r="BK148" s="145">
        <f t="shared" si="19"/>
        <v>0</v>
      </c>
      <c r="BL148" s="13" t="s">
        <v>315</v>
      </c>
      <c r="BM148" s="144" t="s">
        <v>4159</v>
      </c>
    </row>
    <row r="149" spans="2:65" s="11" customFormat="1" ht="22.9" customHeight="1">
      <c r="B149" s="120"/>
      <c r="D149" s="121" t="s">
        <v>75</v>
      </c>
      <c r="E149" s="130" t="s">
        <v>1833</v>
      </c>
      <c r="F149" s="130" t="s">
        <v>1834</v>
      </c>
      <c r="I149" s="123"/>
      <c r="J149" s="131">
        <f>BK149</f>
        <v>0</v>
      </c>
      <c r="L149" s="120"/>
      <c r="M149" s="125"/>
      <c r="P149" s="126">
        <f>SUM(P150:P172)</f>
        <v>0</v>
      </c>
      <c r="R149" s="126">
        <f>SUM(R150:R172)</f>
        <v>2.2190300000000001</v>
      </c>
      <c r="T149" s="127">
        <f>SUM(T150:T172)</f>
        <v>0</v>
      </c>
      <c r="AR149" s="121" t="s">
        <v>85</v>
      </c>
      <c r="AT149" s="128" t="s">
        <v>75</v>
      </c>
      <c r="AU149" s="128" t="s">
        <v>83</v>
      </c>
      <c r="AY149" s="121" t="s">
        <v>251</v>
      </c>
      <c r="BK149" s="129">
        <f>SUM(BK150:BK172)</f>
        <v>0</v>
      </c>
    </row>
    <row r="150" spans="2:65" s="1" customFormat="1" ht="24.2" customHeight="1">
      <c r="B150" s="132"/>
      <c r="C150" s="133" t="s">
        <v>340</v>
      </c>
      <c r="D150" s="133" t="s">
        <v>253</v>
      </c>
      <c r="E150" s="134" t="s">
        <v>1835</v>
      </c>
      <c r="F150" s="135" t="s">
        <v>1836</v>
      </c>
      <c r="G150" s="136" t="s">
        <v>335</v>
      </c>
      <c r="H150" s="137">
        <v>47</v>
      </c>
      <c r="I150" s="138"/>
      <c r="J150" s="139">
        <f t="shared" ref="J150:J172" si="20">ROUND(I150*H150,2)</f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ref="P150:P172" si="21">O150*H150</f>
        <v>0</v>
      </c>
      <c r="Q150" s="142">
        <v>0</v>
      </c>
      <c r="R150" s="142">
        <f t="shared" ref="R150:R172" si="22">Q150*H150</f>
        <v>0</v>
      </c>
      <c r="S150" s="142">
        <v>0</v>
      </c>
      <c r="T150" s="143">
        <f t="shared" ref="T150:T172" si="23">S150*H150</f>
        <v>0</v>
      </c>
      <c r="AR150" s="144" t="s">
        <v>315</v>
      </c>
      <c r="AT150" s="144" t="s">
        <v>253</v>
      </c>
      <c r="AU150" s="144" t="s">
        <v>85</v>
      </c>
      <c r="AY150" s="13" t="s">
        <v>251</v>
      </c>
      <c r="BE150" s="145">
        <f t="shared" ref="BE150:BE172" si="24">IF(N150="základní",J150,0)</f>
        <v>0</v>
      </c>
      <c r="BF150" s="145">
        <f t="shared" ref="BF150:BF172" si="25">IF(N150="snížená",J150,0)</f>
        <v>0</v>
      </c>
      <c r="BG150" s="145">
        <f t="shared" ref="BG150:BG172" si="26">IF(N150="zákl. přenesená",J150,0)</f>
        <v>0</v>
      </c>
      <c r="BH150" s="145">
        <f t="shared" ref="BH150:BH172" si="27">IF(N150="sníž. přenesená",J150,0)</f>
        <v>0</v>
      </c>
      <c r="BI150" s="145">
        <f t="shared" ref="BI150:BI172" si="28">IF(N150="nulová",J150,0)</f>
        <v>0</v>
      </c>
      <c r="BJ150" s="13" t="s">
        <v>83</v>
      </c>
      <c r="BK150" s="145">
        <f t="shared" ref="BK150:BK172" si="29">ROUND(I150*H150,2)</f>
        <v>0</v>
      </c>
      <c r="BL150" s="13" t="s">
        <v>315</v>
      </c>
      <c r="BM150" s="144" t="s">
        <v>418</v>
      </c>
    </row>
    <row r="151" spans="2:65" s="1" customFormat="1" ht="37.9" customHeight="1">
      <c r="B151" s="132"/>
      <c r="C151" s="133" t="s">
        <v>344</v>
      </c>
      <c r="D151" s="133" t="s">
        <v>253</v>
      </c>
      <c r="E151" s="134" t="s">
        <v>4160</v>
      </c>
      <c r="F151" s="135" t="s">
        <v>4161</v>
      </c>
      <c r="G151" s="136" t="s">
        <v>335</v>
      </c>
      <c r="H151" s="137">
        <v>1</v>
      </c>
      <c r="I151" s="138"/>
      <c r="J151" s="139">
        <f t="shared" si="20"/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 t="shared" si="21"/>
        <v>0</v>
      </c>
      <c r="Q151" s="142">
        <v>1.6549999999999999E-2</v>
      </c>
      <c r="R151" s="142">
        <f t="shared" si="22"/>
        <v>1.6549999999999999E-2</v>
      </c>
      <c r="S151" s="142">
        <v>0</v>
      </c>
      <c r="T151" s="143">
        <f t="shared" si="23"/>
        <v>0</v>
      </c>
      <c r="AR151" s="144" t="s">
        <v>315</v>
      </c>
      <c r="AT151" s="144" t="s">
        <v>253</v>
      </c>
      <c r="AU151" s="144" t="s">
        <v>85</v>
      </c>
      <c r="AY151" s="13" t="s">
        <v>251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3" t="s">
        <v>83</v>
      </c>
      <c r="BK151" s="145">
        <f t="shared" si="29"/>
        <v>0</v>
      </c>
      <c r="BL151" s="13" t="s">
        <v>315</v>
      </c>
      <c r="BM151" s="144" t="s">
        <v>427</v>
      </c>
    </row>
    <row r="152" spans="2:65" s="1" customFormat="1" ht="37.9" customHeight="1">
      <c r="B152" s="132"/>
      <c r="C152" s="133" t="s">
        <v>348</v>
      </c>
      <c r="D152" s="133" t="s">
        <v>253</v>
      </c>
      <c r="E152" s="134" t="s">
        <v>4162</v>
      </c>
      <c r="F152" s="135" t="s">
        <v>4163</v>
      </c>
      <c r="G152" s="136" t="s">
        <v>335</v>
      </c>
      <c r="H152" s="137">
        <v>1</v>
      </c>
      <c r="I152" s="138"/>
      <c r="J152" s="139">
        <f t="shared" si="20"/>
        <v>0</v>
      </c>
      <c r="K152" s="135" t="s">
        <v>257</v>
      </c>
      <c r="L152" s="28"/>
      <c r="M152" s="140" t="s">
        <v>1</v>
      </c>
      <c r="N152" s="141" t="s">
        <v>41</v>
      </c>
      <c r="P152" s="142">
        <f t="shared" si="21"/>
        <v>0</v>
      </c>
      <c r="Q152" s="142">
        <v>2.5159999999999998E-2</v>
      </c>
      <c r="R152" s="142">
        <f t="shared" si="22"/>
        <v>2.5159999999999998E-2</v>
      </c>
      <c r="S152" s="142">
        <v>0</v>
      </c>
      <c r="T152" s="143">
        <f t="shared" si="23"/>
        <v>0</v>
      </c>
      <c r="AR152" s="144" t="s">
        <v>315</v>
      </c>
      <c r="AT152" s="144" t="s">
        <v>253</v>
      </c>
      <c r="AU152" s="144" t="s">
        <v>85</v>
      </c>
      <c r="AY152" s="13" t="s">
        <v>251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3" t="s">
        <v>83</v>
      </c>
      <c r="BK152" s="145">
        <f t="shared" si="29"/>
        <v>0</v>
      </c>
      <c r="BL152" s="13" t="s">
        <v>315</v>
      </c>
      <c r="BM152" s="144" t="s">
        <v>435</v>
      </c>
    </row>
    <row r="153" spans="2:65" s="1" customFormat="1" ht="37.9" customHeight="1">
      <c r="B153" s="132"/>
      <c r="C153" s="133" t="s">
        <v>352</v>
      </c>
      <c r="D153" s="133" t="s">
        <v>253</v>
      </c>
      <c r="E153" s="134" t="s">
        <v>4164</v>
      </c>
      <c r="F153" s="135" t="s">
        <v>4165</v>
      </c>
      <c r="G153" s="136" t="s">
        <v>335</v>
      </c>
      <c r="H153" s="137">
        <v>0</v>
      </c>
      <c r="I153" s="138"/>
      <c r="J153" s="139">
        <f t="shared" si="20"/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si="21"/>
        <v>0</v>
      </c>
      <c r="Q153" s="142">
        <v>3.09E-2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315</v>
      </c>
      <c r="AT153" s="144" t="s">
        <v>253</v>
      </c>
      <c r="AU153" s="144" t="s">
        <v>85</v>
      </c>
      <c r="AY153" s="13" t="s">
        <v>251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3" t="s">
        <v>83</v>
      </c>
      <c r="BK153" s="145">
        <f t="shared" si="29"/>
        <v>0</v>
      </c>
      <c r="BL153" s="13" t="s">
        <v>315</v>
      </c>
      <c r="BM153" s="144" t="s">
        <v>443</v>
      </c>
    </row>
    <row r="154" spans="2:65" s="1" customFormat="1" ht="37.9" customHeight="1">
      <c r="B154" s="132"/>
      <c r="C154" s="133" t="s">
        <v>356</v>
      </c>
      <c r="D154" s="133" t="s">
        <v>253</v>
      </c>
      <c r="E154" s="134" t="s">
        <v>4166</v>
      </c>
      <c r="F154" s="135" t="s">
        <v>4167</v>
      </c>
      <c r="G154" s="136" t="s">
        <v>335</v>
      </c>
      <c r="H154" s="137">
        <v>1</v>
      </c>
      <c r="I154" s="138"/>
      <c r="J154" s="139">
        <f t="shared" si="2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21"/>
        <v>0</v>
      </c>
      <c r="Q154" s="142">
        <v>4.0280000000000003E-2</v>
      </c>
      <c r="R154" s="142">
        <f t="shared" si="22"/>
        <v>4.0280000000000003E-2</v>
      </c>
      <c r="S154" s="142">
        <v>0</v>
      </c>
      <c r="T154" s="143">
        <f t="shared" si="23"/>
        <v>0</v>
      </c>
      <c r="AR154" s="144" t="s">
        <v>315</v>
      </c>
      <c r="AT154" s="144" t="s">
        <v>253</v>
      </c>
      <c r="AU154" s="144" t="s">
        <v>85</v>
      </c>
      <c r="AY154" s="13" t="s">
        <v>251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3" t="s">
        <v>83</v>
      </c>
      <c r="BK154" s="145">
        <f t="shared" si="29"/>
        <v>0</v>
      </c>
      <c r="BL154" s="13" t="s">
        <v>315</v>
      </c>
      <c r="BM154" s="144" t="s">
        <v>451</v>
      </c>
    </row>
    <row r="155" spans="2:65" s="1" customFormat="1" ht="37.9" customHeight="1">
      <c r="B155" s="132"/>
      <c r="C155" s="133" t="s">
        <v>360</v>
      </c>
      <c r="D155" s="133" t="s">
        <v>253</v>
      </c>
      <c r="E155" s="134" t="s">
        <v>4168</v>
      </c>
      <c r="F155" s="135" t="s">
        <v>4169</v>
      </c>
      <c r="G155" s="136" t="s">
        <v>335</v>
      </c>
      <c r="H155" s="137">
        <v>1</v>
      </c>
      <c r="I155" s="138"/>
      <c r="J155" s="139">
        <f t="shared" si="2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21"/>
        <v>0</v>
      </c>
      <c r="Q155" s="142">
        <v>1.54E-2</v>
      </c>
      <c r="R155" s="142">
        <f t="shared" si="22"/>
        <v>1.54E-2</v>
      </c>
      <c r="S155" s="142">
        <v>0</v>
      </c>
      <c r="T155" s="143">
        <f t="shared" si="23"/>
        <v>0</v>
      </c>
      <c r="AR155" s="144" t="s">
        <v>315</v>
      </c>
      <c r="AT155" s="144" t="s">
        <v>253</v>
      </c>
      <c r="AU155" s="144" t="s">
        <v>85</v>
      </c>
      <c r="AY155" s="13" t="s">
        <v>251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3" t="s">
        <v>83</v>
      </c>
      <c r="BK155" s="145">
        <f t="shared" si="29"/>
        <v>0</v>
      </c>
      <c r="BL155" s="13" t="s">
        <v>315</v>
      </c>
      <c r="BM155" s="144" t="s">
        <v>459</v>
      </c>
    </row>
    <row r="156" spans="2:65" s="1" customFormat="1" ht="37.9" customHeight="1">
      <c r="B156" s="132"/>
      <c r="C156" s="133" t="s">
        <v>364</v>
      </c>
      <c r="D156" s="133" t="s">
        <v>253</v>
      </c>
      <c r="E156" s="134" t="s">
        <v>4170</v>
      </c>
      <c r="F156" s="135" t="s">
        <v>4171</v>
      </c>
      <c r="G156" s="136" t="s">
        <v>335</v>
      </c>
      <c r="H156" s="137">
        <v>1</v>
      </c>
      <c r="I156" s="138"/>
      <c r="J156" s="139">
        <f t="shared" si="2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21"/>
        <v>0</v>
      </c>
      <c r="Q156" s="142">
        <v>2.1760000000000002E-2</v>
      </c>
      <c r="R156" s="142">
        <f t="shared" si="22"/>
        <v>2.1760000000000002E-2</v>
      </c>
      <c r="S156" s="142">
        <v>0</v>
      </c>
      <c r="T156" s="143">
        <f t="shared" si="23"/>
        <v>0</v>
      </c>
      <c r="AR156" s="144" t="s">
        <v>315</v>
      </c>
      <c r="AT156" s="144" t="s">
        <v>253</v>
      </c>
      <c r="AU156" s="144" t="s">
        <v>85</v>
      </c>
      <c r="AY156" s="13" t="s">
        <v>251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3" t="s">
        <v>83</v>
      </c>
      <c r="BK156" s="145">
        <f t="shared" si="29"/>
        <v>0</v>
      </c>
      <c r="BL156" s="13" t="s">
        <v>315</v>
      </c>
      <c r="BM156" s="144" t="s">
        <v>467</v>
      </c>
    </row>
    <row r="157" spans="2:65" s="1" customFormat="1" ht="37.9" customHeight="1">
      <c r="B157" s="132"/>
      <c r="C157" s="133" t="s">
        <v>368</v>
      </c>
      <c r="D157" s="133" t="s">
        <v>253</v>
      </c>
      <c r="E157" s="134" t="s">
        <v>1845</v>
      </c>
      <c r="F157" s="135" t="s">
        <v>1846</v>
      </c>
      <c r="G157" s="136" t="s">
        <v>335</v>
      </c>
      <c r="H157" s="137">
        <v>6</v>
      </c>
      <c r="I157" s="138"/>
      <c r="J157" s="139">
        <f t="shared" si="2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21"/>
        <v>0</v>
      </c>
      <c r="Q157" s="142">
        <v>3.4799999999999998E-2</v>
      </c>
      <c r="R157" s="142">
        <f t="shared" si="22"/>
        <v>0.20879999999999999</v>
      </c>
      <c r="S157" s="142">
        <v>0</v>
      </c>
      <c r="T157" s="143">
        <f t="shared" si="23"/>
        <v>0</v>
      </c>
      <c r="AR157" s="144" t="s">
        <v>315</v>
      </c>
      <c r="AT157" s="144" t="s">
        <v>253</v>
      </c>
      <c r="AU157" s="144" t="s">
        <v>85</v>
      </c>
      <c r="AY157" s="13" t="s">
        <v>251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3" t="s">
        <v>83</v>
      </c>
      <c r="BK157" s="145">
        <f t="shared" si="29"/>
        <v>0</v>
      </c>
      <c r="BL157" s="13" t="s">
        <v>315</v>
      </c>
      <c r="BM157" s="144" t="s">
        <v>475</v>
      </c>
    </row>
    <row r="158" spans="2:65" s="1" customFormat="1" ht="37.9" customHeight="1">
      <c r="B158" s="132"/>
      <c r="C158" s="133" t="s">
        <v>372</v>
      </c>
      <c r="D158" s="133" t="s">
        <v>253</v>
      </c>
      <c r="E158" s="134" t="s">
        <v>1847</v>
      </c>
      <c r="F158" s="135" t="s">
        <v>1848</v>
      </c>
      <c r="G158" s="136" t="s">
        <v>335</v>
      </c>
      <c r="H158" s="137">
        <v>9</v>
      </c>
      <c r="I158" s="138"/>
      <c r="J158" s="139">
        <f t="shared" si="2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21"/>
        <v>0</v>
      </c>
      <c r="Q158" s="142">
        <v>4.1320000000000003E-2</v>
      </c>
      <c r="R158" s="142">
        <f t="shared" si="22"/>
        <v>0.37188000000000004</v>
      </c>
      <c r="S158" s="142">
        <v>0</v>
      </c>
      <c r="T158" s="143">
        <f t="shared" si="23"/>
        <v>0</v>
      </c>
      <c r="AR158" s="144" t="s">
        <v>315</v>
      </c>
      <c r="AT158" s="144" t="s">
        <v>253</v>
      </c>
      <c r="AU158" s="144" t="s">
        <v>85</v>
      </c>
      <c r="AY158" s="13" t="s">
        <v>251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3" t="s">
        <v>83</v>
      </c>
      <c r="BK158" s="145">
        <f t="shared" si="29"/>
        <v>0</v>
      </c>
      <c r="BL158" s="13" t="s">
        <v>315</v>
      </c>
      <c r="BM158" s="144" t="s">
        <v>483</v>
      </c>
    </row>
    <row r="159" spans="2:65" s="1" customFormat="1" ht="37.9" customHeight="1">
      <c r="B159" s="132"/>
      <c r="C159" s="133" t="s">
        <v>376</v>
      </c>
      <c r="D159" s="133" t="s">
        <v>253</v>
      </c>
      <c r="E159" s="134" t="s">
        <v>4172</v>
      </c>
      <c r="F159" s="135" t="s">
        <v>4173</v>
      </c>
      <c r="G159" s="136" t="s">
        <v>335</v>
      </c>
      <c r="H159" s="137">
        <v>3</v>
      </c>
      <c r="I159" s="138"/>
      <c r="J159" s="139">
        <f t="shared" si="2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21"/>
        <v>0</v>
      </c>
      <c r="Q159" s="142">
        <v>4.7840000000000001E-2</v>
      </c>
      <c r="R159" s="142">
        <f t="shared" si="22"/>
        <v>0.14352000000000001</v>
      </c>
      <c r="S159" s="142">
        <v>0</v>
      </c>
      <c r="T159" s="143">
        <f t="shared" si="23"/>
        <v>0</v>
      </c>
      <c r="AR159" s="144" t="s">
        <v>315</v>
      </c>
      <c r="AT159" s="144" t="s">
        <v>253</v>
      </c>
      <c r="AU159" s="144" t="s">
        <v>85</v>
      </c>
      <c r="AY159" s="13" t="s">
        <v>251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3" t="s">
        <v>83</v>
      </c>
      <c r="BK159" s="145">
        <f t="shared" si="29"/>
        <v>0</v>
      </c>
      <c r="BL159" s="13" t="s">
        <v>315</v>
      </c>
      <c r="BM159" s="144" t="s">
        <v>491</v>
      </c>
    </row>
    <row r="160" spans="2:65" s="1" customFormat="1" ht="37.9" customHeight="1">
      <c r="B160" s="132"/>
      <c r="C160" s="133" t="s">
        <v>380</v>
      </c>
      <c r="D160" s="133" t="s">
        <v>253</v>
      </c>
      <c r="E160" s="134" t="s">
        <v>1849</v>
      </c>
      <c r="F160" s="135" t="s">
        <v>1850</v>
      </c>
      <c r="G160" s="136" t="s">
        <v>335</v>
      </c>
      <c r="H160" s="137">
        <v>1</v>
      </c>
      <c r="I160" s="138"/>
      <c r="J160" s="139">
        <f t="shared" si="2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21"/>
        <v>0</v>
      </c>
      <c r="Q160" s="142">
        <v>6.198E-2</v>
      </c>
      <c r="R160" s="142">
        <f t="shared" si="22"/>
        <v>6.198E-2</v>
      </c>
      <c r="S160" s="142">
        <v>0</v>
      </c>
      <c r="T160" s="143">
        <f t="shared" si="23"/>
        <v>0</v>
      </c>
      <c r="AR160" s="144" t="s">
        <v>315</v>
      </c>
      <c r="AT160" s="144" t="s">
        <v>253</v>
      </c>
      <c r="AU160" s="144" t="s">
        <v>85</v>
      </c>
      <c r="AY160" s="13" t="s">
        <v>251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3" t="s">
        <v>83</v>
      </c>
      <c r="BK160" s="145">
        <f t="shared" si="29"/>
        <v>0</v>
      </c>
      <c r="BL160" s="13" t="s">
        <v>315</v>
      </c>
      <c r="BM160" s="144" t="s">
        <v>499</v>
      </c>
    </row>
    <row r="161" spans="2:65" s="1" customFormat="1" ht="37.9" customHeight="1">
      <c r="B161" s="132"/>
      <c r="C161" s="133" t="s">
        <v>384</v>
      </c>
      <c r="D161" s="133" t="s">
        <v>253</v>
      </c>
      <c r="E161" s="134" t="s">
        <v>4174</v>
      </c>
      <c r="F161" s="135" t="s">
        <v>4175</v>
      </c>
      <c r="G161" s="136" t="s">
        <v>335</v>
      </c>
      <c r="H161" s="137">
        <v>1</v>
      </c>
      <c r="I161" s="138"/>
      <c r="J161" s="139">
        <f t="shared" si="2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21"/>
        <v>0</v>
      </c>
      <c r="Q161" s="142">
        <v>6.8500000000000005E-2</v>
      </c>
      <c r="R161" s="142">
        <f t="shared" si="22"/>
        <v>6.8500000000000005E-2</v>
      </c>
      <c r="S161" s="142">
        <v>0</v>
      </c>
      <c r="T161" s="143">
        <f t="shared" si="23"/>
        <v>0</v>
      </c>
      <c r="AR161" s="144" t="s">
        <v>315</v>
      </c>
      <c r="AT161" s="144" t="s">
        <v>253</v>
      </c>
      <c r="AU161" s="144" t="s">
        <v>85</v>
      </c>
      <c r="AY161" s="13" t="s">
        <v>251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3" t="s">
        <v>83</v>
      </c>
      <c r="BK161" s="145">
        <f t="shared" si="29"/>
        <v>0</v>
      </c>
      <c r="BL161" s="13" t="s">
        <v>315</v>
      </c>
      <c r="BM161" s="144" t="s">
        <v>507</v>
      </c>
    </row>
    <row r="162" spans="2:65" s="1" customFormat="1" ht="37.9" customHeight="1">
      <c r="B162" s="132"/>
      <c r="C162" s="133" t="s">
        <v>388</v>
      </c>
      <c r="D162" s="133" t="s">
        <v>253</v>
      </c>
      <c r="E162" s="134" t="s">
        <v>1851</v>
      </c>
      <c r="F162" s="135" t="s">
        <v>1852</v>
      </c>
      <c r="G162" s="136" t="s">
        <v>335</v>
      </c>
      <c r="H162" s="137">
        <v>3</v>
      </c>
      <c r="I162" s="138"/>
      <c r="J162" s="139">
        <f t="shared" si="2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21"/>
        <v>0</v>
      </c>
      <c r="Q162" s="142">
        <v>4.5319999999999999E-2</v>
      </c>
      <c r="R162" s="142">
        <f t="shared" si="22"/>
        <v>0.13596</v>
      </c>
      <c r="S162" s="142">
        <v>0</v>
      </c>
      <c r="T162" s="143">
        <f t="shared" si="23"/>
        <v>0</v>
      </c>
      <c r="AR162" s="144" t="s">
        <v>315</v>
      </c>
      <c r="AT162" s="144" t="s">
        <v>253</v>
      </c>
      <c r="AU162" s="144" t="s">
        <v>85</v>
      </c>
      <c r="AY162" s="13" t="s">
        <v>251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3" t="s">
        <v>83</v>
      </c>
      <c r="BK162" s="145">
        <f t="shared" si="29"/>
        <v>0</v>
      </c>
      <c r="BL162" s="13" t="s">
        <v>315</v>
      </c>
      <c r="BM162" s="144" t="s">
        <v>515</v>
      </c>
    </row>
    <row r="163" spans="2:65" s="1" customFormat="1" ht="37.9" customHeight="1">
      <c r="B163" s="132"/>
      <c r="C163" s="133" t="s">
        <v>392</v>
      </c>
      <c r="D163" s="133" t="s">
        <v>253</v>
      </c>
      <c r="E163" s="134" t="s">
        <v>4176</v>
      </c>
      <c r="F163" s="135" t="s">
        <v>4177</v>
      </c>
      <c r="G163" s="136" t="s">
        <v>335</v>
      </c>
      <c r="H163" s="137">
        <v>2</v>
      </c>
      <c r="I163" s="138"/>
      <c r="J163" s="139">
        <f t="shared" si="2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21"/>
        <v>0</v>
      </c>
      <c r="Q163" s="142">
        <v>3.5680000000000003E-2</v>
      </c>
      <c r="R163" s="142">
        <f t="shared" si="22"/>
        <v>7.1360000000000007E-2</v>
      </c>
      <c r="S163" s="142">
        <v>0</v>
      </c>
      <c r="T163" s="143">
        <f t="shared" si="23"/>
        <v>0</v>
      </c>
      <c r="AR163" s="144" t="s">
        <v>315</v>
      </c>
      <c r="AT163" s="144" t="s">
        <v>253</v>
      </c>
      <c r="AU163" s="144" t="s">
        <v>85</v>
      </c>
      <c r="AY163" s="13" t="s">
        <v>251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3" t="s">
        <v>83</v>
      </c>
      <c r="BK163" s="145">
        <f t="shared" si="29"/>
        <v>0</v>
      </c>
      <c r="BL163" s="13" t="s">
        <v>315</v>
      </c>
      <c r="BM163" s="144" t="s">
        <v>524</v>
      </c>
    </row>
    <row r="164" spans="2:65" s="1" customFormat="1" ht="37.9" customHeight="1">
      <c r="B164" s="132"/>
      <c r="C164" s="133" t="s">
        <v>398</v>
      </c>
      <c r="D164" s="133" t="s">
        <v>253</v>
      </c>
      <c r="E164" s="134" t="s">
        <v>1853</v>
      </c>
      <c r="F164" s="135" t="s">
        <v>1854</v>
      </c>
      <c r="G164" s="136" t="s">
        <v>335</v>
      </c>
      <c r="H164" s="137">
        <v>4</v>
      </c>
      <c r="I164" s="138"/>
      <c r="J164" s="139">
        <f t="shared" si="2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21"/>
        <v>0</v>
      </c>
      <c r="Q164" s="142">
        <v>4.684E-2</v>
      </c>
      <c r="R164" s="142">
        <f t="shared" si="22"/>
        <v>0.18736</v>
      </c>
      <c r="S164" s="142">
        <v>0</v>
      </c>
      <c r="T164" s="143">
        <f t="shared" si="23"/>
        <v>0</v>
      </c>
      <c r="AR164" s="144" t="s">
        <v>315</v>
      </c>
      <c r="AT164" s="144" t="s">
        <v>253</v>
      </c>
      <c r="AU164" s="144" t="s">
        <v>85</v>
      </c>
      <c r="AY164" s="13" t="s">
        <v>251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3" t="s">
        <v>83</v>
      </c>
      <c r="BK164" s="145">
        <f t="shared" si="29"/>
        <v>0</v>
      </c>
      <c r="BL164" s="13" t="s">
        <v>315</v>
      </c>
      <c r="BM164" s="144" t="s">
        <v>532</v>
      </c>
    </row>
    <row r="165" spans="2:65" s="1" customFormat="1" ht="37.9" customHeight="1">
      <c r="B165" s="132"/>
      <c r="C165" s="133" t="s">
        <v>404</v>
      </c>
      <c r="D165" s="133" t="s">
        <v>253</v>
      </c>
      <c r="E165" s="134" t="s">
        <v>4178</v>
      </c>
      <c r="F165" s="135" t="s">
        <v>4179</v>
      </c>
      <c r="G165" s="136" t="s">
        <v>335</v>
      </c>
      <c r="H165" s="137">
        <v>5</v>
      </c>
      <c r="I165" s="138"/>
      <c r="J165" s="139">
        <f t="shared" si="2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21"/>
        <v>0</v>
      </c>
      <c r="Q165" s="142">
        <v>5.8000000000000003E-2</v>
      </c>
      <c r="R165" s="142">
        <f t="shared" si="22"/>
        <v>0.29000000000000004</v>
      </c>
      <c r="S165" s="142">
        <v>0</v>
      </c>
      <c r="T165" s="143">
        <f t="shared" si="23"/>
        <v>0</v>
      </c>
      <c r="AR165" s="144" t="s">
        <v>315</v>
      </c>
      <c r="AT165" s="144" t="s">
        <v>253</v>
      </c>
      <c r="AU165" s="144" t="s">
        <v>85</v>
      </c>
      <c r="AY165" s="13" t="s">
        <v>251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3" t="s">
        <v>83</v>
      </c>
      <c r="BK165" s="145">
        <f t="shared" si="29"/>
        <v>0</v>
      </c>
      <c r="BL165" s="13" t="s">
        <v>315</v>
      </c>
      <c r="BM165" s="144" t="s">
        <v>540</v>
      </c>
    </row>
    <row r="166" spans="2:65" s="1" customFormat="1" ht="37.9" customHeight="1">
      <c r="B166" s="132"/>
      <c r="C166" s="133" t="s">
        <v>408</v>
      </c>
      <c r="D166" s="133" t="s">
        <v>253</v>
      </c>
      <c r="E166" s="134" t="s">
        <v>4180</v>
      </c>
      <c r="F166" s="135" t="s">
        <v>4181</v>
      </c>
      <c r="G166" s="136" t="s">
        <v>335</v>
      </c>
      <c r="H166" s="137">
        <v>4</v>
      </c>
      <c r="I166" s="138"/>
      <c r="J166" s="139">
        <f t="shared" si="2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21"/>
        <v>0</v>
      </c>
      <c r="Q166" s="142">
        <v>6.9159999999999999E-2</v>
      </c>
      <c r="R166" s="142">
        <f t="shared" si="22"/>
        <v>0.27664</v>
      </c>
      <c r="S166" s="142">
        <v>0</v>
      </c>
      <c r="T166" s="143">
        <f t="shared" si="23"/>
        <v>0</v>
      </c>
      <c r="AR166" s="144" t="s">
        <v>315</v>
      </c>
      <c r="AT166" s="144" t="s">
        <v>253</v>
      </c>
      <c r="AU166" s="144" t="s">
        <v>85</v>
      </c>
      <c r="AY166" s="13" t="s">
        <v>251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3" t="s">
        <v>83</v>
      </c>
      <c r="BK166" s="145">
        <f t="shared" si="29"/>
        <v>0</v>
      </c>
      <c r="BL166" s="13" t="s">
        <v>315</v>
      </c>
      <c r="BM166" s="144" t="s">
        <v>548</v>
      </c>
    </row>
    <row r="167" spans="2:65" s="1" customFormat="1" ht="37.9" customHeight="1">
      <c r="B167" s="132"/>
      <c r="C167" s="133" t="s">
        <v>413</v>
      </c>
      <c r="D167" s="133" t="s">
        <v>253</v>
      </c>
      <c r="E167" s="134" t="s">
        <v>1855</v>
      </c>
      <c r="F167" s="135" t="s">
        <v>1856</v>
      </c>
      <c r="G167" s="136" t="s">
        <v>335</v>
      </c>
      <c r="H167" s="137">
        <v>1</v>
      </c>
      <c r="I167" s="138"/>
      <c r="J167" s="139">
        <f t="shared" si="2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21"/>
        <v>0</v>
      </c>
      <c r="Q167" s="142">
        <v>9.1480000000000006E-2</v>
      </c>
      <c r="R167" s="142">
        <f t="shared" si="22"/>
        <v>9.1480000000000006E-2</v>
      </c>
      <c r="S167" s="142">
        <v>0</v>
      </c>
      <c r="T167" s="143">
        <f t="shared" si="23"/>
        <v>0</v>
      </c>
      <c r="AR167" s="144" t="s">
        <v>315</v>
      </c>
      <c r="AT167" s="144" t="s">
        <v>253</v>
      </c>
      <c r="AU167" s="144" t="s">
        <v>85</v>
      </c>
      <c r="AY167" s="13" t="s">
        <v>251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3" t="s">
        <v>83</v>
      </c>
      <c r="BK167" s="145">
        <f t="shared" si="29"/>
        <v>0</v>
      </c>
      <c r="BL167" s="13" t="s">
        <v>315</v>
      </c>
      <c r="BM167" s="144" t="s">
        <v>556</v>
      </c>
    </row>
    <row r="168" spans="2:65" s="1" customFormat="1" ht="37.9" customHeight="1">
      <c r="B168" s="132"/>
      <c r="C168" s="133" t="s">
        <v>418</v>
      </c>
      <c r="D168" s="133" t="s">
        <v>253</v>
      </c>
      <c r="E168" s="134" t="s">
        <v>4182</v>
      </c>
      <c r="F168" s="135" t="s">
        <v>4183</v>
      </c>
      <c r="G168" s="136" t="s">
        <v>335</v>
      </c>
      <c r="H168" s="137">
        <v>1</v>
      </c>
      <c r="I168" s="138"/>
      <c r="J168" s="139">
        <f t="shared" si="2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21"/>
        <v>0</v>
      </c>
      <c r="Q168" s="142">
        <v>9.7600000000000006E-2</v>
      </c>
      <c r="R168" s="142">
        <f t="shared" si="22"/>
        <v>9.7600000000000006E-2</v>
      </c>
      <c r="S168" s="142">
        <v>0</v>
      </c>
      <c r="T168" s="143">
        <f t="shared" si="23"/>
        <v>0</v>
      </c>
      <c r="AR168" s="144" t="s">
        <v>315</v>
      </c>
      <c r="AT168" s="144" t="s">
        <v>253</v>
      </c>
      <c r="AU168" s="144" t="s">
        <v>85</v>
      </c>
      <c r="AY168" s="13" t="s">
        <v>251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3" t="s">
        <v>83</v>
      </c>
      <c r="BK168" s="145">
        <f t="shared" si="29"/>
        <v>0</v>
      </c>
      <c r="BL168" s="13" t="s">
        <v>315</v>
      </c>
      <c r="BM168" s="144" t="s">
        <v>573</v>
      </c>
    </row>
    <row r="169" spans="2:65" s="1" customFormat="1" ht="49.15" customHeight="1">
      <c r="B169" s="132"/>
      <c r="C169" s="133" t="s">
        <v>422</v>
      </c>
      <c r="D169" s="133" t="s">
        <v>253</v>
      </c>
      <c r="E169" s="134" t="s">
        <v>1859</v>
      </c>
      <c r="F169" s="135" t="s">
        <v>1860</v>
      </c>
      <c r="G169" s="136" t="s">
        <v>335</v>
      </c>
      <c r="H169" s="137">
        <v>2</v>
      </c>
      <c r="I169" s="138"/>
      <c r="J169" s="139">
        <f t="shared" si="2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21"/>
        <v>0</v>
      </c>
      <c r="Q169" s="142">
        <v>4.7399999999999998E-2</v>
      </c>
      <c r="R169" s="142">
        <f t="shared" si="22"/>
        <v>9.4799999999999995E-2</v>
      </c>
      <c r="S169" s="142">
        <v>0</v>
      </c>
      <c r="T169" s="143">
        <f t="shared" si="23"/>
        <v>0</v>
      </c>
      <c r="AR169" s="144" t="s">
        <v>315</v>
      </c>
      <c r="AT169" s="144" t="s">
        <v>253</v>
      </c>
      <c r="AU169" s="144" t="s">
        <v>85</v>
      </c>
      <c r="AY169" s="13" t="s">
        <v>251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3" t="s">
        <v>83</v>
      </c>
      <c r="BK169" s="145">
        <f t="shared" si="29"/>
        <v>0</v>
      </c>
      <c r="BL169" s="13" t="s">
        <v>315</v>
      </c>
      <c r="BM169" s="144" t="s">
        <v>579</v>
      </c>
    </row>
    <row r="170" spans="2:65" s="1" customFormat="1" ht="16.5" customHeight="1">
      <c r="B170" s="132"/>
      <c r="C170" s="133" t="s">
        <v>427</v>
      </c>
      <c r="D170" s="133" t="s">
        <v>253</v>
      </c>
      <c r="E170" s="134" t="s">
        <v>1861</v>
      </c>
      <c r="F170" s="135" t="s">
        <v>1862</v>
      </c>
      <c r="G170" s="136" t="s">
        <v>335</v>
      </c>
      <c r="H170" s="137">
        <v>47</v>
      </c>
      <c r="I170" s="138"/>
      <c r="J170" s="139">
        <f t="shared" si="20"/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315</v>
      </c>
      <c r="AT170" s="144" t="s">
        <v>253</v>
      </c>
      <c r="AU170" s="144" t="s">
        <v>85</v>
      </c>
      <c r="AY170" s="13" t="s">
        <v>251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3" t="s">
        <v>83</v>
      </c>
      <c r="BK170" s="145">
        <f t="shared" si="29"/>
        <v>0</v>
      </c>
      <c r="BL170" s="13" t="s">
        <v>315</v>
      </c>
      <c r="BM170" s="144" t="s">
        <v>595</v>
      </c>
    </row>
    <row r="171" spans="2:65" s="1" customFormat="1" ht="16.5" customHeight="1">
      <c r="B171" s="132"/>
      <c r="C171" s="133" t="s">
        <v>431</v>
      </c>
      <c r="D171" s="133" t="s">
        <v>253</v>
      </c>
      <c r="E171" s="134" t="s">
        <v>1863</v>
      </c>
      <c r="F171" s="135" t="s">
        <v>1864</v>
      </c>
      <c r="G171" s="136" t="s">
        <v>256</v>
      </c>
      <c r="H171" s="137">
        <v>1000</v>
      </c>
      <c r="I171" s="138"/>
      <c r="J171" s="139">
        <f t="shared" si="2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315</v>
      </c>
      <c r="AT171" s="144" t="s">
        <v>253</v>
      </c>
      <c r="AU171" s="144" t="s">
        <v>85</v>
      </c>
      <c r="AY171" s="13" t="s">
        <v>251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3" t="s">
        <v>83</v>
      </c>
      <c r="BK171" s="145">
        <f t="shared" si="29"/>
        <v>0</v>
      </c>
      <c r="BL171" s="13" t="s">
        <v>315</v>
      </c>
      <c r="BM171" s="144" t="s">
        <v>603</v>
      </c>
    </row>
    <row r="172" spans="2:65" s="1" customFormat="1" ht="24.2" customHeight="1">
      <c r="B172" s="132"/>
      <c r="C172" s="133" t="s">
        <v>435</v>
      </c>
      <c r="D172" s="133" t="s">
        <v>253</v>
      </c>
      <c r="E172" s="134" t="s">
        <v>1865</v>
      </c>
      <c r="F172" s="135" t="s">
        <v>1866</v>
      </c>
      <c r="G172" s="136" t="s">
        <v>821</v>
      </c>
      <c r="H172" s="160"/>
      <c r="I172" s="138"/>
      <c r="J172" s="139">
        <f t="shared" si="2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83</v>
      </c>
      <c r="BK172" s="145">
        <f t="shared" si="29"/>
        <v>0</v>
      </c>
      <c r="BL172" s="13" t="s">
        <v>315</v>
      </c>
      <c r="BM172" s="144" t="s">
        <v>4184</v>
      </c>
    </row>
    <row r="173" spans="2:65" s="11" customFormat="1" ht="25.9" customHeight="1">
      <c r="B173" s="120"/>
      <c r="D173" s="121" t="s">
        <v>75</v>
      </c>
      <c r="E173" s="122" t="s">
        <v>1573</v>
      </c>
      <c r="F173" s="122" t="s">
        <v>1574</v>
      </c>
      <c r="I173" s="123"/>
      <c r="J173" s="124">
        <f>BK173</f>
        <v>0</v>
      </c>
      <c r="L173" s="120"/>
      <c r="M173" s="125"/>
      <c r="P173" s="126">
        <f>SUM(P174:P178)</f>
        <v>0</v>
      </c>
      <c r="R173" s="126">
        <f>SUM(R174:R178)</f>
        <v>0</v>
      </c>
      <c r="T173" s="127">
        <f>SUM(T174:T178)</f>
        <v>0</v>
      </c>
      <c r="AR173" s="121" t="s">
        <v>258</v>
      </c>
      <c r="AT173" s="128" t="s">
        <v>75</v>
      </c>
      <c r="AU173" s="128" t="s">
        <v>76</v>
      </c>
      <c r="AY173" s="121" t="s">
        <v>251</v>
      </c>
      <c r="BK173" s="129">
        <f>SUM(BK174:BK178)</f>
        <v>0</v>
      </c>
    </row>
    <row r="174" spans="2:65" s="1" customFormat="1" ht="24.2" customHeight="1">
      <c r="B174" s="132"/>
      <c r="C174" s="133" t="s">
        <v>439</v>
      </c>
      <c r="D174" s="133" t="s">
        <v>253</v>
      </c>
      <c r="E174" s="134" t="s">
        <v>1868</v>
      </c>
      <c r="F174" s="135" t="s">
        <v>1869</v>
      </c>
      <c r="G174" s="136" t="s">
        <v>1577</v>
      </c>
      <c r="H174" s="137">
        <v>24</v>
      </c>
      <c r="I174" s="138"/>
      <c r="J174" s="139">
        <f>ROUND(I174*H174,2)</f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1578</v>
      </c>
      <c r="AT174" s="144" t="s">
        <v>253</v>
      </c>
      <c r="AU174" s="144" t="s">
        <v>83</v>
      </c>
      <c r="AY174" s="13" t="s">
        <v>251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3" t="s">
        <v>83</v>
      </c>
      <c r="BK174" s="145">
        <f>ROUND(I174*H174,2)</f>
        <v>0</v>
      </c>
      <c r="BL174" s="13" t="s">
        <v>1578</v>
      </c>
      <c r="BM174" s="144" t="s">
        <v>611</v>
      </c>
    </row>
    <row r="175" spans="2:65" s="1" customFormat="1" ht="24.2" customHeight="1">
      <c r="B175" s="132"/>
      <c r="C175" s="133" t="s">
        <v>443</v>
      </c>
      <c r="D175" s="133" t="s">
        <v>253</v>
      </c>
      <c r="E175" s="134" t="s">
        <v>1870</v>
      </c>
      <c r="F175" s="135" t="s">
        <v>1871</v>
      </c>
      <c r="G175" s="136" t="s">
        <v>1577</v>
      </c>
      <c r="H175" s="137">
        <v>12</v>
      </c>
      <c r="I175" s="138"/>
      <c r="J175" s="139">
        <f>ROUND(I175*H175,2)</f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1578</v>
      </c>
      <c r="AT175" s="144" t="s">
        <v>253</v>
      </c>
      <c r="AU175" s="144" t="s">
        <v>83</v>
      </c>
      <c r="AY175" s="13" t="s">
        <v>251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3" t="s">
        <v>83</v>
      </c>
      <c r="BK175" s="145">
        <f>ROUND(I175*H175,2)</f>
        <v>0</v>
      </c>
      <c r="BL175" s="13" t="s">
        <v>1578</v>
      </c>
      <c r="BM175" s="144" t="s">
        <v>619</v>
      </c>
    </row>
    <row r="176" spans="2:65" s="1" customFormat="1" ht="24.2" customHeight="1">
      <c r="B176" s="132"/>
      <c r="C176" s="133" t="s">
        <v>447</v>
      </c>
      <c r="D176" s="133" t="s">
        <v>253</v>
      </c>
      <c r="E176" s="134" t="s">
        <v>1874</v>
      </c>
      <c r="F176" s="135" t="s">
        <v>1875</v>
      </c>
      <c r="G176" s="136" t="s">
        <v>1577</v>
      </c>
      <c r="H176" s="137">
        <v>8</v>
      </c>
      <c r="I176" s="138"/>
      <c r="J176" s="139">
        <f>ROUND(I176*H176,2)</f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1578</v>
      </c>
      <c r="AT176" s="144" t="s">
        <v>253</v>
      </c>
      <c r="AU176" s="144" t="s">
        <v>83</v>
      </c>
      <c r="AY176" s="13" t="s">
        <v>251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3" t="s">
        <v>83</v>
      </c>
      <c r="BK176" s="145">
        <f>ROUND(I176*H176,2)</f>
        <v>0</v>
      </c>
      <c r="BL176" s="13" t="s">
        <v>1578</v>
      </c>
      <c r="BM176" s="144" t="s">
        <v>627</v>
      </c>
    </row>
    <row r="177" spans="2:65" s="1" customFormat="1" ht="24.2" customHeight="1">
      <c r="B177" s="132"/>
      <c r="C177" s="133" t="s">
        <v>451</v>
      </c>
      <c r="D177" s="133" t="s">
        <v>253</v>
      </c>
      <c r="E177" s="134" t="s">
        <v>1876</v>
      </c>
      <c r="F177" s="135" t="s">
        <v>1877</v>
      </c>
      <c r="G177" s="136" t="s">
        <v>1577</v>
      </c>
      <c r="H177" s="137">
        <v>32</v>
      </c>
      <c r="I177" s="138"/>
      <c r="J177" s="139">
        <f>ROUND(I177*H177,2)</f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1578</v>
      </c>
      <c r="AT177" s="144" t="s">
        <v>253</v>
      </c>
      <c r="AU177" s="144" t="s">
        <v>83</v>
      </c>
      <c r="AY177" s="13" t="s">
        <v>251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3" t="s">
        <v>83</v>
      </c>
      <c r="BK177" s="145">
        <f>ROUND(I177*H177,2)</f>
        <v>0</v>
      </c>
      <c r="BL177" s="13" t="s">
        <v>1578</v>
      </c>
      <c r="BM177" s="144" t="s">
        <v>635</v>
      </c>
    </row>
    <row r="178" spans="2:65" s="1" customFormat="1" ht="24.2" customHeight="1">
      <c r="B178" s="132"/>
      <c r="C178" s="133" t="s">
        <v>455</v>
      </c>
      <c r="D178" s="133" t="s">
        <v>253</v>
      </c>
      <c r="E178" s="134" t="s">
        <v>1878</v>
      </c>
      <c r="F178" s="135" t="s">
        <v>1879</v>
      </c>
      <c r="G178" s="136" t="s">
        <v>1577</v>
      </c>
      <c r="H178" s="137">
        <v>4</v>
      </c>
      <c r="I178" s="138"/>
      <c r="J178" s="139">
        <f>ROUND(I178*H178,2)</f>
        <v>0</v>
      </c>
      <c r="K178" s="135" t="s">
        <v>257</v>
      </c>
      <c r="L178" s="28"/>
      <c r="M178" s="161" t="s">
        <v>1</v>
      </c>
      <c r="N178" s="162" t="s">
        <v>41</v>
      </c>
      <c r="O178" s="163"/>
      <c r="P178" s="164">
        <f>O178*H178</f>
        <v>0</v>
      </c>
      <c r="Q178" s="164">
        <v>0</v>
      </c>
      <c r="R178" s="164">
        <f>Q178*H178</f>
        <v>0</v>
      </c>
      <c r="S178" s="164">
        <v>0</v>
      </c>
      <c r="T178" s="165">
        <f>S178*H178</f>
        <v>0</v>
      </c>
      <c r="AR178" s="144" t="s">
        <v>1578</v>
      </c>
      <c r="AT178" s="144" t="s">
        <v>253</v>
      </c>
      <c r="AU178" s="144" t="s">
        <v>83</v>
      </c>
      <c r="AY178" s="13" t="s">
        <v>251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3" t="s">
        <v>83</v>
      </c>
      <c r="BK178" s="145">
        <f>ROUND(I178*H178,2)</f>
        <v>0</v>
      </c>
      <c r="BL178" s="13" t="s">
        <v>1578</v>
      </c>
      <c r="BM178" s="144" t="s">
        <v>643</v>
      </c>
    </row>
    <row r="179" spans="2:65" s="1" customFormat="1" ht="6.9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8:K178" xr:uid="{00000000-0009-0000-0000-00001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160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4185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ROUND(J127,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ROUND((SUM(BE127:BE177)),  2)</f>
        <v>0</v>
      </c>
      <c r="I37" s="92">
        <v>0.21</v>
      </c>
      <c r="J37" s="81">
        <f>ROUND(((SUM(BE127:BE177))*I37),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ROUND((SUM(BF127:BF177)),  2)</f>
        <v>0</v>
      </c>
      <c r="I38" s="92">
        <v>0.15</v>
      </c>
      <c r="J38" s="81">
        <f>ROUND(((SUM(BF127:BF177))*I38),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ROUND((SUM(BG127:BG177)),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ROUND((SUM(BH127:BH177)),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ROUND((SUM(BI127:BI177)),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02.05 - VZDUCHOTECHNIKA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J127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9" customFormat="1" ht="19.899999999999999" customHeight="1">
      <c r="B102" s="108"/>
      <c r="D102" s="109" t="s">
        <v>1883</v>
      </c>
      <c r="E102" s="110"/>
      <c r="F102" s="110"/>
      <c r="G102" s="110"/>
      <c r="H102" s="110"/>
      <c r="I102" s="110"/>
      <c r="J102" s="111">
        <f>J129</f>
        <v>0</v>
      </c>
      <c r="L102" s="108"/>
    </row>
    <row r="103" spans="2:47" s="9" customFormat="1" ht="19.899999999999999" customHeight="1">
      <c r="B103" s="108"/>
      <c r="D103" s="109" t="s">
        <v>1884</v>
      </c>
      <c r="E103" s="110"/>
      <c r="F103" s="110"/>
      <c r="G103" s="110"/>
      <c r="H103" s="110"/>
      <c r="I103" s="110"/>
      <c r="J103" s="111">
        <f>J159</f>
        <v>0</v>
      </c>
      <c r="L103" s="108"/>
    </row>
    <row r="104" spans="2:47" s="1" customFormat="1" ht="21.75" customHeight="1">
      <c r="B104" s="28"/>
      <c r="L104" s="28"/>
    </row>
    <row r="105" spans="2:47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17" t="s">
        <v>236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3" t="s">
        <v>16</v>
      </c>
      <c r="L112" s="28"/>
    </row>
    <row r="113" spans="2:63" s="1" customFormat="1" ht="26.25" customHeight="1">
      <c r="B113" s="28"/>
      <c r="E113" s="210" t="str">
        <f>E7</f>
        <v>PŘÍSTAVBA A STAVEBNÍ ÚPRAVY  DÍLEN HORSKÁ 258, VRCHLABÍ</v>
      </c>
      <c r="F113" s="211"/>
      <c r="G113" s="211"/>
      <c r="H113" s="211"/>
      <c r="L113" s="28"/>
    </row>
    <row r="114" spans="2:63" ht="12" customHeight="1">
      <c r="B114" s="16"/>
      <c r="C114" s="23" t="s">
        <v>198</v>
      </c>
      <c r="L114" s="16"/>
    </row>
    <row r="115" spans="2:63" ht="16.5" customHeight="1">
      <c r="B115" s="16"/>
      <c r="E115" s="210" t="s">
        <v>3394</v>
      </c>
      <c r="F115" s="170"/>
      <c r="G115" s="170"/>
      <c r="H115" s="170"/>
      <c r="L115" s="16"/>
    </row>
    <row r="116" spans="2:63" ht="12" customHeight="1">
      <c r="B116" s="16"/>
      <c r="C116" s="23" t="s">
        <v>200</v>
      </c>
      <c r="L116" s="16"/>
    </row>
    <row r="117" spans="2:63" s="1" customFormat="1" ht="16.5" customHeight="1">
      <c r="B117" s="28"/>
      <c r="E117" s="203" t="s">
        <v>3395</v>
      </c>
      <c r="F117" s="212"/>
      <c r="G117" s="212"/>
      <c r="H117" s="212"/>
      <c r="L117" s="28"/>
    </row>
    <row r="118" spans="2:63" s="1" customFormat="1" ht="12" customHeight="1">
      <c r="B118" s="28"/>
      <c r="C118" s="23" t="s">
        <v>202</v>
      </c>
      <c r="L118" s="28"/>
    </row>
    <row r="119" spans="2:63" s="1" customFormat="1" ht="30" customHeight="1">
      <c r="B119" s="28"/>
      <c r="E119" s="192" t="str">
        <f>E13</f>
        <v>SO 02.05 - VZDUCHOTECHNIKA II.etapa STAVEBNÍ ÚPRAVY</v>
      </c>
      <c r="F119" s="212"/>
      <c r="G119" s="212"/>
      <c r="H119" s="212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20</v>
      </c>
      <c r="F121" s="21" t="str">
        <f>F16</f>
        <v>Vrchlabí</v>
      </c>
      <c r="I121" s="23" t="s">
        <v>22</v>
      </c>
      <c r="J121" s="48" t="str">
        <f>IF(J16="","",J16)</f>
        <v>25. 10. 2023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24</v>
      </c>
      <c r="F123" s="21" t="str">
        <f>E19</f>
        <v>Královéhradecký kraj</v>
      </c>
      <c r="I123" s="23" t="s">
        <v>30</v>
      </c>
      <c r="J123" s="26" t="str">
        <f>E25</f>
        <v xml:space="preserve"> </v>
      </c>
      <c r="L123" s="28"/>
    </row>
    <row r="124" spans="2:63" s="1" customFormat="1" ht="15.2" customHeight="1">
      <c r="B124" s="28"/>
      <c r="C124" s="23" t="s">
        <v>28</v>
      </c>
      <c r="F124" s="21" t="str">
        <f>IF(E22="","",E22)</f>
        <v>Vyplň údaj</v>
      </c>
      <c r="I124" s="23" t="s">
        <v>33</v>
      </c>
      <c r="J124" s="26" t="str">
        <f>E28</f>
        <v>IRBOS s.r.o.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237</v>
      </c>
      <c r="D126" s="114" t="s">
        <v>61</v>
      </c>
      <c r="E126" s="114" t="s">
        <v>57</v>
      </c>
      <c r="F126" s="114" t="s">
        <v>58</v>
      </c>
      <c r="G126" s="114" t="s">
        <v>238</v>
      </c>
      <c r="H126" s="114" t="s">
        <v>239</v>
      </c>
      <c r="I126" s="114" t="s">
        <v>240</v>
      </c>
      <c r="J126" s="114" t="s">
        <v>207</v>
      </c>
      <c r="K126" s="115" t="s">
        <v>241</v>
      </c>
      <c r="L126" s="112"/>
      <c r="M126" s="55" t="s">
        <v>1</v>
      </c>
      <c r="N126" s="56" t="s">
        <v>40</v>
      </c>
      <c r="O126" s="56" t="s">
        <v>242</v>
      </c>
      <c r="P126" s="56" t="s">
        <v>243</v>
      </c>
      <c r="Q126" s="56" t="s">
        <v>244</v>
      </c>
      <c r="R126" s="56" t="s">
        <v>245</v>
      </c>
      <c r="S126" s="56" t="s">
        <v>246</v>
      </c>
      <c r="T126" s="57" t="s">
        <v>247</v>
      </c>
    </row>
    <row r="127" spans="2:63" s="1" customFormat="1" ht="22.9" customHeight="1">
      <c r="B127" s="28"/>
      <c r="C127" s="60" t="s">
        <v>248</v>
      </c>
      <c r="J127" s="116">
        <f>BK127</f>
        <v>0</v>
      </c>
      <c r="L127" s="28"/>
      <c r="M127" s="58"/>
      <c r="N127" s="49"/>
      <c r="O127" s="49"/>
      <c r="P127" s="117">
        <f>P128</f>
        <v>0</v>
      </c>
      <c r="Q127" s="49"/>
      <c r="R127" s="117">
        <f>R128</f>
        <v>0.26943999999999996</v>
      </c>
      <c r="S127" s="49"/>
      <c r="T127" s="118">
        <f>T128</f>
        <v>0</v>
      </c>
      <c r="AT127" s="13" t="s">
        <v>75</v>
      </c>
      <c r="AU127" s="13" t="s">
        <v>209</v>
      </c>
      <c r="BK127" s="119">
        <f>BK128</f>
        <v>0</v>
      </c>
    </row>
    <row r="128" spans="2:63" s="11" customFormat="1" ht="25.9" customHeight="1">
      <c r="B128" s="120"/>
      <c r="D128" s="121" t="s">
        <v>75</v>
      </c>
      <c r="E128" s="122" t="s">
        <v>781</v>
      </c>
      <c r="F128" s="122" t="s">
        <v>782</v>
      </c>
      <c r="I128" s="123"/>
      <c r="J128" s="124">
        <f>BK128</f>
        <v>0</v>
      </c>
      <c r="L128" s="120"/>
      <c r="M128" s="125"/>
      <c r="P128" s="126">
        <f>P129+P159</f>
        <v>0</v>
      </c>
      <c r="R128" s="126">
        <f>R129+R159</f>
        <v>0.26943999999999996</v>
      </c>
      <c r="T128" s="127">
        <f>T129+T159</f>
        <v>0</v>
      </c>
      <c r="AR128" s="121" t="s">
        <v>85</v>
      </c>
      <c r="AT128" s="128" t="s">
        <v>75</v>
      </c>
      <c r="AU128" s="128" t="s">
        <v>76</v>
      </c>
      <c r="AY128" s="121" t="s">
        <v>251</v>
      </c>
      <c r="BK128" s="129">
        <f>BK129+BK159</f>
        <v>0</v>
      </c>
    </row>
    <row r="129" spans="2:65" s="11" customFormat="1" ht="22.9" customHeight="1">
      <c r="B129" s="120"/>
      <c r="D129" s="121" t="s">
        <v>75</v>
      </c>
      <c r="E129" s="130" t="s">
        <v>1885</v>
      </c>
      <c r="F129" s="130" t="s">
        <v>1886</v>
      </c>
      <c r="I129" s="123"/>
      <c r="J129" s="131">
        <f>BK129</f>
        <v>0</v>
      </c>
      <c r="L129" s="120"/>
      <c r="M129" s="125"/>
      <c r="P129" s="126">
        <f>SUM(P130:P158)</f>
        <v>0</v>
      </c>
      <c r="R129" s="126">
        <f>SUM(R130:R158)</f>
        <v>0.17863999999999999</v>
      </c>
      <c r="T129" s="127">
        <f>SUM(T130:T158)</f>
        <v>0</v>
      </c>
      <c r="AR129" s="121" t="s">
        <v>83</v>
      </c>
      <c r="AT129" s="128" t="s">
        <v>75</v>
      </c>
      <c r="AU129" s="128" t="s">
        <v>83</v>
      </c>
      <c r="AY129" s="121" t="s">
        <v>251</v>
      </c>
      <c r="BK129" s="129">
        <f>SUM(BK130:BK158)</f>
        <v>0</v>
      </c>
    </row>
    <row r="130" spans="2:65" s="1" customFormat="1" ht="24.2" customHeight="1">
      <c r="B130" s="132"/>
      <c r="C130" s="133" t="s">
        <v>83</v>
      </c>
      <c r="D130" s="133" t="s">
        <v>253</v>
      </c>
      <c r="E130" s="134" t="s">
        <v>4186</v>
      </c>
      <c r="F130" s="135" t="s">
        <v>4187</v>
      </c>
      <c r="G130" s="136" t="s">
        <v>335</v>
      </c>
      <c r="H130" s="137">
        <v>2</v>
      </c>
      <c r="I130" s="138"/>
      <c r="J130" s="139">
        <f t="shared" ref="J130:J158" si="0">ROUND(I130*H130,2)</f>
        <v>0</v>
      </c>
      <c r="K130" s="135" t="s">
        <v>257</v>
      </c>
      <c r="L130" s="28"/>
      <c r="M130" s="140" t="s">
        <v>1</v>
      </c>
      <c r="N130" s="141" t="s">
        <v>41</v>
      </c>
      <c r="P130" s="142">
        <f t="shared" ref="P130:P158" si="1">O130*H130</f>
        <v>0</v>
      </c>
      <c r="Q130" s="142">
        <v>0</v>
      </c>
      <c r="R130" s="142">
        <f t="shared" ref="R130:R158" si="2">Q130*H130</f>
        <v>0</v>
      </c>
      <c r="S130" s="142">
        <v>0</v>
      </c>
      <c r="T130" s="143">
        <f t="shared" ref="T130:T158" si="3"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 t="shared" ref="BE130:BE158" si="4">IF(N130="základní",J130,0)</f>
        <v>0</v>
      </c>
      <c r="BF130" s="145">
        <f t="shared" ref="BF130:BF158" si="5">IF(N130="snížená",J130,0)</f>
        <v>0</v>
      </c>
      <c r="BG130" s="145">
        <f t="shared" ref="BG130:BG158" si="6">IF(N130="zákl. přenesená",J130,0)</f>
        <v>0</v>
      </c>
      <c r="BH130" s="145">
        <f t="shared" ref="BH130:BH158" si="7">IF(N130="sníž. přenesená",J130,0)</f>
        <v>0</v>
      </c>
      <c r="BI130" s="145">
        <f t="shared" ref="BI130:BI158" si="8">IF(N130="nulová",J130,0)</f>
        <v>0</v>
      </c>
      <c r="BJ130" s="13" t="s">
        <v>83</v>
      </c>
      <c r="BK130" s="145">
        <f t="shared" ref="BK130:BK158" si="9">ROUND(I130*H130,2)</f>
        <v>0</v>
      </c>
      <c r="BL130" s="13" t="s">
        <v>258</v>
      </c>
      <c r="BM130" s="144" t="s">
        <v>85</v>
      </c>
    </row>
    <row r="131" spans="2:65" s="1" customFormat="1" ht="37.9" customHeight="1">
      <c r="B131" s="132"/>
      <c r="C131" s="146" t="s">
        <v>85</v>
      </c>
      <c r="D131" s="146" t="s">
        <v>423</v>
      </c>
      <c r="E131" s="147" t="s">
        <v>4188</v>
      </c>
      <c r="F131" s="148" t="s">
        <v>4189</v>
      </c>
      <c r="G131" s="149" t="s">
        <v>335</v>
      </c>
      <c r="H131" s="150">
        <v>2</v>
      </c>
      <c r="I131" s="151"/>
      <c r="J131" s="152">
        <f t="shared" si="0"/>
        <v>0</v>
      </c>
      <c r="K131" s="148" t="s">
        <v>1893</v>
      </c>
      <c r="L131" s="153"/>
      <c r="M131" s="154" t="s">
        <v>1</v>
      </c>
      <c r="N131" s="155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283</v>
      </c>
      <c r="AT131" s="144" t="s">
        <v>423</v>
      </c>
      <c r="AU131" s="144" t="s">
        <v>85</v>
      </c>
      <c r="AY131" s="13" t="s">
        <v>251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83</v>
      </c>
      <c r="BK131" s="145">
        <f t="shared" si="9"/>
        <v>0</v>
      </c>
      <c r="BL131" s="13" t="s">
        <v>258</v>
      </c>
      <c r="BM131" s="144" t="s">
        <v>258</v>
      </c>
    </row>
    <row r="132" spans="2:65" s="1" customFormat="1" ht="24.2" customHeight="1">
      <c r="B132" s="132"/>
      <c r="C132" s="133" t="s">
        <v>93</v>
      </c>
      <c r="D132" s="133" t="s">
        <v>253</v>
      </c>
      <c r="E132" s="134" t="s">
        <v>1887</v>
      </c>
      <c r="F132" s="135" t="s">
        <v>1888</v>
      </c>
      <c r="G132" s="136" t="s">
        <v>335</v>
      </c>
      <c r="H132" s="137">
        <v>1</v>
      </c>
      <c r="I132" s="138"/>
      <c r="J132" s="139">
        <f t="shared" si="0"/>
        <v>0</v>
      </c>
      <c r="K132" s="135" t="s">
        <v>257</v>
      </c>
      <c r="L132" s="28"/>
      <c r="M132" s="140" t="s">
        <v>1</v>
      </c>
      <c r="N132" s="14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258</v>
      </c>
      <c r="AT132" s="144" t="s">
        <v>253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258</v>
      </c>
      <c r="BM132" s="144" t="s">
        <v>274</v>
      </c>
    </row>
    <row r="133" spans="2:65" s="1" customFormat="1" ht="37.9" customHeight="1">
      <c r="B133" s="132"/>
      <c r="C133" s="146" t="s">
        <v>258</v>
      </c>
      <c r="D133" s="146" t="s">
        <v>423</v>
      </c>
      <c r="E133" s="147" t="s">
        <v>1889</v>
      </c>
      <c r="F133" s="148" t="s">
        <v>1890</v>
      </c>
      <c r="G133" s="149" t="s">
        <v>335</v>
      </c>
      <c r="H133" s="150">
        <v>1</v>
      </c>
      <c r="I133" s="151"/>
      <c r="J133" s="152">
        <f t="shared" si="0"/>
        <v>0</v>
      </c>
      <c r="K133" s="148" t="s">
        <v>257</v>
      </c>
      <c r="L133" s="153"/>
      <c r="M133" s="154" t="s">
        <v>1</v>
      </c>
      <c r="N133" s="155" t="s">
        <v>41</v>
      </c>
      <c r="P133" s="142">
        <f t="shared" si="1"/>
        <v>0</v>
      </c>
      <c r="Q133" s="142">
        <v>1.6000000000000001E-3</v>
      </c>
      <c r="R133" s="142">
        <f t="shared" si="2"/>
        <v>1.6000000000000001E-3</v>
      </c>
      <c r="S133" s="142">
        <v>0</v>
      </c>
      <c r="T133" s="143">
        <f t="shared" si="3"/>
        <v>0</v>
      </c>
      <c r="AR133" s="144" t="s">
        <v>283</v>
      </c>
      <c r="AT133" s="144" t="s">
        <v>423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258</v>
      </c>
      <c r="BM133" s="144" t="s">
        <v>283</v>
      </c>
    </row>
    <row r="134" spans="2:65" s="1" customFormat="1" ht="16.5" customHeight="1">
      <c r="B134" s="132"/>
      <c r="C134" s="133" t="s">
        <v>270</v>
      </c>
      <c r="D134" s="133" t="s">
        <v>253</v>
      </c>
      <c r="E134" s="134" t="s">
        <v>1898</v>
      </c>
      <c r="F134" s="135" t="s">
        <v>1899</v>
      </c>
      <c r="G134" s="136" t="s">
        <v>335</v>
      </c>
      <c r="H134" s="137">
        <v>3</v>
      </c>
      <c r="I134" s="138"/>
      <c r="J134" s="139">
        <f t="shared" si="0"/>
        <v>0</v>
      </c>
      <c r="K134" s="135" t="s">
        <v>257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258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292</v>
      </c>
    </row>
    <row r="135" spans="2:65" s="1" customFormat="1" ht="37.9" customHeight="1">
      <c r="B135" s="132"/>
      <c r="C135" s="146" t="s">
        <v>274</v>
      </c>
      <c r="D135" s="146" t="s">
        <v>423</v>
      </c>
      <c r="E135" s="147" t="s">
        <v>1900</v>
      </c>
      <c r="F135" s="148" t="s">
        <v>1901</v>
      </c>
      <c r="G135" s="149" t="s">
        <v>335</v>
      </c>
      <c r="H135" s="150">
        <v>3</v>
      </c>
      <c r="I135" s="151"/>
      <c r="J135" s="152">
        <f t="shared" si="0"/>
        <v>0</v>
      </c>
      <c r="K135" s="148" t="s">
        <v>1902</v>
      </c>
      <c r="L135" s="153"/>
      <c r="M135" s="154" t="s">
        <v>1</v>
      </c>
      <c r="N135" s="155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283</v>
      </c>
      <c r="AT135" s="144" t="s">
        <v>423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300</v>
      </c>
    </row>
    <row r="136" spans="2:65" s="1" customFormat="1" ht="37.9" customHeight="1">
      <c r="B136" s="132"/>
      <c r="C136" s="133" t="s">
        <v>278</v>
      </c>
      <c r="D136" s="133" t="s">
        <v>253</v>
      </c>
      <c r="E136" s="134" t="s">
        <v>1903</v>
      </c>
      <c r="F136" s="135" t="s">
        <v>1904</v>
      </c>
      <c r="G136" s="136" t="s">
        <v>335</v>
      </c>
      <c r="H136" s="137">
        <v>6</v>
      </c>
      <c r="I136" s="138"/>
      <c r="J136" s="139">
        <f t="shared" si="0"/>
        <v>0</v>
      </c>
      <c r="K136" s="135" t="s">
        <v>1902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308</v>
      </c>
    </row>
    <row r="137" spans="2:65" s="1" customFormat="1" ht="16.5" customHeight="1">
      <c r="B137" s="132"/>
      <c r="C137" s="133" t="s">
        <v>283</v>
      </c>
      <c r="D137" s="133" t="s">
        <v>253</v>
      </c>
      <c r="E137" s="134" t="s">
        <v>1905</v>
      </c>
      <c r="F137" s="135" t="s">
        <v>1906</v>
      </c>
      <c r="G137" s="136" t="s">
        <v>335</v>
      </c>
      <c r="H137" s="137">
        <v>2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315</v>
      </c>
    </row>
    <row r="138" spans="2:65" s="1" customFormat="1" ht="21.75" customHeight="1">
      <c r="B138" s="132"/>
      <c r="C138" s="146" t="s">
        <v>287</v>
      </c>
      <c r="D138" s="146" t="s">
        <v>423</v>
      </c>
      <c r="E138" s="147" t="s">
        <v>1907</v>
      </c>
      <c r="F138" s="148" t="s">
        <v>1908</v>
      </c>
      <c r="G138" s="149" t="s">
        <v>335</v>
      </c>
      <c r="H138" s="150">
        <v>2</v>
      </c>
      <c r="I138" s="151"/>
      <c r="J138" s="152">
        <f t="shared" si="0"/>
        <v>0</v>
      </c>
      <c r="K138" s="148" t="s">
        <v>257</v>
      </c>
      <c r="L138" s="153"/>
      <c r="M138" s="154" t="s">
        <v>1</v>
      </c>
      <c r="N138" s="155" t="s">
        <v>41</v>
      </c>
      <c r="P138" s="142">
        <f t="shared" si="1"/>
        <v>0</v>
      </c>
      <c r="Q138" s="142">
        <v>4.0000000000000002E-4</v>
      </c>
      <c r="R138" s="142">
        <f t="shared" si="2"/>
        <v>8.0000000000000004E-4</v>
      </c>
      <c r="S138" s="142">
        <v>0</v>
      </c>
      <c r="T138" s="143">
        <f t="shared" si="3"/>
        <v>0</v>
      </c>
      <c r="AR138" s="144" t="s">
        <v>283</v>
      </c>
      <c r="AT138" s="144" t="s">
        <v>423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324</v>
      </c>
    </row>
    <row r="139" spans="2:65" s="1" customFormat="1" ht="21.75" customHeight="1">
      <c r="B139" s="132"/>
      <c r="C139" s="133" t="s">
        <v>292</v>
      </c>
      <c r="D139" s="133" t="s">
        <v>253</v>
      </c>
      <c r="E139" s="134" t="s">
        <v>1909</v>
      </c>
      <c r="F139" s="135" t="s">
        <v>1910</v>
      </c>
      <c r="G139" s="136" t="s">
        <v>335</v>
      </c>
      <c r="H139" s="137">
        <v>8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332</v>
      </c>
    </row>
    <row r="140" spans="2:65" s="1" customFormat="1" ht="21.75" customHeight="1">
      <c r="B140" s="132"/>
      <c r="C140" s="146" t="s">
        <v>296</v>
      </c>
      <c r="D140" s="146" t="s">
        <v>423</v>
      </c>
      <c r="E140" s="147" t="s">
        <v>1911</v>
      </c>
      <c r="F140" s="148" t="s">
        <v>1912</v>
      </c>
      <c r="G140" s="149" t="s">
        <v>335</v>
      </c>
      <c r="H140" s="150">
        <v>4</v>
      </c>
      <c r="I140" s="151"/>
      <c r="J140" s="152">
        <f t="shared" si="0"/>
        <v>0</v>
      </c>
      <c r="K140" s="148" t="s">
        <v>257</v>
      </c>
      <c r="L140" s="153"/>
      <c r="M140" s="154" t="s">
        <v>1</v>
      </c>
      <c r="N140" s="155" t="s">
        <v>41</v>
      </c>
      <c r="P140" s="142">
        <f t="shared" si="1"/>
        <v>0</v>
      </c>
      <c r="Q140" s="142">
        <v>5.0000000000000001E-4</v>
      </c>
      <c r="R140" s="142">
        <f t="shared" si="2"/>
        <v>2E-3</v>
      </c>
      <c r="S140" s="142">
        <v>0</v>
      </c>
      <c r="T140" s="143">
        <f t="shared" si="3"/>
        <v>0</v>
      </c>
      <c r="AR140" s="144" t="s">
        <v>283</v>
      </c>
      <c r="AT140" s="144" t="s">
        <v>423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340</v>
      </c>
    </row>
    <row r="141" spans="2:65" s="1" customFormat="1" ht="21.75" customHeight="1">
      <c r="B141" s="132"/>
      <c r="C141" s="146" t="s">
        <v>300</v>
      </c>
      <c r="D141" s="146" t="s">
        <v>423</v>
      </c>
      <c r="E141" s="147" t="s">
        <v>1913</v>
      </c>
      <c r="F141" s="148" t="s">
        <v>1914</v>
      </c>
      <c r="G141" s="149" t="s">
        <v>335</v>
      </c>
      <c r="H141" s="150">
        <v>4</v>
      </c>
      <c r="I141" s="151"/>
      <c r="J141" s="152">
        <f t="shared" si="0"/>
        <v>0</v>
      </c>
      <c r="K141" s="148" t="s">
        <v>257</v>
      </c>
      <c r="L141" s="153"/>
      <c r="M141" s="154" t="s">
        <v>1</v>
      </c>
      <c r="N141" s="155" t="s">
        <v>41</v>
      </c>
      <c r="P141" s="142">
        <f t="shared" si="1"/>
        <v>0</v>
      </c>
      <c r="Q141" s="142">
        <v>8.0000000000000004E-4</v>
      </c>
      <c r="R141" s="142">
        <f t="shared" si="2"/>
        <v>3.2000000000000002E-3</v>
      </c>
      <c r="S141" s="142">
        <v>0</v>
      </c>
      <c r="T141" s="143">
        <f t="shared" si="3"/>
        <v>0</v>
      </c>
      <c r="AR141" s="144" t="s">
        <v>283</v>
      </c>
      <c r="AT141" s="144" t="s">
        <v>423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348</v>
      </c>
    </row>
    <row r="142" spans="2:65" s="1" customFormat="1" ht="33" customHeight="1">
      <c r="B142" s="132"/>
      <c r="C142" s="133" t="s">
        <v>304</v>
      </c>
      <c r="D142" s="133" t="s">
        <v>253</v>
      </c>
      <c r="E142" s="134" t="s">
        <v>1925</v>
      </c>
      <c r="F142" s="135" t="s">
        <v>1926</v>
      </c>
      <c r="G142" s="136" t="s">
        <v>335</v>
      </c>
      <c r="H142" s="137">
        <v>3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356</v>
      </c>
    </row>
    <row r="143" spans="2:65" s="1" customFormat="1" ht="16.5" customHeight="1">
      <c r="B143" s="132"/>
      <c r="C143" s="146" t="s">
        <v>308</v>
      </c>
      <c r="D143" s="146" t="s">
        <v>423</v>
      </c>
      <c r="E143" s="147" t="s">
        <v>1927</v>
      </c>
      <c r="F143" s="148" t="s">
        <v>1928</v>
      </c>
      <c r="G143" s="149" t="s">
        <v>335</v>
      </c>
      <c r="H143" s="150">
        <v>3</v>
      </c>
      <c r="I143" s="151"/>
      <c r="J143" s="152">
        <f t="shared" si="0"/>
        <v>0</v>
      </c>
      <c r="K143" s="148" t="s">
        <v>257</v>
      </c>
      <c r="L143" s="153"/>
      <c r="M143" s="154" t="s">
        <v>1</v>
      </c>
      <c r="N143" s="155" t="s">
        <v>41</v>
      </c>
      <c r="P143" s="142">
        <f t="shared" si="1"/>
        <v>0</v>
      </c>
      <c r="Q143" s="142">
        <v>1.1000000000000001E-3</v>
      </c>
      <c r="R143" s="142">
        <f t="shared" si="2"/>
        <v>3.3E-3</v>
      </c>
      <c r="S143" s="142">
        <v>0</v>
      </c>
      <c r="T143" s="143">
        <f t="shared" si="3"/>
        <v>0</v>
      </c>
      <c r="AR143" s="144" t="s">
        <v>283</v>
      </c>
      <c r="AT143" s="144" t="s">
        <v>423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364</v>
      </c>
    </row>
    <row r="144" spans="2:65" s="1" customFormat="1" ht="37.9" customHeight="1">
      <c r="B144" s="132"/>
      <c r="C144" s="133" t="s">
        <v>8</v>
      </c>
      <c r="D144" s="133" t="s">
        <v>253</v>
      </c>
      <c r="E144" s="134" t="s">
        <v>1929</v>
      </c>
      <c r="F144" s="135" t="s">
        <v>1930</v>
      </c>
      <c r="G144" s="136" t="s">
        <v>256</v>
      </c>
      <c r="H144" s="137">
        <v>10</v>
      </c>
      <c r="I144" s="138"/>
      <c r="J144" s="139">
        <f t="shared" si="0"/>
        <v>0</v>
      </c>
      <c r="K144" s="135" t="s">
        <v>1931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258</v>
      </c>
      <c r="AT144" s="144" t="s">
        <v>253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372</v>
      </c>
    </row>
    <row r="145" spans="2:65" s="1" customFormat="1" ht="37.9" customHeight="1">
      <c r="B145" s="132"/>
      <c r="C145" s="133" t="s">
        <v>315</v>
      </c>
      <c r="D145" s="133" t="s">
        <v>253</v>
      </c>
      <c r="E145" s="134" t="s">
        <v>1932</v>
      </c>
      <c r="F145" s="135" t="s">
        <v>1933</v>
      </c>
      <c r="G145" s="136" t="s">
        <v>411</v>
      </c>
      <c r="H145" s="137">
        <v>5</v>
      </c>
      <c r="I145" s="138"/>
      <c r="J145" s="139">
        <f t="shared" si="0"/>
        <v>0</v>
      </c>
      <c r="K145" s="135" t="s">
        <v>1934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380</v>
      </c>
    </row>
    <row r="146" spans="2:65" s="1" customFormat="1" ht="37.9" customHeight="1">
      <c r="B146" s="132"/>
      <c r="C146" s="133" t="s">
        <v>319</v>
      </c>
      <c r="D146" s="133" t="s">
        <v>253</v>
      </c>
      <c r="E146" s="134" t="s">
        <v>1935</v>
      </c>
      <c r="F146" s="135" t="s">
        <v>1936</v>
      </c>
      <c r="G146" s="136" t="s">
        <v>411</v>
      </c>
      <c r="H146" s="137">
        <v>4</v>
      </c>
      <c r="I146" s="138"/>
      <c r="J146" s="139">
        <f t="shared" si="0"/>
        <v>0</v>
      </c>
      <c r="K146" s="135" t="s">
        <v>1934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388</v>
      </c>
    </row>
    <row r="147" spans="2:65" s="1" customFormat="1" ht="37.9" customHeight="1">
      <c r="B147" s="132"/>
      <c r="C147" s="133" t="s">
        <v>324</v>
      </c>
      <c r="D147" s="133" t="s">
        <v>253</v>
      </c>
      <c r="E147" s="134" t="s">
        <v>1937</v>
      </c>
      <c r="F147" s="135" t="s">
        <v>1938</v>
      </c>
      <c r="G147" s="136" t="s">
        <v>411</v>
      </c>
      <c r="H147" s="137">
        <v>4</v>
      </c>
      <c r="I147" s="138"/>
      <c r="J147" s="139">
        <f t="shared" si="0"/>
        <v>0</v>
      </c>
      <c r="K147" s="135" t="s">
        <v>1934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258</v>
      </c>
      <c r="AT147" s="144" t="s">
        <v>253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398</v>
      </c>
    </row>
    <row r="148" spans="2:65" s="1" customFormat="1" ht="24.2" customHeight="1">
      <c r="B148" s="132"/>
      <c r="C148" s="133" t="s">
        <v>328</v>
      </c>
      <c r="D148" s="133" t="s">
        <v>253</v>
      </c>
      <c r="E148" s="134" t="s">
        <v>4190</v>
      </c>
      <c r="F148" s="135" t="s">
        <v>4191</v>
      </c>
      <c r="G148" s="136" t="s">
        <v>411</v>
      </c>
      <c r="H148" s="137">
        <v>9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408</v>
      </c>
    </row>
    <row r="149" spans="2:65" s="1" customFormat="1" ht="16.5" customHeight="1">
      <c r="B149" s="132"/>
      <c r="C149" s="146" t="s">
        <v>332</v>
      </c>
      <c r="D149" s="146" t="s">
        <v>423</v>
      </c>
      <c r="E149" s="147" t="s">
        <v>1917</v>
      </c>
      <c r="F149" s="148" t="s">
        <v>1918</v>
      </c>
      <c r="G149" s="149" t="s">
        <v>411</v>
      </c>
      <c r="H149" s="150">
        <v>10.8</v>
      </c>
      <c r="I149" s="151"/>
      <c r="J149" s="152">
        <f t="shared" si="0"/>
        <v>0</v>
      </c>
      <c r="K149" s="148" t="s">
        <v>257</v>
      </c>
      <c r="L149" s="153"/>
      <c r="M149" s="154" t="s">
        <v>1</v>
      </c>
      <c r="N149" s="155" t="s">
        <v>41</v>
      </c>
      <c r="P149" s="142">
        <f t="shared" si="1"/>
        <v>0</v>
      </c>
      <c r="Q149" s="142">
        <v>1.5E-3</v>
      </c>
      <c r="R149" s="142">
        <f t="shared" si="2"/>
        <v>1.6200000000000003E-2</v>
      </c>
      <c r="S149" s="142">
        <v>0</v>
      </c>
      <c r="T149" s="143">
        <f t="shared" si="3"/>
        <v>0</v>
      </c>
      <c r="AR149" s="144" t="s">
        <v>283</v>
      </c>
      <c r="AT149" s="144" t="s">
        <v>423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418</v>
      </c>
    </row>
    <row r="150" spans="2:65" s="1" customFormat="1" ht="37.9" customHeight="1">
      <c r="B150" s="132"/>
      <c r="C150" s="133" t="s">
        <v>7</v>
      </c>
      <c r="D150" s="133" t="s">
        <v>253</v>
      </c>
      <c r="E150" s="134" t="s">
        <v>1978</v>
      </c>
      <c r="F150" s="135" t="s">
        <v>1979</v>
      </c>
      <c r="G150" s="136" t="s">
        <v>411</v>
      </c>
      <c r="H150" s="137">
        <v>56</v>
      </c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258</v>
      </c>
      <c r="AT150" s="144" t="s">
        <v>253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427</v>
      </c>
    </row>
    <row r="151" spans="2:65" s="1" customFormat="1" ht="16.5" customHeight="1">
      <c r="B151" s="132"/>
      <c r="C151" s="146" t="s">
        <v>340</v>
      </c>
      <c r="D151" s="146" t="s">
        <v>423</v>
      </c>
      <c r="E151" s="147" t="s">
        <v>4192</v>
      </c>
      <c r="F151" s="148" t="s">
        <v>4193</v>
      </c>
      <c r="G151" s="149" t="s">
        <v>411</v>
      </c>
      <c r="H151" s="150">
        <v>3.6</v>
      </c>
      <c r="I151" s="151"/>
      <c r="J151" s="152">
        <f t="shared" si="0"/>
        <v>0</v>
      </c>
      <c r="K151" s="148" t="s">
        <v>257</v>
      </c>
      <c r="L151" s="153"/>
      <c r="M151" s="154" t="s">
        <v>1</v>
      </c>
      <c r="N151" s="155" t="s">
        <v>41</v>
      </c>
      <c r="P151" s="142">
        <f t="shared" si="1"/>
        <v>0</v>
      </c>
      <c r="Q151" s="142">
        <v>1.9E-3</v>
      </c>
      <c r="R151" s="142">
        <f t="shared" si="2"/>
        <v>6.8399999999999997E-3</v>
      </c>
      <c r="S151" s="142">
        <v>0</v>
      </c>
      <c r="T151" s="143">
        <f t="shared" si="3"/>
        <v>0</v>
      </c>
      <c r="AR151" s="144" t="s">
        <v>283</v>
      </c>
      <c r="AT151" s="144" t="s">
        <v>423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258</v>
      </c>
      <c r="BM151" s="144" t="s">
        <v>435</v>
      </c>
    </row>
    <row r="152" spans="2:65" s="1" customFormat="1" ht="16.5" customHeight="1">
      <c r="B152" s="132"/>
      <c r="C152" s="146" t="s">
        <v>344</v>
      </c>
      <c r="D152" s="146" t="s">
        <v>423</v>
      </c>
      <c r="E152" s="147" t="s">
        <v>1921</v>
      </c>
      <c r="F152" s="148" t="s">
        <v>1922</v>
      </c>
      <c r="G152" s="149" t="s">
        <v>411</v>
      </c>
      <c r="H152" s="150">
        <v>36</v>
      </c>
      <c r="I152" s="151"/>
      <c r="J152" s="152">
        <f t="shared" si="0"/>
        <v>0</v>
      </c>
      <c r="K152" s="148" t="s">
        <v>257</v>
      </c>
      <c r="L152" s="153"/>
      <c r="M152" s="154" t="s">
        <v>1</v>
      </c>
      <c r="N152" s="155" t="s">
        <v>41</v>
      </c>
      <c r="P152" s="142">
        <f t="shared" si="1"/>
        <v>0</v>
      </c>
      <c r="Q152" s="142">
        <v>2.0999999999999999E-3</v>
      </c>
      <c r="R152" s="142">
        <f t="shared" si="2"/>
        <v>7.5600000000000001E-2</v>
      </c>
      <c r="S152" s="142">
        <v>0</v>
      </c>
      <c r="T152" s="143">
        <f t="shared" si="3"/>
        <v>0</v>
      </c>
      <c r="AR152" s="144" t="s">
        <v>283</v>
      </c>
      <c r="AT152" s="144" t="s">
        <v>423</v>
      </c>
      <c r="AU152" s="144" t="s">
        <v>85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258</v>
      </c>
      <c r="BM152" s="144" t="s">
        <v>443</v>
      </c>
    </row>
    <row r="153" spans="2:65" s="1" customFormat="1" ht="16.5" customHeight="1">
      <c r="B153" s="132"/>
      <c r="C153" s="146" t="s">
        <v>348</v>
      </c>
      <c r="D153" s="146" t="s">
        <v>423</v>
      </c>
      <c r="E153" s="147" t="s">
        <v>1923</v>
      </c>
      <c r="F153" s="148" t="s">
        <v>1924</v>
      </c>
      <c r="G153" s="149" t="s">
        <v>411</v>
      </c>
      <c r="H153" s="150">
        <v>24</v>
      </c>
      <c r="I153" s="151"/>
      <c r="J153" s="152">
        <f t="shared" si="0"/>
        <v>0</v>
      </c>
      <c r="K153" s="148" t="s">
        <v>257</v>
      </c>
      <c r="L153" s="153"/>
      <c r="M153" s="154" t="s">
        <v>1</v>
      </c>
      <c r="N153" s="155" t="s">
        <v>41</v>
      </c>
      <c r="P153" s="142">
        <f t="shared" si="1"/>
        <v>0</v>
      </c>
      <c r="Q153" s="142">
        <v>2.8E-3</v>
      </c>
      <c r="R153" s="142">
        <f t="shared" si="2"/>
        <v>6.7199999999999996E-2</v>
      </c>
      <c r="S153" s="142">
        <v>0</v>
      </c>
      <c r="T153" s="143">
        <f t="shared" si="3"/>
        <v>0</v>
      </c>
      <c r="AR153" s="144" t="s">
        <v>283</v>
      </c>
      <c r="AT153" s="144" t="s">
        <v>423</v>
      </c>
      <c r="AU153" s="144" t="s">
        <v>85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258</v>
      </c>
      <c r="BM153" s="144" t="s">
        <v>451</v>
      </c>
    </row>
    <row r="154" spans="2:65" s="1" customFormat="1" ht="24.2" customHeight="1">
      <c r="B154" s="132"/>
      <c r="C154" s="133" t="s">
        <v>352</v>
      </c>
      <c r="D154" s="133" t="s">
        <v>253</v>
      </c>
      <c r="E154" s="134" t="s">
        <v>1970</v>
      </c>
      <c r="F154" s="135" t="s">
        <v>1971</v>
      </c>
      <c r="G154" s="136" t="s">
        <v>335</v>
      </c>
      <c r="H154" s="137">
        <v>4</v>
      </c>
      <c r="I154" s="138"/>
      <c r="J154" s="139">
        <f t="shared" si="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459</v>
      </c>
    </row>
    <row r="155" spans="2:65" s="1" customFormat="1" ht="24.2" customHeight="1">
      <c r="B155" s="132"/>
      <c r="C155" s="146" t="s">
        <v>356</v>
      </c>
      <c r="D155" s="146" t="s">
        <v>423</v>
      </c>
      <c r="E155" s="147" t="s">
        <v>4194</v>
      </c>
      <c r="F155" s="148" t="s">
        <v>4195</v>
      </c>
      <c r="G155" s="149" t="s">
        <v>335</v>
      </c>
      <c r="H155" s="150">
        <v>2</v>
      </c>
      <c r="I155" s="151"/>
      <c r="J155" s="152">
        <f t="shared" si="0"/>
        <v>0</v>
      </c>
      <c r="K155" s="148" t="s">
        <v>1074</v>
      </c>
      <c r="L155" s="153"/>
      <c r="M155" s="154" t="s">
        <v>1</v>
      </c>
      <c r="N155" s="155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283</v>
      </c>
      <c r="AT155" s="144" t="s">
        <v>423</v>
      </c>
      <c r="AU155" s="144" t="s">
        <v>85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467</v>
      </c>
    </row>
    <row r="156" spans="2:65" s="1" customFormat="1" ht="24.2" customHeight="1">
      <c r="B156" s="132"/>
      <c r="C156" s="146" t="s">
        <v>360</v>
      </c>
      <c r="D156" s="146" t="s">
        <v>423</v>
      </c>
      <c r="E156" s="147" t="s">
        <v>4196</v>
      </c>
      <c r="F156" s="148" t="s">
        <v>4197</v>
      </c>
      <c r="G156" s="149" t="s">
        <v>335</v>
      </c>
      <c r="H156" s="150">
        <v>1</v>
      </c>
      <c r="I156" s="151"/>
      <c r="J156" s="152">
        <f t="shared" si="0"/>
        <v>0</v>
      </c>
      <c r="K156" s="148" t="s">
        <v>257</v>
      </c>
      <c r="L156" s="153"/>
      <c r="M156" s="154" t="s">
        <v>1</v>
      </c>
      <c r="N156" s="155" t="s">
        <v>41</v>
      </c>
      <c r="P156" s="142">
        <f t="shared" si="1"/>
        <v>0</v>
      </c>
      <c r="Q156" s="142">
        <v>8.0000000000000004E-4</v>
      </c>
      <c r="R156" s="142">
        <f t="shared" si="2"/>
        <v>8.0000000000000004E-4</v>
      </c>
      <c r="S156" s="142">
        <v>0</v>
      </c>
      <c r="T156" s="143">
        <f t="shared" si="3"/>
        <v>0</v>
      </c>
      <c r="AR156" s="144" t="s">
        <v>283</v>
      </c>
      <c r="AT156" s="144" t="s">
        <v>423</v>
      </c>
      <c r="AU156" s="144" t="s">
        <v>85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475</v>
      </c>
    </row>
    <row r="157" spans="2:65" s="1" customFormat="1" ht="24.2" customHeight="1">
      <c r="B157" s="132"/>
      <c r="C157" s="146" t="s">
        <v>364</v>
      </c>
      <c r="D157" s="146" t="s">
        <v>423</v>
      </c>
      <c r="E157" s="147" t="s">
        <v>1972</v>
      </c>
      <c r="F157" s="148" t="s">
        <v>1973</v>
      </c>
      <c r="G157" s="149" t="s">
        <v>335</v>
      </c>
      <c r="H157" s="150">
        <v>1</v>
      </c>
      <c r="I157" s="151"/>
      <c r="J157" s="152">
        <f t="shared" si="0"/>
        <v>0</v>
      </c>
      <c r="K157" s="148" t="s">
        <v>257</v>
      </c>
      <c r="L157" s="153"/>
      <c r="M157" s="154" t="s">
        <v>1</v>
      </c>
      <c r="N157" s="155" t="s">
        <v>41</v>
      </c>
      <c r="P157" s="142">
        <f t="shared" si="1"/>
        <v>0</v>
      </c>
      <c r="Q157" s="142">
        <v>1.1000000000000001E-3</v>
      </c>
      <c r="R157" s="142">
        <f t="shared" si="2"/>
        <v>1.1000000000000001E-3</v>
      </c>
      <c r="S157" s="142">
        <v>0</v>
      </c>
      <c r="T157" s="143">
        <f t="shared" si="3"/>
        <v>0</v>
      </c>
      <c r="AR157" s="144" t="s">
        <v>283</v>
      </c>
      <c r="AT157" s="144" t="s">
        <v>423</v>
      </c>
      <c r="AU157" s="144" t="s">
        <v>85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483</v>
      </c>
    </row>
    <row r="158" spans="2:65" s="1" customFormat="1" ht="33" customHeight="1">
      <c r="B158" s="132"/>
      <c r="C158" s="133" t="s">
        <v>368</v>
      </c>
      <c r="D158" s="133" t="s">
        <v>253</v>
      </c>
      <c r="E158" s="134" t="s">
        <v>1939</v>
      </c>
      <c r="F158" s="135" t="s">
        <v>1940</v>
      </c>
      <c r="G158" s="136" t="s">
        <v>335</v>
      </c>
      <c r="H158" s="137">
        <v>1</v>
      </c>
      <c r="I158" s="138"/>
      <c r="J158" s="139">
        <f t="shared" si="0"/>
        <v>0</v>
      </c>
      <c r="K158" s="135" t="s">
        <v>1074</v>
      </c>
      <c r="L158" s="28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491</v>
      </c>
    </row>
    <row r="159" spans="2:65" s="11" customFormat="1" ht="22.9" customHeight="1">
      <c r="B159" s="120"/>
      <c r="D159" s="121" t="s">
        <v>75</v>
      </c>
      <c r="E159" s="130" t="s">
        <v>1945</v>
      </c>
      <c r="F159" s="130" t="s">
        <v>1946</v>
      </c>
      <c r="I159" s="123"/>
      <c r="J159" s="131">
        <f>BK159</f>
        <v>0</v>
      </c>
      <c r="L159" s="120"/>
      <c r="M159" s="125"/>
      <c r="P159" s="126">
        <f>SUM(P160:P177)</f>
        <v>0</v>
      </c>
      <c r="R159" s="126">
        <f>SUM(R160:R177)</f>
        <v>9.0799999999999978E-2</v>
      </c>
      <c r="T159" s="127">
        <f>SUM(T160:T177)</f>
        <v>0</v>
      </c>
      <c r="AR159" s="121" t="s">
        <v>83</v>
      </c>
      <c r="AT159" s="128" t="s">
        <v>75</v>
      </c>
      <c r="AU159" s="128" t="s">
        <v>83</v>
      </c>
      <c r="AY159" s="121" t="s">
        <v>251</v>
      </c>
      <c r="BK159" s="129">
        <f>SUM(BK160:BK177)</f>
        <v>0</v>
      </c>
    </row>
    <row r="160" spans="2:65" s="1" customFormat="1" ht="16.5" customHeight="1">
      <c r="B160" s="132"/>
      <c r="C160" s="133" t="s">
        <v>372</v>
      </c>
      <c r="D160" s="133" t="s">
        <v>253</v>
      </c>
      <c r="E160" s="134" t="s">
        <v>1898</v>
      </c>
      <c r="F160" s="135" t="s">
        <v>1899</v>
      </c>
      <c r="G160" s="136" t="s">
        <v>335</v>
      </c>
      <c r="H160" s="137">
        <v>2</v>
      </c>
      <c r="I160" s="138"/>
      <c r="J160" s="139">
        <f t="shared" ref="J160:J177" si="10">ROUND(I160*H160,2)</f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ref="P160:P177" si="11">O160*H160</f>
        <v>0</v>
      </c>
      <c r="Q160" s="142">
        <v>0</v>
      </c>
      <c r="R160" s="142">
        <f t="shared" ref="R160:R177" si="12">Q160*H160</f>
        <v>0</v>
      </c>
      <c r="S160" s="142">
        <v>0</v>
      </c>
      <c r="T160" s="143">
        <f t="shared" ref="T160:T177" si="13">S160*H160</f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ref="BE160:BE177" si="14">IF(N160="základní",J160,0)</f>
        <v>0</v>
      </c>
      <c r="BF160" s="145">
        <f t="shared" ref="BF160:BF177" si="15">IF(N160="snížená",J160,0)</f>
        <v>0</v>
      </c>
      <c r="BG160" s="145">
        <f t="shared" ref="BG160:BG177" si="16">IF(N160="zákl. přenesená",J160,0)</f>
        <v>0</v>
      </c>
      <c r="BH160" s="145">
        <f t="shared" ref="BH160:BH177" si="17">IF(N160="sníž. přenesená",J160,0)</f>
        <v>0</v>
      </c>
      <c r="BI160" s="145">
        <f t="shared" ref="BI160:BI177" si="18">IF(N160="nulová",J160,0)</f>
        <v>0</v>
      </c>
      <c r="BJ160" s="13" t="s">
        <v>83</v>
      </c>
      <c r="BK160" s="145">
        <f t="shared" ref="BK160:BK177" si="19">ROUND(I160*H160,2)</f>
        <v>0</v>
      </c>
      <c r="BL160" s="13" t="s">
        <v>258</v>
      </c>
      <c r="BM160" s="144" t="s">
        <v>499</v>
      </c>
    </row>
    <row r="161" spans="2:65" s="1" customFormat="1" ht="44.25" customHeight="1">
      <c r="B161" s="132"/>
      <c r="C161" s="146" t="s">
        <v>376</v>
      </c>
      <c r="D161" s="146" t="s">
        <v>423</v>
      </c>
      <c r="E161" s="147" t="s">
        <v>1947</v>
      </c>
      <c r="F161" s="148" t="s">
        <v>4198</v>
      </c>
      <c r="G161" s="149" t="s">
        <v>335</v>
      </c>
      <c r="H161" s="150">
        <v>2</v>
      </c>
      <c r="I161" s="151"/>
      <c r="J161" s="152">
        <f t="shared" si="10"/>
        <v>0</v>
      </c>
      <c r="K161" s="148" t="s">
        <v>1902</v>
      </c>
      <c r="L161" s="153"/>
      <c r="M161" s="154" t="s">
        <v>1</v>
      </c>
      <c r="N161" s="155" t="s">
        <v>41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283</v>
      </c>
      <c r="AT161" s="144" t="s">
        <v>423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507</v>
      </c>
    </row>
    <row r="162" spans="2:65" s="1" customFormat="1" ht="33" customHeight="1">
      <c r="B162" s="132"/>
      <c r="C162" s="133" t="s">
        <v>380</v>
      </c>
      <c r="D162" s="133" t="s">
        <v>253</v>
      </c>
      <c r="E162" s="134" t="s">
        <v>1925</v>
      </c>
      <c r="F162" s="135" t="s">
        <v>1926</v>
      </c>
      <c r="G162" s="136" t="s">
        <v>335</v>
      </c>
      <c r="H162" s="137">
        <v>2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515</v>
      </c>
    </row>
    <row r="163" spans="2:65" s="1" customFormat="1" ht="16.5" customHeight="1">
      <c r="B163" s="132"/>
      <c r="C163" s="146" t="s">
        <v>384</v>
      </c>
      <c r="D163" s="146" t="s">
        <v>423</v>
      </c>
      <c r="E163" s="147" t="s">
        <v>1951</v>
      </c>
      <c r="F163" s="148" t="s">
        <v>1952</v>
      </c>
      <c r="G163" s="149" t="s">
        <v>335</v>
      </c>
      <c r="H163" s="150">
        <v>2</v>
      </c>
      <c r="I163" s="151"/>
      <c r="J163" s="152">
        <f t="shared" si="10"/>
        <v>0</v>
      </c>
      <c r="K163" s="148" t="s">
        <v>257</v>
      </c>
      <c r="L163" s="153"/>
      <c r="M163" s="154" t="s">
        <v>1</v>
      </c>
      <c r="N163" s="155" t="s">
        <v>41</v>
      </c>
      <c r="P163" s="142">
        <f t="shared" si="11"/>
        <v>0</v>
      </c>
      <c r="Q163" s="142">
        <v>1.5E-3</v>
      </c>
      <c r="R163" s="142">
        <f t="shared" si="12"/>
        <v>3.0000000000000001E-3</v>
      </c>
      <c r="S163" s="142">
        <v>0</v>
      </c>
      <c r="T163" s="143">
        <f t="shared" si="13"/>
        <v>0</v>
      </c>
      <c r="AR163" s="144" t="s">
        <v>283</v>
      </c>
      <c r="AT163" s="144" t="s">
        <v>423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524</v>
      </c>
    </row>
    <row r="164" spans="2:65" s="1" customFormat="1" ht="37.9" customHeight="1">
      <c r="B164" s="132"/>
      <c r="C164" s="133" t="s">
        <v>388</v>
      </c>
      <c r="D164" s="133" t="s">
        <v>253</v>
      </c>
      <c r="E164" s="134" t="s">
        <v>1949</v>
      </c>
      <c r="F164" s="135" t="s">
        <v>1950</v>
      </c>
      <c r="G164" s="136" t="s">
        <v>335</v>
      </c>
      <c r="H164" s="137">
        <v>4</v>
      </c>
      <c r="I164" s="138"/>
      <c r="J164" s="139">
        <f t="shared" si="10"/>
        <v>0</v>
      </c>
      <c r="K164" s="135" t="s">
        <v>1902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532</v>
      </c>
    </row>
    <row r="165" spans="2:65" s="1" customFormat="1" ht="24.2" customHeight="1">
      <c r="B165" s="132"/>
      <c r="C165" s="133" t="s">
        <v>392</v>
      </c>
      <c r="D165" s="133" t="s">
        <v>253</v>
      </c>
      <c r="E165" s="134" t="s">
        <v>1957</v>
      </c>
      <c r="F165" s="135" t="s">
        <v>1958</v>
      </c>
      <c r="G165" s="136" t="s">
        <v>335</v>
      </c>
      <c r="H165" s="137">
        <v>2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540</v>
      </c>
    </row>
    <row r="166" spans="2:65" s="1" customFormat="1" ht="16.5" customHeight="1">
      <c r="B166" s="132"/>
      <c r="C166" s="146" t="s">
        <v>398</v>
      </c>
      <c r="D166" s="146" t="s">
        <v>423</v>
      </c>
      <c r="E166" s="147" t="s">
        <v>1959</v>
      </c>
      <c r="F166" s="148" t="s">
        <v>1960</v>
      </c>
      <c r="G166" s="149" t="s">
        <v>335</v>
      </c>
      <c r="H166" s="150">
        <v>2</v>
      </c>
      <c r="I166" s="151"/>
      <c r="J166" s="152">
        <f t="shared" si="10"/>
        <v>0</v>
      </c>
      <c r="K166" s="148" t="s">
        <v>257</v>
      </c>
      <c r="L166" s="153"/>
      <c r="M166" s="154" t="s">
        <v>1</v>
      </c>
      <c r="N166" s="155" t="s">
        <v>41</v>
      </c>
      <c r="P166" s="142">
        <f t="shared" si="11"/>
        <v>0</v>
      </c>
      <c r="Q166" s="142">
        <v>2.5000000000000001E-3</v>
      </c>
      <c r="R166" s="142">
        <f t="shared" si="12"/>
        <v>5.0000000000000001E-3</v>
      </c>
      <c r="S166" s="142">
        <v>0</v>
      </c>
      <c r="T166" s="143">
        <f t="shared" si="13"/>
        <v>0</v>
      </c>
      <c r="AR166" s="144" t="s">
        <v>283</v>
      </c>
      <c r="AT166" s="144" t="s">
        <v>423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258</v>
      </c>
      <c r="BM166" s="144" t="s">
        <v>548</v>
      </c>
    </row>
    <row r="167" spans="2:65" s="1" customFormat="1" ht="24.2" customHeight="1">
      <c r="B167" s="132"/>
      <c r="C167" s="133" t="s">
        <v>404</v>
      </c>
      <c r="D167" s="133" t="s">
        <v>253</v>
      </c>
      <c r="E167" s="134" t="s">
        <v>1961</v>
      </c>
      <c r="F167" s="135" t="s">
        <v>1962</v>
      </c>
      <c r="G167" s="136" t="s">
        <v>335</v>
      </c>
      <c r="H167" s="137">
        <v>2</v>
      </c>
      <c r="I167" s="138"/>
      <c r="J167" s="139">
        <f t="shared" si="1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3" t="s">
        <v>83</v>
      </c>
      <c r="BK167" s="145">
        <f t="shared" si="19"/>
        <v>0</v>
      </c>
      <c r="BL167" s="13" t="s">
        <v>258</v>
      </c>
      <c r="BM167" s="144" t="s">
        <v>556</v>
      </c>
    </row>
    <row r="168" spans="2:65" s="1" customFormat="1" ht="24.2" customHeight="1">
      <c r="B168" s="132"/>
      <c r="C168" s="146" t="s">
        <v>408</v>
      </c>
      <c r="D168" s="146" t="s">
        <v>423</v>
      </c>
      <c r="E168" s="147" t="s">
        <v>1963</v>
      </c>
      <c r="F168" s="148" t="s">
        <v>1964</v>
      </c>
      <c r="G168" s="149" t="s">
        <v>335</v>
      </c>
      <c r="H168" s="150">
        <v>2</v>
      </c>
      <c r="I168" s="151"/>
      <c r="J168" s="152">
        <f t="shared" si="10"/>
        <v>0</v>
      </c>
      <c r="K168" s="148" t="s">
        <v>1965</v>
      </c>
      <c r="L168" s="153"/>
      <c r="M168" s="154" t="s">
        <v>1</v>
      </c>
      <c r="N168" s="155" t="s">
        <v>41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283</v>
      </c>
      <c r="AT168" s="144" t="s">
        <v>423</v>
      </c>
      <c r="AU168" s="144" t="s">
        <v>85</v>
      </c>
      <c r="AY168" s="13" t="s">
        <v>251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3" t="s">
        <v>83</v>
      </c>
      <c r="BK168" s="145">
        <f t="shared" si="19"/>
        <v>0</v>
      </c>
      <c r="BL168" s="13" t="s">
        <v>258</v>
      </c>
      <c r="BM168" s="144" t="s">
        <v>573</v>
      </c>
    </row>
    <row r="169" spans="2:65" s="1" customFormat="1" ht="24.2" customHeight="1">
      <c r="B169" s="132"/>
      <c r="C169" s="133" t="s">
        <v>413</v>
      </c>
      <c r="D169" s="133" t="s">
        <v>253</v>
      </c>
      <c r="E169" s="134" t="s">
        <v>1953</v>
      </c>
      <c r="F169" s="135" t="s">
        <v>1954</v>
      </c>
      <c r="G169" s="136" t="s">
        <v>335</v>
      </c>
      <c r="H169" s="137">
        <v>2</v>
      </c>
      <c r="I169" s="138"/>
      <c r="J169" s="139">
        <f t="shared" si="1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3" t="s">
        <v>83</v>
      </c>
      <c r="BK169" s="145">
        <f t="shared" si="19"/>
        <v>0</v>
      </c>
      <c r="BL169" s="13" t="s">
        <v>258</v>
      </c>
      <c r="BM169" s="144" t="s">
        <v>579</v>
      </c>
    </row>
    <row r="170" spans="2:65" s="1" customFormat="1" ht="16.5" customHeight="1">
      <c r="B170" s="132"/>
      <c r="C170" s="146" t="s">
        <v>418</v>
      </c>
      <c r="D170" s="146" t="s">
        <v>423</v>
      </c>
      <c r="E170" s="147" t="s">
        <v>1955</v>
      </c>
      <c r="F170" s="148" t="s">
        <v>1956</v>
      </c>
      <c r="G170" s="149" t="s">
        <v>335</v>
      </c>
      <c r="H170" s="150">
        <v>2</v>
      </c>
      <c r="I170" s="151"/>
      <c r="J170" s="152">
        <f t="shared" si="10"/>
        <v>0</v>
      </c>
      <c r="K170" s="148" t="s">
        <v>257</v>
      </c>
      <c r="L170" s="153"/>
      <c r="M170" s="154" t="s">
        <v>1</v>
      </c>
      <c r="N170" s="155" t="s">
        <v>41</v>
      </c>
      <c r="P170" s="142">
        <f t="shared" si="11"/>
        <v>0</v>
      </c>
      <c r="Q170" s="142">
        <v>3.8999999999999998E-3</v>
      </c>
      <c r="R170" s="142">
        <f t="shared" si="12"/>
        <v>7.7999999999999996E-3</v>
      </c>
      <c r="S170" s="142">
        <v>0</v>
      </c>
      <c r="T170" s="143">
        <f t="shared" si="13"/>
        <v>0</v>
      </c>
      <c r="AR170" s="144" t="s">
        <v>283</v>
      </c>
      <c r="AT170" s="144" t="s">
        <v>423</v>
      </c>
      <c r="AU170" s="144" t="s">
        <v>85</v>
      </c>
      <c r="AY170" s="13" t="s">
        <v>251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3" t="s">
        <v>83</v>
      </c>
      <c r="BK170" s="145">
        <f t="shared" si="19"/>
        <v>0</v>
      </c>
      <c r="BL170" s="13" t="s">
        <v>258</v>
      </c>
      <c r="BM170" s="144" t="s">
        <v>595</v>
      </c>
    </row>
    <row r="171" spans="2:65" s="1" customFormat="1" ht="37.9" customHeight="1">
      <c r="B171" s="132"/>
      <c r="C171" s="133" t="s">
        <v>422</v>
      </c>
      <c r="D171" s="133" t="s">
        <v>253</v>
      </c>
      <c r="E171" s="134" t="s">
        <v>1978</v>
      </c>
      <c r="F171" s="135" t="s">
        <v>1979</v>
      </c>
      <c r="G171" s="136" t="s">
        <v>411</v>
      </c>
      <c r="H171" s="137">
        <v>20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258</v>
      </c>
      <c r="AT171" s="144" t="s">
        <v>253</v>
      </c>
      <c r="AU171" s="144" t="s">
        <v>85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258</v>
      </c>
      <c r="BM171" s="144" t="s">
        <v>603</v>
      </c>
    </row>
    <row r="172" spans="2:65" s="1" customFormat="1" ht="16.5" customHeight="1">
      <c r="B172" s="132"/>
      <c r="C172" s="146" t="s">
        <v>427</v>
      </c>
      <c r="D172" s="146" t="s">
        <v>423</v>
      </c>
      <c r="E172" s="147" t="s">
        <v>1923</v>
      </c>
      <c r="F172" s="148" t="s">
        <v>1924</v>
      </c>
      <c r="G172" s="149" t="s">
        <v>411</v>
      </c>
      <c r="H172" s="150">
        <v>24</v>
      </c>
      <c r="I172" s="151"/>
      <c r="J172" s="152">
        <f t="shared" si="10"/>
        <v>0</v>
      </c>
      <c r="K172" s="148" t="s">
        <v>257</v>
      </c>
      <c r="L172" s="153"/>
      <c r="M172" s="154" t="s">
        <v>1</v>
      </c>
      <c r="N172" s="155" t="s">
        <v>41</v>
      </c>
      <c r="P172" s="142">
        <f t="shared" si="11"/>
        <v>0</v>
      </c>
      <c r="Q172" s="142">
        <v>2.8E-3</v>
      </c>
      <c r="R172" s="142">
        <f t="shared" si="12"/>
        <v>6.7199999999999996E-2</v>
      </c>
      <c r="S172" s="142">
        <v>0</v>
      </c>
      <c r="T172" s="143">
        <f t="shared" si="13"/>
        <v>0</v>
      </c>
      <c r="AR172" s="144" t="s">
        <v>283</v>
      </c>
      <c r="AT172" s="144" t="s">
        <v>423</v>
      </c>
      <c r="AU172" s="144" t="s">
        <v>85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258</v>
      </c>
      <c r="BM172" s="144" t="s">
        <v>611</v>
      </c>
    </row>
    <row r="173" spans="2:65" s="1" customFormat="1" ht="24.2" customHeight="1">
      <c r="B173" s="132"/>
      <c r="C173" s="133" t="s">
        <v>431</v>
      </c>
      <c r="D173" s="133" t="s">
        <v>253</v>
      </c>
      <c r="E173" s="134" t="s">
        <v>1970</v>
      </c>
      <c r="F173" s="135" t="s">
        <v>1971</v>
      </c>
      <c r="G173" s="136" t="s">
        <v>335</v>
      </c>
      <c r="H173" s="137">
        <v>2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258</v>
      </c>
      <c r="BM173" s="144" t="s">
        <v>619</v>
      </c>
    </row>
    <row r="174" spans="2:65" s="1" customFormat="1" ht="24.2" customHeight="1">
      <c r="B174" s="132"/>
      <c r="C174" s="146" t="s">
        <v>435</v>
      </c>
      <c r="D174" s="146" t="s">
        <v>423</v>
      </c>
      <c r="E174" s="147" t="s">
        <v>1972</v>
      </c>
      <c r="F174" s="148" t="s">
        <v>1973</v>
      </c>
      <c r="G174" s="149" t="s">
        <v>335</v>
      </c>
      <c r="H174" s="150">
        <v>2</v>
      </c>
      <c r="I174" s="151"/>
      <c r="J174" s="152">
        <f t="shared" si="10"/>
        <v>0</v>
      </c>
      <c r="K174" s="148" t="s">
        <v>257</v>
      </c>
      <c r="L174" s="153"/>
      <c r="M174" s="154" t="s">
        <v>1</v>
      </c>
      <c r="N174" s="155" t="s">
        <v>41</v>
      </c>
      <c r="P174" s="142">
        <f t="shared" si="11"/>
        <v>0</v>
      </c>
      <c r="Q174" s="142">
        <v>1.1000000000000001E-3</v>
      </c>
      <c r="R174" s="142">
        <f t="shared" si="12"/>
        <v>2.2000000000000001E-3</v>
      </c>
      <c r="S174" s="142">
        <v>0</v>
      </c>
      <c r="T174" s="143">
        <f t="shared" si="13"/>
        <v>0</v>
      </c>
      <c r="AR174" s="144" t="s">
        <v>283</v>
      </c>
      <c r="AT174" s="144" t="s">
        <v>423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627</v>
      </c>
    </row>
    <row r="175" spans="2:65" s="1" customFormat="1" ht="24.2" customHeight="1">
      <c r="B175" s="132"/>
      <c r="C175" s="133" t="s">
        <v>439</v>
      </c>
      <c r="D175" s="133" t="s">
        <v>253</v>
      </c>
      <c r="E175" s="134" t="s">
        <v>1974</v>
      </c>
      <c r="F175" s="135" t="s">
        <v>1975</v>
      </c>
      <c r="G175" s="136" t="s">
        <v>335</v>
      </c>
      <c r="H175" s="137">
        <v>2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635</v>
      </c>
    </row>
    <row r="176" spans="2:65" s="1" customFormat="1" ht="24.2" customHeight="1">
      <c r="B176" s="132"/>
      <c r="C176" s="146" t="s">
        <v>443</v>
      </c>
      <c r="D176" s="146" t="s">
        <v>423</v>
      </c>
      <c r="E176" s="147" t="s">
        <v>4199</v>
      </c>
      <c r="F176" s="148" t="s">
        <v>4200</v>
      </c>
      <c r="G176" s="149" t="s">
        <v>335</v>
      </c>
      <c r="H176" s="150">
        <v>2</v>
      </c>
      <c r="I176" s="151"/>
      <c r="J176" s="152">
        <f t="shared" si="10"/>
        <v>0</v>
      </c>
      <c r="K176" s="148" t="s">
        <v>257</v>
      </c>
      <c r="L176" s="153"/>
      <c r="M176" s="154" t="s">
        <v>1</v>
      </c>
      <c r="N176" s="155" t="s">
        <v>41</v>
      </c>
      <c r="P176" s="142">
        <f t="shared" si="11"/>
        <v>0</v>
      </c>
      <c r="Q176" s="142">
        <v>2.8E-3</v>
      </c>
      <c r="R176" s="142">
        <f t="shared" si="12"/>
        <v>5.5999999999999999E-3</v>
      </c>
      <c r="S176" s="142">
        <v>0</v>
      </c>
      <c r="T176" s="143">
        <f t="shared" si="13"/>
        <v>0</v>
      </c>
      <c r="AR176" s="144" t="s">
        <v>283</v>
      </c>
      <c r="AT176" s="144" t="s">
        <v>423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643</v>
      </c>
    </row>
    <row r="177" spans="2:65" s="1" customFormat="1" ht="21.75" customHeight="1">
      <c r="B177" s="132"/>
      <c r="C177" s="133" t="s">
        <v>447</v>
      </c>
      <c r="D177" s="133" t="s">
        <v>253</v>
      </c>
      <c r="E177" s="134" t="s">
        <v>4201</v>
      </c>
      <c r="F177" s="135" t="s">
        <v>1981</v>
      </c>
      <c r="G177" s="136" t="s">
        <v>335</v>
      </c>
      <c r="H177" s="137">
        <v>2</v>
      </c>
      <c r="I177" s="138"/>
      <c r="J177" s="139">
        <f t="shared" si="10"/>
        <v>0</v>
      </c>
      <c r="K177" s="135" t="s">
        <v>1074</v>
      </c>
      <c r="L177" s="28"/>
      <c r="M177" s="161" t="s">
        <v>1</v>
      </c>
      <c r="N177" s="162" t="s">
        <v>41</v>
      </c>
      <c r="O177" s="163"/>
      <c r="P177" s="164">
        <f t="shared" si="11"/>
        <v>0</v>
      </c>
      <c r="Q177" s="164">
        <v>0</v>
      </c>
      <c r="R177" s="164">
        <f t="shared" si="12"/>
        <v>0</v>
      </c>
      <c r="S177" s="164">
        <v>0</v>
      </c>
      <c r="T177" s="165">
        <f t="shared" si="13"/>
        <v>0</v>
      </c>
      <c r="AR177" s="144" t="s">
        <v>258</v>
      </c>
      <c r="AT177" s="144" t="s">
        <v>253</v>
      </c>
      <c r="AU177" s="144" t="s">
        <v>85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651</v>
      </c>
    </row>
    <row r="178" spans="2:65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autoFilter ref="C126:K177" xr:uid="{00000000-0009-0000-0000-000013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163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4202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ROUND((SUM(BE136:BE464)),  2)</f>
        <v>0</v>
      </c>
      <c r="I37" s="92">
        <v>0.21</v>
      </c>
      <c r="J37" s="81">
        <f>ROUND(((SUM(BE136:BE464))*I37),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ROUND((SUM(BF136:BF464)),  2)</f>
        <v>0</v>
      </c>
      <c r="I38" s="92">
        <v>0.15</v>
      </c>
      <c r="J38" s="81">
        <f>ROUND(((SUM(BF136:BF464))*I38),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ROUND((SUM(BG136:BG464)),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ROUND((SUM(BH136:BH464)),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ROUND((SUM(BI136:BI464)),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02.06 - ELEKTROINSTALACE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1989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47" s="8" customFormat="1" ht="24.95" customHeight="1">
      <c r="B102" s="104"/>
      <c r="D102" s="105" t="s">
        <v>1990</v>
      </c>
      <c r="E102" s="106"/>
      <c r="F102" s="106"/>
      <c r="G102" s="106"/>
      <c r="H102" s="106"/>
      <c r="I102" s="106"/>
      <c r="J102" s="107">
        <f>J245</f>
        <v>0</v>
      </c>
      <c r="L102" s="104"/>
    </row>
    <row r="103" spans="2:47" s="8" customFormat="1" ht="24.95" customHeight="1">
      <c r="B103" s="104"/>
      <c r="D103" s="105" t="s">
        <v>1991</v>
      </c>
      <c r="E103" s="106"/>
      <c r="F103" s="106"/>
      <c r="G103" s="106"/>
      <c r="H103" s="106"/>
      <c r="I103" s="106"/>
      <c r="J103" s="107">
        <f>J271</f>
        <v>0</v>
      </c>
      <c r="L103" s="104"/>
    </row>
    <row r="104" spans="2:47" s="8" customFormat="1" ht="24.95" customHeight="1">
      <c r="B104" s="104"/>
      <c r="D104" s="105" t="s">
        <v>1992</v>
      </c>
      <c r="E104" s="106"/>
      <c r="F104" s="106"/>
      <c r="G104" s="106"/>
      <c r="H104" s="106"/>
      <c r="I104" s="106"/>
      <c r="J104" s="107">
        <f>J279</f>
        <v>0</v>
      </c>
      <c r="L104" s="104"/>
    </row>
    <row r="105" spans="2:47" s="8" customFormat="1" ht="24.95" customHeight="1">
      <c r="B105" s="104"/>
      <c r="D105" s="105" t="s">
        <v>1993</v>
      </c>
      <c r="E105" s="106"/>
      <c r="F105" s="106"/>
      <c r="G105" s="106"/>
      <c r="H105" s="106"/>
      <c r="I105" s="106"/>
      <c r="J105" s="107">
        <f>J289</f>
        <v>0</v>
      </c>
      <c r="L105" s="104"/>
    </row>
    <row r="106" spans="2:47" s="8" customFormat="1" ht="24.95" customHeight="1">
      <c r="B106" s="104"/>
      <c r="D106" s="105" t="s">
        <v>1994</v>
      </c>
      <c r="E106" s="106"/>
      <c r="F106" s="106"/>
      <c r="G106" s="106"/>
      <c r="H106" s="106"/>
      <c r="I106" s="106"/>
      <c r="J106" s="107">
        <f>J291</f>
        <v>0</v>
      </c>
      <c r="L106" s="104"/>
    </row>
    <row r="107" spans="2:47" s="8" customFormat="1" ht="24.95" customHeight="1">
      <c r="B107" s="104"/>
      <c r="D107" s="105" t="s">
        <v>4203</v>
      </c>
      <c r="E107" s="106"/>
      <c r="F107" s="106"/>
      <c r="G107" s="106"/>
      <c r="H107" s="106"/>
      <c r="I107" s="106"/>
      <c r="J107" s="107">
        <f>J293</f>
        <v>0</v>
      </c>
      <c r="L107" s="104"/>
    </row>
    <row r="108" spans="2:47" s="8" customFormat="1" ht="24.95" customHeight="1">
      <c r="B108" s="104"/>
      <c r="D108" s="105" t="s">
        <v>1996</v>
      </c>
      <c r="E108" s="106"/>
      <c r="F108" s="106"/>
      <c r="G108" s="106"/>
      <c r="H108" s="106"/>
      <c r="I108" s="106"/>
      <c r="J108" s="107">
        <f>J439</f>
        <v>0</v>
      </c>
      <c r="L108" s="104"/>
    </row>
    <row r="109" spans="2:47" s="9" customFormat="1" ht="19.899999999999999" customHeight="1">
      <c r="B109" s="108"/>
      <c r="D109" s="109" t="s">
        <v>4204</v>
      </c>
      <c r="E109" s="110"/>
      <c r="F109" s="110"/>
      <c r="G109" s="110"/>
      <c r="H109" s="110"/>
      <c r="I109" s="110"/>
      <c r="J109" s="111">
        <f>J450</f>
        <v>0</v>
      </c>
      <c r="L109" s="108"/>
    </row>
    <row r="110" spans="2:47" s="8" customFormat="1" ht="24.95" customHeight="1">
      <c r="B110" s="104"/>
      <c r="D110" s="105" t="s">
        <v>220</v>
      </c>
      <c r="E110" s="106"/>
      <c r="F110" s="106"/>
      <c r="G110" s="106"/>
      <c r="H110" s="106"/>
      <c r="I110" s="106"/>
      <c r="J110" s="107">
        <f>J459</f>
        <v>0</v>
      </c>
      <c r="L110" s="104"/>
    </row>
    <row r="111" spans="2:47" s="9" customFormat="1" ht="19.899999999999999" customHeight="1">
      <c r="B111" s="108"/>
      <c r="D111" s="109" t="s">
        <v>1997</v>
      </c>
      <c r="E111" s="110"/>
      <c r="F111" s="110"/>
      <c r="G111" s="110"/>
      <c r="H111" s="110"/>
      <c r="I111" s="110"/>
      <c r="J111" s="111">
        <f>J460</f>
        <v>0</v>
      </c>
      <c r="L111" s="108"/>
    </row>
    <row r="112" spans="2:47" s="8" customFormat="1" ht="24.95" customHeight="1">
      <c r="B112" s="104"/>
      <c r="D112" s="105" t="s">
        <v>1999</v>
      </c>
      <c r="E112" s="106"/>
      <c r="F112" s="106"/>
      <c r="G112" s="106"/>
      <c r="H112" s="106"/>
      <c r="I112" s="106"/>
      <c r="J112" s="107">
        <f>J462</f>
        <v>0</v>
      </c>
      <c r="L112" s="104"/>
    </row>
    <row r="113" spans="2:12" s="1" customFormat="1" ht="21.75" customHeight="1">
      <c r="B113" s="28"/>
      <c r="L113" s="28"/>
    </row>
    <row r="114" spans="2:12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4.95" customHeight="1">
      <c r="B119" s="28"/>
      <c r="C119" s="17" t="s">
        <v>236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16</v>
      </c>
      <c r="L121" s="28"/>
    </row>
    <row r="122" spans="2:12" s="1" customFormat="1" ht="26.25" customHeight="1">
      <c r="B122" s="28"/>
      <c r="E122" s="210" t="str">
        <f>E7</f>
        <v>PŘÍSTAVBA A STAVEBNÍ ÚPRAVY  DÍLEN HORSKÁ 258, VRCHLABÍ</v>
      </c>
      <c r="F122" s="211"/>
      <c r="G122" s="211"/>
      <c r="H122" s="211"/>
      <c r="L122" s="28"/>
    </row>
    <row r="123" spans="2:12" ht="12" customHeight="1">
      <c r="B123" s="16"/>
      <c r="C123" s="23" t="s">
        <v>198</v>
      </c>
      <c r="L123" s="16"/>
    </row>
    <row r="124" spans="2:12" ht="16.5" customHeight="1">
      <c r="B124" s="16"/>
      <c r="E124" s="210" t="s">
        <v>3394</v>
      </c>
      <c r="F124" s="170"/>
      <c r="G124" s="170"/>
      <c r="H124" s="170"/>
      <c r="L124" s="16"/>
    </row>
    <row r="125" spans="2:12" ht="12" customHeight="1">
      <c r="B125" s="16"/>
      <c r="C125" s="23" t="s">
        <v>200</v>
      </c>
      <c r="L125" s="16"/>
    </row>
    <row r="126" spans="2:12" s="1" customFormat="1" ht="16.5" customHeight="1">
      <c r="B126" s="28"/>
      <c r="E126" s="203" t="s">
        <v>3395</v>
      </c>
      <c r="F126" s="212"/>
      <c r="G126" s="212"/>
      <c r="H126" s="212"/>
      <c r="L126" s="28"/>
    </row>
    <row r="127" spans="2:12" s="1" customFormat="1" ht="12" customHeight="1">
      <c r="B127" s="28"/>
      <c r="C127" s="23" t="s">
        <v>202</v>
      </c>
      <c r="L127" s="28"/>
    </row>
    <row r="128" spans="2:12" s="1" customFormat="1" ht="30" customHeight="1">
      <c r="B128" s="28"/>
      <c r="E128" s="192" t="str">
        <f>E13</f>
        <v>SO 02.06 - ELEKTROINSTALACE II.etapa STAVEBNÍ ÚPRAVY</v>
      </c>
      <c r="F128" s="212"/>
      <c r="G128" s="212"/>
      <c r="H128" s="212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20</v>
      </c>
      <c r="F130" s="21" t="str">
        <f>F16</f>
        <v>Vrchlabí</v>
      </c>
      <c r="I130" s="23" t="s">
        <v>22</v>
      </c>
      <c r="J130" s="48" t="str">
        <f>IF(J16="","",J16)</f>
        <v>25. 10. 2023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24</v>
      </c>
      <c r="F132" s="21" t="str">
        <f>E19</f>
        <v>Královéhradecký kraj</v>
      </c>
      <c r="I132" s="23" t="s">
        <v>30</v>
      </c>
      <c r="J132" s="26" t="str">
        <f>E25</f>
        <v>IRBOS s.r.o.</v>
      </c>
      <c r="L132" s="28"/>
    </row>
    <row r="133" spans="2:65" s="1" customFormat="1" ht="15.2" customHeight="1">
      <c r="B133" s="28"/>
      <c r="C133" s="23" t="s">
        <v>28</v>
      </c>
      <c r="F133" s="21" t="str">
        <f>IF(E22="","",E22)</f>
        <v>Vyplň údaj</v>
      </c>
      <c r="I133" s="23" t="s">
        <v>33</v>
      </c>
      <c r="J133" s="26" t="str">
        <f>E28</f>
        <v>IRBOS s.r.o.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2"/>
      <c r="C135" s="113" t="s">
        <v>237</v>
      </c>
      <c r="D135" s="114" t="s">
        <v>61</v>
      </c>
      <c r="E135" s="114" t="s">
        <v>57</v>
      </c>
      <c r="F135" s="114" t="s">
        <v>58</v>
      </c>
      <c r="G135" s="114" t="s">
        <v>238</v>
      </c>
      <c r="H135" s="114" t="s">
        <v>239</v>
      </c>
      <c r="I135" s="114" t="s">
        <v>240</v>
      </c>
      <c r="J135" s="114" t="s">
        <v>207</v>
      </c>
      <c r="K135" s="115" t="s">
        <v>241</v>
      </c>
      <c r="L135" s="112"/>
      <c r="M135" s="55" t="s">
        <v>1</v>
      </c>
      <c r="N135" s="56" t="s">
        <v>40</v>
      </c>
      <c r="O135" s="56" t="s">
        <v>242</v>
      </c>
      <c r="P135" s="56" t="s">
        <v>243</v>
      </c>
      <c r="Q135" s="56" t="s">
        <v>244</v>
      </c>
      <c r="R135" s="56" t="s">
        <v>245</v>
      </c>
      <c r="S135" s="56" t="s">
        <v>246</v>
      </c>
      <c r="T135" s="57" t="s">
        <v>247</v>
      </c>
    </row>
    <row r="136" spans="2:65" s="1" customFormat="1" ht="22.9" customHeight="1">
      <c r="B136" s="28"/>
      <c r="C136" s="60" t="s">
        <v>248</v>
      </c>
      <c r="J136" s="116">
        <f>BK136</f>
        <v>0</v>
      </c>
      <c r="L136" s="28"/>
      <c r="M136" s="58"/>
      <c r="N136" s="49"/>
      <c r="O136" s="49"/>
      <c r="P136" s="117">
        <f>P137+P245+P271+P279+P289+P291+P293+P439+P459+P462</f>
        <v>0</v>
      </c>
      <c r="Q136" s="49"/>
      <c r="R136" s="117">
        <f>R137+R245+R271+R279+R289+R291+R293+R439+R459+R462</f>
        <v>0</v>
      </c>
      <c r="S136" s="49"/>
      <c r="T136" s="118">
        <f>T137+T245+T271+T279+T289+T291+T293+T439+T459+T462</f>
        <v>0</v>
      </c>
      <c r="AT136" s="13" t="s">
        <v>75</v>
      </c>
      <c r="AU136" s="13" t="s">
        <v>209</v>
      </c>
      <c r="BK136" s="119">
        <f>BK137+BK245+BK271+BK279+BK289+BK291+BK293+BK439+BK459+BK462</f>
        <v>0</v>
      </c>
    </row>
    <row r="137" spans="2:65" s="11" customFormat="1" ht="25.9" customHeight="1">
      <c r="B137" s="120"/>
      <c r="D137" s="121" t="s">
        <v>75</v>
      </c>
      <c r="E137" s="122" t="s">
        <v>2000</v>
      </c>
      <c r="F137" s="122" t="s">
        <v>2001</v>
      </c>
      <c r="I137" s="123"/>
      <c r="J137" s="124">
        <f>BK137</f>
        <v>0</v>
      </c>
      <c r="L137" s="120"/>
      <c r="M137" s="125"/>
      <c r="P137" s="126">
        <f>SUM(P138:P244)</f>
        <v>0</v>
      </c>
      <c r="R137" s="126">
        <f>SUM(R138:R244)</f>
        <v>0</v>
      </c>
      <c r="T137" s="127">
        <f>SUM(T138:T244)</f>
        <v>0</v>
      </c>
      <c r="AR137" s="121" t="s">
        <v>83</v>
      </c>
      <c r="AT137" s="128" t="s">
        <v>75</v>
      </c>
      <c r="AU137" s="128" t="s">
        <v>76</v>
      </c>
      <c r="AY137" s="121" t="s">
        <v>251</v>
      </c>
      <c r="BK137" s="129">
        <f>SUM(BK138:BK244)</f>
        <v>0</v>
      </c>
    </row>
    <row r="138" spans="2:65" s="1" customFormat="1" ht="16.5" customHeight="1">
      <c r="B138" s="132"/>
      <c r="C138" s="133" t="s">
        <v>83</v>
      </c>
      <c r="D138" s="133" t="s">
        <v>253</v>
      </c>
      <c r="E138" s="134" t="s">
        <v>2002</v>
      </c>
      <c r="F138" s="135" t="s">
        <v>2003</v>
      </c>
      <c r="G138" s="136" t="s">
        <v>401</v>
      </c>
      <c r="H138" s="137">
        <v>1</v>
      </c>
      <c r="I138" s="138"/>
      <c r="J138" s="139">
        <f t="shared" ref="J138:J169" si="0">ROUND(I138*H138,2)</f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ref="P138:P169" si="1">O138*H138</f>
        <v>0</v>
      </c>
      <c r="Q138" s="142">
        <v>0</v>
      </c>
      <c r="R138" s="142">
        <f t="shared" ref="R138:R169" si="2">Q138*H138</f>
        <v>0</v>
      </c>
      <c r="S138" s="142">
        <v>0</v>
      </c>
      <c r="T138" s="143">
        <f t="shared" ref="T138:T169" si="3">S138*H138</f>
        <v>0</v>
      </c>
      <c r="AR138" s="144" t="s">
        <v>258</v>
      </c>
      <c r="AT138" s="144" t="s">
        <v>253</v>
      </c>
      <c r="AU138" s="144" t="s">
        <v>83</v>
      </c>
      <c r="AY138" s="13" t="s">
        <v>251</v>
      </c>
      <c r="BE138" s="145">
        <f t="shared" ref="BE138:BE169" si="4">IF(N138="základní",J138,0)</f>
        <v>0</v>
      </c>
      <c r="BF138" s="145">
        <f t="shared" ref="BF138:BF169" si="5">IF(N138="snížená",J138,0)</f>
        <v>0</v>
      </c>
      <c r="BG138" s="145">
        <f t="shared" ref="BG138:BG169" si="6">IF(N138="zákl. přenesená",J138,0)</f>
        <v>0</v>
      </c>
      <c r="BH138" s="145">
        <f t="shared" ref="BH138:BH169" si="7">IF(N138="sníž. přenesená",J138,0)</f>
        <v>0</v>
      </c>
      <c r="BI138" s="145">
        <f t="shared" ref="BI138:BI169" si="8">IF(N138="nulová",J138,0)</f>
        <v>0</v>
      </c>
      <c r="BJ138" s="13" t="s">
        <v>83</v>
      </c>
      <c r="BK138" s="145">
        <f t="shared" ref="BK138:BK169" si="9">ROUND(I138*H138,2)</f>
        <v>0</v>
      </c>
      <c r="BL138" s="13" t="s">
        <v>258</v>
      </c>
      <c r="BM138" s="144" t="s">
        <v>4205</v>
      </c>
    </row>
    <row r="139" spans="2:65" s="1" customFormat="1" ht="24.2" customHeight="1">
      <c r="B139" s="132"/>
      <c r="C139" s="133" t="s">
        <v>85</v>
      </c>
      <c r="D139" s="133" t="s">
        <v>253</v>
      </c>
      <c r="E139" s="134" t="s">
        <v>2008</v>
      </c>
      <c r="F139" s="135" t="s">
        <v>2009</v>
      </c>
      <c r="G139" s="136" t="s">
        <v>401</v>
      </c>
      <c r="H139" s="137">
        <v>67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83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4206</v>
      </c>
    </row>
    <row r="140" spans="2:65" s="1" customFormat="1" ht="16.5" customHeight="1">
      <c r="B140" s="132"/>
      <c r="C140" s="133" t="s">
        <v>93</v>
      </c>
      <c r="D140" s="133" t="s">
        <v>253</v>
      </c>
      <c r="E140" s="134" t="s">
        <v>2011</v>
      </c>
      <c r="F140" s="135" t="s">
        <v>2012</v>
      </c>
      <c r="G140" s="136" t="s">
        <v>401</v>
      </c>
      <c r="H140" s="137">
        <v>3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83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4207</v>
      </c>
    </row>
    <row r="141" spans="2:65" s="1" customFormat="1" ht="37.9" customHeight="1">
      <c r="B141" s="132"/>
      <c r="C141" s="133" t="s">
        <v>258</v>
      </c>
      <c r="D141" s="133" t="s">
        <v>253</v>
      </c>
      <c r="E141" s="134" t="s">
        <v>2014</v>
      </c>
      <c r="F141" s="135" t="s">
        <v>2015</v>
      </c>
      <c r="G141" s="136" t="s">
        <v>401</v>
      </c>
      <c r="H141" s="137">
        <v>7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83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4208</v>
      </c>
    </row>
    <row r="142" spans="2:65" s="1" customFormat="1" ht="37.9" customHeight="1">
      <c r="B142" s="132"/>
      <c r="C142" s="133" t="s">
        <v>270</v>
      </c>
      <c r="D142" s="133" t="s">
        <v>253</v>
      </c>
      <c r="E142" s="134" t="s">
        <v>2017</v>
      </c>
      <c r="F142" s="135" t="s">
        <v>2018</v>
      </c>
      <c r="G142" s="136" t="s">
        <v>401</v>
      </c>
      <c r="H142" s="137">
        <v>1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83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4209</v>
      </c>
    </row>
    <row r="143" spans="2:65" s="1" customFormat="1" ht="24.2" customHeight="1">
      <c r="B143" s="132"/>
      <c r="C143" s="133" t="s">
        <v>274</v>
      </c>
      <c r="D143" s="133" t="s">
        <v>253</v>
      </c>
      <c r="E143" s="134" t="s">
        <v>2020</v>
      </c>
      <c r="F143" s="135" t="s">
        <v>2009</v>
      </c>
      <c r="G143" s="136" t="s">
        <v>401</v>
      </c>
      <c r="H143" s="137">
        <v>25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83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4210</v>
      </c>
    </row>
    <row r="144" spans="2:65" s="1" customFormat="1" ht="24.2" customHeight="1">
      <c r="B144" s="132"/>
      <c r="C144" s="133" t="s">
        <v>278</v>
      </c>
      <c r="D144" s="133" t="s">
        <v>253</v>
      </c>
      <c r="E144" s="134" t="s">
        <v>2022</v>
      </c>
      <c r="F144" s="135" t="s">
        <v>2023</v>
      </c>
      <c r="G144" s="136" t="s">
        <v>401</v>
      </c>
      <c r="H144" s="137">
        <v>11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258</v>
      </c>
      <c r="AT144" s="144" t="s">
        <v>253</v>
      </c>
      <c r="AU144" s="144" t="s">
        <v>83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4211</v>
      </c>
    </row>
    <row r="145" spans="2:65" s="1" customFormat="1" ht="16.5" customHeight="1">
      <c r="B145" s="132"/>
      <c r="C145" s="133" t="s">
        <v>283</v>
      </c>
      <c r="D145" s="133" t="s">
        <v>253</v>
      </c>
      <c r="E145" s="134" t="s">
        <v>2025</v>
      </c>
      <c r="F145" s="135" t="s">
        <v>2026</v>
      </c>
      <c r="G145" s="136" t="s">
        <v>411</v>
      </c>
      <c r="H145" s="137">
        <v>3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83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4212</v>
      </c>
    </row>
    <row r="146" spans="2:65" s="1" customFormat="1" ht="16.5" customHeight="1">
      <c r="B146" s="132"/>
      <c r="C146" s="133" t="s">
        <v>287</v>
      </c>
      <c r="D146" s="133" t="s">
        <v>253</v>
      </c>
      <c r="E146" s="134" t="s">
        <v>2028</v>
      </c>
      <c r="F146" s="135" t="s">
        <v>2029</v>
      </c>
      <c r="G146" s="136" t="s">
        <v>411</v>
      </c>
      <c r="H146" s="137">
        <v>54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83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4213</v>
      </c>
    </row>
    <row r="147" spans="2:65" s="1" customFormat="1" ht="16.5" customHeight="1">
      <c r="B147" s="132"/>
      <c r="C147" s="133" t="s">
        <v>292</v>
      </c>
      <c r="D147" s="133" t="s">
        <v>253</v>
      </c>
      <c r="E147" s="134" t="s">
        <v>2031</v>
      </c>
      <c r="F147" s="135" t="s">
        <v>2032</v>
      </c>
      <c r="G147" s="136" t="s">
        <v>411</v>
      </c>
      <c r="H147" s="137">
        <v>270</v>
      </c>
      <c r="I147" s="138"/>
      <c r="J147" s="139">
        <f t="shared" si="0"/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258</v>
      </c>
      <c r="AT147" s="144" t="s">
        <v>253</v>
      </c>
      <c r="AU147" s="144" t="s">
        <v>83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4214</v>
      </c>
    </row>
    <row r="148" spans="2:65" s="1" customFormat="1" ht="16.5" customHeight="1">
      <c r="B148" s="132"/>
      <c r="C148" s="133" t="s">
        <v>296</v>
      </c>
      <c r="D148" s="133" t="s">
        <v>253</v>
      </c>
      <c r="E148" s="134" t="s">
        <v>2034</v>
      </c>
      <c r="F148" s="135" t="s">
        <v>2035</v>
      </c>
      <c r="G148" s="136" t="s">
        <v>411</v>
      </c>
      <c r="H148" s="137">
        <v>324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83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4215</v>
      </c>
    </row>
    <row r="149" spans="2:65" s="1" customFormat="1" ht="16.5" customHeight="1">
      <c r="B149" s="132"/>
      <c r="C149" s="133" t="s">
        <v>300</v>
      </c>
      <c r="D149" s="133" t="s">
        <v>253</v>
      </c>
      <c r="E149" s="134" t="s">
        <v>2037</v>
      </c>
      <c r="F149" s="135" t="s">
        <v>2038</v>
      </c>
      <c r="G149" s="136" t="s">
        <v>411</v>
      </c>
      <c r="H149" s="137">
        <v>543</v>
      </c>
      <c r="I149" s="138"/>
      <c r="J149" s="139">
        <f t="shared" si="0"/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258</v>
      </c>
      <c r="AT149" s="144" t="s">
        <v>253</v>
      </c>
      <c r="AU149" s="144" t="s">
        <v>83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4216</v>
      </c>
    </row>
    <row r="150" spans="2:65" s="1" customFormat="1" ht="16.5" customHeight="1">
      <c r="B150" s="132"/>
      <c r="C150" s="133" t="s">
        <v>304</v>
      </c>
      <c r="D150" s="133" t="s">
        <v>253</v>
      </c>
      <c r="E150" s="134" t="s">
        <v>2040</v>
      </c>
      <c r="F150" s="135" t="s">
        <v>2041</v>
      </c>
      <c r="G150" s="136" t="s">
        <v>411</v>
      </c>
      <c r="H150" s="137">
        <v>1825</v>
      </c>
      <c r="I150" s="138"/>
      <c r="J150" s="139">
        <f t="shared" si="0"/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258</v>
      </c>
      <c r="AT150" s="144" t="s">
        <v>253</v>
      </c>
      <c r="AU150" s="144" t="s">
        <v>83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4217</v>
      </c>
    </row>
    <row r="151" spans="2:65" s="1" customFormat="1" ht="16.5" customHeight="1">
      <c r="B151" s="132"/>
      <c r="C151" s="133" t="s">
        <v>308</v>
      </c>
      <c r="D151" s="133" t="s">
        <v>253</v>
      </c>
      <c r="E151" s="134" t="s">
        <v>2043</v>
      </c>
      <c r="F151" s="135" t="s">
        <v>2044</v>
      </c>
      <c r="G151" s="136" t="s">
        <v>411</v>
      </c>
      <c r="H151" s="137">
        <v>1095</v>
      </c>
      <c r="I151" s="138"/>
      <c r="J151" s="139">
        <f t="shared" si="0"/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258</v>
      </c>
      <c r="AT151" s="144" t="s">
        <v>253</v>
      </c>
      <c r="AU151" s="144" t="s">
        <v>83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258</v>
      </c>
      <c r="BM151" s="144" t="s">
        <v>4218</v>
      </c>
    </row>
    <row r="152" spans="2:65" s="1" customFormat="1" ht="16.5" customHeight="1">
      <c r="B152" s="132"/>
      <c r="C152" s="133" t="s">
        <v>8</v>
      </c>
      <c r="D152" s="133" t="s">
        <v>253</v>
      </c>
      <c r="E152" s="134" t="s">
        <v>2046</v>
      </c>
      <c r="F152" s="135" t="s">
        <v>2047</v>
      </c>
      <c r="G152" s="136" t="s">
        <v>411</v>
      </c>
      <c r="H152" s="137">
        <v>220</v>
      </c>
      <c r="I152" s="138"/>
      <c r="J152" s="139">
        <f t="shared" si="0"/>
        <v>0</v>
      </c>
      <c r="K152" s="135" t="s">
        <v>257</v>
      </c>
      <c r="L152" s="28"/>
      <c r="M152" s="140" t="s">
        <v>1</v>
      </c>
      <c r="N152" s="141" t="s">
        <v>41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258</v>
      </c>
      <c r="AT152" s="144" t="s">
        <v>253</v>
      </c>
      <c r="AU152" s="144" t="s">
        <v>83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258</v>
      </c>
      <c r="BM152" s="144" t="s">
        <v>4219</v>
      </c>
    </row>
    <row r="153" spans="2:65" s="1" customFormat="1" ht="16.5" customHeight="1">
      <c r="B153" s="132"/>
      <c r="C153" s="133" t="s">
        <v>315</v>
      </c>
      <c r="D153" s="133" t="s">
        <v>253</v>
      </c>
      <c r="E153" s="134" t="s">
        <v>2049</v>
      </c>
      <c r="F153" s="135" t="s">
        <v>2050</v>
      </c>
      <c r="G153" s="136" t="s">
        <v>411</v>
      </c>
      <c r="H153" s="137">
        <v>466</v>
      </c>
      <c r="I153" s="138"/>
      <c r="J153" s="139">
        <f t="shared" si="0"/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258</v>
      </c>
      <c r="AT153" s="144" t="s">
        <v>253</v>
      </c>
      <c r="AU153" s="144" t="s">
        <v>83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258</v>
      </c>
      <c r="BM153" s="144" t="s">
        <v>4220</v>
      </c>
    </row>
    <row r="154" spans="2:65" s="1" customFormat="1" ht="24.2" customHeight="1">
      <c r="B154" s="132"/>
      <c r="C154" s="133" t="s">
        <v>319</v>
      </c>
      <c r="D154" s="133" t="s">
        <v>253</v>
      </c>
      <c r="E154" s="134" t="s">
        <v>2052</v>
      </c>
      <c r="F154" s="135" t="s">
        <v>2053</v>
      </c>
      <c r="G154" s="136" t="s">
        <v>411</v>
      </c>
      <c r="H154" s="137">
        <v>23</v>
      </c>
      <c r="I154" s="138"/>
      <c r="J154" s="139">
        <f t="shared" si="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83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4221</v>
      </c>
    </row>
    <row r="155" spans="2:65" s="1" customFormat="1" ht="16.5" customHeight="1">
      <c r="B155" s="132"/>
      <c r="C155" s="133" t="s">
        <v>324</v>
      </c>
      <c r="D155" s="133" t="s">
        <v>253</v>
      </c>
      <c r="E155" s="134" t="s">
        <v>2055</v>
      </c>
      <c r="F155" s="135" t="s">
        <v>2056</v>
      </c>
      <c r="G155" s="136" t="s">
        <v>411</v>
      </c>
      <c r="H155" s="137">
        <v>10</v>
      </c>
      <c r="I155" s="138"/>
      <c r="J155" s="139">
        <f t="shared" si="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258</v>
      </c>
      <c r="AT155" s="144" t="s">
        <v>253</v>
      </c>
      <c r="AU155" s="144" t="s">
        <v>83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4222</v>
      </c>
    </row>
    <row r="156" spans="2:65" s="1" customFormat="1" ht="21.75" customHeight="1">
      <c r="B156" s="132"/>
      <c r="C156" s="133" t="s">
        <v>328</v>
      </c>
      <c r="D156" s="133" t="s">
        <v>253</v>
      </c>
      <c r="E156" s="134" t="s">
        <v>2058</v>
      </c>
      <c r="F156" s="135" t="s">
        <v>2059</v>
      </c>
      <c r="G156" s="136" t="s">
        <v>411</v>
      </c>
      <c r="H156" s="137">
        <v>20</v>
      </c>
      <c r="I156" s="138"/>
      <c r="J156" s="139">
        <f t="shared" si="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258</v>
      </c>
      <c r="AT156" s="144" t="s">
        <v>253</v>
      </c>
      <c r="AU156" s="144" t="s">
        <v>83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4223</v>
      </c>
    </row>
    <row r="157" spans="2:65" s="1" customFormat="1" ht="21.75" customHeight="1">
      <c r="B157" s="132"/>
      <c r="C157" s="133" t="s">
        <v>332</v>
      </c>
      <c r="D157" s="133" t="s">
        <v>253</v>
      </c>
      <c r="E157" s="134" t="s">
        <v>2061</v>
      </c>
      <c r="F157" s="135" t="s">
        <v>2062</v>
      </c>
      <c r="G157" s="136" t="s">
        <v>411</v>
      </c>
      <c r="H157" s="137">
        <v>76</v>
      </c>
      <c r="I157" s="138"/>
      <c r="J157" s="139">
        <f t="shared" si="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258</v>
      </c>
      <c r="AT157" s="144" t="s">
        <v>253</v>
      </c>
      <c r="AU157" s="144" t="s">
        <v>83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4224</v>
      </c>
    </row>
    <row r="158" spans="2:65" s="1" customFormat="1" ht="16.5" customHeight="1">
      <c r="B158" s="132"/>
      <c r="C158" s="133" t="s">
        <v>7</v>
      </c>
      <c r="D158" s="133" t="s">
        <v>253</v>
      </c>
      <c r="E158" s="134" t="s">
        <v>2064</v>
      </c>
      <c r="F158" s="135" t="s">
        <v>2065</v>
      </c>
      <c r="G158" s="136" t="s">
        <v>411</v>
      </c>
      <c r="H158" s="137">
        <v>214</v>
      </c>
      <c r="I158" s="138"/>
      <c r="J158" s="139">
        <f t="shared" si="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258</v>
      </c>
      <c r="AT158" s="144" t="s">
        <v>253</v>
      </c>
      <c r="AU158" s="144" t="s">
        <v>83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4225</v>
      </c>
    </row>
    <row r="159" spans="2:65" s="1" customFormat="1" ht="16.5" customHeight="1">
      <c r="B159" s="132"/>
      <c r="C159" s="133" t="s">
        <v>340</v>
      </c>
      <c r="D159" s="133" t="s">
        <v>253</v>
      </c>
      <c r="E159" s="134" t="s">
        <v>2067</v>
      </c>
      <c r="F159" s="135" t="s">
        <v>2068</v>
      </c>
      <c r="G159" s="136" t="s">
        <v>411</v>
      </c>
      <c r="H159" s="137">
        <v>20</v>
      </c>
      <c r="I159" s="138"/>
      <c r="J159" s="139">
        <f t="shared" si="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258</v>
      </c>
      <c r="AT159" s="144" t="s">
        <v>253</v>
      </c>
      <c r="AU159" s="144" t="s">
        <v>83</v>
      </c>
      <c r="AY159" s="13" t="s">
        <v>251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3" t="s">
        <v>83</v>
      </c>
      <c r="BK159" s="145">
        <f t="shared" si="9"/>
        <v>0</v>
      </c>
      <c r="BL159" s="13" t="s">
        <v>258</v>
      </c>
      <c r="BM159" s="144" t="s">
        <v>4226</v>
      </c>
    </row>
    <row r="160" spans="2:65" s="1" customFormat="1" ht="16.5" customHeight="1">
      <c r="B160" s="132"/>
      <c r="C160" s="133" t="s">
        <v>344</v>
      </c>
      <c r="D160" s="133" t="s">
        <v>253</v>
      </c>
      <c r="E160" s="134" t="s">
        <v>2070</v>
      </c>
      <c r="F160" s="135" t="s">
        <v>2071</v>
      </c>
      <c r="G160" s="136" t="s">
        <v>411</v>
      </c>
      <c r="H160" s="137">
        <v>180</v>
      </c>
      <c r="I160" s="138"/>
      <c r="J160" s="139">
        <f t="shared" si="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258</v>
      </c>
      <c r="AT160" s="144" t="s">
        <v>253</v>
      </c>
      <c r="AU160" s="144" t="s">
        <v>83</v>
      </c>
      <c r="AY160" s="13" t="s">
        <v>251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3" t="s">
        <v>83</v>
      </c>
      <c r="BK160" s="145">
        <f t="shared" si="9"/>
        <v>0</v>
      </c>
      <c r="BL160" s="13" t="s">
        <v>258</v>
      </c>
      <c r="BM160" s="144" t="s">
        <v>4227</v>
      </c>
    </row>
    <row r="161" spans="2:65" s="1" customFormat="1" ht="16.5" customHeight="1">
      <c r="B161" s="132"/>
      <c r="C161" s="133" t="s">
        <v>348</v>
      </c>
      <c r="D161" s="133" t="s">
        <v>253</v>
      </c>
      <c r="E161" s="134" t="s">
        <v>2073</v>
      </c>
      <c r="F161" s="135" t="s">
        <v>2074</v>
      </c>
      <c r="G161" s="136" t="s">
        <v>401</v>
      </c>
      <c r="H161" s="137">
        <v>20</v>
      </c>
      <c r="I161" s="138"/>
      <c r="J161" s="139">
        <f t="shared" si="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258</v>
      </c>
      <c r="AT161" s="144" t="s">
        <v>253</v>
      </c>
      <c r="AU161" s="144" t="s">
        <v>83</v>
      </c>
      <c r="AY161" s="13" t="s">
        <v>251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3" t="s">
        <v>83</v>
      </c>
      <c r="BK161" s="145">
        <f t="shared" si="9"/>
        <v>0</v>
      </c>
      <c r="BL161" s="13" t="s">
        <v>258</v>
      </c>
      <c r="BM161" s="144" t="s">
        <v>4228</v>
      </c>
    </row>
    <row r="162" spans="2:65" s="1" customFormat="1" ht="16.5" customHeight="1">
      <c r="B162" s="132"/>
      <c r="C162" s="133" t="s">
        <v>352</v>
      </c>
      <c r="D162" s="133" t="s">
        <v>253</v>
      </c>
      <c r="E162" s="134" t="s">
        <v>2076</v>
      </c>
      <c r="F162" s="135" t="s">
        <v>2077</v>
      </c>
      <c r="G162" s="136" t="s">
        <v>401</v>
      </c>
      <c r="H162" s="137">
        <v>6</v>
      </c>
      <c r="I162" s="138"/>
      <c r="J162" s="139">
        <f t="shared" si="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258</v>
      </c>
      <c r="AT162" s="144" t="s">
        <v>253</v>
      </c>
      <c r="AU162" s="144" t="s">
        <v>83</v>
      </c>
      <c r="AY162" s="13" t="s">
        <v>251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3" t="s">
        <v>83</v>
      </c>
      <c r="BK162" s="145">
        <f t="shared" si="9"/>
        <v>0</v>
      </c>
      <c r="BL162" s="13" t="s">
        <v>258</v>
      </c>
      <c r="BM162" s="144" t="s">
        <v>4229</v>
      </c>
    </row>
    <row r="163" spans="2:65" s="1" customFormat="1" ht="33" customHeight="1">
      <c r="B163" s="132"/>
      <c r="C163" s="133" t="s">
        <v>356</v>
      </c>
      <c r="D163" s="133" t="s">
        <v>253</v>
      </c>
      <c r="E163" s="134" t="s">
        <v>2079</v>
      </c>
      <c r="F163" s="135" t="s">
        <v>2080</v>
      </c>
      <c r="G163" s="136" t="s">
        <v>401</v>
      </c>
      <c r="H163" s="137">
        <v>3</v>
      </c>
      <c r="I163" s="138"/>
      <c r="J163" s="139">
        <f t="shared" si="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"/>
        <v>0</v>
      </c>
      <c r="Q163" s="142">
        <v>0</v>
      </c>
      <c r="R163" s="142">
        <f t="shared" si="2"/>
        <v>0</v>
      </c>
      <c r="S163" s="142">
        <v>0</v>
      </c>
      <c r="T163" s="143">
        <f t="shared" si="3"/>
        <v>0</v>
      </c>
      <c r="AR163" s="144" t="s">
        <v>258</v>
      </c>
      <c r="AT163" s="144" t="s">
        <v>253</v>
      </c>
      <c r="AU163" s="144" t="s">
        <v>83</v>
      </c>
      <c r="AY163" s="13" t="s">
        <v>251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3" t="s">
        <v>83</v>
      </c>
      <c r="BK163" s="145">
        <f t="shared" si="9"/>
        <v>0</v>
      </c>
      <c r="BL163" s="13" t="s">
        <v>258</v>
      </c>
      <c r="BM163" s="144" t="s">
        <v>4230</v>
      </c>
    </row>
    <row r="164" spans="2:65" s="1" customFormat="1" ht="16.5" customHeight="1">
      <c r="B164" s="132"/>
      <c r="C164" s="133" t="s">
        <v>360</v>
      </c>
      <c r="D164" s="133" t="s">
        <v>253</v>
      </c>
      <c r="E164" s="134" t="s">
        <v>2082</v>
      </c>
      <c r="F164" s="135" t="s">
        <v>2083</v>
      </c>
      <c r="G164" s="136" t="s">
        <v>411</v>
      </c>
      <c r="H164" s="137">
        <v>15</v>
      </c>
      <c r="I164" s="138"/>
      <c r="J164" s="139">
        <f t="shared" si="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"/>
        <v>0</v>
      </c>
      <c r="Q164" s="142">
        <v>0</v>
      </c>
      <c r="R164" s="142">
        <f t="shared" si="2"/>
        <v>0</v>
      </c>
      <c r="S164" s="142">
        <v>0</v>
      </c>
      <c r="T164" s="143">
        <f t="shared" si="3"/>
        <v>0</v>
      </c>
      <c r="AR164" s="144" t="s">
        <v>258</v>
      </c>
      <c r="AT164" s="144" t="s">
        <v>253</v>
      </c>
      <c r="AU164" s="144" t="s">
        <v>83</v>
      </c>
      <c r="AY164" s="13" t="s">
        <v>251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3" t="s">
        <v>83</v>
      </c>
      <c r="BK164" s="145">
        <f t="shared" si="9"/>
        <v>0</v>
      </c>
      <c r="BL164" s="13" t="s">
        <v>258</v>
      </c>
      <c r="BM164" s="144" t="s">
        <v>4231</v>
      </c>
    </row>
    <row r="165" spans="2:65" s="1" customFormat="1" ht="24.2" customHeight="1">
      <c r="B165" s="132"/>
      <c r="C165" s="133" t="s">
        <v>364</v>
      </c>
      <c r="D165" s="133" t="s">
        <v>253</v>
      </c>
      <c r="E165" s="134" t="s">
        <v>4232</v>
      </c>
      <c r="F165" s="135" t="s">
        <v>4233</v>
      </c>
      <c r="G165" s="136" t="s">
        <v>401</v>
      </c>
      <c r="H165" s="137">
        <v>9</v>
      </c>
      <c r="I165" s="138"/>
      <c r="J165" s="139">
        <f t="shared" si="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"/>
        <v>0</v>
      </c>
      <c r="Q165" s="142">
        <v>0</v>
      </c>
      <c r="R165" s="142">
        <f t="shared" si="2"/>
        <v>0</v>
      </c>
      <c r="S165" s="142">
        <v>0</v>
      </c>
      <c r="T165" s="143">
        <f t="shared" si="3"/>
        <v>0</v>
      </c>
      <c r="AR165" s="144" t="s">
        <v>258</v>
      </c>
      <c r="AT165" s="144" t="s">
        <v>253</v>
      </c>
      <c r="AU165" s="144" t="s">
        <v>83</v>
      </c>
      <c r="AY165" s="13" t="s">
        <v>251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3" t="s">
        <v>83</v>
      </c>
      <c r="BK165" s="145">
        <f t="shared" si="9"/>
        <v>0</v>
      </c>
      <c r="BL165" s="13" t="s">
        <v>258</v>
      </c>
      <c r="BM165" s="144" t="s">
        <v>4234</v>
      </c>
    </row>
    <row r="166" spans="2:65" s="1" customFormat="1" ht="16.5" customHeight="1">
      <c r="B166" s="132"/>
      <c r="C166" s="133" t="s">
        <v>368</v>
      </c>
      <c r="D166" s="133" t="s">
        <v>253</v>
      </c>
      <c r="E166" s="134" t="s">
        <v>2085</v>
      </c>
      <c r="F166" s="135" t="s">
        <v>2086</v>
      </c>
      <c r="G166" s="136" t="s">
        <v>401</v>
      </c>
      <c r="H166" s="137">
        <v>4</v>
      </c>
      <c r="I166" s="138"/>
      <c r="J166" s="139">
        <f t="shared" si="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"/>
        <v>0</v>
      </c>
      <c r="Q166" s="142">
        <v>0</v>
      </c>
      <c r="R166" s="142">
        <f t="shared" si="2"/>
        <v>0</v>
      </c>
      <c r="S166" s="142">
        <v>0</v>
      </c>
      <c r="T166" s="143">
        <f t="shared" si="3"/>
        <v>0</v>
      </c>
      <c r="AR166" s="144" t="s">
        <v>258</v>
      </c>
      <c r="AT166" s="144" t="s">
        <v>253</v>
      </c>
      <c r="AU166" s="144" t="s">
        <v>83</v>
      </c>
      <c r="AY166" s="13" t="s">
        <v>251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3" t="s">
        <v>83</v>
      </c>
      <c r="BK166" s="145">
        <f t="shared" si="9"/>
        <v>0</v>
      </c>
      <c r="BL166" s="13" t="s">
        <v>258</v>
      </c>
      <c r="BM166" s="144" t="s">
        <v>4235</v>
      </c>
    </row>
    <row r="167" spans="2:65" s="1" customFormat="1" ht="16.5" customHeight="1">
      <c r="B167" s="132"/>
      <c r="C167" s="133" t="s">
        <v>372</v>
      </c>
      <c r="D167" s="133" t="s">
        <v>253</v>
      </c>
      <c r="E167" s="134" t="s">
        <v>4236</v>
      </c>
      <c r="F167" s="135" t="s">
        <v>4237</v>
      </c>
      <c r="G167" s="136" t="s">
        <v>401</v>
      </c>
      <c r="H167" s="137">
        <v>1</v>
      </c>
      <c r="I167" s="138"/>
      <c r="J167" s="139">
        <f t="shared" si="0"/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 t="shared" si="1"/>
        <v>0</v>
      </c>
      <c r="Q167" s="142">
        <v>0</v>
      </c>
      <c r="R167" s="142">
        <f t="shared" si="2"/>
        <v>0</v>
      </c>
      <c r="S167" s="142">
        <v>0</v>
      </c>
      <c r="T167" s="143">
        <f t="shared" si="3"/>
        <v>0</v>
      </c>
      <c r="AR167" s="144" t="s">
        <v>258</v>
      </c>
      <c r="AT167" s="144" t="s">
        <v>253</v>
      </c>
      <c r="AU167" s="144" t="s">
        <v>83</v>
      </c>
      <c r="AY167" s="13" t="s">
        <v>251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13" t="s">
        <v>83</v>
      </c>
      <c r="BK167" s="145">
        <f t="shared" si="9"/>
        <v>0</v>
      </c>
      <c r="BL167" s="13" t="s">
        <v>258</v>
      </c>
      <c r="BM167" s="144" t="s">
        <v>4238</v>
      </c>
    </row>
    <row r="168" spans="2:65" s="1" customFormat="1" ht="33" customHeight="1">
      <c r="B168" s="132"/>
      <c r="C168" s="133" t="s">
        <v>376</v>
      </c>
      <c r="D168" s="133" t="s">
        <v>253</v>
      </c>
      <c r="E168" s="134" t="s">
        <v>2088</v>
      </c>
      <c r="F168" s="135" t="s">
        <v>2089</v>
      </c>
      <c r="G168" s="136" t="s">
        <v>401</v>
      </c>
      <c r="H168" s="137">
        <v>14</v>
      </c>
      <c r="I168" s="138"/>
      <c r="J168" s="139">
        <f t="shared" si="0"/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 t="shared" si="1"/>
        <v>0</v>
      </c>
      <c r="Q168" s="142">
        <v>0</v>
      </c>
      <c r="R168" s="142">
        <f t="shared" si="2"/>
        <v>0</v>
      </c>
      <c r="S168" s="142">
        <v>0</v>
      </c>
      <c r="T168" s="143">
        <f t="shared" si="3"/>
        <v>0</v>
      </c>
      <c r="AR168" s="144" t="s">
        <v>258</v>
      </c>
      <c r="AT168" s="144" t="s">
        <v>253</v>
      </c>
      <c r="AU168" s="144" t="s">
        <v>83</v>
      </c>
      <c r="AY168" s="13" t="s">
        <v>251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13" t="s">
        <v>83</v>
      </c>
      <c r="BK168" s="145">
        <f t="shared" si="9"/>
        <v>0</v>
      </c>
      <c r="BL168" s="13" t="s">
        <v>258</v>
      </c>
      <c r="BM168" s="144" t="s">
        <v>4239</v>
      </c>
    </row>
    <row r="169" spans="2:65" s="1" customFormat="1" ht="24.2" customHeight="1">
      <c r="B169" s="132"/>
      <c r="C169" s="133" t="s">
        <v>380</v>
      </c>
      <c r="D169" s="133" t="s">
        <v>253</v>
      </c>
      <c r="E169" s="134" t="s">
        <v>4240</v>
      </c>
      <c r="F169" s="135" t="s">
        <v>4241</v>
      </c>
      <c r="G169" s="136" t="s">
        <v>401</v>
      </c>
      <c r="H169" s="137">
        <v>6</v>
      </c>
      <c r="I169" s="138"/>
      <c r="J169" s="139">
        <f t="shared" si="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"/>
        <v>0</v>
      </c>
      <c r="Q169" s="142">
        <v>0</v>
      </c>
      <c r="R169" s="142">
        <f t="shared" si="2"/>
        <v>0</v>
      </c>
      <c r="S169" s="142">
        <v>0</v>
      </c>
      <c r="T169" s="143">
        <f t="shared" si="3"/>
        <v>0</v>
      </c>
      <c r="AR169" s="144" t="s">
        <v>258</v>
      </c>
      <c r="AT169" s="144" t="s">
        <v>253</v>
      </c>
      <c r="AU169" s="144" t="s">
        <v>83</v>
      </c>
      <c r="AY169" s="13" t="s">
        <v>251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13" t="s">
        <v>83</v>
      </c>
      <c r="BK169" s="145">
        <f t="shared" si="9"/>
        <v>0</v>
      </c>
      <c r="BL169" s="13" t="s">
        <v>258</v>
      </c>
      <c r="BM169" s="144" t="s">
        <v>4242</v>
      </c>
    </row>
    <row r="170" spans="2:65" s="1" customFormat="1" ht="33" customHeight="1">
      <c r="B170" s="132"/>
      <c r="C170" s="133" t="s">
        <v>384</v>
      </c>
      <c r="D170" s="133" t="s">
        <v>253</v>
      </c>
      <c r="E170" s="134" t="s">
        <v>2091</v>
      </c>
      <c r="F170" s="135" t="s">
        <v>2092</v>
      </c>
      <c r="G170" s="136" t="s">
        <v>401</v>
      </c>
      <c r="H170" s="137">
        <v>2</v>
      </c>
      <c r="I170" s="138"/>
      <c r="J170" s="139">
        <f t="shared" ref="J170:J201" si="10">ROUND(I170*H170,2)</f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ref="P170:P201" si="11">O170*H170</f>
        <v>0</v>
      </c>
      <c r="Q170" s="142">
        <v>0</v>
      </c>
      <c r="R170" s="142">
        <f t="shared" ref="R170:R201" si="12">Q170*H170</f>
        <v>0</v>
      </c>
      <c r="S170" s="142">
        <v>0</v>
      </c>
      <c r="T170" s="143">
        <f t="shared" ref="T170:T201" si="13">S170*H170</f>
        <v>0</v>
      </c>
      <c r="AR170" s="144" t="s">
        <v>258</v>
      </c>
      <c r="AT170" s="144" t="s">
        <v>253</v>
      </c>
      <c r="AU170" s="144" t="s">
        <v>83</v>
      </c>
      <c r="AY170" s="13" t="s">
        <v>251</v>
      </c>
      <c r="BE170" s="145">
        <f t="shared" ref="BE170:BE201" si="14">IF(N170="základní",J170,0)</f>
        <v>0</v>
      </c>
      <c r="BF170" s="145">
        <f t="shared" ref="BF170:BF201" si="15">IF(N170="snížená",J170,0)</f>
        <v>0</v>
      </c>
      <c r="BG170" s="145">
        <f t="shared" ref="BG170:BG201" si="16">IF(N170="zákl. přenesená",J170,0)</f>
        <v>0</v>
      </c>
      <c r="BH170" s="145">
        <f t="shared" ref="BH170:BH201" si="17">IF(N170="sníž. přenesená",J170,0)</f>
        <v>0</v>
      </c>
      <c r="BI170" s="145">
        <f t="shared" ref="BI170:BI201" si="18">IF(N170="nulová",J170,0)</f>
        <v>0</v>
      </c>
      <c r="BJ170" s="13" t="s">
        <v>83</v>
      </c>
      <c r="BK170" s="145">
        <f t="shared" ref="BK170:BK201" si="19">ROUND(I170*H170,2)</f>
        <v>0</v>
      </c>
      <c r="BL170" s="13" t="s">
        <v>258</v>
      </c>
      <c r="BM170" s="144" t="s">
        <v>4243</v>
      </c>
    </row>
    <row r="171" spans="2:65" s="1" customFormat="1" ht="21.75" customHeight="1">
      <c r="B171" s="132"/>
      <c r="C171" s="133" t="s">
        <v>388</v>
      </c>
      <c r="D171" s="133" t="s">
        <v>253</v>
      </c>
      <c r="E171" s="134" t="s">
        <v>4244</v>
      </c>
      <c r="F171" s="135" t="s">
        <v>4245</v>
      </c>
      <c r="G171" s="136" t="s">
        <v>401</v>
      </c>
      <c r="H171" s="137">
        <v>3</v>
      </c>
      <c r="I171" s="138"/>
      <c r="J171" s="139">
        <f t="shared" si="10"/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258</v>
      </c>
      <c r="AT171" s="144" t="s">
        <v>253</v>
      </c>
      <c r="AU171" s="144" t="s">
        <v>83</v>
      </c>
      <c r="AY171" s="13" t="s">
        <v>251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3" t="s">
        <v>83</v>
      </c>
      <c r="BK171" s="145">
        <f t="shared" si="19"/>
        <v>0</v>
      </c>
      <c r="BL171" s="13" t="s">
        <v>258</v>
      </c>
      <c r="BM171" s="144" t="s">
        <v>4246</v>
      </c>
    </row>
    <row r="172" spans="2:65" s="1" customFormat="1" ht="24.2" customHeight="1">
      <c r="B172" s="132"/>
      <c r="C172" s="133" t="s">
        <v>392</v>
      </c>
      <c r="D172" s="133" t="s">
        <v>253</v>
      </c>
      <c r="E172" s="134" t="s">
        <v>2094</v>
      </c>
      <c r="F172" s="135" t="s">
        <v>2095</v>
      </c>
      <c r="G172" s="136" t="s">
        <v>411</v>
      </c>
      <c r="H172" s="137">
        <v>106</v>
      </c>
      <c r="I172" s="138"/>
      <c r="J172" s="139">
        <f t="shared" si="1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258</v>
      </c>
      <c r="AT172" s="144" t="s">
        <v>253</v>
      </c>
      <c r="AU172" s="144" t="s">
        <v>83</v>
      </c>
      <c r="AY172" s="13" t="s">
        <v>251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3" t="s">
        <v>83</v>
      </c>
      <c r="BK172" s="145">
        <f t="shared" si="19"/>
        <v>0</v>
      </c>
      <c r="BL172" s="13" t="s">
        <v>258</v>
      </c>
      <c r="BM172" s="144" t="s">
        <v>4247</v>
      </c>
    </row>
    <row r="173" spans="2:65" s="1" customFormat="1" ht="16.5" customHeight="1">
      <c r="B173" s="132"/>
      <c r="C173" s="133" t="s">
        <v>398</v>
      </c>
      <c r="D173" s="133" t="s">
        <v>253</v>
      </c>
      <c r="E173" s="134" t="s">
        <v>4248</v>
      </c>
      <c r="F173" s="135" t="s">
        <v>4249</v>
      </c>
      <c r="G173" s="136" t="s">
        <v>411</v>
      </c>
      <c r="H173" s="137">
        <v>48</v>
      </c>
      <c r="I173" s="138"/>
      <c r="J173" s="139">
        <f t="shared" si="1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258</v>
      </c>
      <c r="AT173" s="144" t="s">
        <v>253</v>
      </c>
      <c r="AU173" s="144" t="s">
        <v>83</v>
      </c>
      <c r="AY173" s="13" t="s">
        <v>251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3" t="s">
        <v>83</v>
      </c>
      <c r="BK173" s="145">
        <f t="shared" si="19"/>
        <v>0</v>
      </c>
      <c r="BL173" s="13" t="s">
        <v>258</v>
      </c>
      <c r="BM173" s="144" t="s">
        <v>4250</v>
      </c>
    </row>
    <row r="174" spans="2:65" s="1" customFormat="1" ht="16.5" customHeight="1">
      <c r="B174" s="132"/>
      <c r="C174" s="133" t="s">
        <v>404</v>
      </c>
      <c r="D174" s="133" t="s">
        <v>253</v>
      </c>
      <c r="E174" s="134" t="s">
        <v>2097</v>
      </c>
      <c r="F174" s="135" t="s">
        <v>2098</v>
      </c>
      <c r="G174" s="136" t="s">
        <v>411</v>
      </c>
      <c r="H174" s="137">
        <v>146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258</v>
      </c>
      <c r="AT174" s="144" t="s">
        <v>253</v>
      </c>
      <c r="AU174" s="144" t="s">
        <v>83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4251</v>
      </c>
    </row>
    <row r="175" spans="2:65" s="1" customFormat="1" ht="16.5" customHeight="1">
      <c r="B175" s="132"/>
      <c r="C175" s="133" t="s">
        <v>408</v>
      </c>
      <c r="D175" s="133" t="s">
        <v>253</v>
      </c>
      <c r="E175" s="134" t="s">
        <v>2100</v>
      </c>
      <c r="F175" s="135" t="s">
        <v>2101</v>
      </c>
      <c r="G175" s="136" t="s">
        <v>411</v>
      </c>
      <c r="H175" s="137">
        <v>54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83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4252</v>
      </c>
    </row>
    <row r="176" spans="2:65" s="1" customFormat="1" ht="16.5" customHeight="1">
      <c r="B176" s="132"/>
      <c r="C176" s="133" t="s">
        <v>413</v>
      </c>
      <c r="D176" s="133" t="s">
        <v>253</v>
      </c>
      <c r="E176" s="134" t="s">
        <v>2103</v>
      </c>
      <c r="F176" s="135" t="s">
        <v>2104</v>
      </c>
      <c r="G176" s="136" t="s">
        <v>411</v>
      </c>
      <c r="H176" s="137">
        <v>51</v>
      </c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258</v>
      </c>
      <c r="AT176" s="144" t="s">
        <v>253</v>
      </c>
      <c r="AU176" s="144" t="s">
        <v>83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4253</v>
      </c>
    </row>
    <row r="177" spans="2:65" s="1" customFormat="1" ht="16.5" customHeight="1">
      <c r="B177" s="132"/>
      <c r="C177" s="133" t="s">
        <v>418</v>
      </c>
      <c r="D177" s="133" t="s">
        <v>253</v>
      </c>
      <c r="E177" s="134" t="s">
        <v>2106</v>
      </c>
      <c r="F177" s="135" t="s">
        <v>2107</v>
      </c>
      <c r="G177" s="136" t="s">
        <v>401</v>
      </c>
      <c r="H177" s="137">
        <v>260</v>
      </c>
      <c r="I177" s="138"/>
      <c r="J177" s="139">
        <f t="shared" si="1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258</v>
      </c>
      <c r="AT177" s="144" t="s">
        <v>253</v>
      </c>
      <c r="AU177" s="144" t="s">
        <v>83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4254</v>
      </c>
    </row>
    <row r="178" spans="2:65" s="1" customFormat="1" ht="16.5" customHeight="1">
      <c r="B178" s="132"/>
      <c r="C178" s="133" t="s">
        <v>422</v>
      </c>
      <c r="D178" s="133" t="s">
        <v>253</v>
      </c>
      <c r="E178" s="134" t="s">
        <v>2109</v>
      </c>
      <c r="F178" s="135" t="s">
        <v>2110</v>
      </c>
      <c r="G178" s="136" t="s">
        <v>401</v>
      </c>
      <c r="H178" s="137">
        <v>247</v>
      </c>
      <c r="I178" s="138"/>
      <c r="J178" s="139">
        <f t="shared" si="1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258</v>
      </c>
      <c r="AT178" s="144" t="s">
        <v>253</v>
      </c>
      <c r="AU178" s="144" t="s">
        <v>83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258</v>
      </c>
      <c r="BM178" s="144" t="s">
        <v>4255</v>
      </c>
    </row>
    <row r="179" spans="2:65" s="1" customFormat="1" ht="24.2" customHeight="1">
      <c r="B179" s="132"/>
      <c r="C179" s="133" t="s">
        <v>427</v>
      </c>
      <c r="D179" s="133" t="s">
        <v>253</v>
      </c>
      <c r="E179" s="134" t="s">
        <v>2112</v>
      </c>
      <c r="F179" s="135" t="s">
        <v>2113</v>
      </c>
      <c r="G179" s="136" t="s">
        <v>401</v>
      </c>
      <c r="H179" s="137">
        <v>8</v>
      </c>
      <c r="I179" s="138"/>
      <c r="J179" s="139">
        <f t="shared" si="1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AR179" s="144" t="s">
        <v>258</v>
      </c>
      <c r="AT179" s="144" t="s">
        <v>253</v>
      </c>
      <c r="AU179" s="144" t="s">
        <v>83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258</v>
      </c>
      <c r="BM179" s="144" t="s">
        <v>4256</v>
      </c>
    </row>
    <row r="180" spans="2:65" s="1" customFormat="1" ht="24.2" customHeight="1">
      <c r="B180" s="132"/>
      <c r="C180" s="133" t="s">
        <v>431</v>
      </c>
      <c r="D180" s="133" t="s">
        <v>253</v>
      </c>
      <c r="E180" s="134" t="s">
        <v>2115</v>
      </c>
      <c r="F180" s="135" t="s">
        <v>2116</v>
      </c>
      <c r="G180" s="136" t="s">
        <v>401</v>
      </c>
      <c r="H180" s="137">
        <v>16</v>
      </c>
      <c r="I180" s="138"/>
      <c r="J180" s="139">
        <f t="shared" si="1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AR180" s="144" t="s">
        <v>258</v>
      </c>
      <c r="AT180" s="144" t="s">
        <v>253</v>
      </c>
      <c r="AU180" s="144" t="s">
        <v>83</v>
      </c>
      <c r="AY180" s="13" t="s">
        <v>251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3" t="s">
        <v>83</v>
      </c>
      <c r="BK180" s="145">
        <f t="shared" si="19"/>
        <v>0</v>
      </c>
      <c r="BL180" s="13" t="s">
        <v>258</v>
      </c>
      <c r="BM180" s="144" t="s">
        <v>4257</v>
      </c>
    </row>
    <row r="181" spans="2:65" s="1" customFormat="1" ht="24.2" customHeight="1">
      <c r="B181" s="132"/>
      <c r="C181" s="133" t="s">
        <v>435</v>
      </c>
      <c r="D181" s="133" t="s">
        <v>253</v>
      </c>
      <c r="E181" s="134" t="s">
        <v>2118</v>
      </c>
      <c r="F181" s="135" t="s">
        <v>2119</v>
      </c>
      <c r="G181" s="136" t="s">
        <v>401</v>
      </c>
      <c r="H181" s="137">
        <v>206</v>
      </c>
      <c r="I181" s="138"/>
      <c r="J181" s="139">
        <f t="shared" si="1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258</v>
      </c>
      <c r="AT181" s="144" t="s">
        <v>253</v>
      </c>
      <c r="AU181" s="144" t="s">
        <v>83</v>
      </c>
      <c r="AY181" s="13" t="s">
        <v>251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3" t="s">
        <v>83</v>
      </c>
      <c r="BK181" s="145">
        <f t="shared" si="19"/>
        <v>0</v>
      </c>
      <c r="BL181" s="13" t="s">
        <v>258</v>
      </c>
      <c r="BM181" s="144" t="s">
        <v>4258</v>
      </c>
    </row>
    <row r="182" spans="2:65" s="1" customFormat="1" ht="21.75" customHeight="1">
      <c r="B182" s="132"/>
      <c r="C182" s="133" t="s">
        <v>439</v>
      </c>
      <c r="D182" s="133" t="s">
        <v>253</v>
      </c>
      <c r="E182" s="134" t="s">
        <v>4259</v>
      </c>
      <c r="F182" s="135" t="s">
        <v>4260</v>
      </c>
      <c r="G182" s="136" t="s">
        <v>401</v>
      </c>
      <c r="H182" s="137">
        <v>2</v>
      </c>
      <c r="I182" s="138"/>
      <c r="J182" s="139">
        <f t="shared" si="1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258</v>
      </c>
      <c r="AT182" s="144" t="s">
        <v>253</v>
      </c>
      <c r="AU182" s="144" t="s">
        <v>83</v>
      </c>
      <c r="AY182" s="13" t="s">
        <v>251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3" t="s">
        <v>83</v>
      </c>
      <c r="BK182" s="145">
        <f t="shared" si="19"/>
        <v>0</v>
      </c>
      <c r="BL182" s="13" t="s">
        <v>258</v>
      </c>
      <c r="BM182" s="144" t="s">
        <v>4261</v>
      </c>
    </row>
    <row r="183" spans="2:65" s="1" customFormat="1" ht="16.5" customHeight="1">
      <c r="B183" s="132"/>
      <c r="C183" s="133" t="s">
        <v>443</v>
      </c>
      <c r="D183" s="133" t="s">
        <v>253</v>
      </c>
      <c r="E183" s="134" t="s">
        <v>2121</v>
      </c>
      <c r="F183" s="135" t="s">
        <v>2122</v>
      </c>
      <c r="G183" s="136" t="s">
        <v>401</v>
      </c>
      <c r="H183" s="137">
        <v>2</v>
      </c>
      <c r="I183" s="138"/>
      <c r="J183" s="139">
        <f t="shared" si="1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AR183" s="144" t="s">
        <v>258</v>
      </c>
      <c r="AT183" s="144" t="s">
        <v>253</v>
      </c>
      <c r="AU183" s="144" t="s">
        <v>83</v>
      </c>
      <c r="AY183" s="13" t="s">
        <v>251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3" t="s">
        <v>83</v>
      </c>
      <c r="BK183" s="145">
        <f t="shared" si="19"/>
        <v>0</v>
      </c>
      <c r="BL183" s="13" t="s">
        <v>258</v>
      </c>
      <c r="BM183" s="144" t="s">
        <v>4262</v>
      </c>
    </row>
    <row r="184" spans="2:65" s="1" customFormat="1" ht="21.75" customHeight="1">
      <c r="B184" s="132"/>
      <c r="C184" s="133" t="s">
        <v>447</v>
      </c>
      <c r="D184" s="133" t="s">
        <v>253</v>
      </c>
      <c r="E184" s="134" t="s">
        <v>4263</v>
      </c>
      <c r="F184" s="135" t="s">
        <v>4264</v>
      </c>
      <c r="G184" s="136" t="s">
        <v>401</v>
      </c>
      <c r="H184" s="137">
        <v>8</v>
      </c>
      <c r="I184" s="138"/>
      <c r="J184" s="139">
        <f t="shared" si="1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AR184" s="144" t="s">
        <v>258</v>
      </c>
      <c r="AT184" s="144" t="s">
        <v>253</v>
      </c>
      <c r="AU184" s="144" t="s">
        <v>83</v>
      </c>
      <c r="AY184" s="13" t="s">
        <v>251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3" t="s">
        <v>83</v>
      </c>
      <c r="BK184" s="145">
        <f t="shared" si="19"/>
        <v>0</v>
      </c>
      <c r="BL184" s="13" t="s">
        <v>258</v>
      </c>
      <c r="BM184" s="144" t="s">
        <v>4265</v>
      </c>
    </row>
    <row r="185" spans="2:65" s="1" customFormat="1" ht="16.5" customHeight="1">
      <c r="B185" s="132"/>
      <c r="C185" s="133" t="s">
        <v>451</v>
      </c>
      <c r="D185" s="133" t="s">
        <v>253</v>
      </c>
      <c r="E185" s="134" t="s">
        <v>4266</v>
      </c>
      <c r="F185" s="135" t="s">
        <v>4267</v>
      </c>
      <c r="G185" s="136" t="s">
        <v>401</v>
      </c>
      <c r="H185" s="137">
        <v>4</v>
      </c>
      <c r="I185" s="138"/>
      <c r="J185" s="139">
        <f t="shared" si="1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258</v>
      </c>
      <c r="AT185" s="144" t="s">
        <v>253</v>
      </c>
      <c r="AU185" s="144" t="s">
        <v>83</v>
      </c>
      <c r="AY185" s="13" t="s">
        <v>251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3" t="s">
        <v>83</v>
      </c>
      <c r="BK185" s="145">
        <f t="shared" si="19"/>
        <v>0</v>
      </c>
      <c r="BL185" s="13" t="s">
        <v>258</v>
      </c>
      <c r="BM185" s="144" t="s">
        <v>4268</v>
      </c>
    </row>
    <row r="186" spans="2:65" s="1" customFormat="1" ht="16.5" customHeight="1">
      <c r="B186" s="132"/>
      <c r="C186" s="133" t="s">
        <v>455</v>
      </c>
      <c r="D186" s="133" t="s">
        <v>253</v>
      </c>
      <c r="E186" s="134" t="s">
        <v>4269</v>
      </c>
      <c r="F186" s="135" t="s">
        <v>4270</v>
      </c>
      <c r="G186" s="136" t="s">
        <v>401</v>
      </c>
      <c r="H186" s="137">
        <v>3</v>
      </c>
      <c r="I186" s="138"/>
      <c r="J186" s="139">
        <f t="shared" si="1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11"/>
        <v>0</v>
      </c>
      <c r="Q186" s="142">
        <v>0</v>
      </c>
      <c r="R186" s="142">
        <f t="shared" si="12"/>
        <v>0</v>
      </c>
      <c r="S186" s="142">
        <v>0</v>
      </c>
      <c r="T186" s="143">
        <f t="shared" si="13"/>
        <v>0</v>
      </c>
      <c r="AR186" s="144" t="s">
        <v>258</v>
      </c>
      <c r="AT186" s="144" t="s">
        <v>253</v>
      </c>
      <c r="AU186" s="144" t="s">
        <v>83</v>
      </c>
      <c r="AY186" s="13" t="s">
        <v>251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3" t="s">
        <v>83</v>
      </c>
      <c r="BK186" s="145">
        <f t="shared" si="19"/>
        <v>0</v>
      </c>
      <c r="BL186" s="13" t="s">
        <v>258</v>
      </c>
      <c r="BM186" s="144" t="s">
        <v>4271</v>
      </c>
    </row>
    <row r="187" spans="2:65" s="1" customFormat="1" ht="16.5" customHeight="1">
      <c r="B187" s="132"/>
      <c r="C187" s="133" t="s">
        <v>459</v>
      </c>
      <c r="D187" s="133" t="s">
        <v>253</v>
      </c>
      <c r="E187" s="134" t="s">
        <v>2124</v>
      </c>
      <c r="F187" s="135" t="s">
        <v>2125</v>
      </c>
      <c r="G187" s="136" t="s">
        <v>401</v>
      </c>
      <c r="H187" s="137">
        <v>5</v>
      </c>
      <c r="I187" s="138"/>
      <c r="J187" s="139">
        <f t="shared" si="1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11"/>
        <v>0</v>
      </c>
      <c r="Q187" s="142">
        <v>0</v>
      </c>
      <c r="R187" s="142">
        <f t="shared" si="12"/>
        <v>0</v>
      </c>
      <c r="S187" s="142">
        <v>0</v>
      </c>
      <c r="T187" s="143">
        <f t="shared" si="13"/>
        <v>0</v>
      </c>
      <c r="AR187" s="144" t="s">
        <v>258</v>
      </c>
      <c r="AT187" s="144" t="s">
        <v>253</v>
      </c>
      <c r="AU187" s="144" t="s">
        <v>83</v>
      </c>
      <c r="AY187" s="13" t="s">
        <v>251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13" t="s">
        <v>83</v>
      </c>
      <c r="BK187" s="145">
        <f t="shared" si="19"/>
        <v>0</v>
      </c>
      <c r="BL187" s="13" t="s">
        <v>258</v>
      </c>
      <c r="BM187" s="144" t="s">
        <v>4272</v>
      </c>
    </row>
    <row r="188" spans="2:65" s="1" customFormat="1" ht="16.5" customHeight="1">
      <c r="B188" s="132"/>
      <c r="C188" s="133" t="s">
        <v>463</v>
      </c>
      <c r="D188" s="133" t="s">
        <v>253</v>
      </c>
      <c r="E188" s="134" t="s">
        <v>4273</v>
      </c>
      <c r="F188" s="135" t="s">
        <v>4274</v>
      </c>
      <c r="G188" s="136" t="s">
        <v>401</v>
      </c>
      <c r="H188" s="137">
        <v>1</v>
      </c>
      <c r="I188" s="138"/>
      <c r="J188" s="139">
        <f t="shared" si="1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11"/>
        <v>0</v>
      </c>
      <c r="Q188" s="142">
        <v>0</v>
      </c>
      <c r="R188" s="142">
        <f t="shared" si="12"/>
        <v>0</v>
      </c>
      <c r="S188" s="142">
        <v>0</v>
      </c>
      <c r="T188" s="143">
        <f t="shared" si="13"/>
        <v>0</v>
      </c>
      <c r="AR188" s="144" t="s">
        <v>258</v>
      </c>
      <c r="AT188" s="144" t="s">
        <v>253</v>
      </c>
      <c r="AU188" s="144" t="s">
        <v>83</v>
      </c>
      <c r="AY188" s="13" t="s">
        <v>251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13" t="s">
        <v>83</v>
      </c>
      <c r="BK188" s="145">
        <f t="shared" si="19"/>
        <v>0</v>
      </c>
      <c r="BL188" s="13" t="s">
        <v>258</v>
      </c>
      <c r="BM188" s="144" t="s">
        <v>4275</v>
      </c>
    </row>
    <row r="189" spans="2:65" s="1" customFormat="1" ht="16.5" customHeight="1">
      <c r="B189" s="132"/>
      <c r="C189" s="133" t="s">
        <v>467</v>
      </c>
      <c r="D189" s="133" t="s">
        <v>253</v>
      </c>
      <c r="E189" s="134" t="s">
        <v>2127</v>
      </c>
      <c r="F189" s="135" t="s">
        <v>2128</v>
      </c>
      <c r="G189" s="136" t="s">
        <v>401</v>
      </c>
      <c r="H189" s="137">
        <v>61</v>
      </c>
      <c r="I189" s="138"/>
      <c r="J189" s="139">
        <f t="shared" si="1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11"/>
        <v>0</v>
      </c>
      <c r="Q189" s="142">
        <v>0</v>
      </c>
      <c r="R189" s="142">
        <f t="shared" si="12"/>
        <v>0</v>
      </c>
      <c r="S189" s="142">
        <v>0</v>
      </c>
      <c r="T189" s="143">
        <f t="shared" si="13"/>
        <v>0</v>
      </c>
      <c r="AR189" s="144" t="s">
        <v>258</v>
      </c>
      <c r="AT189" s="144" t="s">
        <v>253</v>
      </c>
      <c r="AU189" s="144" t="s">
        <v>83</v>
      </c>
      <c r="AY189" s="13" t="s">
        <v>251</v>
      </c>
      <c r="BE189" s="145">
        <f t="shared" si="14"/>
        <v>0</v>
      </c>
      <c r="BF189" s="145">
        <f t="shared" si="15"/>
        <v>0</v>
      </c>
      <c r="BG189" s="145">
        <f t="shared" si="16"/>
        <v>0</v>
      </c>
      <c r="BH189" s="145">
        <f t="shared" si="17"/>
        <v>0</v>
      </c>
      <c r="BI189" s="145">
        <f t="shared" si="18"/>
        <v>0</v>
      </c>
      <c r="BJ189" s="13" t="s">
        <v>83</v>
      </c>
      <c r="BK189" s="145">
        <f t="shared" si="19"/>
        <v>0</v>
      </c>
      <c r="BL189" s="13" t="s">
        <v>258</v>
      </c>
      <c r="BM189" s="144" t="s">
        <v>4276</v>
      </c>
    </row>
    <row r="190" spans="2:65" s="1" customFormat="1" ht="16.5" customHeight="1">
      <c r="B190" s="132"/>
      <c r="C190" s="133" t="s">
        <v>471</v>
      </c>
      <c r="D190" s="133" t="s">
        <v>253</v>
      </c>
      <c r="E190" s="134" t="s">
        <v>4277</v>
      </c>
      <c r="F190" s="135" t="s">
        <v>4278</v>
      </c>
      <c r="G190" s="136" t="s">
        <v>401</v>
      </c>
      <c r="H190" s="137">
        <v>56</v>
      </c>
      <c r="I190" s="138"/>
      <c r="J190" s="139">
        <f t="shared" si="1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11"/>
        <v>0</v>
      </c>
      <c r="Q190" s="142">
        <v>0</v>
      </c>
      <c r="R190" s="142">
        <f t="shared" si="12"/>
        <v>0</v>
      </c>
      <c r="S190" s="142">
        <v>0</v>
      </c>
      <c r="T190" s="143">
        <f t="shared" si="13"/>
        <v>0</v>
      </c>
      <c r="AR190" s="144" t="s">
        <v>258</v>
      </c>
      <c r="AT190" s="144" t="s">
        <v>253</v>
      </c>
      <c r="AU190" s="144" t="s">
        <v>83</v>
      </c>
      <c r="AY190" s="13" t="s">
        <v>251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13" t="s">
        <v>83</v>
      </c>
      <c r="BK190" s="145">
        <f t="shared" si="19"/>
        <v>0</v>
      </c>
      <c r="BL190" s="13" t="s">
        <v>258</v>
      </c>
      <c r="BM190" s="144" t="s">
        <v>4279</v>
      </c>
    </row>
    <row r="191" spans="2:65" s="1" customFormat="1" ht="16.5" customHeight="1">
      <c r="B191" s="132"/>
      <c r="C191" s="133" t="s">
        <v>475</v>
      </c>
      <c r="D191" s="133" t="s">
        <v>253</v>
      </c>
      <c r="E191" s="134" t="s">
        <v>4280</v>
      </c>
      <c r="F191" s="135" t="s">
        <v>4281</v>
      </c>
      <c r="G191" s="136" t="s">
        <v>401</v>
      </c>
      <c r="H191" s="137">
        <v>3</v>
      </c>
      <c r="I191" s="138"/>
      <c r="J191" s="139">
        <f t="shared" si="1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11"/>
        <v>0</v>
      </c>
      <c r="Q191" s="142">
        <v>0</v>
      </c>
      <c r="R191" s="142">
        <f t="shared" si="12"/>
        <v>0</v>
      </c>
      <c r="S191" s="142">
        <v>0</v>
      </c>
      <c r="T191" s="143">
        <f t="shared" si="13"/>
        <v>0</v>
      </c>
      <c r="AR191" s="144" t="s">
        <v>258</v>
      </c>
      <c r="AT191" s="144" t="s">
        <v>253</v>
      </c>
      <c r="AU191" s="144" t="s">
        <v>83</v>
      </c>
      <c r="AY191" s="13" t="s">
        <v>251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13" t="s">
        <v>83</v>
      </c>
      <c r="BK191" s="145">
        <f t="shared" si="19"/>
        <v>0</v>
      </c>
      <c r="BL191" s="13" t="s">
        <v>258</v>
      </c>
      <c r="BM191" s="144" t="s">
        <v>4282</v>
      </c>
    </row>
    <row r="192" spans="2:65" s="1" customFormat="1" ht="16.5" customHeight="1">
      <c r="B192" s="132"/>
      <c r="C192" s="133" t="s">
        <v>479</v>
      </c>
      <c r="D192" s="133" t="s">
        <v>253</v>
      </c>
      <c r="E192" s="134" t="s">
        <v>2130</v>
      </c>
      <c r="F192" s="135" t="s">
        <v>2131</v>
      </c>
      <c r="G192" s="136" t="s">
        <v>401</v>
      </c>
      <c r="H192" s="137">
        <v>16</v>
      </c>
      <c r="I192" s="138"/>
      <c r="J192" s="139">
        <f t="shared" si="1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11"/>
        <v>0</v>
      </c>
      <c r="Q192" s="142">
        <v>0</v>
      </c>
      <c r="R192" s="142">
        <f t="shared" si="12"/>
        <v>0</v>
      </c>
      <c r="S192" s="142">
        <v>0</v>
      </c>
      <c r="T192" s="143">
        <f t="shared" si="13"/>
        <v>0</v>
      </c>
      <c r="AR192" s="144" t="s">
        <v>258</v>
      </c>
      <c r="AT192" s="144" t="s">
        <v>253</v>
      </c>
      <c r="AU192" s="144" t="s">
        <v>83</v>
      </c>
      <c r="AY192" s="13" t="s">
        <v>251</v>
      </c>
      <c r="BE192" s="145">
        <f t="shared" si="14"/>
        <v>0</v>
      </c>
      <c r="BF192" s="145">
        <f t="shared" si="15"/>
        <v>0</v>
      </c>
      <c r="BG192" s="145">
        <f t="shared" si="16"/>
        <v>0</v>
      </c>
      <c r="BH192" s="145">
        <f t="shared" si="17"/>
        <v>0</v>
      </c>
      <c r="BI192" s="145">
        <f t="shared" si="18"/>
        <v>0</v>
      </c>
      <c r="BJ192" s="13" t="s">
        <v>83</v>
      </c>
      <c r="BK192" s="145">
        <f t="shared" si="19"/>
        <v>0</v>
      </c>
      <c r="BL192" s="13" t="s">
        <v>258</v>
      </c>
      <c r="BM192" s="144" t="s">
        <v>4283</v>
      </c>
    </row>
    <row r="193" spans="2:65" s="1" customFormat="1" ht="16.5" customHeight="1">
      <c r="B193" s="132"/>
      <c r="C193" s="133" t="s">
        <v>483</v>
      </c>
      <c r="D193" s="133" t="s">
        <v>253</v>
      </c>
      <c r="E193" s="134" t="s">
        <v>2133</v>
      </c>
      <c r="F193" s="135" t="s">
        <v>2134</v>
      </c>
      <c r="G193" s="136" t="s">
        <v>401</v>
      </c>
      <c r="H193" s="137">
        <v>15</v>
      </c>
      <c r="I193" s="138"/>
      <c r="J193" s="139">
        <f t="shared" si="10"/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 t="shared" si="11"/>
        <v>0</v>
      </c>
      <c r="Q193" s="142">
        <v>0</v>
      </c>
      <c r="R193" s="142">
        <f t="shared" si="12"/>
        <v>0</v>
      </c>
      <c r="S193" s="142">
        <v>0</v>
      </c>
      <c r="T193" s="143">
        <f t="shared" si="13"/>
        <v>0</v>
      </c>
      <c r="AR193" s="144" t="s">
        <v>258</v>
      </c>
      <c r="AT193" s="144" t="s">
        <v>253</v>
      </c>
      <c r="AU193" s="144" t="s">
        <v>83</v>
      </c>
      <c r="AY193" s="13" t="s">
        <v>251</v>
      </c>
      <c r="BE193" s="145">
        <f t="shared" si="14"/>
        <v>0</v>
      </c>
      <c r="BF193" s="145">
        <f t="shared" si="15"/>
        <v>0</v>
      </c>
      <c r="BG193" s="145">
        <f t="shared" si="16"/>
        <v>0</v>
      </c>
      <c r="BH193" s="145">
        <f t="shared" si="17"/>
        <v>0</v>
      </c>
      <c r="BI193" s="145">
        <f t="shared" si="18"/>
        <v>0</v>
      </c>
      <c r="BJ193" s="13" t="s">
        <v>83</v>
      </c>
      <c r="BK193" s="145">
        <f t="shared" si="19"/>
        <v>0</v>
      </c>
      <c r="BL193" s="13" t="s">
        <v>258</v>
      </c>
      <c r="BM193" s="144" t="s">
        <v>4284</v>
      </c>
    </row>
    <row r="194" spans="2:65" s="1" customFormat="1" ht="16.5" customHeight="1">
      <c r="B194" s="132"/>
      <c r="C194" s="133" t="s">
        <v>487</v>
      </c>
      <c r="D194" s="133" t="s">
        <v>253</v>
      </c>
      <c r="E194" s="134" t="s">
        <v>2136</v>
      </c>
      <c r="F194" s="135" t="s">
        <v>2137</v>
      </c>
      <c r="G194" s="136" t="s">
        <v>401</v>
      </c>
      <c r="H194" s="137">
        <v>8</v>
      </c>
      <c r="I194" s="138"/>
      <c r="J194" s="139">
        <f t="shared" si="10"/>
        <v>0</v>
      </c>
      <c r="K194" s="135" t="s">
        <v>257</v>
      </c>
      <c r="L194" s="28"/>
      <c r="M194" s="140" t="s">
        <v>1</v>
      </c>
      <c r="N194" s="141" t="s">
        <v>41</v>
      </c>
      <c r="P194" s="142">
        <f t="shared" si="11"/>
        <v>0</v>
      </c>
      <c r="Q194" s="142">
        <v>0</v>
      </c>
      <c r="R194" s="142">
        <f t="shared" si="12"/>
        <v>0</v>
      </c>
      <c r="S194" s="142">
        <v>0</v>
      </c>
      <c r="T194" s="143">
        <f t="shared" si="13"/>
        <v>0</v>
      </c>
      <c r="AR194" s="144" t="s">
        <v>258</v>
      </c>
      <c r="AT194" s="144" t="s">
        <v>253</v>
      </c>
      <c r="AU194" s="144" t="s">
        <v>83</v>
      </c>
      <c r="AY194" s="13" t="s">
        <v>251</v>
      </c>
      <c r="BE194" s="145">
        <f t="shared" si="14"/>
        <v>0</v>
      </c>
      <c r="BF194" s="145">
        <f t="shared" si="15"/>
        <v>0</v>
      </c>
      <c r="BG194" s="145">
        <f t="shared" si="16"/>
        <v>0</v>
      </c>
      <c r="BH194" s="145">
        <f t="shared" si="17"/>
        <v>0</v>
      </c>
      <c r="BI194" s="145">
        <f t="shared" si="18"/>
        <v>0</v>
      </c>
      <c r="BJ194" s="13" t="s">
        <v>83</v>
      </c>
      <c r="BK194" s="145">
        <f t="shared" si="19"/>
        <v>0</v>
      </c>
      <c r="BL194" s="13" t="s">
        <v>258</v>
      </c>
      <c r="BM194" s="144" t="s">
        <v>4285</v>
      </c>
    </row>
    <row r="195" spans="2:65" s="1" customFormat="1" ht="33" customHeight="1">
      <c r="B195" s="132"/>
      <c r="C195" s="133" t="s">
        <v>491</v>
      </c>
      <c r="D195" s="133" t="s">
        <v>253</v>
      </c>
      <c r="E195" s="134" t="s">
        <v>2139</v>
      </c>
      <c r="F195" s="135" t="s">
        <v>2140</v>
      </c>
      <c r="G195" s="136" t="s">
        <v>401</v>
      </c>
      <c r="H195" s="137">
        <v>36</v>
      </c>
      <c r="I195" s="138"/>
      <c r="J195" s="139">
        <f t="shared" si="10"/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 t="shared" si="11"/>
        <v>0</v>
      </c>
      <c r="Q195" s="142">
        <v>0</v>
      </c>
      <c r="R195" s="142">
        <f t="shared" si="12"/>
        <v>0</v>
      </c>
      <c r="S195" s="142">
        <v>0</v>
      </c>
      <c r="T195" s="143">
        <f t="shared" si="13"/>
        <v>0</v>
      </c>
      <c r="AR195" s="144" t="s">
        <v>258</v>
      </c>
      <c r="AT195" s="144" t="s">
        <v>253</v>
      </c>
      <c r="AU195" s="144" t="s">
        <v>83</v>
      </c>
      <c r="AY195" s="13" t="s">
        <v>251</v>
      </c>
      <c r="BE195" s="145">
        <f t="shared" si="14"/>
        <v>0</v>
      </c>
      <c r="BF195" s="145">
        <f t="shared" si="15"/>
        <v>0</v>
      </c>
      <c r="BG195" s="145">
        <f t="shared" si="16"/>
        <v>0</v>
      </c>
      <c r="BH195" s="145">
        <f t="shared" si="17"/>
        <v>0</v>
      </c>
      <c r="BI195" s="145">
        <f t="shared" si="18"/>
        <v>0</v>
      </c>
      <c r="BJ195" s="13" t="s">
        <v>83</v>
      </c>
      <c r="BK195" s="145">
        <f t="shared" si="19"/>
        <v>0</v>
      </c>
      <c r="BL195" s="13" t="s">
        <v>258</v>
      </c>
      <c r="BM195" s="144" t="s">
        <v>4286</v>
      </c>
    </row>
    <row r="196" spans="2:65" s="1" customFormat="1" ht="16.5" customHeight="1">
      <c r="B196" s="132"/>
      <c r="C196" s="133" t="s">
        <v>495</v>
      </c>
      <c r="D196" s="133" t="s">
        <v>253</v>
      </c>
      <c r="E196" s="134" t="s">
        <v>2142</v>
      </c>
      <c r="F196" s="135" t="s">
        <v>2143</v>
      </c>
      <c r="G196" s="136" t="s">
        <v>401</v>
      </c>
      <c r="H196" s="137">
        <v>90</v>
      </c>
      <c r="I196" s="138"/>
      <c r="J196" s="139">
        <f t="shared" si="10"/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si="11"/>
        <v>0</v>
      </c>
      <c r="Q196" s="142">
        <v>0</v>
      </c>
      <c r="R196" s="142">
        <f t="shared" si="12"/>
        <v>0</v>
      </c>
      <c r="S196" s="142">
        <v>0</v>
      </c>
      <c r="T196" s="143">
        <f t="shared" si="13"/>
        <v>0</v>
      </c>
      <c r="AR196" s="144" t="s">
        <v>258</v>
      </c>
      <c r="AT196" s="144" t="s">
        <v>253</v>
      </c>
      <c r="AU196" s="144" t="s">
        <v>83</v>
      </c>
      <c r="AY196" s="13" t="s">
        <v>251</v>
      </c>
      <c r="BE196" s="145">
        <f t="shared" si="14"/>
        <v>0</v>
      </c>
      <c r="BF196" s="145">
        <f t="shared" si="15"/>
        <v>0</v>
      </c>
      <c r="BG196" s="145">
        <f t="shared" si="16"/>
        <v>0</v>
      </c>
      <c r="BH196" s="145">
        <f t="shared" si="17"/>
        <v>0</v>
      </c>
      <c r="BI196" s="145">
        <f t="shared" si="18"/>
        <v>0</v>
      </c>
      <c r="BJ196" s="13" t="s">
        <v>83</v>
      </c>
      <c r="BK196" s="145">
        <f t="shared" si="19"/>
        <v>0</v>
      </c>
      <c r="BL196" s="13" t="s">
        <v>258</v>
      </c>
      <c r="BM196" s="144" t="s">
        <v>4287</v>
      </c>
    </row>
    <row r="197" spans="2:65" s="1" customFormat="1" ht="24.2" customHeight="1">
      <c r="B197" s="132"/>
      <c r="C197" s="133" t="s">
        <v>499</v>
      </c>
      <c r="D197" s="133" t="s">
        <v>253</v>
      </c>
      <c r="E197" s="134" t="s">
        <v>2145</v>
      </c>
      <c r="F197" s="135" t="s">
        <v>2146</v>
      </c>
      <c r="G197" s="136" t="s">
        <v>401</v>
      </c>
      <c r="H197" s="137">
        <v>3</v>
      </c>
      <c r="I197" s="138"/>
      <c r="J197" s="139">
        <f t="shared" si="10"/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si="11"/>
        <v>0</v>
      </c>
      <c r="Q197" s="142">
        <v>0</v>
      </c>
      <c r="R197" s="142">
        <f t="shared" si="12"/>
        <v>0</v>
      </c>
      <c r="S197" s="142">
        <v>0</v>
      </c>
      <c r="T197" s="143">
        <f t="shared" si="13"/>
        <v>0</v>
      </c>
      <c r="AR197" s="144" t="s">
        <v>258</v>
      </c>
      <c r="AT197" s="144" t="s">
        <v>253</v>
      </c>
      <c r="AU197" s="144" t="s">
        <v>83</v>
      </c>
      <c r="AY197" s="13" t="s">
        <v>251</v>
      </c>
      <c r="BE197" s="145">
        <f t="shared" si="14"/>
        <v>0</v>
      </c>
      <c r="BF197" s="145">
        <f t="shared" si="15"/>
        <v>0</v>
      </c>
      <c r="BG197" s="145">
        <f t="shared" si="16"/>
        <v>0</v>
      </c>
      <c r="BH197" s="145">
        <f t="shared" si="17"/>
        <v>0</v>
      </c>
      <c r="BI197" s="145">
        <f t="shared" si="18"/>
        <v>0</v>
      </c>
      <c r="BJ197" s="13" t="s">
        <v>83</v>
      </c>
      <c r="BK197" s="145">
        <f t="shared" si="19"/>
        <v>0</v>
      </c>
      <c r="BL197" s="13" t="s">
        <v>258</v>
      </c>
      <c r="BM197" s="144" t="s">
        <v>4288</v>
      </c>
    </row>
    <row r="198" spans="2:65" s="1" customFormat="1" ht="16.5" customHeight="1">
      <c r="B198" s="132"/>
      <c r="C198" s="133" t="s">
        <v>503</v>
      </c>
      <c r="D198" s="133" t="s">
        <v>253</v>
      </c>
      <c r="E198" s="134" t="s">
        <v>2148</v>
      </c>
      <c r="F198" s="135" t="s">
        <v>2149</v>
      </c>
      <c r="G198" s="136" t="s">
        <v>401</v>
      </c>
      <c r="H198" s="137">
        <v>8</v>
      </c>
      <c r="I198" s="138"/>
      <c r="J198" s="139">
        <f t="shared" si="1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11"/>
        <v>0</v>
      </c>
      <c r="Q198" s="142">
        <v>0</v>
      </c>
      <c r="R198" s="142">
        <f t="shared" si="12"/>
        <v>0</v>
      </c>
      <c r="S198" s="142">
        <v>0</v>
      </c>
      <c r="T198" s="143">
        <f t="shared" si="13"/>
        <v>0</v>
      </c>
      <c r="AR198" s="144" t="s">
        <v>258</v>
      </c>
      <c r="AT198" s="144" t="s">
        <v>253</v>
      </c>
      <c r="AU198" s="144" t="s">
        <v>83</v>
      </c>
      <c r="AY198" s="13" t="s">
        <v>251</v>
      </c>
      <c r="BE198" s="145">
        <f t="shared" si="14"/>
        <v>0</v>
      </c>
      <c r="BF198" s="145">
        <f t="shared" si="15"/>
        <v>0</v>
      </c>
      <c r="BG198" s="145">
        <f t="shared" si="16"/>
        <v>0</v>
      </c>
      <c r="BH198" s="145">
        <f t="shared" si="17"/>
        <v>0</v>
      </c>
      <c r="BI198" s="145">
        <f t="shared" si="18"/>
        <v>0</v>
      </c>
      <c r="BJ198" s="13" t="s">
        <v>83</v>
      </c>
      <c r="BK198" s="145">
        <f t="shared" si="19"/>
        <v>0</v>
      </c>
      <c r="BL198" s="13" t="s">
        <v>258</v>
      </c>
      <c r="BM198" s="144" t="s">
        <v>4289</v>
      </c>
    </row>
    <row r="199" spans="2:65" s="1" customFormat="1" ht="16.5" customHeight="1">
      <c r="B199" s="132"/>
      <c r="C199" s="133" t="s">
        <v>507</v>
      </c>
      <c r="D199" s="133" t="s">
        <v>253</v>
      </c>
      <c r="E199" s="134" t="s">
        <v>2151</v>
      </c>
      <c r="F199" s="135" t="s">
        <v>2152</v>
      </c>
      <c r="G199" s="136" t="s">
        <v>401</v>
      </c>
      <c r="H199" s="137">
        <v>8</v>
      </c>
      <c r="I199" s="138"/>
      <c r="J199" s="139">
        <f t="shared" si="1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11"/>
        <v>0</v>
      </c>
      <c r="Q199" s="142">
        <v>0</v>
      </c>
      <c r="R199" s="142">
        <f t="shared" si="12"/>
        <v>0</v>
      </c>
      <c r="S199" s="142">
        <v>0</v>
      </c>
      <c r="T199" s="143">
        <f t="shared" si="13"/>
        <v>0</v>
      </c>
      <c r="AR199" s="144" t="s">
        <v>258</v>
      </c>
      <c r="AT199" s="144" t="s">
        <v>253</v>
      </c>
      <c r="AU199" s="144" t="s">
        <v>83</v>
      </c>
      <c r="AY199" s="13" t="s">
        <v>251</v>
      </c>
      <c r="BE199" s="145">
        <f t="shared" si="14"/>
        <v>0</v>
      </c>
      <c r="BF199" s="145">
        <f t="shared" si="15"/>
        <v>0</v>
      </c>
      <c r="BG199" s="145">
        <f t="shared" si="16"/>
        <v>0</v>
      </c>
      <c r="BH199" s="145">
        <f t="shared" si="17"/>
        <v>0</v>
      </c>
      <c r="BI199" s="145">
        <f t="shared" si="18"/>
        <v>0</v>
      </c>
      <c r="BJ199" s="13" t="s">
        <v>83</v>
      </c>
      <c r="BK199" s="145">
        <f t="shared" si="19"/>
        <v>0</v>
      </c>
      <c r="BL199" s="13" t="s">
        <v>258</v>
      </c>
      <c r="BM199" s="144" t="s">
        <v>4290</v>
      </c>
    </row>
    <row r="200" spans="2:65" s="1" customFormat="1" ht="16.5" customHeight="1">
      <c r="B200" s="132"/>
      <c r="C200" s="133" t="s">
        <v>511</v>
      </c>
      <c r="D200" s="133" t="s">
        <v>253</v>
      </c>
      <c r="E200" s="134" t="s">
        <v>2154</v>
      </c>
      <c r="F200" s="135" t="s">
        <v>2155</v>
      </c>
      <c r="G200" s="136" t="s">
        <v>401</v>
      </c>
      <c r="H200" s="137">
        <v>1</v>
      </c>
      <c r="I200" s="138"/>
      <c r="J200" s="139">
        <f t="shared" si="1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11"/>
        <v>0</v>
      </c>
      <c r="Q200" s="142">
        <v>0</v>
      </c>
      <c r="R200" s="142">
        <f t="shared" si="12"/>
        <v>0</v>
      </c>
      <c r="S200" s="142">
        <v>0</v>
      </c>
      <c r="T200" s="143">
        <f t="shared" si="13"/>
        <v>0</v>
      </c>
      <c r="AR200" s="144" t="s">
        <v>258</v>
      </c>
      <c r="AT200" s="144" t="s">
        <v>253</v>
      </c>
      <c r="AU200" s="144" t="s">
        <v>83</v>
      </c>
      <c r="AY200" s="13" t="s">
        <v>251</v>
      </c>
      <c r="BE200" s="145">
        <f t="shared" si="14"/>
        <v>0</v>
      </c>
      <c r="BF200" s="145">
        <f t="shared" si="15"/>
        <v>0</v>
      </c>
      <c r="BG200" s="145">
        <f t="shared" si="16"/>
        <v>0</v>
      </c>
      <c r="BH200" s="145">
        <f t="shared" si="17"/>
        <v>0</v>
      </c>
      <c r="BI200" s="145">
        <f t="shared" si="18"/>
        <v>0</v>
      </c>
      <c r="BJ200" s="13" t="s">
        <v>83</v>
      </c>
      <c r="BK200" s="145">
        <f t="shared" si="19"/>
        <v>0</v>
      </c>
      <c r="BL200" s="13" t="s">
        <v>258</v>
      </c>
      <c r="BM200" s="144" t="s">
        <v>4291</v>
      </c>
    </row>
    <row r="201" spans="2:65" s="1" customFormat="1" ht="16.5" customHeight="1">
      <c r="B201" s="132"/>
      <c r="C201" s="133" t="s">
        <v>515</v>
      </c>
      <c r="D201" s="133" t="s">
        <v>253</v>
      </c>
      <c r="E201" s="134" t="s">
        <v>2157</v>
      </c>
      <c r="F201" s="135" t="s">
        <v>2158</v>
      </c>
      <c r="G201" s="136" t="s">
        <v>1217</v>
      </c>
      <c r="H201" s="137">
        <v>1</v>
      </c>
      <c r="I201" s="138"/>
      <c r="J201" s="139">
        <f t="shared" si="1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11"/>
        <v>0</v>
      </c>
      <c r="Q201" s="142">
        <v>0</v>
      </c>
      <c r="R201" s="142">
        <f t="shared" si="12"/>
        <v>0</v>
      </c>
      <c r="S201" s="142">
        <v>0</v>
      </c>
      <c r="T201" s="143">
        <f t="shared" si="13"/>
        <v>0</v>
      </c>
      <c r="AR201" s="144" t="s">
        <v>258</v>
      </c>
      <c r="AT201" s="144" t="s">
        <v>253</v>
      </c>
      <c r="AU201" s="144" t="s">
        <v>83</v>
      </c>
      <c r="AY201" s="13" t="s">
        <v>251</v>
      </c>
      <c r="BE201" s="145">
        <f t="shared" si="14"/>
        <v>0</v>
      </c>
      <c r="BF201" s="145">
        <f t="shared" si="15"/>
        <v>0</v>
      </c>
      <c r="BG201" s="145">
        <f t="shared" si="16"/>
        <v>0</v>
      </c>
      <c r="BH201" s="145">
        <f t="shared" si="17"/>
        <v>0</v>
      </c>
      <c r="BI201" s="145">
        <f t="shared" si="18"/>
        <v>0</v>
      </c>
      <c r="BJ201" s="13" t="s">
        <v>83</v>
      </c>
      <c r="BK201" s="145">
        <f t="shared" si="19"/>
        <v>0</v>
      </c>
      <c r="BL201" s="13" t="s">
        <v>258</v>
      </c>
      <c r="BM201" s="144" t="s">
        <v>4292</v>
      </c>
    </row>
    <row r="202" spans="2:65" s="1" customFormat="1" ht="16.5" customHeight="1">
      <c r="B202" s="132"/>
      <c r="C202" s="133" t="s">
        <v>520</v>
      </c>
      <c r="D202" s="133" t="s">
        <v>253</v>
      </c>
      <c r="E202" s="134" t="s">
        <v>2160</v>
      </c>
      <c r="F202" s="135" t="s">
        <v>2161</v>
      </c>
      <c r="G202" s="136" t="s">
        <v>401</v>
      </c>
      <c r="H202" s="137">
        <v>10</v>
      </c>
      <c r="I202" s="138"/>
      <c r="J202" s="139">
        <f t="shared" ref="J202:J233" si="20">ROUND(I202*H202,2)</f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ref="P202:P233" si="21">O202*H202</f>
        <v>0</v>
      </c>
      <c r="Q202" s="142">
        <v>0</v>
      </c>
      <c r="R202" s="142">
        <f t="shared" ref="R202:R233" si="22">Q202*H202</f>
        <v>0</v>
      </c>
      <c r="S202" s="142">
        <v>0</v>
      </c>
      <c r="T202" s="143">
        <f t="shared" ref="T202:T233" si="23">S202*H202</f>
        <v>0</v>
      </c>
      <c r="AR202" s="144" t="s">
        <v>258</v>
      </c>
      <c r="AT202" s="144" t="s">
        <v>253</v>
      </c>
      <c r="AU202" s="144" t="s">
        <v>83</v>
      </c>
      <c r="AY202" s="13" t="s">
        <v>251</v>
      </c>
      <c r="BE202" s="145">
        <f t="shared" ref="BE202:BE233" si="24">IF(N202="základní",J202,0)</f>
        <v>0</v>
      </c>
      <c r="BF202" s="145">
        <f t="shared" ref="BF202:BF233" si="25">IF(N202="snížená",J202,0)</f>
        <v>0</v>
      </c>
      <c r="BG202" s="145">
        <f t="shared" ref="BG202:BG233" si="26">IF(N202="zákl. přenesená",J202,0)</f>
        <v>0</v>
      </c>
      <c r="BH202" s="145">
        <f t="shared" ref="BH202:BH233" si="27">IF(N202="sníž. přenesená",J202,0)</f>
        <v>0</v>
      </c>
      <c r="BI202" s="145">
        <f t="shared" ref="BI202:BI233" si="28">IF(N202="nulová",J202,0)</f>
        <v>0</v>
      </c>
      <c r="BJ202" s="13" t="s">
        <v>83</v>
      </c>
      <c r="BK202" s="145">
        <f t="shared" ref="BK202:BK233" si="29">ROUND(I202*H202,2)</f>
        <v>0</v>
      </c>
      <c r="BL202" s="13" t="s">
        <v>258</v>
      </c>
      <c r="BM202" s="144" t="s">
        <v>4293</v>
      </c>
    </row>
    <row r="203" spans="2:65" s="1" customFormat="1" ht="16.5" customHeight="1">
      <c r="B203" s="132"/>
      <c r="C203" s="133" t="s">
        <v>524</v>
      </c>
      <c r="D203" s="133" t="s">
        <v>253</v>
      </c>
      <c r="E203" s="134" t="s">
        <v>2163</v>
      </c>
      <c r="F203" s="135" t="s">
        <v>2164</v>
      </c>
      <c r="G203" s="136" t="s">
        <v>401</v>
      </c>
      <c r="H203" s="137">
        <v>16</v>
      </c>
      <c r="I203" s="138"/>
      <c r="J203" s="139">
        <f t="shared" si="2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21"/>
        <v>0</v>
      </c>
      <c r="Q203" s="142">
        <v>0</v>
      </c>
      <c r="R203" s="142">
        <f t="shared" si="22"/>
        <v>0</v>
      </c>
      <c r="S203" s="142">
        <v>0</v>
      </c>
      <c r="T203" s="143">
        <f t="shared" si="23"/>
        <v>0</v>
      </c>
      <c r="AR203" s="144" t="s">
        <v>258</v>
      </c>
      <c r="AT203" s="144" t="s">
        <v>253</v>
      </c>
      <c r="AU203" s="144" t="s">
        <v>83</v>
      </c>
      <c r="AY203" s="13" t="s">
        <v>251</v>
      </c>
      <c r="BE203" s="145">
        <f t="shared" si="24"/>
        <v>0</v>
      </c>
      <c r="BF203" s="145">
        <f t="shared" si="25"/>
        <v>0</v>
      </c>
      <c r="BG203" s="145">
        <f t="shared" si="26"/>
        <v>0</v>
      </c>
      <c r="BH203" s="145">
        <f t="shared" si="27"/>
        <v>0</v>
      </c>
      <c r="BI203" s="145">
        <f t="shared" si="28"/>
        <v>0</v>
      </c>
      <c r="BJ203" s="13" t="s">
        <v>83</v>
      </c>
      <c r="BK203" s="145">
        <f t="shared" si="29"/>
        <v>0</v>
      </c>
      <c r="BL203" s="13" t="s">
        <v>258</v>
      </c>
      <c r="BM203" s="144" t="s">
        <v>4294</v>
      </c>
    </row>
    <row r="204" spans="2:65" s="1" customFormat="1" ht="24.2" customHeight="1">
      <c r="B204" s="132"/>
      <c r="C204" s="133" t="s">
        <v>528</v>
      </c>
      <c r="D204" s="133" t="s">
        <v>253</v>
      </c>
      <c r="E204" s="134" t="s">
        <v>4295</v>
      </c>
      <c r="F204" s="135" t="s">
        <v>4296</v>
      </c>
      <c r="G204" s="136" t="s">
        <v>401</v>
      </c>
      <c r="H204" s="137">
        <v>28</v>
      </c>
      <c r="I204" s="138"/>
      <c r="J204" s="139">
        <f t="shared" si="2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21"/>
        <v>0</v>
      </c>
      <c r="Q204" s="142">
        <v>0</v>
      </c>
      <c r="R204" s="142">
        <f t="shared" si="22"/>
        <v>0</v>
      </c>
      <c r="S204" s="142">
        <v>0</v>
      </c>
      <c r="T204" s="143">
        <f t="shared" si="23"/>
        <v>0</v>
      </c>
      <c r="AR204" s="144" t="s">
        <v>258</v>
      </c>
      <c r="AT204" s="144" t="s">
        <v>253</v>
      </c>
      <c r="AU204" s="144" t="s">
        <v>83</v>
      </c>
      <c r="AY204" s="13" t="s">
        <v>251</v>
      </c>
      <c r="BE204" s="145">
        <f t="shared" si="24"/>
        <v>0</v>
      </c>
      <c r="BF204" s="145">
        <f t="shared" si="25"/>
        <v>0</v>
      </c>
      <c r="BG204" s="145">
        <f t="shared" si="26"/>
        <v>0</v>
      </c>
      <c r="BH204" s="145">
        <f t="shared" si="27"/>
        <v>0</v>
      </c>
      <c r="BI204" s="145">
        <f t="shared" si="28"/>
        <v>0</v>
      </c>
      <c r="BJ204" s="13" t="s">
        <v>83</v>
      </c>
      <c r="BK204" s="145">
        <f t="shared" si="29"/>
        <v>0</v>
      </c>
      <c r="BL204" s="13" t="s">
        <v>258</v>
      </c>
      <c r="BM204" s="144" t="s">
        <v>4297</v>
      </c>
    </row>
    <row r="205" spans="2:65" s="1" customFormat="1" ht="16.5" customHeight="1">
      <c r="B205" s="132"/>
      <c r="C205" s="133" t="s">
        <v>532</v>
      </c>
      <c r="D205" s="133" t="s">
        <v>253</v>
      </c>
      <c r="E205" s="134" t="s">
        <v>2169</v>
      </c>
      <c r="F205" s="135" t="s">
        <v>2170</v>
      </c>
      <c r="G205" s="136" t="s">
        <v>401</v>
      </c>
      <c r="H205" s="137">
        <v>8</v>
      </c>
      <c r="I205" s="138"/>
      <c r="J205" s="139">
        <f t="shared" si="20"/>
        <v>0</v>
      </c>
      <c r="K205" s="135" t="s">
        <v>257</v>
      </c>
      <c r="L205" s="28"/>
      <c r="M205" s="140" t="s">
        <v>1</v>
      </c>
      <c r="N205" s="141" t="s">
        <v>41</v>
      </c>
      <c r="P205" s="142">
        <f t="shared" si="21"/>
        <v>0</v>
      </c>
      <c r="Q205" s="142">
        <v>0</v>
      </c>
      <c r="R205" s="142">
        <f t="shared" si="22"/>
        <v>0</v>
      </c>
      <c r="S205" s="142">
        <v>0</v>
      </c>
      <c r="T205" s="143">
        <f t="shared" si="23"/>
        <v>0</v>
      </c>
      <c r="AR205" s="144" t="s">
        <v>258</v>
      </c>
      <c r="AT205" s="144" t="s">
        <v>253</v>
      </c>
      <c r="AU205" s="144" t="s">
        <v>83</v>
      </c>
      <c r="AY205" s="13" t="s">
        <v>251</v>
      </c>
      <c r="BE205" s="145">
        <f t="shared" si="24"/>
        <v>0</v>
      </c>
      <c r="BF205" s="145">
        <f t="shared" si="25"/>
        <v>0</v>
      </c>
      <c r="BG205" s="145">
        <f t="shared" si="26"/>
        <v>0</v>
      </c>
      <c r="BH205" s="145">
        <f t="shared" si="27"/>
        <v>0</v>
      </c>
      <c r="BI205" s="145">
        <f t="shared" si="28"/>
        <v>0</v>
      </c>
      <c r="BJ205" s="13" t="s">
        <v>83</v>
      </c>
      <c r="BK205" s="145">
        <f t="shared" si="29"/>
        <v>0</v>
      </c>
      <c r="BL205" s="13" t="s">
        <v>258</v>
      </c>
      <c r="BM205" s="144" t="s">
        <v>4298</v>
      </c>
    </row>
    <row r="206" spans="2:65" s="1" customFormat="1" ht="21.75" customHeight="1">
      <c r="B206" s="132"/>
      <c r="C206" s="133" t="s">
        <v>536</v>
      </c>
      <c r="D206" s="133" t="s">
        <v>253</v>
      </c>
      <c r="E206" s="134" t="s">
        <v>2172</v>
      </c>
      <c r="F206" s="135" t="s">
        <v>2173</v>
      </c>
      <c r="G206" s="136" t="s">
        <v>401</v>
      </c>
      <c r="H206" s="137">
        <v>17</v>
      </c>
      <c r="I206" s="138"/>
      <c r="J206" s="139">
        <f t="shared" si="20"/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si="21"/>
        <v>0</v>
      </c>
      <c r="Q206" s="142">
        <v>0</v>
      </c>
      <c r="R206" s="142">
        <f t="shared" si="22"/>
        <v>0</v>
      </c>
      <c r="S206" s="142">
        <v>0</v>
      </c>
      <c r="T206" s="143">
        <f t="shared" si="23"/>
        <v>0</v>
      </c>
      <c r="AR206" s="144" t="s">
        <v>258</v>
      </c>
      <c r="AT206" s="144" t="s">
        <v>253</v>
      </c>
      <c r="AU206" s="144" t="s">
        <v>83</v>
      </c>
      <c r="AY206" s="13" t="s">
        <v>251</v>
      </c>
      <c r="BE206" s="145">
        <f t="shared" si="24"/>
        <v>0</v>
      </c>
      <c r="BF206" s="145">
        <f t="shared" si="25"/>
        <v>0</v>
      </c>
      <c r="BG206" s="145">
        <f t="shared" si="26"/>
        <v>0</v>
      </c>
      <c r="BH206" s="145">
        <f t="shared" si="27"/>
        <v>0</v>
      </c>
      <c r="BI206" s="145">
        <f t="shared" si="28"/>
        <v>0</v>
      </c>
      <c r="BJ206" s="13" t="s">
        <v>83</v>
      </c>
      <c r="BK206" s="145">
        <f t="shared" si="29"/>
        <v>0</v>
      </c>
      <c r="BL206" s="13" t="s">
        <v>258</v>
      </c>
      <c r="BM206" s="144" t="s">
        <v>4299</v>
      </c>
    </row>
    <row r="207" spans="2:65" s="1" customFormat="1" ht="16.5" customHeight="1">
      <c r="B207" s="132"/>
      <c r="C207" s="133" t="s">
        <v>540</v>
      </c>
      <c r="D207" s="133" t="s">
        <v>253</v>
      </c>
      <c r="E207" s="134" t="s">
        <v>2175</v>
      </c>
      <c r="F207" s="135" t="s">
        <v>2176</v>
      </c>
      <c r="G207" s="136" t="s">
        <v>401</v>
      </c>
      <c r="H207" s="137">
        <v>26</v>
      </c>
      <c r="I207" s="138"/>
      <c r="J207" s="139">
        <f t="shared" si="20"/>
        <v>0</v>
      </c>
      <c r="K207" s="135" t="s">
        <v>257</v>
      </c>
      <c r="L207" s="28"/>
      <c r="M207" s="140" t="s">
        <v>1</v>
      </c>
      <c r="N207" s="141" t="s">
        <v>41</v>
      </c>
      <c r="P207" s="142">
        <f t="shared" si="21"/>
        <v>0</v>
      </c>
      <c r="Q207" s="142">
        <v>0</v>
      </c>
      <c r="R207" s="142">
        <f t="shared" si="22"/>
        <v>0</v>
      </c>
      <c r="S207" s="142">
        <v>0</v>
      </c>
      <c r="T207" s="143">
        <f t="shared" si="23"/>
        <v>0</v>
      </c>
      <c r="AR207" s="144" t="s">
        <v>258</v>
      </c>
      <c r="AT207" s="144" t="s">
        <v>253</v>
      </c>
      <c r="AU207" s="144" t="s">
        <v>83</v>
      </c>
      <c r="AY207" s="13" t="s">
        <v>251</v>
      </c>
      <c r="BE207" s="145">
        <f t="shared" si="24"/>
        <v>0</v>
      </c>
      <c r="BF207" s="145">
        <f t="shared" si="25"/>
        <v>0</v>
      </c>
      <c r="BG207" s="145">
        <f t="shared" si="26"/>
        <v>0</v>
      </c>
      <c r="BH207" s="145">
        <f t="shared" si="27"/>
        <v>0</v>
      </c>
      <c r="BI207" s="145">
        <f t="shared" si="28"/>
        <v>0</v>
      </c>
      <c r="BJ207" s="13" t="s">
        <v>83</v>
      </c>
      <c r="BK207" s="145">
        <f t="shared" si="29"/>
        <v>0</v>
      </c>
      <c r="BL207" s="13" t="s">
        <v>258</v>
      </c>
      <c r="BM207" s="144" t="s">
        <v>4300</v>
      </c>
    </row>
    <row r="208" spans="2:65" s="1" customFormat="1" ht="16.5" customHeight="1">
      <c r="B208" s="132"/>
      <c r="C208" s="133" t="s">
        <v>544</v>
      </c>
      <c r="D208" s="133" t="s">
        <v>253</v>
      </c>
      <c r="E208" s="134" t="s">
        <v>2178</v>
      </c>
      <c r="F208" s="135" t="s">
        <v>2179</v>
      </c>
      <c r="G208" s="136" t="s">
        <v>401</v>
      </c>
      <c r="H208" s="137">
        <v>15</v>
      </c>
      <c r="I208" s="138"/>
      <c r="J208" s="139">
        <f t="shared" si="20"/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 t="shared" si="21"/>
        <v>0</v>
      </c>
      <c r="Q208" s="142">
        <v>0</v>
      </c>
      <c r="R208" s="142">
        <f t="shared" si="22"/>
        <v>0</v>
      </c>
      <c r="S208" s="142">
        <v>0</v>
      </c>
      <c r="T208" s="143">
        <f t="shared" si="23"/>
        <v>0</v>
      </c>
      <c r="AR208" s="144" t="s">
        <v>258</v>
      </c>
      <c r="AT208" s="144" t="s">
        <v>253</v>
      </c>
      <c r="AU208" s="144" t="s">
        <v>83</v>
      </c>
      <c r="AY208" s="13" t="s">
        <v>251</v>
      </c>
      <c r="BE208" s="145">
        <f t="shared" si="24"/>
        <v>0</v>
      </c>
      <c r="BF208" s="145">
        <f t="shared" si="25"/>
        <v>0</v>
      </c>
      <c r="BG208" s="145">
        <f t="shared" si="26"/>
        <v>0</v>
      </c>
      <c r="BH208" s="145">
        <f t="shared" si="27"/>
        <v>0</v>
      </c>
      <c r="BI208" s="145">
        <f t="shared" si="28"/>
        <v>0</v>
      </c>
      <c r="BJ208" s="13" t="s">
        <v>83</v>
      </c>
      <c r="BK208" s="145">
        <f t="shared" si="29"/>
        <v>0</v>
      </c>
      <c r="BL208" s="13" t="s">
        <v>258</v>
      </c>
      <c r="BM208" s="144" t="s">
        <v>4301</v>
      </c>
    </row>
    <row r="209" spans="2:65" s="1" customFormat="1" ht="16.5" customHeight="1">
      <c r="B209" s="132"/>
      <c r="C209" s="133" t="s">
        <v>548</v>
      </c>
      <c r="D209" s="133" t="s">
        <v>253</v>
      </c>
      <c r="E209" s="134" t="s">
        <v>4302</v>
      </c>
      <c r="F209" s="135" t="s">
        <v>4303</v>
      </c>
      <c r="G209" s="136" t="s">
        <v>401</v>
      </c>
      <c r="H209" s="137">
        <v>1</v>
      </c>
      <c r="I209" s="138"/>
      <c r="J209" s="139">
        <f t="shared" si="2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21"/>
        <v>0</v>
      </c>
      <c r="Q209" s="142">
        <v>0</v>
      </c>
      <c r="R209" s="142">
        <f t="shared" si="22"/>
        <v>0</v>
      </c>
      <c r="S209" s="142">
        <v>0</v>
      </c>
      <c r="T209" s="143">
        <f t="shared" si="23"/>
        <v>0</v>
      </c>
      <c r="AR209" s="144" t="s">
        <v>258</v>
      </c>
      <c r="AT209" s="144" t="s">
        <v>253</v>
      </c>
      <c r="AU209" s="144" t="s">
        <v>83</v>
      </c>
      <c r="AY209" s="13" t="s">
        <v>251</v>
      </c>
      <c r="BE209" s="145">
        <f t="shared" si="24"/>
        <v>0</v>
      </c>
      <c r="BF209" s="145">
        <f t="shared" si="25"/>
        <v>0</v>
      </c>
      <c r="BG209" s="145">
        <f t="shared" si="26"/>
        <v>0</v>
      </c>
      <c r="BH209" s="145">
        <f t="shared" si="27"/>
        <v>0</v>
      </c>
      <c r="BI209" s="145">
        <f t="shared" si="28"/>
        <v>0</v>
      </c>
      <c r="BJ209" s="13" t="s">
        <v>83</v>
      </c>
      <c r="BK209" s="145">
        <f t="shared" si="29"/>
        <v>0</v>
      </c>
      <c r="BL209" s="13" t="s">
        <v>258</v>
      </c>
      <c r="BM209" s="144" t="s">
        <v>4304</v>
      </c>
    </row>
    <row r="210" spans="2:65" s="1" customFormat="1" ht="16.5" customHeight="1">
      <c r="B210" s="132"/>
      <c r="C210" s="133" t="s">
        <v>552</v>
      </c>
      <c r="D210" s="133" t="s">
        <v>253</v>
      </c>
      <c r="E210" s="134" t="s">
        <v>4305</v>
      </c>
      <c r="F210" s="135" t="s">
        <v>4306</v>
      </c>
      <c r="G210" s="136" t="s">
        <v>401</v>
      </c>
      <c r="H210" s="137">
        <v>1</v>
      </c>
      <c r="I210" s="138"/>
      <c r="J210" s="139">
        <f t="shared" si="20"/>
        <v>0</v>
      </c>
      <c r="K210" s="135" t="s">
        <v>257</v>
      </c>
      <c r="L210" s="28"/>
      <c r="M210" s="140" t="s">
        <v>1</v>
      </c>
      <c r="N210" s="141" t="s">
        <v>41</v>
      </c>
      <c r="P210" s="142">
        <f t="shared" si="21"/>
        <v>0</v>
      </c>
      <c r="Q210" s="142">
        <v>0</v>
      </c>
      <c r="R210" s="142">
        <f t="shared" si="22"/>
        <v>0</v>
      </c>
      <c r="S210" s="142">
        <v>0</v>
      </c>
      <c r="T210" s="143">
        <f t="shared" si="23"/>
        <v>0</v>
      </c>
      <c r="AR210" s="144" t="s">
        <v>258</v>
      </c>
      <c r="AT210" s="144" t="s">
        <v>253</v>
      </c>
      <c r="AU210" s="144" t="s">
        <v>83</v>
      </c>
      <c r="AY210" s="13" t="s">
        <v>251</v>
      </c>
      <c r="BE210" s="145">
        <f t="shared" si="24"/>
        <v>0</v>
      </c>
      <c r="BF210" s="145">
        <f t="shared" si="25"/>
        <v>0</v>
      </c>
      <c r="BG210" s="145">
        <f t="shared" si="26"/>
        <v>0</v>
      </c>
      <c r="BH210" s="145">
        <f t="shared" si="27"/>
        <v>0</v>
      </c>
      <c r="BI210" s="145">
        <f t="shared" si="28"/>
        <v>0</v>
      </c>
      <c r="BJ210" s="13" t="s">
        <v>83</v>
      </c>
      <c r="BK210" s="145">
        <f t="shared" si="29"/>
        <v>0</v>
      </c>
      <c r="BL210" s="13" t="s">
        <v>258</v>
      </c>
      <c r="BM210" s="144" t="s">
        <v>4307</v>
      </c>
    </row>
    <row r="211" spans="2:65" s="1" customFormat="1" ht="21.75" customHeight="1">
      <c r="B211" s="132"/>
      <c r="C211" s="133" t="s">
        <v>556</v>
      </c>
      <c r="D211" s="133" t="s">
        <v>253</v>
      </c>
      <c r="E211" s="134" t="s">
        <v>4308</v>
      </c>
      <c r="F211" s="135" t="s">
        <v>4309</v>
      </c>
      <c r="G211" s="136" t="s">
        <v>401</v>
      </c>
      <c r="H211" s="137">
        <v>2</v>
      </c>
      <c r="I211" s="138"/>
      <c r="J211" s="139">
        <f t="shared" si="2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21"/>
        <v>0</v>
      </c>
      <c r="Q211" s="142">
        <v>0</v>
      </c>
      <c r="R211" s="142">
        <f t="shared" si="22"/>
        <v>0</v>
      </c>
      <c r="S211" s="142">
        <v>0</v>
      </c>
      <c r="T211" s="143">
        <f t="shared" si="23"/>
        <v>0</v>
      </c>
      <c r="AR211" s="144" t="s">
        <v>258</v>
      </c>
      <c r="AT211" s="144" t="s">
        <v>253</v>
      </c>
      <c r="AU211" s="144" t="s">
        <v>83</v>
      </c>
      <c r="AY211" s="13" t="s">
        <v>251</v>
      </c>
      <c r="BE211" s="145">
        <f t="shared" si="24"/>
        <v>0</v>
      </c>
      <c r="BF211" s="145">
        <f t="shared" si="25"/>
        <v>0</v>
      </c>
      <c r="BG211" s="145">
        <f t="shared" si="26"/>
        <v>0</v>
      </c>
      <c r="BH211" s="145">
        <f t="shared" si="27"/>
        <v>0</v>
      </c>
      <c r="BI211" s="145">
        <f t="shared" si="28"/>
        <v>0</v>
      </c>
      <c r="BJ211" s="13" t="s">
        <v>83</v>
      </c>
      <c r="BK211" s="145">
        <f t="shared" si="29"/>
        <v>0</v>
      </c>
      <c r="BL211" s="13" t="s">
        <v>258</v>
      </c>
      <c r="BM211" s="144" t="s">
        <v>4310</v>
      </c>
    </row>
    <row r="212" spans="2:65" s="1" customFormat="1" ht="16.5" customHeight="1">
      <c r="B212" s="132"/>
      <c r="C212" s="133" t="s">
        <v>569</v>
      </c>
      <c r="D212" s="133" t="s">
        <v>253</v>
      </c>
      <c r="E212" s="134" t="s">
        <v>2181</v>
      </c>
      <c r="F212" s="135" t="s">
        <v>2182</v>
      </c>
      <c r="G212" s="136" t="s">
        <v>401</v>
      </c>
      <c r="H212" s="137">
        <v>20</v>
      </c>
      <c r="I212" s="138"/>
      <c r="J212" s="139">
        <f t="shared" si="2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21"/>
        <v>0</v>
      </c>
      <c r="Q212" s="142">
        <v>0</v>
      </c>
      <c r="R212" s="142">
        <f t="shared" si="22"/>
        <v>0</v>
      </c>
      <c r="S212" s="142">
        <v>0</v>
      </c>
      <c r="T212" s="143">
        <f t="shared" si="23"/>
        <v>0</v>
      </c>
      <c r="AR212" s="144" t="s">
        <v>258</v>
      </c>
      <c r="AT212" s="144" t="s">
        <v>253</v>
      </c>
      <c r="AU212" s="144" t="s">
        <v>83</v>
      </c>
      <c r="AY212" s="13" t="s">
        <v>251</v>
      </c>
      <c r="BE212" s="145">
        <f t="shared" si="24"/>
        <v>0</v>
      </c>
      <c r="BF212" s="145">
        <f t="shared" si="25"/>
        <v>0</v>
      </c>
      <c r="BG212" s="145">
        <f t="shared" si="26"/>
        <v>0</v>
      </c>
      <c r="BH212" s="145">
        <f t="shared" si="27"/>
        <v>0</v>
      </c>
      <c r="BI212" s="145">
        <f t="shared" si="28"/>
        <v>0</v>
      </c>
      <c r="BJ212" s="13" t="s">
        <v>83</v>
      </c>
      <c r="BK212" s="145">
        <f t="shared" si="29"/>
        <v>0</v>
      </c>
      <c r="BL212" s="13" t="s">
        <v>258</v>
      </c>
      <c r="BM212" s="144" t="s">
        <v>4311</v>
      </c>
    </row>
    <row r="213" spans="2:65" s="1" customFormat="1" ht="16.5" customHeight="1">
      <c r="B213" s="132"/>
      <c r="C213" s="133" t="s">
        <v>573</v>
      </c>
      <c r="D213" s="133" t="s">
        <v>253</v>
      </c>
      <c r="E213" s="134" t="s">
        <v>4312</v>
      </c>
      <c r="F213" s="135" t="s">
        <v>4313</v>
      </c>
      <c r="G213" s="136" t="s">
        <v>401</v>
      </c>
      <c r="H213" s="137">
        <v>1</v>
      </c>
      <c r="I213" s="138"/>
      <c r="J213" s="139">
        <f t="shared" si="20"/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si="21"/>
        <v>0</v>
      </c>
      <c r="Q213" s="142">
        <v>0</v>
      </c>
      <c r="R213" s="142">
        <f t="shared" si="22"/>
        <v>0</v>
      </c>
      <c r="S213" s="142">
        <v>0</v>
      </c>
      <c r="T213" s="143">
        <f t="shared" si="23"/>
        <v>0</v>
      </c>
      <c r="AR213" s="144" t="s">
        <v>258</v>
      </c>
      <c r="AT213" s="144" t="s">
        <v>253</v>
      </c>
      <c r="AU213" s="144" t="s">
        <v>83</v>
      </c>
      <c r="AY213" s="13" t="s">
        <v>251</v>
      </c>
      <c r="BE213" s="145">
        <f t="shared" si="24"/>
        <v>0</v>
      </c>
      <c r="BF213" s="145">
        <f t="shared" si="25"/>
        <v>0</v>
      </c>
      <c r="BG213" s="145">
        <f t="shared" si="26"/>
        <v>0</v>
      </c>
      <c r="BH213" s="145">
        <f t="shared" si="27"/>
        <v>0</v>
      </c>
      <c r="BI213" s="145">
        <f t="shared" si="28"/>
        <v>0</v>
      </c>
      <c r="BJ213" s="13" t="s">
        <v>83</v>
      </c>
      <c r="BK213" s="145">
        <f t="shared" si="29"/>
        <v>0</v>
      </c>
      <c r="BL213" s="13" t="s">
        <v>258</v>
      </c>
      <c r="BM213" s="144" t="s">
        <v>4314</v>
      </c>
    </row>
    <row r="214" spans="2:65" s="1" customFormat="1" ht="24.2" customHeight="1">
      <c r="B214" s="132"/>
      <c r="C214" s="133" t="s">
        <v>577</v>
      </c>
      <c r="D214" s="133" t="s">
        <v>253</v>
      </c>
      <c r="E214" s="134" t="s">
        <v>2184</v>
      </c>
      <c r="F214" s="135" t="s">
        <v>2185</v>
      </c>
      <c r="G214" s="136" t="s">
        <v>411</v>
      </c>
      <c r="H214" s="137">
        <v>106</v>
      </c>
      <c r="I214" s="138"/>
      <c r="J214" s="139">
        <f t="shared" si="2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21"/>
        <v>0</v>
      </c>
      <c r="Q214" s="142">
        <v>0</v>
      </c>
      <c r="R214" s="142">
        <f t="shared" si="22"/>
        <v>0</v>
      </c>
      <c r="S214" s="142">
        <v>0</v>
      </c>
      <c r="T214" s="143">
        <f t="shared" si="23"/>
        <v>0</v>
      </c>
      <c r="AR214" s="144" t="s">
        <v>258</v>
      </c>
      <c r="AT214" s="144" t="s">
        <v>253</v>
      </c>
      <c r="AU214" s="144" t="s">
        <v>83</v>
      </c>
      <c r="AY214" s="13" t="s">
        <v>251</v>
      </c>
      <c r="BE214" s="145">
        <f t="shared" si="24"/>
        <v>0</v>
      </c>
      <c r="BF214" s="145">
        <f t="shared" si="25"/>
        <v>0</v>
      </c>
      <c r="BG214" s="145">
        <f t="shared" si="26"/>
        <v>0</v>
      </c>
      <c r="BH214" s="145">
        <f t="shared" si="27"/>
        <v>0</v>
      </c>
      <c r="BI214" s="145">
        <f t="shared" si="28"/>
        <v>0</v>
      </c>
      <c r="BJ214" s="13" t="s">
        <v>83</v>
      </c>
      <c r="BK214" s="145">
        <f t="shared" si="29"/>
        <v>0</v>
      </c>
      <c r="BL214" s="13" t="s">
        <v>258</v>
      </c>
      <c r="BM214" s="144" t="s">
        <v>4315</v>
      </c>
    </row>
    <row r="215" spans="2:65" s="1" customFormat="1" ht="24.2" customHeight="1">
      <c r="B215" s="132"/>
      <c r="C215" s="133" t="s">
        <v>579</v>
      </c>
      <c r="D215" s="133" t="s">
        <v>253</v>
      </c>
      <c r="E215" s="134" t="s">
        <v>2187</v>
      </c>
      <c r="F215" s="135" t="s">
        <v>2188</v>
      </c>
      <c r="G215" s="136" t="s">
        <v>401</v>
      </c>
      <c r="H215" s="137">
        <v>21</v>
      </c>
      <c r="I215" s="138"/>
      <c r="J215" s="139">
        <f t="shared" si="2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21"/>
        <v>0</v>
      </c>
      <c r="Q215" s="142">
        <v>0</v>
      </c>
      <c r="R215" s="142">
        <f t="shared" si="22"/>
        <v>0</v>
      </c>
      <c r="S215" s="142">
        <v>0</v>
      </c>
      <c r="T215" s="143">
        <f t="shared" si="23"/>
        <v>0</v>
      </c>
      <c r="AR215" s="144" t="s">
        <v>258</v>
      </c>
      <c r="AT215" s="144" t="s">
        <v>253</v>
      </c>
      <c r="AU215" s="144" t="s">
        <v>83</v>
      </c>
      <c r="AY215" s="13" t="s">
        <v>251</v>
      </c>
      <c r="BE215" s="145">
        <f t="shared" si="24"/>
        <v>0</v>
      </c>
      <c r="BF215" s="145">
        <f t="shared" si="25"/>
        <v>0</v>
      </c>
      <c r="BG215" s="145">
        <f t="shared" si="26"/>
        <v>0</v>
      </c>
      <c r="BH215" s="145">
        <f t="shared" si="27"/>
        <v>0</v>
      </c>
      <c r="BI215" s="145">
        <f t="shared" si="28"/>
        <v>0</v>
      </c>
      <c r="BJ215" s="13" t="s">
        <v>83</v>
      </c>
      <c r="BK215" s="145">
        <f t="shared" si="29"/>
        <v>0</v>
      </c>
      <c r="BL215" s="13" t="s">
        <v>258</v>
      </c>
      <c r="BM215" s="144" t="s">
        <v>4316</v>
      </c>
    </row>
    <row r="216" spans="2:65" s="1" customFormat="1" ht="16.5" customHeight="1">
      <c r="B216" s="132"/>
      <c r="C216" s="133" t="s">
        <v>583</v>
      </c>
      <c r="D216" s="133" t="s">
        <v>253</v>
      </c>
      <c r="E216" s="134" t="s">
        <v>2190</v>
      </c>
      <c r="F216" s="135" t="s">
        <v>2191</v>
      </c>
      <c r="G216" s="136" t="s">
        <v>401</v>
      </c>
      <c r="H216" s="137">
        <v>1</v>
      </c>
      <c r="I216" s="138"/>
      <c r="J216" s="139">
        <f t="shared" si="2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21"/>
        <v>0</v>
      </c>
      <c r="Q216" s="142">
        <v>0</v>
      </c>
      <c r="R216" s="142">
        <f t="shared" si="22"/>
        <v>0</v>
      </c>
      <c r="S216" s="142">
        <v>0</v>
      </c>
      <c r="T216" s="143">
        <f t="shared" si="23"/>
        <v>0</v>
      </c>
      <c r="AR216" s="144" t="s">
        <v>258</v>
      </c>
      <c r="AT216" s="144" t="s">
        <v>253</v>
      </c>
      <c r="AU216" s="144" t="s">
        <v>83</v>
      </c>
      <c r="AY216" s="13" t="s">
        <v>251</v>
      </c>
      <c r="BE216" s="145">
        <f t="shared" si="24"/>
        <v>0</v>
      </c>
      <c r="BF216" s="145">
        <f t="shared" si="25"/>
        <v>0</v>
      </c>
      <c r="BG216" s="145">
        <f t="shared" si="26"/>
        <v>0</v>
      </c>
      <c r="BH216" s="145">
        <f t="shared" si="27"/>
        <v>0</v>
      </c>
      <c r="BI216" s="145">
        <f t="shared" si="28"/>
        <v>0</v>
      </c>
      <c r="BJ216" s="13" t="s">
        <v>83</v>
      </c>
      <c r="BK216" s="145">
        <f t="shared" si="29"/>
        <v>0</v>
      </c>
      <c r="BL216" s="13" t="s">
        <v>258</v>
      </c>
      <c r="BM216" s="144" t="s">
        <v>4317</v>
      </c>
    </row>
    <row r="217" spans="2:65" s="1" customFormat="1" ht="16.5" customHeight="1">
      <c r="B217" s="132"/>
      <c r="C217" s="133" t="s">
        <v>595</v>
      </c>
      <c r="D217" s="133" t="s">
        <v>253</v>
      </c>
      <c r="E217" s="134" t="s">
        <v>2196</v>
      </c>
      <c r="F217" s="135" t="s">
        <v>2194</v>
      </c>
      <c r="G217" s="136" t="s">
        <v>401</v>
      </c>
      <c r="H217" s="137">
        <v>49</v>
      </c>
      <c r="I217" s="138"/>
      <c r="J217" s="139">
        <f t="shared" si="2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21"/>
        <v>0</v>
      </c>
      <c r="Q217" s="142">
        <v>0</v>
      </c>
      <c r="R217" s="142">
        <f t="shared" si="22"/>
        <v>0</v>
      </c>
      <c r="S217" s="142">
        <v>0</v>
      </c>
      <c r="T217" s="143">
        <f t="shared" si="23"/>
        <v>0</v>
      </c>
      <c r="AR217" s="144" t="s">
        <v>258</v>
      </c>
      <c r="AT217" s="144" t="s">
        <v>253</v>
      </c>
      <c r="AU217" s="144" t="s">
        <v>83</v>
      </c>
      <c r="AY217" s="13" t="s">
        <v>251</v>
      </c>
      <c r="BE217" s="145">
        <f t="shared" si="24"/>
        <v>0</v>
      </c>
      <c r="BF217" s="145">
        <f t="shared" si="25"/>
        <v>0</v>
      </c>
      <c r="BG217" s="145">
        <f t="shared" si="26"/>
        <v>0</v>
      </c>
      <c r="BH217" s="145">
        <f t="shared" si="27"/>
        <v>0</v>
      </c>
      <c r="BI217" s="145">
        <f t="shared" si="28"/>
        <v>0</v>
      </c>
      <c r="BJ217" s="13" t="s">
        <v>83</v>
      </c>
      <c r="BK217" s="145">
        <f t="shared" si="29"/>
        <v>0</v>
      </c>
      <c r="BL217" s="13" t="s">
        <v>258</v>
      </c>
      <c r="BM217" s="144" t="s">
        <v>4318</v>
      </c>
    </row>
    <row r="218" spans="2:65" s="1" customFormat="1" ht="16.5" customHeight="1">
      <c r="B218" s="132"/>
      <c r="C218" s="133" t="s">
        <v>599</v>
      </c>
      <c r="D218" s="133" t="s">
        <v>253</v>
      </c>
      <c r="E218" s="134" t="s">
        <v>2193</v>
      </c>
      <c r="F218" s="135" t="s">
        <v>2194</v>
      </c>
      <c r="G218" s="136" t="s">
        <v>401</v>
      </c>
      <c r="H218" s="137">
        <v>17</v>
      </c>
      <c r="I218" s="138"/>
      <c r="J218" s="139">
        <f t="shared" si="2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21"/>
        <v>0</v>
      </c>
      <c r="Q218" s="142">
        <v>0</v>
      </c>
      <c r="R218" s="142">
        <f t="shared" si="22"/>
        <v>0</v>
      </c>
      <c r="S218" s="142">
        <v>0</v>
      </c>
      <c r="T218" s="143">
        <f t="shared" si="23"/>
        <v>0</v>
      </c>
      <c r="AR218" s="144" t="s">
        <v>258</v>
      </c>
      <c r="AT218" s="144" t="s">
        <v>253</v>
      </c>
      <c r="AU218" s="144" t="s">
        <v>83</v>
      </c>
      <c r="AY218" s="13" t="s">
        <v>251</v>
      </c>
      <c r="BE218" s="145">
        <f t="shared" si="24"/>
        <v>0</v>
      </c>
      <c r="BF218" s="145">
        <f t="shared" si="25"/>
        <v>0</v>
      </c>
      <c r="BG218" s="145">
        <f t="shared" si="26"/>
        <v>0</v>
      </c>
      <c r="BH218" s="145">
        <f t="shared" si="27"/>
        <v>0</v>
      </c>
      <c r="BI218" s="145">
        <f t="shared" si="28"/>
        <v>0</v>
      </c>
      <c r="BJ218" s="13" t="s">
        <v>83</v>
      </c>
      <c r="BK218" s="145">
        <f t="shared" si="29"/>
        <v>0</v>
      </c>
      <c r="BL218" s="13" t="s">
        <v>258</v>
      </c>
      <c r="BM218" s="144" t="s">
        <v>4319</v>
      </c>
    </row>
    <row r="219" spans="2:65" s="1" customFormat="1" ht="16.5" customHeight="1">
      <c r="B219" s="132"/>
      <c r="C219" s="133" t="s">
        <v>603</v>
      </c>
      <c r="D219" s="133" t="s">
        <v>253</v>
      </c>
      <c r="E219" s="134" t="s">
        <v>2198</v>
      </c>
      <c r="F219" s="135" t="s">
        <v>2199</v>
      </c>
      <c r="G219" s="136" t="s">
        <v>401</v>
      </c>
      <c r="H219" s="137">
        <v>8</v>
      </c>
      <c r="I219" s="138"/>
      <c r="J219" s="139">
        <f t="shared" si="2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21"/>
        <v>0</v>
      </c>
      <c r="Q219" s="142">
        <v>0</v>
      </c>
      <c r="R219" s="142">
        <f t="shared" si="22"/>
        <v>0</v>
      </c>
      <c r="S219" s="142">
        <v>0</v>
      </c>
      <c r="T219" s="143">
        <f t="shared" si="23"/>
        <v>0</v>
      </c>
      <c r="AR219" s="144" t="s">
        <v>258</v>
      </c>
      <c r="AT219" s="144" t="s">
        <v>253</v>
      </c>
      <c r="AU219" s="144" t="s">
        <v>83</v>
      </c>
      <c r="AY219" s="13" t="s">
        <v>251</v>
      </c>
      <c r="BE219" s="145">
        <f t="shared" si="24"/>
        <v>0</v>
      </c>
      <c r="BF219" s="145">
        <f t="shared" si="25"/>
        <v>0</v>
      </c>
      <c r="BG219" s="145">
        <f t="shared" si="26"/>
        <v>0</v>
      </c>
      <c r="BH219" s="145">
        <f t="shared" si="27"/>
        <v>0</v>
      </c>
      <c r="BI219" s="145">
        <f t="shared" si="28"/>
        <v>0</v>
      </c>
      <c r="BJ219" s="13" t="s">
        <v>83</v>
      </c>
      <c r="BK219" s="145">
        <f t="shared" si="29"/>
        <v>0</v>
      </c>
      <c r="BL219" s="13" t="s">
        <v>258</v>
      </c>
      <c r="BM219" s="144" t="s">
        <v>4320</v>
      </c>
    </row>
    <row r="220" spans="2:65" s="1" customFormat="1" ht="24.2" customHeight="1">
      <c r="B220" s="132"/>
      <c r="C220" s="133" t="s">
        <v>607</v>
      </c>
      <c r="D220" s="133" t="s">
        <v>253</v>
      </c>
      <c r="E220" s="134" t="s">
        <v>2201</v>
      </c>
      <c r="F220" s="135" t="s">
        <v>2202</v>
      </c>
      <c r="G220" s="136" t="s">
        <v>401</v>
      </c>
      <c r="H220" s="137">
        <v>800</v>
      </c>
      <c r="I220" s="138"/>
      <c r="J220" s="139">
        <f t="shared" si="20"/>
        <v>0</v>
      </c>
      <c r="K220" s="135" t="s">
        <v>257</v>
      </c>
      <c r="L220" s="28"/>
      <c r="M220" s="140" t="s">
        <v>1</v>
      </c>
      <c r="N220" s="141" t="s">
        <v>41</v>
      </c>
      <c r="P220" s="142">
        <f t="shared" si="21"/>
        <v>0</v>
      </c>
      <c r="Q220" s="142">
        <v>0</v>
      </c>
      <c r="R220" s="142">
        <f t="shared" si="22"/>
        <v>0</v>
      </c>
      <c r="S220" s="142">
        <v>0</v>
      </c>
      <c r="T220" s="143">
        <f t="shared" si="23"/>
        <v>0</v>
      </c>
      <c r="AR220" s="144" t="s">
        <v>258</v>
      </c>
      <c r="AT220" s="144" t="s">
        <v>253</v>
      </c>
      <c r="AU220" s="144" t="s">
        <v>83</v>
      </c>
      <c r="AY220" s="13" t="s">
        <v>251</v>
      </c>
      <c r="BE220" s="145">
        <f t="shared" si="24"/>
        <v>0</v>
      </c>
      <c r="BF220" s="145">
        <f t="shared" si="25"/>
        <v>0</v>
      </c>
      <c r="BG220" s="145">
        <f t="shared" si="26"/>
        <v>0</v>
      </c>
      <c r="BH220" s="145">
        <f t="shared" si="27"/>
        <v>0</v>
      </c>
      <c r="BI220" s="145">
        <f t="shared" si="28"/>
        <v>0</v>
      </c>
      <c r="BJ220" s="13" t="s">
        <v>83</v>
      </c>
      <c r="BK220" s="145">
        <f t="shared" si="29"/>
        <v>0</v>
      </c>
      <c r="BL220" s="13" t="s">
        <v>258</v>
      </c>
      <c r="BM220" s="144" t="s">
        <v>4321</v>
      </c>
    </row>
    <row r="221" spans="2:65" s="1" customFormat="1" ht="33" customHeight="1">
      <c r="B221" s="132"/>
      <c r="C221" s="133" t="s">
        <v>611</v>
      </c>
      <c r="D221" s="133" t="s">
        <v>253</v>
      </c>
      <c r="E221" s="134" t="s">
        <v>2204</v>
      </c>
      <c r="F221" s="135" t="s">
        <v>2205</v>
      </c>
      <c r="G221" s="136" t="s">
        <v>401</v>
      </c>
      <c r="H221" s="137">
        <v>9</v>
      </c>
      <c r="I221" s="138"/>
      <c r="J221" s="139">
        <f t="shared" si="20"/>
        <v>0</v>
      </c>
      <c r="K221" s="135" t="s">
        <v>257</v>
      </c>
      <c r="L221" s="28"/>
      <c r="M221" s="140" t="s">
        <v>1</v>
      </c>
      <c r="N221" s="141" t="s">
        <v>41</v>
      </c>
      <c r="P221" s="142">
        <f t="shared" si="21"/>
        <v>0</v>
      </c>
      <c r="Q221" s="142">
        <v>0</v>
      </c>
      <c r="R221" s="142">
        <f t="shared" si="22"/>
        <v>0</v>
      </c>
      <c r="S221" s="142">
        <v>0</v>
      </c>
      <c r="T221" s="143">
        <f t="shared" si="23"/>
        <v>0</v>
      </c>
      <c r="AR221" s="144" t="s">
        <v>258</v>
      </c>
      <c r="AT221" s="144" t="s">
        <v>253</v>
      </c>
      <c r="AU221" s="144" t="s">
        <v>83</v>
      </c>
      <c r="AY221" s="13" t="s">
        <v>251</v>
      </c>
      <c r="BE221" s="145">
        <f t="shared" si="24"/>
        <v>0</v>
      </c>
      <c r="BF221" s="145">
        <f t="shared" si="25"/>
        <v>0</v>
      </c>
      <c r="BG221" s="145">
        <f t="shared" si="26"/>
        <v>0</v>
      </c>
      <c r="BH221" s="145">
        <f t="shared" si="27"/>
        <v>0</v>
      </c>
      <c r="BI221" s="145">
        <f t="shared" si="28"/>
        <v>0</v>
      </c>
      <c r="BJ221" s="13" t="s">
        <v>83</v>
      </c>
      <c r="BK221" s="145">
        <f t="shared" si="29"/>
        <v>0</v>
      </c>
      <c r="BL221" s="13" t="s">
        <v>258</v>
      </c>
      <c r="BM221" s="144" t="s">
        <v>4322</v>
      </c>
    </row>
    <row r="222" spans="2:65" s="1" customFormat="1" ht="16.5" customHeight="1">
      <c r="B222" s="132"/>
      <c r="C222" s="133" t="s">
        <v>615</v>
      </c>
      <c r="D222" s="133" t="s">
        <v>253</v>
      </c>
      <c r="E222" s="134" t="s">
        <v>4323</v>
      </c>
      <c r="F222" s="135" t="s">
        <v>4324</v>
      </c>
      <c r="G222" s="136" t="s">
        <v>411</v>
      </c>
      <c r="H222" s="137">
        <v>60</v>
      </c>
      <c r="I222" s="138"/>
      <c r="J222" s="139">
        <f t="shared" si="20"/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si="21"/>
        <v>0</v>
      </c>
      <c r="Q222" s="142">
        <v>0</v>
      </c>
      <c r="R222" s="142">
        <f t="shared" si="22"/>
        <v>0</v>
      </c>
      <c r="S222" s="142">
        <v>0</v>
      </c>
      <c r="T222" s="143">
        <f t="shared" si="23"/>
        <v>0</v>
      </c>
      <c r="AR222" s="144" t="s">
        <v>258</v>
      </c>
      <c r="AT222" s="144" t="s">
        <v>253</v>
      </c>
      <c r="AU222" s="144" t="s">
        <v>83</v>
      </c>
      <c r="AY222" s="13" t="s">
        <v>251</v>
      </c>
      <c r="BE222" s="145">
        <f t="shared" si="24"/>
        <v>0</v>
      </c>
      <c r="BF222" s="145">
        <f t="shared" si="25"/>
        <v>0</v>
      </c>
      <c r="BG222" s="145">
        <f t="shared" si="26"/>
        <v>0</v>
      </c>
      <c r="BH222" s="145">
        <f t="shared" si="27"/>
        <v>0</v>
      </c>
      <c r="BI222" s="145">
        <f t="shared" si="28"/>
        <v>0</v>
      </c>
      <c r="BJ222" s="13" t="s">
        <v>83</v>
      </c>
      <c r="BK222" s="145">
        <f t="shared" si="29"/>
        <v>0</v>
      </c>
      <c r="BL222" s="13" t="s">
        <v>258</v>
      </c>
      <c r="BM222" s="144" t="s">
        <v>4325</v>
      </c>
    </row>
    <row r="223" spans="2:65" s="1" customFormat="1" ht="21.75" customHeight="1">
      <c r="B223" s="132"/>
      <c r="C223" s="133" t="s">
        <v>619</v>
      </c>
      <c r="D223" s="133" t="s">
        <v>253</v>
      </c>
      <c r="E223" s="134" t="s">
        <v>2210</v>
      </c>
      <c r="F223" s="135" t="s">
        <v>2211</v>
      </c>
      <c r="G223" s="136" t="s">
        <v>411</v>
      </c>
      <c r="H223" s="137">
        <v>102</v>
      </c>
      <c r="I223" s="138"/>
      <c r="J223" s="139">
        <f t="shared" si="2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21"/>
        <v>0</v>
      </c>
      <c r="Q223" s="142">
        <v>0</v>
      </c>
      <c r="R223" s="142">
        <f t="shared" si="22"/>
        <v>0</v>
      </c>
      <c r="S223" s="142">
        <v>0</v>
      </c>
      <c r="T223" s="143">
        <f t="shared" si="23"/>
        <v>0</v>
      </c>
      <c r="AR223" s="144" t="s">
        <v>258</v>
      </c>
      <c r="AT223" s="144" t="s">
        <v>253</v>
      </c>
      <c r="AU223" s="144" t="s">
        <v>83</v>
      </c>
      <c r="AY223" s="13" t="s">
        <v>251</v>
      </c>
      <c r="BE223" s="145">
        <f t="shared" si="24"/>
        <v>0</v>
      </c>
      <c r="BF223" s="145">
        <f t="shared" si="25"/>
        <v>0</v>
      </c>
      <c r="BG223" s="145">
        <f t="shared" si="26"/>
        <v>0</v>
      </c>
      <c r="BH223" s="145">
        <f t="shared" si="27"/>
        <v>0</v>
      </c>
      <c r="BI223" s="145">
        <f t="shared" si="28"/>
        <v>0</v>
      </c>
      <c r="BJ223" s="13" t="s">
        <v>83</v>
      </c>
      <c r="BK223" s="145">
        <f t="shared" si="29"/>
        <v>0</v>
      </c>
      <c r="BL223" s="13" t="s">
        <v>258</v>
      </c>
      <c r="BM223" s="144" t="s">
        <v>4326</v>
      </c>
    </row>
    <row r="224" spans="2:65" s="1" customFormat="1" ht="21.75" customHeight="1">
      <c r="B224" s="132"/>
      <c r="C224" s="133" t="s">
        <v>623</v>
      </c>
      <c r="D224" s="133" t="s">
        <v>253</v>
      </c>
      <c r="E224" s="134" t="s">
        <v>2213</v>
      </c>
      <c r="F224" s="135" t="s">
        <v>2214</v>
      </c>
      <c r="G224" s="136" t="s">
        <v>411</v>
      </c>
      <c r="H224" s="137">
        <v>222</v>
      </c>
      <c r="I224" s="138"/>
      <c r="J224" s="139">
        <f t="shared" si="20"/>
        <v>0</v>
      </c>
      <c r="K224" s="135" t="s">
        <v>257</v>
      </c>
      <c r="L224" s="28"/>
      <c r="M224" s="140" t="s">
        <v>1</v>
      </c>
      <c r="N224" s="141" t="s">
        <v>41</v>
      </c>
      <c r="P224" s="142">
        <f t="shared" si="21"/>
        <v>0</v>
      </c>
      <c r="Q224" s="142">
        <v>0</v>
      </c>
      <c r="R224" s="142">
        <f t="shared" si="22"/>
        <v>0</v>
      </c>
      <c r="S224" s="142">
        <v>0</v>
      </c>
      <c r="T224" s="143">
        <f t="shared" si="23"/>
        <v>0</v>
      </c>
      <c r="AR224" s="144" t="s">
        <v>258</v>
      </c>
      <c r="AT224" s="144" t="s">
        <v>253</v>
      </c>
      <c r="AU224" s="144" t="s">
        <v>83</v>
      </c>
      <c r="AY224" s="13" t="s">
        <v>251</v>
      </c>
      <c r="BE224" s="145">
        <f t="shared" si="24"/>
        <v>0</v>
      </c>
      <c r="BF224" s="145">
        <f t="shared" si="25"/>
        <v>0</v>
      </c>
      <c r="BG224" s="145">
        <f t="shared" si="26"/>
        <v>0</v>
      </c>
      <c r="BH224" s="145">
        <f t="shared" si="27"/>
        <v>0</v>
      </c>
      <c r="BI224" s="145">
        <f t="shared" si="28"/>
        <v>0</v>
      </c>
      <c r="BJ224" s="13" t="s">
        <v>83</v>
      </c>
      <c r="BK224" s="145">
        <f t="shared" si="29"/>
        <v>0</v>
      </c>
      <c r="BL224" s="13" t="s">
        <v>258</v>
      </c>
      <c r="BM224" s="144" t="s">
        <v>4327</v>
      </c>
    </row>
    <row r="225" spans="2:65" s="1" customFormat="1" ht="21.75" customHeight="1">
      <c r="B225" s="132"/>
      <c r="C225" s="133" t="s">
        <v>627</v>
      </c>
      <c r="D225" s="133" t="s">
        <v>253</v>
      </c>
      <c r="E225" s="134" t="s">
        <v>2216</v>
      </c>
      <c r="F225" s="135" t="s">
        <v>2217</v>
      </c>
      <c r="G225" s="136" t="s">
        <v>411</v>
      </c>
      <c r="H225" s="137">
        <v>120</v>
      </c>
      <c r="I225" s="138"/>
      <c r="J225" s="139">
        <f t="shared" si="20"/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 t="shared" si="21"/>
        <v>0</v>
      </c>
      <c r="Q225" s="142">
        <v>0</v>
      </c>
      <c r="R225" s="142">
        <f t="shared" si="22"/>
        <v>0</v>
      </c>
      <c r="S225" s="142">
        <v>0</v>
      </c>
      <c r="T225" s="143">
        <f t="shared" si="23"/>
        <v>0</v>
      </c>
      <c r="AR225" s="144" t="s">
        <v>258</v>
      </c>
      <c r="AT225" s="144" t="s">
        <v>253</v>
      </c>
      <c r="AU225" s="144" t="s">
        <v>83</v>
      </c>
      <c r="AY225" s="13" t="s">
        <v>251</v>
      </c>
      <c r="BE225" s="145">
        <f t="shared" si="24"/>
        <v>0</v>
      </c>
      <c r="BF225" s="145">
        <f t="shared" si="25"/>
        <v>0</v>
      </c>
      <c r="BG225" s="145">
        <f t="shared" si="26"/>
        <v>0</v>
      </c>
      <c r="BH225" s="145">
        <f t="shared" si="27"/>
        <v>0</v>
      </c>
      <c r="BI225" s="145">
        <f t="shared" si="28"/>
        <v>0</v>
      </c>
      <c r="BJ225" s="13" t="s">
        <v>83</v>
      </c>
      <c r="BK225" s="145">
        <f t="shared" si="29"/>
        <v>0</v>
      </c>
      <c r="BL225" s="13" t="s">
        <v>258</v>
      </c>
      <c r="BM225" s="144" t="s">
        <v>4328</v>
      </c>
    </row>
    <row r="226" spans="2:65" s="1" customFormat="1" ht="21.75" customHeight="1">
      <c r="B226" s="132"/>
      <c r="C226" s="133" t="s">
        <v>631</v>
      </c>
      <c r="D226" s="133" t="s">
        <v>253</v>
      </c>
      <c r="E226" s="134" t="s">
        <v>2219</v>
      </c>
      <c r="F226" s="135" t="s">
        <v>2220</v>
      </c>
      <c r="G226" s="136" t="s">
        <v>411</v>
      </c>
      <c r="H226" s="137">
        <v>270</v>
      </c>
      <c r="I226" s="138"/>
      <c r="J226" s="139">
        <f t="shared" si="20"/>
        <v>0</v>
      </c>
      <c r="K226" s="135" t="s">
        <v>257</v>
      </c>
      <c r="L226" s="28"/>
      <c r="M226" s="140" t="s">
        <v>1</v>
      </c>
      <c r="N226" s="141" t="s">
        <v>41</v>
      </c>
      <c r="P226" s="142">
        <f t="shared" si="21"/>
        <v>0</v>
      </c>
      <c r="Q226" s="142">
        <v>0</v>
      </c>
      <c r="R226" s="142">
        <f t="shared" si="22"/>
        <v>0</v>
      </c>
      <c r="S226" s="142">
        <v>0</v>
      </c>
      <c r="T226" s="143">
        <f t="shared" si="23"/>
        <v>0</v>
      </c>
      <c r="AR226" s="144" t="s">
        <v>258</v>
      </c>
      <c r="AT226" s="144" t="s">
        <v>253</v>
      </c>
      <c r="AU226" s="144" t="s">
        <v>83</v>
      </c>
      <c r="AY226" s="13" t="s">
        <v>251</v>
      </c>
      <c r="BE226" s="145">
        <f t="shared" si="24"/>
        <v>0</v>
      </c>
      <c r="BF226" s="145">
        <f t="shared" si="25"/>
        <v>0</v>
      </c>
      <c r="BG226" s="145">
        <f t="shared" si="26"/>
        <v>0</v>
      </c>
      <c r="BH226" s="145">
        <f t="shared" si="27"/>
        <v>0</v>
      </c>
      <c r="BI226" s="145">
        <f t="shared" si="28"/>
        <v>0</v>
      </c>
      <c r="BJ226" s="13" t="s">
        <v>83</v>
      </c>
      <c r="BK226" s="145">
        <f t="shared" si="29"/>
        <v>0</v>
      </c>
      <c r="BL226" s="13" t="s">
        <v>258</v>
      </c>
      <c r="BM226" s="144" t="s">
        <v>4329</v>
      </c>
    </row>
    <row r="227" spans="2:65" s="1" customFormat="1" ht="21.75" customHeight="1">
      <c r="B227" s="132"/>
      <c r="C227" s="133" t="s">
        <v>635</v>
      </c>
      <c r="D227" s="133" t="s">
        <v>253</v>
      </c>
      <c r="E227" s="134" t="s">
        <v>2222</v>
      </c>
      <c r="F227" s="135" t="s">
        <v>2223</v>
      </c>
      <c r="G227" s="136" t="s">
        <v>411</v>
      </c>
      <c r="H227" s="137">
        <v>200</v>
      </c>
      <c r="I227" s="138"/>
      <c r="J227" s="139">
        <f t="shared" si="20"/>
        <v>0</v>
      </c>
      <c r="K227" s="135" t="s">
        <v>257</v>
      </c>
      <c r="L227" s="28"/>
      <c r="M227" s="140" t="s">
        <v>1</v>
      </c>
      <c r="N227" s="141" t="s">
        <v>41</v>
      </c>
      <c r="P227" s="142">
        <f t="shared" si="21"/>
        <v>0</v>
      </c>
      <c r="Q227" s="142">
        <v>0</v>
      </c>
      <c r="R227" s="142">
        <f t="shared" si="22"/>
        <v>0</v>
      </c>
      <c r="S227" s="142">
        <v>0</v>
      </c>
      <c r="T227" s="143">
        <f t="shared" si="23"/>
        <v>0</v>
      </c>
      <c r="AR227" s="144" t="s">
        <v>258</v>
      </c>
      <c r="AT227" s="144" t="s">
        <v>253</v>
      </c>
      <c r="AU227" s="144" t="s">
        <v>83</v>
      </c>
      <c r="AY227" s="13" t="s">
        <v>251</v>
      </c>
      <c r="BE227" s="145">
        <f t="shared" si="24"/>
        <v>0</v>
      </c>
      <c r="BF227" s="145">
        <f t="shared" si="25"/>
        <v>0</v>
      </c>
      <c r="BG227" s="145">
        <f t="shared" si="26"/>
        <v>0</v>
      </c>
      <c r="BH227" s="145">
        <f t="shared" si="27"/>
        <v>0</v>
      </c>
      <c r="BI227" s="145">
        <f t="shared" si="28"/>
        <v>0</v>
      </c>
      <c r="BJ227" s="13" t="s">
        <v>83</v>
      </c>
      <c r="BK227" s="145">
        <f t="shared" si="29"/>
        <v>0</v>
      </c>
      <c r="BL227" s="13" t="s">
        <v>258</v>
      </c>
      <c r="BM227" s="144" t="s">
        <v>4330</v>
      </c>
    </row>
    <row r="228" spans="2:65" s="1" customFormat="1" ht="21.75" customHeight="1">
      <c r="B228" s="132"/>
      <c r="C228" s="133" t="s">
        <v>639</v>
      </c>
      <c r="D228" s="133" t="s">
        <v>253</v>
      </c>
      <c r="E228" s="134" t="s">
        <v>2225</v>
      </c>
      <c r="F228" s="135" t="s">
        <v>2226</v>
      </c>
      <c r="G228" s="136" t="s">
        <v>411</v>
      </c>
      <c r="H228" s="137">
        <v>551</v>
      </c>
      <c r="I228" s="138"/>
      <c r="J228" s="139">
        <f t="shared" si="20"/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 t="shared" si="21"/>
        <v>0</v>
      </c>
      <c r="Q228" s="142">
        <v>0</v>
      </c>
      <c r="R228" s="142">
        <f t="shared" si="22"/>
        <v>0</v>
      </c>
      <c r="S228" s="142">
        <v>0</v>
      </c>
      <c r="T228" s="143">
        <f t="shared" si="23"/>
        <v>0</v>
      </c>
      <c r="AR228" s="144" t="s">
        <v>258</v>
      </c>
      <c r="AT228" s="144" t="s">
        <v>253</v>
      </c>
      <c r="AU228" s="144" t="s">
        <v>83</v>
      </c>
      <c r="AY228" s="13" t="s">
        <v>251</v>
      </c>
      <c r="BE228" s="145">
        <f t="shared" si="24"/>
        <v>0</v>
      </c>
      <c r="BF228" s="145">
        <f t="shared" si="25"/>
        <v>0</v>
      </c>
      <c r="BG228" s="145">
        <f t="shared" si="26"/>
        <v>0</v>
      </c>
      <c r="BH228" s="145">
        <f t="shared" si="27"/>
        <v>0</v>
      </c>
      <c r="BI228" s="145">
        <f t="shared" si="28"/>
        <v>0</v>
      </c>
      <c r="BJ228" s="13" t="s">
        <v>83</v>
      </c>
      <c r="BK228" s="145">
        <f t="shared" si="29"/>
        <v>0</v>
      </c>
      <c r="BL228" s="13" t="s">
        <v>258</v>
      </c>
      <c r="BM228" s="144" t="s">
        <v>4331</v>
      </c>
    </row>
    <row r="229" spans="2:65" s="1" customFormat="1" ht="21.75" customHeight="1">
      <c r="B229" s="132"/>
      <c r="C229" s="133" t="s">
        <v>643</v>
      </c>
      <c r="D229" s="133" t="s">
        <v>253</v>
      </c>
      <c r="E229" s="134" t="s">
        <v>2228</v>
      </c>
      <c r="F229" s="135" t="s">
        <v>2229</v>
      </c>
      <c r="G229" s="136" t="s">
        <v>401</v>
      </c>
      <c r="H229" s="137">
        <v>8</v>
      </c>
      <c r="I229" s="138"/>
      <c r="J229" s="139">
        <f t="shared" si="20"/>
        <v>0</v>
      </c>
      <c r="K229" s="135" t="s">
        <v>257</v>
      </c>
      <c r="L229" s="28"/>
      <c r="M229" s="140" t="s">
        <v>1</v>
      </c>
      <c r="N229" s="141" t="s">
        <v>41</v>
      </c>
      <c r="P229" s="142">
        <f t="shared" si="21"/>
        <v>0</v>
      </c>
      <c r="Q229" s="142">
        <v>0</v>
      </c>
      <c r="R229" s="142">
        <f t="shared" si="22"/>
        <v>0</v>
      </c>
      <c r="S229" s="142">
        <v>0</v>
      </c>
      <c r="T229" s="143">
        <f t="shared" si="23"/>
        <v>0</v>
      </c>
      <c r="AR229" s="144" t="s">
        <v>258</v>
      </c>
      <c r="AT229" s="144" t="s">
        <v>253</v>
      </c>
      <c r="AU229" s="144" t="s">
        <v>83</v>
      </c>
      <c r="AY229" s="13" t="s">
        <v>251</v>
      </c>
      <c r="BE229" s="145">
        <f t="shared" si="24"/>
        <v>0</v>
      </c>
      <c r="BF229" s="145">
        <f t="shared" si="25"/>
        <v>0</v>
      </c>
      <c r="BG229" s="145">
        <f t="shared" si="26"/>
        <v>0</v>
      </c>
      <c r="BH229" s="145">
        <f t="shared" si="27"/>
        <v>0</v>
      </c>
      <c r="BI229" s="145">
        <f t="shared" si="28"/>
        <v>0</v>
      </c>
      <c r="BJ229" s="13" t="s">
        <v>83</v>
      </c>
      <c r="BK229" s="145">
        <f t="shared" si="29"/>
        <v>0</v>
      </c>
      <c r="BL229" s="13" t="s">
        <v>258</v>
      </c>
      <c r="BM229" s="144" t="s">
        <v>4332</v>
      </c>
    </row>
    <row r="230" spans="2:65" s="1" customFormat="1" ht="24.2" customHeight="1">
      <c r="B230" s="132"/>
      <c r="C230" s="133" t="s">
        <v>647</v>
      </c>
      <c r="D230" s="133" t="s">
        <v>253</v>
      </c>
      <c r="E230" s="134" t="s">
        <v>2231</v>
      </c>
      <c r="F230" s="135" t="s">
        <v>2232</v>
      </c>
      <c r="G230" s="136" t="s">
        <v>401</v>
      </c>
      <c r="H230" s="137">
        <v>12</v>
      </c>
      <c r="I230" s="138"/>
      <c r="J230" s="139">
        <f t="shared" si="20"/>
        <v>0</v>
      </c>
      <c r="K230" s="135" t="s">
        <v>257</v>
      </c>
      <c r="L230" s="28"/>
      <c r="M230" s="140" t="s">
        <v>1</v>
      </c>
      <c r="N230" s="141" t="s">
        <v>41</v>
      </c>
      <c r="P230" s="142">
        <f t="shared" si="21"/>
        <v>0</v>
      </c>
      <c r="Q230" s="142">
        <v>0</v>
      </c>
      <c r="R230" s="142">
        <f t="shared" si="22"/>
        <v>0</v>
      </c>
      <c r="S230" s="142">
        <v>0</v>
      </c>
      <c r="T230" s="143">
        <f t="shared" si="23"/>
        <v>0</v>
      </c>
      <c r="AR230" s="144" t="s">
        <v>258</v>
      </c>
      <c r="AT230" s="144" t="s">
        <v>253</v>
      </c>
      <c r="AU230" s="144" t="s">
        <v>83</v>
      </c>
      <c r="AY230" s="13" t="s">
        <v>251</v>
      </c>
      <c r="BE230" s="145">
        <f t="shared" si="24"/>
        <v>0</v>
      </c>
      <c r="BF230" s="145">
        <f t="shared" si="25"/>
        <v>0</v>
      </c>
      <c r="BG230" s="145">
        <f t="shared" si="26"/>
        <v>0</v>
      </c>
      <c r="BH230" s="145">
        <f t="shared" si="27"/>
        <v>0</v>
      </c>
      <c r="BI230" s="145">
        <f t="shared" si="28"/>
        <v>0</v>
      </c>
      <c r="BJ230" s="13" t="s">
        <v>83</v>
      </c>
      <c r="BK230" s="145">
        <f t="shared" si="29"/>
        <v>0</v>
      </c>
      <c r="BL230" s="13" t="s">
        <v>258</v>
      </c>
      <c r="BM230" s="144" t="s">
        <v>4333</v>
      </c>
    </row>
    <row r="231" spans="2:65" s="1" customFormat="1" ht="24.2" customHeight="1">
      <c r="B231" s="132"/>
      <c r="C231" s="133" t="s">
        <v>651</v>
      </c>
      <c r="D231" s="133" t="s">
        <v>253</v>
      </c>
      <c r="E231" s="134" t="s">
        <v>2234</v>
      </c>
      <c r="F231" s="135" t="s">
        <v>2235</v>
      </c>
      <c r="G231" s="136" t="s">
        <v>401</v>
      </c>
      <c r="H231" s="137">
        <v>286</v>
      </c>
      <c r="I231" s="138"/>
      <c r="J231" s="139">
        <f t="shared" si="20"/>
        <v>0</v>
      </c>
      <c r="K231" s="135" t="s">
        <v>257</v>
      </c>
      <c r="L231" s="28"/>
      <c r="M231" s="140" t="s">
        <v>1</v>
      </c>
      <c r="N231" s="141" t="s">
        <v>41</v>
      </c>
      <c r="P231" s="142">
        <f t="shared" si="21"/>
        <v>0</v>
      </c>
      <c r="Q231" s="142">
        <v>0</v>
      </c>
      <c r="R231" s="142">
        <f t="shared" si="22"/>
        <v>0</v>
      </c>
      <c r="S231" s="142">
        <v>0</v>
      </c>
      <c r="T231" s="143">
        <f t="shared" si="23"/>
        <v>0</v>
      </c>
      <c r="AR231" s="144" t="s">
        <v>258</v>
      </c>
      <c r="AT231" s="144" t="s">
        <v>253</v>
      </c>
      <c r="AU231" s="144" t="s">
        <v>83</v>
      </c>
      <c r="AY231" s="13" t="s">
        <v>251</v>
      </c>
      <c r="BE231" s="145">
        <f t="shared" si="24"/>
        <v>0</v>
      </c>
      <c r="BF231" s="145">
        <f t="shared" si="25"/>
        <v>0</v>
      </c>
      <c r="BG231" s="145">
        <f t="shared" si="26"/>
        <v>0</v>
      </c>
      <c r="BH231" s="145">
        <f t="shared" si="27"/>
        <v>0</v>
      </c>
      <c r="BI231" s="145">
        <f t="shared" si="28"/>
        <v>0</v>
      </c>
      <c r="BJ231" s="13" t="s">
        <v>83</v>
      </c>
      <c r="BK231" s="145">
        <f t="shared" si="29"/>
        <v>0</v>
      </c>
      <c r="BL231" s="13" t="s">
        <v>258</v>
      </c>
      <c r="BM231" s="144" t="s">
        <v>4334</v>
      </c>
    </row>
    <row r="232" spans="2:65" s="1" customFormat="1" ht="24.2" customHeight="1">
      <c r="B232" s="132"/>
      <c r="C232" s="133" t="s">
        <v>655</v>
      </c>
      <c r="D232" s="133" t="s">
        <v>253</v>
      </c>
      <c r="E232" s="134" t="s">
        <v>2237</v>
      </c>
      <c r="F232" s="135" t="s">
        <v>2238</v>
      </c>
      <c r="G232" s="136" t="s">
        <v>401</v>
      </c>
      <c r="H232" s="137">
        <v>6</v>
      </c>
      <c r="I232" s="138"/>
      <c r="J232" s="139">
        <f t="shared" si="20"/>
        <v>0</v>
      </c>
      <c r="K232" s="135" t="s">
        <v>257</v>
      </c>
      <c r="L232" s="28"/>
      <c r="M232" s="140" t="s">
        <v>1</v>
      </c>
      <c r="N232" s="141" t="s">
        <v>41</v>
      </c>
      <c r="P232" s="142">
        <f t="shared" si="21"/>
        <v>0</v>
      </c>
      <c r="Q232" s="142">
        <v>0</v>
      </c>
      <c r="R232" s="142">
        <f t="shared" si="22"/>
        <v>0</v>
      </c>
      <c r="S232" s="142">
        <v>0</v>
      </c>
      <c r="T232" s="143">
        <f t="shared" si="23"/>
        <v>0</v>
      </c>
      <c r="AR232" s="144" t="s">
        <v>258</v>
      </c>
      <c r="AT232" s="144" t="s">
        <v>253</v>
      </c>
      <c r="AU232" s="144" t="s">
        <v>83</v>
      </c>
      <c r="AY232" s="13" t="s">
        <v>251</v>
      </c>
      <c r="BE232" s="145">
        <f t="shared" si="24"/>
        <v>0</v>
      </c>
      <c r="BF232" s="145">
        <f t="shared" si="25"/>
        <v>0</v>
      </c>
      <c r="BG232" s="145">
        <f t="shared" si="26"/>
        <v>0</v>
      </c>
      <c r="BH232" s="145">
        <f t="shared" si="27"/>
        <v>0</v>
      </c>
      <c r="BI232" s="145">
        <f t="shared" si="28"/>
        <v>0</v>
      </c>
      <c r="BJ232" s="13" t="s">
        <v>83</v>
      </c>
      <c r="BK232" s="145">
        <f t="shared" si="29"/>
        <v>0</v>
      </c>
      <c r="BL232" s="13" t="s">
        <v>258</v>
      </c>
      <c r="BM232" s="144" t="s">
        <v>4335</v>
      </c>
    </row>
    <row r="233" spans="2:65" s="1" customFormat="1" ht="24.2" customHeight="1">
      <c r="B233" s="132"/>
      <c r="C233" s="133" t="s">
        <v>659</v>
      </c>
      <c r="D233" s="133" t="s">
        <v>253</v>
      </c>
      <c r="E233" s="134" t="s">
        <v>2240</v>
      </c>
      <c r="F233" s="135" t="s">
        <v>2241</v>
      </c>
      <c r="G233" s="136" t="s">
        <v>401</v>
      </c>
      <c r="H233" s="137">
        <v>6</v>
      </c>
      <c r="I233" s="138"/>
      <c r="J233" s="139">
        <f t="shared" si="20"/>
        <v>0</v>
      </c>
      <c r="K233" s="135" t="s">
        <v>257</v>
      </c>
      <c r="L233" s="28"/>
      <c r="M233" s="140" t="s">
        <v>1</v>
      </c>
      <c r="N233" s="141" t="s">
        <v>41</v>
      </c>
      <c r="P233" s="142">
        <f t="shared" si="21"/>
        <v>0</v>
      </c>
      <c r="Q233" s="142">
        <v>0</v>
      </c>
      <c r="R233" s="142">
        <f t="shared" si="22"/>
        <v>0</v>
      </c>
      <c r="S233" s="142">
        <v>0</v>
      </c>
      <c r="T233" s="143">
        <f t="shared" si="23"/>
        <v>0</v>
      </c>
      <c r="AR233" s="144" t="s">
        <v>258</v>
      </c>
      <c r="AT233" s="144" t="s">
        <v>253</v>
      </c>
      <c r="AU233" s="144" t="s">
        <v>83</v>
      </c>
      <c r="AY233" s="13" t="s">
        <v>251</v>
      </c>
      <c r="BE233" s="145">
        <f t="shared" si="24"/>
        <v>0</v>
      </c>
      <c r="BF233" s="145">
        <f t="shared" si="25"/>
        <v>0</v>
      </c>
      <c r="BG233" s="145">
        <f t="shared" si="26"/>
        <v>0</v>
      </c>
      <c r="BH233" s="145">
        <f t="shared" si="27"/>
        <v>0</v>
      </c>
      <c r="BI233" s="145">
        <f t="shared" si="28"/>
        <v>0</v>
      </c>
      <c r="BJ233" s="13" t="s">
        <v>83</v>
      </c>
      <c r="BK233" s="145">
        <f t="shared" si="29"/>
        <v>0</v>
      </c>
      <c r="BL233" s="13" t="s">
        <v>258</v>
      </c>
      <c r="BM233" s="144" t="s">
        <v>4336</v>
      </c>
    </row>
    <row r="234" spans="2:65" s="1" customFormat="1" ht="24.2" customHeight="1">
      <c r="B234" s="132"/>
      <c r="C234" s="133" t="s">
        <v>663</v>
      </c>
      <c r="D234" s="133" t="s">
        <v>253</v>
      </c>
      <c r="E234" s="134" t="s">
        <v>2243</v>
      </c>
      <c r="F234" s="135" t="s">
        <v>2244</v>
      </c>
      <c r="G234" s="136" t="s">
        <v>401</v>
      </c>
      <c r="H234" s="137">
        <v>183</v>
      </c>
      <c r="I234" s="138"/>
      <c r="J234" s="139">
        <f t="shared" ref="J234:J265" si="30">ROUND(I234*H234,2)</f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 t="shared" ref="P234:P265" si="31">O234*H234</f>
        <v>0</v>
      </c>
      <c r="Q234" s="142">
        <v>0</v>
      </c>
      <c r="R234" s="142">
        <f t="shared" ref="R234:R265" si="32">Q234*H234</f>
        <v>0</v>
      </c>
      <c r="S234" s="142">
        <v>0</v>
      </c>
      <c r="T234" s="143">
        <f t="shared" ref="T234:T265" si="33">S234*H234</f>
        <v>0</v>
      </c>
      <c r="AR234" s="144" t="s">
        <v>258</v>
      </c>
      <c r="AT234" s="144" t="s">
        <v>253</v>
      </c>
      <c r="AU234" s="144" t="s">
        <v>83</v>
      </c>
      <c r="AY234" s="13" t="s">
        <v>251</v>
      </c>
      <c r="BE234" s="145">
        <f t="shared" ref="BE234:BE244" si="34">IF(N234="základní",J234,0)</f>
        <v>0</v>
      </c>
      <c r="BF234" s="145">
        <f t="shared" ref="BF234:BF244" si="35">IF(N234="snížená",J234,0)</f>
        <v>0</v>
      </c>
      <c r="BG234" s="145">
        <f t="shared" ref="BG234:BG244" si="36">IF(N234="zákl. přenesená",J234,0)</f>
        <v>0</v>
      </c>
      <c r="BH234" s="145">
        <f t="shared" ref="BH234:BH244" si="37">IF(N234="sníž. přenesená",J234,0)</f>
        <v>0</v>
      </c>
      <c r="BI234" s="145">
        <f t="shared" ref="BI234:BI244" si="38">IF(N234="nulová",J234,0)</f>
        <v>0</v>
      </c>
      <c r="BJ234" s="13" t="s">
        <v>83</v>
      </c>
      <c r="BK234" s="145">
        <f t="shared" ref="BK234:BK244" si="39">ROUND(I234*H234,2)</f>
        <v>0</v>
      </c>
      <c r="BL234" s="13" t="s">
        <v>258</v>
      </c>
      <c r="BM234" s="144" t="s">
        <v>4337</v>
      </c>
    </row>
    <row r="235" spans="2:65" s="1" customFormat="1" ht="16.5" customHeight="1">
      <c r="B235" s="132"/>
      <c r="C235" s="133" t="s">
        <v>667</v>
      </c>
      <c r="D235" s="133" t="s">
        <v>253</v>
      </c>
      <c r="E235" s="134" t="s">
        <v>2246</v>
      </c>
      <c r="F235" s="135" t="s">
        <v>2247</v>
      </c>
      <c r="G235" s="136" t="s">
        <v>411</v>
      </c>
      <c r="H235" s="137">
        <v>132</v>
      </c>
      <c r="I235" s="138"/>
      <c r="J235" s="139">
        <f t="shared" si="30"/>
        <v>0</v>
      </c>
      <c r="K235" s="135" t="s">
        <v>257</v>
      </c>
      <c r="L235" s="28"/>
      <c r="M235" s="140" t="s">
        <v>1</v>
      </c>
      <c r="N235" s="141" t="s">
        <v>41</v>
      </c>
      <c r="P235" s="142">
        <f t="shared" si="31"/>
        <v>0</v>
      </c>
      <c r="Q235" s="142">
        <v>0</v>
      </c>
      <c r="R235" s="142">
        <f t="shared" si="32"/>
        <v>0</v>
      </c>
      <c r="S235" s="142">
        <v>0</v>
      </c>
      <c r="T235" s="143">
        <f t="shared" si="33"/>
        <v>0</v>
      </c>
      <c r="AR235" s="144" t="s">
        <v>258</v>
      </c>
      <c r="AT235" s="144" t="s">
        <v>253</v>
      </c>
      <c r="AU235" s="144" t="s">
        <v>83</v>
      </c>
      <c r="AY235" s="13" t="s">
        <v>251</v>
      </c>
      <c r="BE235" s="145">
        <f t="shared" si="34"/>
        <v>0</v>
      </c>
      <c r="BF235" s="145">
        <f t="shared" si="35"/>
        <v>0</v>
      </c>
      <c r="BG235" s="145">
        <f t="shared" si="36"/>
        <v>0</v>
      </c>
      <c r="BH235" s="145">
        <f t="shared" si="37"/>
        <v>0</v>
      </c>
      <c r="BI235" s="145">
        <f t="shared" si="38"/>
        <v>0</v>
      </c>
      <c r="BJ235" s="13" t="s">
        <v>83</v>
      </c>
      <c r="BK235" s="145">
        <f t="shared" si="39"/>
        <v>0</v>
      </c>
      <c r="BL235" s="13" t="s">
        <v>258</v>
      </c>
      <c r="BM235" s="144" t="s">
        <v>4338</v>
      </c>
    </row>
    <row r="236" spans="2:65" s="1" customFormat="1" ht="16.5" customHeight="1">
      <c r="B236" s="132"/>
      <c r="C236" s="133" t="s">
        <v>671</v>
      </c>
      <c r="D236" s="133" t="s">
        <v>253</v>
      </c>
      <c r="E236" s="134" t="s">
        <v>2249</v>
      </c>
      <c r="F236" s="135" t="s">
        <v>2250</v>
      </c>
      <c r="G236" s="136" t="s">
        <v>411</v>
      </c>
      <c r="H236" s="137">
        <v>40</v>
      </c>
      <c r="I236" s="138"/>
      <c r="J236" s="139">
        <f t="shared" si="30"/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 t="shared" si="31"/>
        <v>0</v>
      </c>
      <c r="Q236" s="142">
        <v>0</v>
      </c>
      <c r="R236" s="142">
        <f t="shared" si="32"/>
        <v>0</v>
      </c>
      <c r="S236" s="142">
        <v>0</v>
      </c>
      <c r="T236" s="143">
        <f t="shared" si="33"/>
        <v>0</v>
      </c>
      <c r="AR236" s="144" t="s">
        <v>258</v>
      </c>
      <c r="AT236" s="144" t="s">
        <v>253</v>
      </c>
      <c r="AU236" s="144" t="s">
        <v>83</v>
      </c>
      <c r="AY236" s="13" t="s">
        <v>251</v>
      </c>
      <c r="BE236" s="145">
        <f t="shared" si="34"/>
        <v>0</v>
      </c>
      <c r="BF236" s="145">
        <f t="shared" si="35"/>
        <v>0</v>
      </c>
      <c r="BG236" s="145">
        <f t="shared" si="36"/>
        <v>0</v>
      </c>
      <c r="BH236" s="145">
        <f t="shared" si="37"/>
        <v>0</v>
      </c>
      <c r="BI236" s="145">
        <f t="shared" si="38"/>
        <v>0</v>
      </c>
      <c r="BJ236" s="13" t="s">
        <v>83</v>
      </c>
      <c r="BK236" s="145">
        <f t="shared" si="39"/>
        <v>0</v>
      </c>
      <c r="BL236" s="13" t="s">
        <v>258</v>
      </c>
      <c r="BM236" s="144" t="s">
        <v>4339</v>
      </c>
    </row>
    <row r="237" spans="2:65" s="1" customFormat="1" ht="16.5" customHeight="1">
      <c r="B237" s="132"/>
      <c r="C237" s="133" t="s">
        <v>675</v>
      </c>
      <c r="D237" s="133" t="s">
        <v>253</v>
      </c>
      <c r="E237" s="134" t="s">
        <v>2252</v>
      </c>
      <c r="F237" s="135" t="s">
        <v>2253</v>
      </c>
      <c r="G237" s="136" t="s">
        <v>411</v>
      </c>
      <c r="H237" s="137">
        <v>12</v>
      </c>
      <c r="I237" s="138"/>
      <c r="J237" s="139">
        <f t="shared" si="30"/>
        <v>0</v>
      </c>
      <c r="K237" s="135" t="s">
        <v>257</v>
      </c>
      <c r="L237" s="28"/>
      <c r="M237" s="140" t="s">
        <v>1</v>
      </c>
      <c r="N237" s="141" t="s">
        <v>41</v>
      </c>
      <c r="P237" s="142">
        <f t="shared" si="31"/>
        <v>0</v>
      </c>
      <c r="Q237" s="142">
        <v>0</v>
      </c>
      <c r="R237" s="142">
        <f t="shared" si="32"/>
        <v>0</v>
      </c>
      <c r="S237" s="142">
        <v>0</v>
      </c>
      <c r="T237" s="143">
        <f t="shared" si="33"/>
        <v>0</v>
      </c>
      <c r="AR237" s="144" t="s">
        <v>258</v>
      </c>
      <c r="AT237" s="144" t="s">
        <v>253</v>
      </c>
      <c r="AU237" s="144" t="s">
        <v>83</v>
      </c>
      <c r="AY237" s="13" t="s">
        <v>251</v>
      </c>
      <c r="BE237" s="145">
        <f t="shared" si="34"/>
        <v>0</v>
      </c>
      <c r="BF237" s="145">
        <f t="shared" si="35"/>
        <v>0</v>
      </c>
      <c r="BG237" s="145">
        <f t="shared" si="36"/>
        <v>0</v>
      </c>
      <c r="BH237" s="145">
        <f t="shared" si="37"/>
        <v>0</v>
      </c>
      <c r="BI237" s="145">
        <f t="shared" si="38"/>
        <v>0</v>
      </c>
      <c r="BJ237" s="13" t="s">
        <v>83</v>
      </c>
      <c r="BK237" s="145">
        <f t="shared" si="39"/>
        <v>0</v>
      </c>
      <c r="BL237" s="13" t="s">
        <v>258</v>
      </c>
      <c r="BM237" s="144" t="s">
        <v>4340</v>
      </c>
    </row>
    <row r="238" spans="2:65" s="1" customFormat="1" ht="21.75" customHeight="1">
      <c r="B238" s="132"/>
      <c r="C238" s="133" t="s">
        <v>681</v>
      </c>
      <c r="D238" s="133" t="s">
        <v>253</v>
      </c>
      <c r="E238" s="134" t="s">
        <v>2255</v>
      </c>
      <c r="F238" s="135" t="s">
        <v>2256</v>
      </c>
      <c r="G238" s="136" t="s">
        <v>401</v>
      </c>
      <c r="H238" s="137">
        <v>55</v>
      </c>
      <c r="I238" s="138"/>
      <c r="J238" s="139">
        <f t="shared" si="30"/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 t="shared" si="31"/>
        <v>0</v>
      </c>
      <c r="Q238" s="142">
        <v>0</v>
      </c>
      <c r="R238" s="142">
        <f t="shared" si="32"/>
        <v>0</v>
      </c>
      <c r="S238" s="142">
        <v>0</v>
      </c>
      <c r="T238" s="143">
        <f t="shared" si="33"/>
        <v>0</v>
      </c>
      <c r="AR238" s="144" t="s">
        <v>258</v>
      </c>
      <c r="AT238" s="144" t="s">
        <v>253</v>
      </c>
      <c r="AU238" s="144" t="s">
        <v>83</v>
      </c>
      <c r="AY238" s="13" t="s">
        <v>251</v>
      </c>
      <c r="BE238" s="145">
        <f t="shared" si="34"/>
        <v>0</v>
      </c>
      <c r="BF238" s="145">
        <f t="shared" si="35"/>
        <v>0</v>
      </c>
      <c r="BG238" s="145">
        <f t="shared" si="36"/>
        <v>0</v>
      </c>
      <c r="BH238" s="145">
        <f t="shared" si="37"/>
        <v>0</v>
      </c>
      <c r="BI238" s="145">
        <f t="shared" si="38"/>
        <v>0</v>
      </c>
      <c r="BJ238" s="13" t="s">
        <v>83</v>
      </c>
      <c r="BK238" s="145">
        <f t="shared" si="39"/>
        <v>0</v>
      </c>
      <c r="BL238" s="13" t="s">
        <v>258</v>
      </c>
      <c r="BM238" s="144" t="s">
        <v>4341</v>
      </c>
    </row>
    <row r="239" spans="2:65" s="1" customFormat="1" ht="24.2" customHeight="1">
      <c r="B239" s="132"/>
      <c r="C239" s="133" t="s">
        <v>685</v>
      </c>
      <c r="D239" s="133" t="s">
        <v>253</v>
      </c>
      <c r="E239" s="134" t="s">
        <v>2258</v>
      </c>
      <c r="F239" s="135" t="s">
        <v>2259</v>
      </c>
      <c r="G239" s="136" t="s">
        <v>401</v>
      </c>
      <c r="H239" s="137">
        <v>27</v>
      </c>
      <c r="I239" s="138"/>
      <c r="J239" s="139">
        <f t="shared" si="30"/>
        <v>0</v>
      </c>
      <c r="K239" s="135" t="s">
        <v>257</v>
      </c>
      <c r="L239" s="28"/>
      <c r="M239" s="140" t="s">
        <v>1</v>
      </c>
      <c r="N239" s="141" t="s">
        <v>41</v>
      </c>
      <c r="P239" s="142">
        <f t="shared" si="31"/>
        <v>0</v>
      </c>
      <c r="Q239" s="142">
        <v>0</v>
      </c>
      <c r="R239" s="142">
        <f t="shared" si="32"/>
        <v>0</v>
      </c>
      <c r="S239" s="142">
        <v>0</v>
      </c>
      <c r="T239" s="143">
        <f t="shared" si="33"/>
        <v>0</v>
      </c>
      <c r="AR239" s="144" t="s">
        <v>258</v>
      </c>
      <c r="AT239" s="144" t="s">
        <v>253</v>
      </c>
      <c r="AU239" s="144" t="s">
        <v>83</v>
      </c>
      <c r="AY239" s="13" t="s">
        <v>251</v>
      </c>
      <c r="BE239" s="145">
        <f t="shared" si="34"/>
        <v>0</v>
      </c>
      <c r="BF239" s="145">
        <f t="shared" si="35"/>
        <v>0</v>
      </c>
      <c r="BG239" s="145">
        <f t="shared" si="36"/>
        <v>0</v>
      </c>
      <c r="BH239" s="145">
        <f t="shared" si="37"/>
        <v>0</v>
      </c>
      <c r="BI239" s="145">
        <f t="shared" si="38"/>
        <v>0</v>
      </c>
      <c r="BJ239" s="13" t="s">
        <v>83</v>
      </c>
      <c r="BK239" s="145">
        <f t="shared" si="39"/>
        <v>0</v>
      </c>
      <c r="BL239" s="13" t="s">
        <v>258</v>
      </c>
      <c r="BM239" s="144" t="s">
        <v>4342</v>
      </c>
    </row>
    <row r="240" spans="2:65" s="1" customFormat="1" ht="24.2" customHeight="1">
      <c r="B240" s="132"/>
      <c r="C240" s="133" t="s">
        <v>690</v>
      </c>
      <c r="D240" s="133" t="s">
        <v>253</v>
      </c>
      <c r="E240" s="134" t="s">
        <v>2261</v>
      </c>
      <c r="F240" s="135" t="s">
        <v>2262</v>
      </c>
      <c r="G240" s="136" t="s">
        <v>401</v>
      </c>
      <c r="H240" s="137">
        <v>24</v>
      </c>
      <c r="I240" s="138"/>
      <c r="J240" s="139">
        <f t="shared" si="30"/>
        <v>0</v>
      </c>
      <c r="K240" s="135" t="s">
        <v>257</v>
      </c>
      <c r="L240" s="28"/>
      <c r="M240" s="140" t="s">
        <v>1</v>
      </c>
      <c r="N240" s="141" t="s">
        <v>41</v>
      </c>
      <c r="P240" s="142">
        <f t="shared" si="31"/>
        <v>0</v>
      </c>
      <c r="Q240" s="142">
        <v>0</v>
      </c>
      <c r="R240" s="142">
        <f t="shared" si="32"/>
        <v>0</v>
      </c>
      <c r="S240" s="142">
        <v>0</v>
      </c>
      <c r="T240" s="143">
        <f t="shared" si="33"/>
        <v>0</v>
      </c>
      <c r="AR240" s="144" t="s">
        <v>258</v>
      </c>
      <c r="AT240" s="144" t="s">
        <v>253</v>
      </c>
      <c r="AU240" s="144" t="s">
        <v>83</v>
      </c>
      <c r="AY240" s="13" t="s">
        <v>251</v>
      </c>
      <c r="BE240" s="145">
        <f t="shared" si="34"/>
        <v>0</v>
      </c>
      <c r="BF240" s="145">
        <f t="shared" si="35"/>
        <v>0</v>
      </c>
      <c r="BG240" s="145">
        <f t="shared" si="36"/>
        <v>0</v>
      </c>
      <c r="BH240" s="145">
        <f t="shared" si="37"/>
        <v>0</v>
      </c>
      <c r="BI240" s="145">
        <f t="shared" si="38"/>
        <v>0</v>
      </c>
      <c r="BJ240" s="13" t="s">
        <v>83</v>
      </c>
      <c r="BK240" s="145">
        <f t="shared" si="39"/>
        <v>0</v>
      </c>
      <c r="BL240" s="13" t="s">
        <v>258</v>
      </c>
      <c r="BM240" s="144" t="s">
        <v>4343</v>
      </c>
    </row>
    <row r="241" spans="2:65" s="1" customFormat="1" ht="21.75" customHeight="1">
      <c r="B241" s="132"/>
      <c r="C241" s="133" t="s">
        <v>694</v>
      </c>
      <c r="D241" s="133" t="s">
        <v>253</v>
      </c>
      <c r="E241" s="134" t="s">
        <v>2264</v>
      </c>
      <c r="F241" s="135" t="s">
        <v>2265</v>
      </c>
      <c r="G241" s="136" t="s">
        <v>401</v>
      </c>
      <c r="H241" s="137">
        <v>69</v>
      </c>
      <c r="I241" s="138"/>
      <c r="J241" s="139">
        <f t="shared" si="30"/>
        <v>0</v>
      </c>
      <c r="K241" s="135" t="s">
        <v>257</v>
      </c>
      <c r="L241" s="28"/>
      <c r="M241" s="140" t="s">
        <v>1</v>
      </c>
      <c r="N241" s="141" t="s">
        <v>41</v>
      </c>
      <c r="P241" s="142">
        <f t="shared" si="31"/>
        <v>0</v>
      </c>
      <c r="Q241" s="142">
        <v>0</v>
      </c>
      <c r="R241" s="142">
        <f t="shared" si="32"/>
        <v>0</v>
      </c>
      <c r="S241" s="142">
        <v>0</v>
      </c>
      <c r="T241" s="143">
        <f t="shared" si="33"/>
        <v>0</v>
      </c>
      <c r="AR241" s="144" t="s">
        <v>258</v>
      </c>
      <c r="AT241" s="144" t="s">
        <v>253</v>
      </c>
      <c r="AU241" s="144" t="s">
        <v>83</v>
      </c>
      <c r="AY241" s="13" t="s">
        <v>251</v>
      </c>
      <c r="BE241" s="145">
        <f t="shared" si="34"/>
        <v>0</v>
      </c>
      <c r="BF241" s="145">
        <f t="shared" si="35"/>
        <v>0</v>
      </c>
      <c r="BG241" s="145">
        <f t="shared" si="36"/>
        <v>0</v>
      </c>
      <c r="BH241" s="145">
        <f t="shared" si="37"/>
        <v>0</v>
      </c>
      <c r="BI241" s="145">
        <f t="shared" si="38"/>
        <v>0</v>
      </c>
      <c r="BJ241" s="13" t="s">
        <v>83</v>
      </c>
      <c r="BK241" s="145">
        <f t="shared" si="39"/>
        <v>0</v>
      </c>
      <c r="BL241" s="13" t="s">
        <v>258</v>
      </c>
      <c r="BM241" s="144" t="s">
        <v>4344</v>
      </c>
    </row>
    <row r="242" spans="2:65" s="1" customFormat="1" ht="16.5" customHeight="1">
      <c r="B242" s="132"/>
      <c r="C242" s="133" t="s">
        <v>698</v>
      </c>
      <c r="D242" s="133" t="s">
        <v>253</v>
      </c>
      <c r="E242" s="134" t="s">
        <v>2267</v>
      </c>
      <c r="F242" s="135" t="s">
        <v>2268</v>
      </c>
      <c r="G242" s="136" t="s">
        <v>401</v>
      </c>
      <c r="H242" s="137">
        <v>115</v>
      </c>
      <c r="I242" s="138"/>
      <c r="J242" s="139">
        <f t="shared" si="30"/>
        <v>0</v>
      </c>
      <c r="K242" s="135" t="s">
        <v>257</v>
      </c>
      <c r="L242" s="28"/>
      <c r="M242" s="140" t="s">
        <v>1</v>
      </c>
      <c r="N242" s="141" t="s">
        <v>41</v>
      </c>
      <c r="P242" s="142">
        <f t="shared" si="31"/>
        <v>0</v>
      </c>
      <c r="Q242" s="142">
        <v>0</v>
      </c>
      <c r="R242" s="142">
        <f t="shared" si="32"/>
        <v>0</v>
      </c>
      <c r="S242" s="142">
        <v>0</v>
      </c>
      <c r="T242" s="143">
        <f t="shared" si="33"/>
        <v>0</v>
      </c>
      <c r="AR242" s="144" t="s">
        <v>258</v>
      </c>
      <c r="AT242" s="144" t="s">
        <v>253</v>
      </c>
      <c r="AU242" s="144" t="s">
        <v>83</v>
      </c>
      <c r="AY242" s="13" t="s">
        <v>251</v>
      </c>
      <c r="BE242" s="145">
        <f t="shared" si="34"/>
        <v>0</v>
      </c>
      <c r="BF242" s="145">
        <f t="shared" si="35"/>
        <v>0</v>
      </c>
      <c r="BG242" s="145">
        <f t="shared" si="36"/>
        <v>0</v>
      </c>
      <c r="BH242" s="145">
        <f t="shared" si="37"/>
        <v>0</v>
      </c>
      <c r="BI242" s="145">
        <f t="shared" si="38"/>
        <v>0</v>
      </c>
      <c r="BJ242" s="13" t="s">
        <v>83</v>
      </c>
      <c r="BK242" s="145">
        <f t="shared" si="39"/>
        <v>0</v>
      </c>
      <c r="BL242" s="13" t="s">
        <v>258</v>
      </c>
      <c r="BM242" s="144" t="s">
        <v>4345</v>
      </c>
    </row>
    <row r="243" spans="2:65" s="1" customFormat="1" ht="16.5" customHeight="1">
      <c r="B243" s="132"/>
      <c r="C243" s="133" t="s">
        <v>703</v>
      </c>
      <c r="D243" s="133" t="s">
        <v>253</v>
      </c>
      <c r="E243" s="134" t="s">
        <v>2270</v>
      </c>
      <c r="F243" s="135" t="s">
        <v>2271</v>
      </c>
      <c r="G243" s="136" t="s">
        <v>411</v>
      </c>
      <c r="H243" s="137">
        <v>171</v>
      </c>
      <c r="I243" s="138"/>
      <c r="J243" s="139">
        <f t="shared" si="30"/>
        <v>0</v>
      </c>
      <c r="K243" s="135" t="s">
        <v>257</v>
      </c>
      <c r="L243" s="28"/>
      <c r="M243" s="140" t="s">
        <v>1</v>
      </c>
      <c r="N243" s="141" t="s">
        <v>41</v>
      </c>
      <c r="P243" s="142">
        <f t="shared" si="31"/>
        <v>0</v>
      </c>
      <c r="Q243" s="142">
        <v>0</v>
      </c>
      <c r="R243" s="142">
        <f t="shared" si="32"/>
        <v>0</v>
      </c>
      <c r="S243" s="142">
        <v>0</v>
      </c>
      <c r="T243" s="143">
        <f t="shared" si="33"/>
        <v>0</v>
      </c>
      <c r="AR243" s="144" t="s">
        <v>258</v>
      </c>
      <c r="AT243" s="144" t="s">
        <v>253</v>
      </c>
      <c r="AU243" s="144" t="s">
        <v>83</v>
      </c>
      <c r="AY243" s="13" t="s">
        <v>251</v>
      </c>
      <c r="BE243" s="145">
        <f t="shared" si="34"/>
        <v>0</v>
      </c>
      <c r="BF243" s="145">
        <f t="shared" si="35"/>
        <v>0</v>
      </c>
      <c r="BG243" s="145">
        <f t="shared" si="36"/>
        <v>0</v>
      </c>
      <c r="BH243" s="145">
        <f t="shared" si="37"/>
        <v>0</v>
      </c>
      <c r="BI243" s="145">
        <f t="shared" si="38"/>
        <v>0</v>
      </c>
      <c r="BJ243" s="13" t="s">
        <v>83</v>
      </c>
      <c r="BK243" s="145">
        <f t="shared" si="39"/>
        <v>0</v>
      </c>
      <c r="BL243" s="13" t="s">
        <v>258</v>
      </c>
      <c r="BM243" s="144" t="s">
        <v>4346</v>
      </c>
    </row>
    <row r="244" spans="2:65" s="1" customFormat="1" ht="44.25" customHeight="1">
      <c r="B244" s="132"/>
      <c r="C244" s="133" t="s">
        <v>709</v>
      </c>
      <c r="D244" s="133" t="s">
        <v>253</v>
      </c>
      <c r="E244" s="134" t="s">
        <v>2005</v>
      </c>
      <c r="F244" s="135" t="s">
        <v>2006</v>
      </c>
      <c r="G244" s="136" t="s">
        <v>401</v>
      </c>
      <c r="H244" s="137">
        <v>4</v>
      </c>
      <c r="I244" s="138"/>
      <c r="J244" s="139">
        <f t="shared" si="30"/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si="31"/>
        <v>0</v>
      </c>
      <c r="Q244" s="142">
        <v>0</v>
      </c>
      <c r="R244" s="142">
        <f t="shared" si="32"/>
        <v>0</v>
      </c>
      <c r="S244" s="142">
        <v>0</v>
      </c>
      <c r="T244" s="143">
        <f t="shared" si="33"/>
        <v>0</v>
      </c>
      <c r="AR244" s="144" t="s">
        <v>258</v>
      </c>
      <c r="AT244" s="144" t="s">
        <v>253</v>
      </c>
      <c r="AU244" s="144" t="s">
        <v>83</v>
      </c>
      <c r="AY244" s="13" t="s">
        <v>251</v>
      </c>
      <c r="BE244" s="145">
        <f t="shared" si="34"/>
        <v>0</v>
      </c>
      <c r="BF244" s="145">
        <f t="shared" si="35"/>
        <v>0</v>
      </c>
      <c r="BG244" s="145">
        <f t="shared" si="36"/>
        <v>0</v>
      </c>
      <c r="BH244" s="145">
        <f t="shared" si="37"/>
        <v>0</v>
      </c>
      <c r="BI244" s="145">
        <f t="shared" si="38"/>
        <v>0</v>
      </c>
      <c r="BJ244" s="13" t="s">
        <v>83</v>
      </c>
      <c r="BK244" s="145">
        <f t="shared" si="39"/>
        <v>0</v>
      </c>
      <c r="BL244" s="13" t="s">
        <v>258</v>
      </c>
      <c r="BM244" s="144" t="s">
        <v>4347</v>
      </c>
    </row>
    <row r="245" spans="2:65" s="11" customFormat="1" ht="25.9" customHeight="1">
      <c r="B245" s="120"/>
      <c r="D245" s="121" t="s">
        <v>75</v>
      </c>
      <c r="E245" s="122" t="s">
        <v>2273</v>
      </c>
      <c r="F245" s="122" t="s">
        <v>2274</v>
      </c>
      <c r="I245" s="123"/>
      <c r="J245" s="124">
        <f>BK245</f>
        <v>0</v>
      </c>
      <c r="L245" s="120"/>
      <c r="M245" s="125"/>
      <c r="P245" s="126">
        <f>SUM(P246:P270)</f>
        <v>0</v>
      </c>
      <c r="R245" s="126">
        <f>SUM(R246:R270)</f>
        <v>0</v>
      </c>
      <c r="T245" s="127">
        <f>SUM(T246:T270)</f>
        <v>0</v>
      </c>
      <c r="AR245" s="121" t="s">
        <v>83</v>
      </c>
      <c r="AT245" s="128" t="s">
        <v>75</v>
      </c>
      <c r="AU245" s="128" t="s">
        <v>76</v>
      </c>
      <c r="AY245" s="121" t="s">
        <v>251</v>
      </c>
      <c r="BK245" s="129">
        <f>SUM(BK246:BK270)</f>
        <v>0</v>
      </c>
    </row>
    <row r="246" spans="2:65" s="1" customFormat="1" ht="16.5" customHeight="1">
      <c r="B246" s="132"/>
      <c r="C246" s="133" t="s">
        <v>713</v>
      </c>
      <c r="D246" s="133" t="s">
        <v>253</v>
      </c>
      <c r="E246" s="134" t="s">
        <v>2281</v>
      </c>
      <c r="F246" s="135" t="s">
        <v>2282</v>
      </c>
      <c r="G246" s="136" t="s">
        <v>401</v>
      </c>
      <c r="H246" s="137">
        <v>3</v>
      </c>
      <c r="I246" s="138"/>
      <c r="J246" s="139">
        <f t="shared" ref="J246:J270" si="40">ROUND(I246*H246,2)</f>
        <v>0</v>
      </c>
      <c r="K246" s="135" t="s">
        <v>257</v>
      </c>
      <c r="L246" s="28"/>
      <c r="M246" s="140" t="s">
        <v>1</v>
      </c>
      <c r="N246" s="141" t="s">
        <v>41</v>
      </c>
      <c r="P246" s="142">
        <f t="shared" ref="P246:P270" si="41">O246*H246</f>
        <v>0</v>
      </c>
      <c r="Q246" s="142">
        <v>0</v>
      </c>
      <c r="R246" s="142">
        <f t="shared" ref="R246:R270" si="42">Q246*H246</f>
        <v>0</v>
      </c>
      <c r="S246" s="142">
        <v>0</v>
      </c>
      <c r="T246" s="143">
        <f t="shared" ref="T246:T270" si="43">S246*H246</f>
        <v>0</v>
      </c>
      <c r="AR246" s="144" t="s">
        <v>258</v>
      </c>
      <c r="AT246" s="144" t="s">
        <v>253</v>
      </c>
      <c r="AU246" s="144" t="s">
        <v>83</v>
      </c>
      <c r="AY246" s="13" t="s">
        <v>251</v>
      </c>
      <c r="BE246" s="145">
        <f t="shared" ref="BE246:BE270" si="44">IF(N246="základní",J246,0)</f>
        <v>0</v>
      </c>
      <c r="BF246" s="145">
        <f t="shared" ref="BF246:BF270" si="45">IF(N246="snížená",J246,0)</f>
        <v>0</v>
      </c>
      <c r="BG246" s="145">
        <f t="shared" ref="BG246:BG270" si="46">IF(N246="zákl. přenesená",J246,0)</f>
        <v>0</v>
      </c>
      <c r="BH246" s="145">
        <f t="shared" ref="BH246:BH270" si="47">IF(N246="sníž. přenesená",J246,0)</f>
        <v>0</v>
      </c>
      <c r="BI246" s="145">
        <f t="shared" ref="BI246:BI270" si="48">IF(N246="nulová",J246,0)</f>
        <v>0</v>
      </c>
      <c r="BJ246" s="13" t="s">
        <v>83</v>
      </c>
      <c r="BK246" s="145">
        <f t="shared" ref="BK246:BK270" si="49">ROUND(I246*H246,2)</f>
        <v>0</v>
      </c>
      <c r="BL246" s="13" t="s">
        <v>258</v>
      </c>
      <c r="BM246" s="144" t="s">
        <v>4348</v>
      </c>
    </row>
    <row r="247" spans="2:65" s="1" customFormat="1" ht="37.9" customHeight="1">
      <c r="B247" s="132"/>
      <c r="C247" s="133" t="s">
        <v>717</v>
      </c>
      <c r="D247" s="133" t="s">
        <v>253</v>
      </c>
      <c r="E247" s="134" t="s">
        <v>2287</v>
      </c>
      <c r="F247" s="135" t="s">
        <v>2288</v>
      </c>
      <c r="G247" s="136" t="s">
        <v>401</v>
      </c>
      <c r="H247" s="137">
        <v>2</v>
      </c>
      <c r="I247" s="138"/>
      <c r="J247" s="139">
        <f t="shared" si="40"/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 t="shared" si="41"/>
        <v>0</v>
      </c>
      <c r="Q247" s="142">
        <v>0</v>
      </c>
      <c r="R247" s="142">
        <f t="shared" si="42"/>
        <v>0</v>
      </c>
      <c r="S247" s="142">
        <v>0</v>
      </c>
      <c r="T247" s="143">
        <f t="shared" si="43"/>
        <v>0</v>
      </c>
      <c r="AR247" s="144" t="s">
        <v>258</v>
      </c>
      <c r="AT247" s="144" t="s">
        <v>253</v>
      </c>
      <c r="AU247" s="144" t="s">
        <v>83</v>
      </c>
      <c r="AY247" s="13" t="s">
        <v>251</v>
      </c>
      <c r="BE247" s="145">
        <f t="shared" si="44"/>
        <v>0</v>
      </c>
      <c r="BF247" s="145">
        <f t="shared" si="45"/>
        <v>0</v>
      </c>
      <c r="BG247" s="145">
        <f t="shared" si="46"/>
        <v>0</v>
      </c>
      <c r="BH247" s="145">
        <f t="shared" si="47"/>
        <v>0</v>
      </c>
      <c r="BI247" s="145">
        <f t="shared" si="48"/>
        <v>0</v>
      </c>
      <c r="BJ247" s="13" t="s">
        <v>83</v>
      </c>
      <c r="BK247" s="145">
        <f t="shared" si="49"/>
        <v>0</v>
      </c>
      <c r="BL247" s="13" t="s">
        <v>258</v>
      </c>
      <c r="BM247" s="144" t="s">
        <v>4349</v>
      </c>
    </row>
    <row r="248" spans="2:65" s="1" customFormat="1" ht="16.5" customHeight="1">
      <c r="B248" s="132"/>
      <c r="C248" s="133" t="s">
        <v>721</v>
      </c>
      <c r="D248" s="133" t="s">
        <v>253</v>
      </c>
      <c r="E248" s="134" t="s">
        <v>2290</v>
      </c>
      <c r="F248" s="135" t="s">
        <v>2291</v>
      </c>
      <c r="G248" s="136" t="s">
        <v>401</v>
      </c>
      <c r="H248" s="137">
        <v>2</v>
      </c>
      <c r="I248" s="138"/>
      <c r="J248" s="139">
        <f t="shared" si="40"/>
        <v>0</v>
      </c>
      <c r="K248" s="135" t="s">
        <v>257</v>
      </c>
      <c r="L248" s="28"/>
      <c r="M248" s="140" t="s">
        <v>1</v>
      </c>
      <c r="N248" s="141" t="s">
        <v>41</v>
      </c>
      <c r="P248" s="142">
        <f t="shared" si="41"/>
        <v>0</v>
      </c>
      <c r="Q248" s="142">
        <v>0</v>
      </c>
      <c r="R248" s="142">
        <f t="shared" si="42"/>
        <v>0</v>
      </c>
      <c r="S248" s="142">
        <v>0</v>
      </c>
      <c r="T248" s="143">
        <f t="shared" si="43"/>
        <v>0</v>
      </c>
      <c r="AR248" s="144" t="s">
        <v>258</v>
      </c>
      <c r="AT248" s="144" t="s">
        <v>253</v>
      </c>
      <c r="AU248" s="144" t="s">
        <v>83</v>
      </c>
      <c r="AY248" s="13" t="s">
        <v>251</v>
      </c>
      <c r="BE248" s="145">
        <f t="shared" si="44"/>
        <v>0</v>
      </c>
      <c r="BF248" s="145">
        <f t="shared" si="45"/>
        <v>0</v>
      </c>
      <c r="BG248" s="145">
        <f t="shared" si="46"/>
        <v>0</v>
      </c>
      <c r="BH248" s="145">
        <f t="shared" si="47"/>
        <v>0</v>
      </c>
      <c r="BI248" s="145">
        <f t="shared" si="48"/>
        <v>0</v>
      </c>
      <c r="BJ248" s="13" t="s">
        <v>83</v>
      </c>
      <c r="BK248" s="145">
        <f t="shared" si="49"/>
        <v>0</v>
      </c>
      <c r="BL248" s="13" t="s">
        <v>258</v>
      </c>
      <c r="BM248" s="144" t="s">
        <v>4350</v>
      </c>
    </row>
    <row r="249" spans="2:65" s="1" customFormat="1" ht="16.5" customHeight="1">
      <c r="B249" s="132"/>
      <c r="C249" s="133" t="s">
        <v>725</v>
      </c>
      <c r="D249" s="133" t="s">
        <v>253</v>
      </c>
      <c r="E249" s="134" t="s">
        <v>2302</v>
      </c>
      <c r="F249" s="135" t="s">
        <v>2303</v>
      </c>
      <c r="G249" s="136" t="s">
        <v>411</v>
      </c>
      <c r="H249" s="137">
        <v>87</v>
      </c>
      <c r="I249" s="138"/>
      <c r="J249" s="139">
        <f t="shared" si="40"/>
        <v>0</v>
      </c>
      <c r="K249" s="135" t="s">
        <v>257</v>
      </c>
      <c r="L249" s="28"/>
      <c r="M249" s="140" t="s">
        <v>1</v>
      </c>
      <c r="N249" s="141" t="s">
        <v>41</v>
      </c>
      <c r="P249" s="142">
        <f t="shared" si="41"/>
        <v>0</v>
      </c>
      <c r="Q249" s="142">
        <v>0</v>
      </c>
      <c r="R249" s="142">
        <f t="shared" si="42"/>
        <v>0</v>
      </c>
      <c r="S249" s="142">
        <v>0</v>
      </c>
      <c r="T249" s="143">
        <f t="shared" si="43"/>
        <v>0</v>
      </c>
      <c r="AR249" s="144" t="s">
        <v>258</v>
      </c>
      <c r="AT249" s="144" t="s">
        <v>253</v>
      </c>
      <c r="AU249" s="144" t="s">
        <v>83</v>
      </c>
      <c r="AY249" s="13" t="s">
        <v>251</v>
      </c>
      <c r="BE249" s="145">
        <f t="shared" si="44"/>
        <v>0</v>
      </c>
      <c r="BF249" s="145">
        <f t="shared" si="45"/>
        <v>0</v>
      </c>
      <c r="BG249" s="145">
        <f t="shared" si="46"/>
        <v>0</v>
      </c>
      <c r="BH249" s="145">
        <f t="shared" si="47"/>
        <v>0</v>
      </c>
      <c r="BI249" s="145">
        <f t="shared" si="48"/>
        <v>0</v>
      </c>
      <c r="BJ249" s="13" t="s">
        <v>83</v>
      </c>
      <c r="BK249" s="145">
        <f t="shared" si="49"/>
        <v>0</v>
      </c>
      <c r="BL249" s="13" t="s">
        <v>258</v>
      </c>
      <c r="BM249" s="144" t="s">
        <v>4351</v>
      </c>
    </row>
    <row r="250" spans="2:65" s="1" customFormat="1" ht="24.2" customHeight="1">
      <c r="B250" s="132"/>
      <c r="C250" s="133" t="s">
        <v>729</v>
      </c>
      <c r="D250" s="133" t="s">
        <v>253</v>
      </c>
      <c r="E250" s="134" t="s">
        <v>2305</v>
      </c>
      <c r="F250" s="135" t="s">
        <v>2306</v>
      </c>
      <c r="G250" s="136" t="s">
        <v>401</v>
      </c>
      <c r="H250" s="137">
        <v>3</v>
      </c>
      <c r="I250" s="138"/>
      <c r="J250" s="139">
        <f t="shared" si="40"/>
        <v>0</v>
      </c>
      <c r="K250" s="135" t="s">
        <v>257</v>
      </c>
      <c r="L250" s="28"/>
      <c r="M250" s="140" t="s">
        <v>1</v>
      </c>
      <c r="N250" s="141" t="s">
        <v>41</v>
      </c>
      <c r="P250" s="142">
        <f t="shared" si="41"/>
        <v>0</v>
      </c>
      <c r="Q250" s="142">
        <v>0</v>
      </c>
      <c r="R250" s="142">
        <f t="shared" si="42"/>
        <v>0</v>
      </c>
      <c r="S250" s="142">
        <v>0</v>
      </c>
      <c r="T250" s="143">
        <f t="shared" si="43"/>
        <v>0</v>
      </c>
      <c r="AR250" s="144" t="s">
        <v>258</v>
      </c>
      <c r="AT250" s="144" t="s">
        <v>253</v>
      </c>
      <c r="AU250" s="144" t="s">
        <v>83</v>
      </c>
      <c r="AY250" s="13" t="s">
        <v>251</v>
      </c>
      <c r="BE250" s="145">
        <f t="shared" si="44"/>
        <v>0</v>
      </c>
      <c r="BF250" s="145">
        <f t="shared" si="45"/>
        <v>0</v>
      </c>
      <c r="BG250" s="145">
        <f t="shared" si="46"/>
        <v>0</v>
      </c>
      <c r="BH250" s="145">
        <f t="shared" si="47"/>
        <v>0</v>
      </c>
      <c r="BI250" s="145">
        <f t="shared" si="48"/>
        <v>0</v>
      </c>
      <c r="BJ250" s="13" t="s">
        <v>83</v>
      </c>
      <c r="BK250" s="145">
        <f t="shared" si="49"/>
        <v>0</v>
      </c>
      <c r="BL250" s="13" t="s">
        <v>258</v>
      </c>
      <c r="BM250" s="144" t="s">
        <v>4352</v>
      </c>
    </row>
    <row r="251" spans="2:65" s="1" customFormat="1" ht="16.5" customHeight="1">
      <c r="B251" s="132"/>
      <c r="C251" s="133" t="s">
        <v>733</v>
      </c>
      <c r="D251" s="133" t="s">
        <v>253</v>
      </c>
      <c r="E251" s="134" t="s">
        <v>4353</v>
      </c>
      <c r="F251" s="135" t="s">
        <v>4354</v>
      </c>
      <c r="G251" s="136" t="s">
        <v>411</v>
      </c>
      <c r="H251" s="137">
        <v>64</v>
      </c>
      <c r="I251" s="138"/>
      <c r="J251" s="139">
        <f t="shared" si="40"/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 t="shared" si="41"/>
        <v>0</v>
      </c>
      <c r="Q251" s="142">
        <v>0</v>
      </c>
      <c r="R251" s="142">
        <f t="shared" si="42"/>
        <v>0</v>
      </c>
      <c r="S251" s="142">
        <v>0</v>
      </c>
      <c r="T251" s="143">
        <f t="shared" si="43"/>
        <v>0</v>
      </c>
      <c r="AR251" s="144" t="s">
        <v>258</v>
      </c>
      <c r="AT251" s="144" t="s">
        <v>253</v>
      </c>
      <c r="AU251" s="144" t="s">
        <v>83</v>
      </c>
      <c r="AY251" s="13" t="s">
        <v>251</v>
      </c>
      <c r="BE251" s="145">
        <f t="shared" si="44"/>
        <v>0</v>
      </c>
      <c r="BF251" s="145">
        <f t="shared" si="45"/>
        <v>0</v>
      </c>
      <c r="BG251" s="145">
        <f t="shared" si="46"/>
        <v>0</v>
      </c>
      <c r="BH251" s="145">
        <f t="shared" si="47"/>
        <v>0</v>
      </c>
      <c r="BI251" s="145">
        <f t="shared" si="48"/>
        <v>0</v>
      </c>
      <c r="BJ251" s="13" t="s">
        <v>83</v>
      </c>
      <c r="BK251" s="145">
        <f t="shared" si="49"/>
        <v>0</v>
      </c>
      <c r="BL251" s="13" t="s">
        <v>258</v>
      </c>
      <c r="BM251" s="144" t="s">
        <v>4355</v>
      </c>
    </row>
    <row r="252" spans="2:65" s="1" customFormat="1" ht="16.5" customHeight="1">
      <c r="B252" s="132"/>
      <c r="C252" s="133" t="s">
        <v>737</v>
      </c>
      <c r="D252" s="133" t="s">
        <v>253</v>
      </c>
      <c r="E252" s="134" t="s">
        <v>2311</v>
      </c>
      <c r="F252" s="135" t="s">
        <v>2312</v>
      </c>
      <c r="G252" s="136" t="s">
        <v>401</v>
      </c>
      <c r="H252" s="137">
        <v>1</v>
      </c>
      <c r="I252" s="138"/>
      <c r="J252" s="139">
        <f t="shared" si="40"/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 t="shared" si="41"/>
        <v>0</v>
      </c>
      <c r="Q252" s="142">
        <v>0</v>
      </c>
      <c r="R252" s="142">
        <f t="shared" si="42"/>
        <v>0</v>
      </c>
      <c r="S252" s="142">
        <v>0</v>
      </c>
      <c r="T252" s="143">
        <f t="shared" si="43"/>
        <v>0</v>
      </c>
      <c r="AR252" s="144" t="s">
        <v>258</v>
      </c>
      <c r="AT252" s="144" t="s">
        <v>253</v>
      </c>
      <c r="AU252" s="144" t="s">
        <v>83</v>
      </c>
      <c r="AY252" s="13" t="s">
        <v>251</v>
      </c>
      <c r="BE252" s="145">
        <f t="shared" si="44"/>
        <v>0</v>
      </c>
      <c r="BF252" s="145">
        <f t="shared" si="45"/>
        <v>0</v>
      </c>
      <c r="BG252" s="145">
        <f t="shared" si="46"/>
        <v>0</v>
      </c>
      <c r="BH252" s="145">
        <f t="shared" si="47"/>
        <v>0</v>
      </c>
      <c r="BI252" s="145">
        <f t="shared" si="48"/>
        <v>0</v>
      </c>
      <c r="BJ252" s="13" t="s">
        <v>83</v>
      </c>
      <c r="BK252" s="145">
        <f t="shared" si="49"/>
        <v>0</v>
      </c>
      <c r="BL252" s="13" t="s">
        <v>258</v>
      </c>
      <c r="BM252" s="144" t="s">
        <v>4356</v>
      </c>
    </row>
    <row r="253" spans="2:65" s="1" customFormat="1" ht="16.5" customHeight="1">
      <c r="B253" s="132"/>
      <c r="C253" s="133" t="s">
        <v>741</v>
      </c>
      <c r="D253" s="133" t="s">
        <v>253</v>
      </c>
      <c r="E253" s="134" t="s">
        <v>2314</v>
      </c>
      <c r="F253" s="135" t="s">
        <v>2315</v>
      </c>
      <c r="G253" s="136" t="s">
        <v>401</v>
      </c>
      <c r="H253" s="137">
        <v>46</v>
      </c>
      <c r="I253" s="138"/>
      <c r="J253" s="139">
        <f t="shared" si="40"/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 t="shared" si="41"/>
        <v>0</v>
      </c>
      <c r="Q253" s="142">
        <v>0</v>
      </c>
      <c r="R253" s="142">
        <f t="shared" si="42"/>
        <v>0</v>
      </c>
      <c r="S253" s="142">
        <v>0</v>
      </c>
      <c r="T253" s="143">
        <f t="shared" si="43"/>
        <v>0</v>
      </c>
      <c r="AR253" s="144" t="s">
        <v>258</v>
      </c>
      <c r="AT253" s="144" t="s">
        <v>253</v>
      </c>
      <c r="AU253" s="144" t="s">
        <v>83</v>
      </c>
      <c r="AY253" s="13" t="s">
        <v>251</v>
      </c>
      <c r="BE253" s="145">
        <f t="shared" si="44"/>
        <v>0</v>
      </c>
      <c r="BF253" s="145">
        <f t="shared" si="45"/>
        <v>0</v>
      </c>
      <c r="BG253" s="145">
        <f t="shared" si="46"/>
        <v>0</v>
      </c>
      <c r="BH253" s="145">
        <f t="shared" si="47"/>
        <v>0</v>
      </c>
      <c r="BI253" s="145">
        <f t="shared" si="48"/>
        <v>0</v>
      </c>
      <c r="BJ253" s="13" t="s">
        <v>83</v>
      </c>
      <c r="BK253" s="145">
        <f t="shared" si="49"/>
        <v>0</v>
      </c>
      <c r="BL253" s="13" t="s">
        <v>258</v>
      </c>
      <c r="BM253" s="144" t="s">
        <v>4357</v>
      </c>
    </row>
    <row r="254" spans="2:65" s="1" customFormat="1" ht="37.9" customHeight="1">
      <c r="B254" s="132"/>
      <c r="C254" s="133" t="s">
        <v>745</v>
      </c>
      <c r="D254" s="133" t="s">
        <v>253</v>
      </c>
      <c r="E254" s="134" t="s">
        <v>2320</v>
      </c>
      <c r="F254" s="135" t="s">
        <v>2321</v>
      </c>
      <c r="G254" s="136" t="s">
        <v>401</v>
      </c>
      <c r="H254" s="137">
        <v>12</v>
      </c>
      <c r="I254" s="138"/>
      <c r="J254" s="139">
        <f t="shared" si="40"/>
        <v>0</v>
      </c>
      <c r="K254" s="135" t="s">
        <v>257</v>
      </c>
      <c r="L254" s="28"/>
      <c r="M254" s="140" t="s">
        <v>1</v>
      </c>
      <c r="N254" s="141" t="s">
        <v>41</v>
      </c>
      <c r="P254" s="142">
        <f t="shared" si="41"/>
        <v>0</v>
      </c>
      <c r="Q254" s="142">
        <v>0</v>
      </c>
      <c r="R254" s="142">
        <f t="shared" si="42"/>
        <v>0</v>
      </c>
      <c r="S254" s="142">
        <v>0</v>
      </c>
      <c r="T254" s="143">
        <f t="shared" si="43"/>
        <v>0</v>
      </c>
      <c r="AR254" s="144" t="s">
        <v>258</v>
      </c>
      <c r="AT254" s="144" t="s">
        <v>253</v>
      </c>
      <c r="AU254" s="144" t="s">
        <v>83</v>
      </c>
      <c r="AY254" s="13" t="s">
        <v>251</v>
      </c>
      <c r="BE254" s="145">
        <f t="shared" si="44"/>
        <v>0</v>
      </c>
      <c r="BF254" s="145">
        <f t="shared" si="45"/>
        <v>0</v>
      </c>
      <c r="BG254" s="145">
        <f t="shared" si="46"/>
        <v>0</v>
      </c>
      <c r="BH254" s="145">
        <f t="shared" si="47"/>
        <v>0</v>
      </c>
      <c r="BI254" s="145">
        <f t="shared" si="48"/>
        <v>0</v>
      </c>
      <c r="BJ254" s="13" t="s">
        <v>83</v>
      </c>
      <c r="BK254" s="145">
        <f t="shared" si="49"/>
        <v>0</v>
      </c>
      <c r="BL254" s="13" t="s">
        <v>258</v>
      </c>
      <c r="BM254" s="144" t="s">
        <v>4358</v>
      </c>
    </row>
    <row r="255" spans="2:65" s="1" customFormat="1" ht="16.5" customHeight="1">
      <c r="B255" s="132"/>
      <c r="C255" s="133" t="s">
        <v>759</v>
      </c>
      <c r="D255" s="133" t="s">
        <v>253</v>
      </c>
      <c r="E255" s="134" t="s">
        <v>2323</v>
      </c>
      <c r="F255" s="135" t="s">
        <v>2324</v>
      </c>
      <c r="G255" s="136" t="s">
        <v>401</v>
      </c>
      <c r="H255" s="137">
        <v>2</v>
      </c>
      <c r="I255" s="138"/>
      <c r="J255" s="139">
        <f t="shared" si="40"/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si="41"/>
        <v>0</v>
      </c>
      <c r="Q255" s="142">
        <v>0</v>
      </c>
      <c r="R255" s="142">
        <f t="shared" si="42"/>
        <v>0</v>
      </c>
      <c r="S255" s="142">
        <v>0</v>
      </c>
      <c r="T255" s="143">
        <f t="shared" si="43"/>
        <v>0</v>
      </c>
      <c r="AR255" s="144" t="s">
        <v>258</v>
      </c>
      <c r="AT255" s="144" t="s">
        <v>253</v>
      </c>
      <c r="AU255" s="144" t="s">
        <v>83</v>
      </c>
      <c r="AY255" s="13" t="s">
        <v>251</v>
      </c>
      <c r="BE255" s="145">
        <f t="shared" si="44"/>
        <v>0</v>
      </c>
      <c r="BF255" s="145">
        <f t="shared" si="45"/>
        <v>0</v>
      </c>
      <c r="BG255" s="145">
        <f t="shared" si="46"/>
        <v>0</v>
      </c>
      <c r="BH255" s="145">
        <f t="shared" si="47"/>
        <v>0</v>
      </c>
      <c r="BI255" s="145">
        <f t="shared" si="48"/>
        <v>0</v>
      </c>
      <c r="BJ255" s="13" t="s">
        <v>83</v>
      </c>
      <c r="BK255" s="145">
        <f t="shared" si="49"/>
        <v>0</v>
      </c>
      <c r="BL255" s="13" t="s">
        <v>258</v>
      </c>
      <c r="BM255" s="144" t="s">
        <v>4359</v>
      </c>
    </row>
    <row r="256" spans="2:65" s="1" customFormat="1" ht="16.5" customHeight="1">
      <c r="B256" s="132"/>
      <c r="C256" s="133" t="s">
        <v>763</v>
      </c>
      <c r="D256" s="133" t="s">
        <v>253</v>
      </c>
      <c r="E256" s="134" t="s">
        <v>2329</v>
      </c>
      <c r="F256" s="135" t="s">
        <v>2330</v>
      </c>
      <c r="G256" s="136" t="s">
        <v>401</v>
      </c>
      <c r="H256" s="137">
        <v>3</v>
      </c>
      <c r="I256" s="138"/>
      <c r="J256" s="139">
        <f t="shared" si="4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41"/>
        <v>0</v>
      </c>
      <c r="Q256" s="142">
        <v>0</v>
      </c>
      <c r="R256" s="142">
        <f t="shared" si="42"/>
        <v>0</v>
      </c>
      <c r="S256" s="142">
        <v>0</v>
      </c>
      <c r="T256" s="143">
        <f t="shared" si="43"/>
        <v>0</v>
      </c>
      <c r="AR256" s="144" t="s">
        <v>258</v>
      </c>
      <c r="AT256" s="144" t="s">
        <v>253</v>
      </c>
      <c r="AU256" s="144" t="s">
        <v>83</v>
      </c>
      <c r="AY256" s="13" t="s">
        <v>251</v>
      </c>
      <c r="BE256" s="145">
        <f t="shared" si="44"/>
        <v>0</v>
      </c>
      <c r="BF256" s="145">
        <f t="shared" si="45"/>
        <v>0</v>
      </c>
      <c r="BG256" s="145">
        <f t="shared" si="46"/>
        <v>0</v>
      </c>
      <c r="BH256" s="145">
        <f t="shared" si="47"/>
        <v>0</v>
      </c>
      <c r="BI256" s="145">
        <f t="shared" si="48"/>
        <v>0</v>
      </c>
      <c r="BJ256" s="13" t="s">
        <v>83</v>
      </c>
      <c r="BK256" s="145">
        <f t="shared" si="49"/>
        <v>0</v>
      </c>
      <c r="BL256" s="13" t="s">
        <v>258</v>
      </c>
      <c r="BM256" s="144" t="s">
        <v>4360</v>
      </c>
    </row>
    <row r="257" spans="2:65" s="1" customFormat="1" ht="16.5" customHeight="1">
      <c r="B257" s="132"/>
      <c r="C257" s="133" t="s">
        <v>767</v>
      </c>
      <c r="D257" s="133" t="s">
        <v>253</v>
      </c>
      <c r="E257" s="134" t="s">
        <v>2332</v>
      </c>
      <c r="F257" s="135" t="s">
        <v>2333</v>
      </c>
      <c r="G257" s="136" t="s">
        <v>401</v>
      </c>
      <c r="H257" s="137">
        <v>2</v>
      </c>
      <c r="I257" s="138"/>
      <c r="J257" s="139">
        <f t="shared" si="4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41"/>
        <v>0</v>
      </c>
      <c r="Q257" s="142">
        <v>0</v>
      </c>
      <c r="R257" s="142">
        <f t="shared" si="42"/>
        <v>0</v>
      </c>
      <c r="S257" s="142">
        <v>0</v>
      </c>
      <c r="T257" s="143">
        <f t="shared" si="43"/>
        <v>0</v>
      </c>
      <c r="AR257" s="144" t="s">
        <v>258</v>
      </c>
      <c r="AT257" s="144" t="s">
        <v>253</v>
      </c>
      <c r="AU257" s="144" t="s">
        <v>83</v>
      </c>
      <c r="AY257" s="13" t="s">
        <v>251</v>
      </c>
      <c r="BE257" s="145">
        <f t="shared" si="44"/>
        <v>0</v>
      </c>
      <c r="BF257" s="145">
        <f t="shared" si="45"/>
        <v>0</v>
      </c>
      <c r="BG257" s="145">
        <f t="shared" si="46"/>
        <v>0</v>
      </c>
      <c r="BH257" s="145">
        <f t="shared" si="47"/>
        <v>0</v>
      </c>
      <c r="BI257" s="145">
        <f t="shared" si="48"/>
        <v>0</v>
      </c>
      <c r="BJ257" s="13" t="s">
        <v>83</v>
      </c>
      <c r="BK257" s="145">
        <f t="shared" si="49"/>
        <v>0</v>
      </c>
      <c r="BL257" s="13" t="s">
        <v>258</v>
      </c>
      <c r="BM257" s="144" t="s">
        <v>4361</v>
      </c>
    </row>
    <row r="258" spans="2:65" s="1" customFormat="1" ht="16.5" customHeight="1">
      <c r="B258" s="132"/>
      <c r="C258" s="133" t="s">
        <v>771</v>
      </c>
      <c r="D258" s="133" t="s">
        <v>253</v>
      </c>
      <c r="E258" s="134" t="s">
        <v>2344</v>
      </c>
      <c r="F258" s="135" t="s">
        <v>2345</v>
      </c>
      <c r="G258" s="136" t="s">
        <v>401</v>
      </c>
      <c r="H258" s="137">
        <v>2</v>
      </c>
      <c r="I258" s="138"/>
      <c r="J258" s="139">
        <f t="shared" si="4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41"/>
        <v>0</v>
      </c>
      <c r="Q258" s="142">
        <v>0</v>
      </c>
      <c r="R258" s="142">
        <f t="shared" si="42"/>
        <v>0</v>
      </c>
      <c r="S258" s="142">
        <v>0</v>
      </c>
      <c r="T258" s="143">
        <f t="shared" si="43"/>
        <v>0</v>
      </c>
      <c r="AR258" s="144" t="s">
        <v>258</v>
      </c>
      <c r="AT258" s="144" t="s">
        <v>253</v>
      </c>
      <c r="AU258" s="144" t="s">
        <v>83</v>
      </c>
      <c r="AY258" s="13" t="s">
        <v>251</v>
      </c>
      <c r="BE258" s="145">
        <f t="shared" si="44"/>
        <v>0</v>
      </c>
      <c r="BF258" s="145">
        <f t="shared" si="45"/>
        <v>0</v>
      </c>
      <c r="BG258" s="145">
        <f t="shared" si="46"/>
        <v>0</v>
      </c>
      <c r="BH258" s="145">
        <f t="shared" si="47"/>
        <v>0</v>
      </c>
      <c r="BI258" s="145">
        <f t="shared" si="48"/>
        <v>0</v>
      </c>
      <c r="BJ258" s="13" t="s">
        <v>83</v>
      </c>
      <c r="BK258" s="145">
        <f t="shared" si="49"/>
        <v>0</v>
      </c>
      <c r="BL258" s="13" t="s">
        <v>258</v>
      </c>
      <c r="BM258" s="144" t="s">
        <v>4362</v>
      </c>
    </row>
    <row r="259" spans="2:65" s="1" customFormat="1" ht="16.5" customHeight="1">
      <c r="B259" s="132"/>
      <c r="C259" s="133" t="s">
        <v>777</v>
      </c>
      <c r="D259" s="133" t="s">
        <v>253</v>
      </c>
      <c r="E259" s="134" t="s">
        <v>2350</v>
      </c>
      <c r="F259" s="135" t="s">
        <v>2351</v>
      </c>
      <c r="G259" s="136" t="s">
        <v>401</v>
      </c>
      <c r="H259" s="137">
        <v>4</v>
      </c>
      <c r="I259" s="138"/>
      <c r="J259" s="139">
        <f t="shared" si="40"/>
        <v>0</v>
      </c>
      <c r="K259" s="135" t="s">
        <v>257</v>
      </c>
      <c r="L259" s="28"/>
      <c r="M259" s="140" t="s">
        <v>1</v>
      </c>
      <c r="N259" s="141" t="s">
        <v>41</v>
      </c>
      <c r="P259" s="142">
        <f t="shared" si="41"/>
        <v>0</v>
      </c>
      <c r="Q259" s="142">
        <v>0</v>
      </c>
      <c r="R259" s="142">
        <f t="shared" si="42"/>
        <v>0</v>
      </c>
      <c r="S259" s="142">
        <v>0</v>
      </c>
      <c r="T259" s="143">
        <f t="shared" si="43"/>
        <v>0</v>
      </c>
      <c r="AR259" s="144" t="s">
        <v>258</v>
      </c>
      <c r="AT259" s="144" t="s">
        <v>253</v>
      </c>
      <c r="AU259" s="144" t="s">
        <v>83</v>
      </c>
      <c r="AY259" s="13" t="s">
        <v>251</v>
      </c>
      <c r="BE259" s="145">
        <f t="shared" si="44"/>
        <v>0</v>
      </c>
      <c r="BF259" s="145">
        <f t="shared" si="45"/>
        <v>0</v>
      </c>
      <c r="BG259" s="145">
        <f t="shared" si="46"/>
        <v>0</v>
      </c>
      <c r="BH259" s="145">
        <f t="shared" si="47"/>
        <v>0</v>
      </c>
      <c r="BI259" s="145">
        <f t="shared" si="48"/>
        <v>0</v>
      </c>
      <c r="BJ259" s="13" t="s">
        <v>83</v>
      </c>
      <c r="BK259" s="145">
        <f t="shared" si="49"/>
        <v>0</v>
      </c>
      <c r="BL259" s="13" t="s">
        <v>258</v>
      </c>
      <c r="BM259" s="144" t="s">
        <v>4363</v>
      </c>
    </row>
    <row r="260" spans="2:65" s="1" customFormat="1" ht="16.5" customHeight="1">
      <c r="B260" s="132"/>
      <c r="C260" s="133" t="s">
        <v>785</v>
      </c>
      <c r="D260" s="133" t="s">
        <v>253</v>
      </c>
      <c r="E260" s="134" t="s">
        <v>2353</v>
      </c>
      <c r="F260" s="135" t="s">
        <v>2354</v>
      </c>
      <c r="G260" s="136" t="s">
        <v>401</v>
      </c>
      <c r="H260" s="137">
        <v>7</v>
      </c>
      <c r="I260" s="138"/>
      <c r="J260" s="139">
        <f t="shared" si="40"/>
        <v>0</v>
      </c>
      <c r="K260" s="135" t="s">
        <v>257</v>
      </c>
      <c r="L260" s="28"/>
      <c r="M260" s="140" t="s">
        <v>1</v>
      </c>
      <c r="N260" s="141" t="s">
        <v>41</v>
      </c>
      <c r="P260" s="142">
        <f t="shared" si="41"/>
        <v>0</v>
      </c>
      <c r="Q260" s="142">
        <v>0</v>
      </c>
      <c r="R260" s="142">
        <f t="shared" si="42"/>
        <v>0</v>
      </c>
      <c r="S260" s="142">
        <v>0</v>
      </c>
      <c r="T260" s="143">
        <f t="shared" si="43"/>
        <v>0</v>
      </c>
      <c r="AR260" s="144" t="s">
        <v>258</v>
      </c>
      <c r="AT260" s="144" t="s">
        <v>253</v>
      </c>
      <c r="AU260" s="144" t="s">
        <v>83</v>
      </c>
      <c r="AY260" s="13" t="s">
        <v>251</v>
      </c>
      <c r="BE260" s="145">
        <f t="shared" si="44"/>
        <v>0</v>
      </c>
      <c r="BF260" s="145">
        <f t="shared" si="45"/>
        <v>0</v>
      </c>
      <c r="BG260" s="145">
        <f t="shared" si="46"/>
        <v>0</v>
      </c>
      <c r="BH260" s="145">
        <f t="shared" si="47"/>
        <v>0</v>
      </c>
      <c r="BI260" s="145">
        <f t="shared" si="48"/>
        <v>0</v>
      </c>
      <c r="BJ260" s="13" t="s">
        <v>83</v>
      </c>
      <c r="BK260" s="145">
        <f t="shared" si="49"/>
        <v>0</v>
      </c>
      <c r="BL260" s="13" t="s">
        <v>258</v>
      </c>
      <c r="BM260" s="144" t="s">
        <v>4364</v>
      </c>
    </row>
    <row r="261" spans="2:65" s="1" customFormat="1" ht="33" customHeight="1">
      <c r="B261" s="132"/>
      <c r="C261" s="133" t="s">
        <v>789</v>
      </c>
      <c r="D261" s="133" t="s">
        <v>253</v>
      </c>
      <c r="E261" s="134" t="s">
        <v>2356</v>
      </c>
      <c r="F261" s="135" t="s">
        <v>2357</v>
      </c>
      <c r="G261" s="136" t="s">
        <v>401</v>
      </c>
      <c r="H261" s="137">
        <v>8</v>
      </c>
      <c r="I261" s="138"/>
      <c r="J261" s="139">
        <f t="shared" si="40"/>
        <v>0</v>
      </c>
      <c r="K261" s="135" t="s">
        <v>257</v>
      </c>
      <c r="L261" s="28"/>
      <c r="M261" s="140" t="s">
        <v>1</v>
      </c>
      <c r="N261" s="141" t="s">
        <v>41</v>
      </c>
      <c r="P261" s="142">
        <f t="shared" si="41"/>
        <v>0</v>
      </c>
      <c r="Q261" s="142">
        <v>0</v>
      </c>
      <c r="R261" s="142">
        <f t="shared" si="42"/>
        <v>0</v>
      </c>
      <c r="S261" s="142">
        <v>0</v>
      </c>
      <c r="T261" s="143">
        <f t="shared" si="43"/>
        <v>0</v>
      </c>
      <c r="AR261" s="144" t="s">
        <v>258</v>
      </c>
      <c r="AT261" s="144" t="s">
        <v>253</v>
      </c>
      <c r="AU261" s="144" t="s">
        <v>83</v>
      </c>
      <c r="AY261" s="13" t="s">
        <v>251</v>
      </c>
      <c r="BE261" s="145">
        <f t="shared" si="44"/>
        <v>0</v>
      </c>
      <c r="BF261" s="145">
        <f t="shared" si="45"/>
        <v>0</v>
      </c>
      <c r="BG261" s="145">
        <f t="shared" si="46"/>
        <v>0</v>
      </c>
      <c r="BH261" s="145">
        <f t="shared" si="47"/>
        <v>0</v>
      </c>
      <c r="BI261" s="145">
        <f t="shared" si="48"/>
        <v>0</v>
      </c>
      <c r="BJ261" s="13" t="s">
        <v>83</v>
      </c>
      <c r="BK261" s="145">
        <f t="shared" si="49"/>
        <v>0</v>
      </c>
      <c r="BL261" s="13" t="s">
        <v>258</v>
      </c>
      <c r="BM261" s="144" t="s">
        <v>4365</v>
      </c>
    </row>
    <row r="262" spans="2:65" s="1" customFormat="1" ht="16.5" customHeight="1">
      <c r="B262" s="132"/>
      <c r="C262" s="133" t="s">
        <v>793</v>
      </c>
      <c r="D262" s="133" t="s">
        <v>253</v>
      </c>
      <c r="E262" s="134" t="s">
        <v>2365</v>
      </c>
      <c r="F262" s="135" t="s">
        <v>2366</v>
      </c>
      <c r="G262" s="136" t="s">
        <v>411</v>
      </c>
      <c r="H262" s="137">
        <v>316</v>
      </c>
      <c r="I262" s="138"/>
      <c r="J262" s="139">
        <f t="shared" si="40"/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 t="shared" si="41"/>
        <v>0</v>
      </c>
      <c r="Q262" s="142">
        <v>0</v>
      </c>
      <c r="R262" s="142">
        <f t="shared" si="42"/>
        <v>0</v>
      </c>
      <c r="S262" s="142">
        <v>0</v>
      </c>
      <c r="T262" s="143">
        <f t="shared" si="43"/>
        <v>0</v>
      </c>
      <c r="AR262" s="144" t="s">
        <v>258</v>
      </c>
      <c r="AT262" s="144" t="s">
        <v>253</v>
      </c>
      <c r="AU262" s="144" t="s">
        <v>83</v>
      </c>
      <c r="AY262" s="13" t="s">
        <v>251</v>
      </c>
      <c r="BE262" s="145">
        <f t="shared" si="44"/>
        <v>0</v>
      </c>
      <c r="BF262" s="145">
        <f t="shared" si="45"/>
        <v>0</v>
      </c>
      <c r="BG262" s="145">
        <f t="shared" si="46"/>
        <v>0</v>
      </c>
      <c r="BH262" s="145">
        <f t="shared" si="47"/>
        <v>0</v>
      </c>
      <c r="BI262" s="145">
        <f t="shared" si="48"/>
        <v>0</v>
      </c>
      <c r="BJ262" s="13" t="s">
        <v>83</v>
      </c>
      <c r="BK262" s="145">
        <f t="shared" si="49"/>
        <v>0</v>
      </c>
      <c r="BL262" s="13" t="s">
        <v>258</v>
      </c>
      <c r="BM262" s="144" t="s">
        <v>4366</v>
      </c>
    </row>
    <row r="263" spans="2:65" s="1" customFormat="1" ht="24.2" customHeight="1">
      <c r="B263" s="132"/>
      <c r="C263" s="133" t="s">
        <v>798</v>
      </c>
      <c r="D263" s="133" t="s">
        <v>253</v>
      </c>
      <c r="E263" s="134" t="s">
        <v>2371</v>
      </c>
      <c r="F263" s="135" t="s">
        <v>2372</v>
      </c>
      <c r="G263" s="136" t="s">
        <v>411</v>
      </c>
      <c r="H263" s="137">
        <v>464</v>
      </c>
      <c r="I263" s="138"/>
      <c r="J263" s="139">
        <f t="shared" si="40"/>
        <v>0</v>
      </c>
      <c r="K263" s="135" t="s">
        <v>257</v>
      </c>
      <c r="L263" s="28"/>
      <c r="M263" s="140" t="s">
        <v>1</v>
      </c>
      <c r="N263" s="141" t="s">
        <v>41</v>
      </c>
      <c r="P263" s="142">
        <f t="shared" si="41"/>
        <v>0</v>
      </c>
      <c r="Q263" s="142">
        <v>0</v>
      </c>
      <c r="R263" s="142">
        <f t="shared" si="42"/>
        <v>0</v>
      </c>
      <c r="S263" s="142">
        <v>0</v>
      </c>
      <c r="T263" s="143">
        <f t="shared" si="43"/>
        <v>0</v>
      </c>
      <c r="AR263" s="144" t="s">
        <v>258</v>
      </c>
      <c r="AT263" s="144" t="s">
        <v>253</v>
      </c>
      <c r="AU263" s="144" t="s">
        <v>83</v>
      </c>
      <c r="AY263" s="13" t="s">
        <v>251</v>
      </c>
      <c r="BE263" s="145">
        <f t="shared" si="44"/>
        <v>0</v>
      </c>
      <c r="BF263" s="145">
        <f t="shared" si="45"/>
        <v>0</v>
      </c>
      <c r="BG263" s="145">
        <f t="shared" si="46"/>
        <v>0</v>
      </c>
      <c r="BH263" s="145">
        <f t="shared" si="47"/>
        <v>0</v>
      </c>
      <c r="BI263" s="145">
        <f t="shared" si="48"/>
        <v>0</v>
      </c>
      <c r="BJ263" s="13" t="s">
        <v>83</v>
      </c>
      <c r="BK263" s="145">
        <f t="shared" si="49"/>
        <v>0</v>
      </c>
      <c r="BL263" s="13" t="s">
        <v>258</v>
      </c>
      <c r="BM263" s="144" t="s">
        <v>4367</v>
      </c>
    </row>
    <row r="264" spans="2:65" s="1" customFormat="1" ht="16.5" customHeight="1">
      <c r="B264" s="132"/>
      <c r="C264" s="133" t="s">
        <v>802</v>
      </c>
      <c r="D264" s="133" t="s">
        <v>253</v>
      </c>
      <c r="E264" s="134" t="s">
        <v>2374</v>
      </c>
      <c r="F264" s="135" t="s">
        <v>2375</v>
      </c>
      <c r="G264" s="136" t="s">
        <v>411</v>
      </c>
      <c r="H264" s="137">
        <v>980</v>
      </c>
      <c r="I264" s="138"/>
      <c r="J264" s="139">
        <f t="shared" si="40"/>
        <v>0</v>
      </c>
      <c r="K264" s="135" t="s">
        <v>257</v>
      </c>
      <c r="L264" s="28"/>
      <c r="M264" s="140" t="s">
        <v>1</v>
      </c>
      <c r="N264" s="141" t="s">
        <v>41</v>
      </c>
      <c r="P264" s="142">
        <f t="shared" si="41"/>
        <v>0</v>
      </c>
      <c r="Q264" s="142">
        <v>0</v>
      </c>
      <c r="R264" s="142">
        <f t="shared" si="42"/>
        <v>0</v>
      </c>
      <c r="S264" s="142">
        <v>0</v>
      </c>
      <c r="T264" s="143">
        <f t="shared" si="43"/>
        <v>0</v>
      </c>
      <c r="AR264" s="144" t="s">
        <v>258</v>
      </c>
      <c r="AT264" s="144" t="s">
        <v>253</v>
      </c>
      <c r="AU264" s="144" t="s">
        <v>83</v>
      </c>
      <c r="AY264" s="13" t="s">
        <v>251</v>
      </c>
      <c r="BE264" s="145">
        <f t="shared" si="44"/>
        <v>0</v>
      </c>
      <c r="BF264" s="145">
        <f t="shared" si="45"/>
        <v>0</v>
      </c>
      <c r="BG264" s="145">
        <f t="shared" si="46"/>
        <v>0</v>
      </c>
      <c r="BH264" s="145">
        <f t="shared" si="47"/>
        <v>0</v>
      </c>
      <c r="BI264" s="145">
        <f t="shared" si="48"/>
        <v>0</v>
      </c>
      <c r="BJ264" s="13" t="s">
        <v>83</v>
      </c>
      <c r="BK264" s="145">
        <f t="shared" si="49"/>
        <v>0</v>
      </c>
      <c r="BL264" s="13" t="s">
        <v>258</v>
      </c>
      <c r="BM264" s="144" t="s">
        <v>4368</v>
      </c>
    </row>
    <row r="265" spans="2:65" s="1" customFormat="1" ht="24.2" customHeight="1">
      <c r="B265" s="132"/>
      <c r="C265" s="133" t="s">
        <v>806</v>
      </c>
      <c r="D265" s="133" t="s">
        <v>253</v>
      </c>
      <c r="E265" s="134" t="s">
        <v>2386</v>
      </c>
      <c r="F265" s="135" t="s">
        <v>2387</v>
      </c>
      <c r="G265" s="136" t="s">
        <v>401</v>
      </c>
      <c r="H265" s="137">
        <v>5</v>
      </c>
      <c r="I265" s="138"/>
      <c r="J265" s="139">
        <f t="shared" si="40"/>
        <v>0</v>
      </c>
      <c r="K265" s="135" t="s">
        <v>257</v>
      </c>
      <c r="L265" s="28"/>
      <c r="M265" s="140" t="s">
        <v>1</v>
      </c>
      <c r="N265" s="141" t="s">
        <v>41</v>
      </c>
      <c r="P265" s="142">
        <f t="shared" si="41"/>
        <v>0</v>
      </c>
      <c r="Q265" s="142">
        <v>0</v>
      </c>
      <c r="R265" s="142">
        <f t="shared" si="42"/>
        <v>0</v>
      </c>
      <c r="S265" s="142">
        <v>0</v>
      </c>
      <c r="T265" s="143">
        <f t="shared" si="43"/>
        <v>0</v>
      </c>
      <c r="AR265" s="144" t="s">
        <v>258</v>
      </c>
      <c r="AT265" s="144" t="s">
        <v>253</v>
      </c>
      <c r="AU265" s="144" t="s">
        <v>83</v>
      </c>
      <c r="AY265" s="13" t="s">
        <v>251</v>
      </c>
      <c r="BE265" s="145">
        <f t="shared" si="44"/>
        <v>0</v>
      </c>
      <c r="BF265" s="145">
        <f t="shared" si="45"/>
        <v>0</v>
      </c>
      <c r="BG265" s="145">
        <f t="shared" si="46"/>
        <v>0</v>
      </c>
      <c r="BH265" s="145">
        <f t="shared" si="47"/>
        <v>0</v>
      </c>
      <c r="BI265" s="145">
        <f t="shared" si="48"/>
        <v>0</v>
      </c>
      <c r="BJ265" s="13" t="s">
        <v>83</v>
      </c>
      <c r="BK265" s="145">
        <f t="shared" si="49"/>
        <v>0</v>
      </c>
      <c r="BL265" s="13" t="s">
        <v>258</v>
      </c>
      <c r="BM265" s="144" t="s">
        <v>4369</v>
      </c>
    </row>
    <row r="266" spans="2:65" s="1" customFormat="1" ht="16.5" customHeight="1">
      <c r="B266" s="132"/>
      <c r="C266" s="133" t="s">
        <v>810</v>
      </c>
      <c r="D266" s="133" t="s">
        <v>253</v>
      </c>
      <c r="E266" s="134" t="s">
        <v>2383</v>
      </c>
      <c r="F266" s="135" t="s">
        <v>2384</v>
      </c>
      <c r="G266" s="136" t="s">
        <v>401</v>
      </c>
      <c r="H266" s="137">
        <v>13</v>
      </c>
      <c r="I266" s="138"/>
      <c r="J266" s="139">
        <f t="shared" si="40"/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 t="shared" si="41"/>
        <v>0</v>
      </c>
      <c r="Q266" s="142">
        <v>0</v>
      </c>
      <c r="R266" s="142">
        <f t="shared" si="42"/>
        <v>0</v>
      </c>
      <c r="S266" s="142">
        <v>0</v>
      </c>
      <c r="T266" s="143">
        <f t="shared" si="43"/>
        <v>0</v>
      </c>
      <c r="AR266" s="144" t="s">
        <v>258</v>
      </c>
      <c r="AT266" s="144" t="s">
        <v>253</v>
      </c>
      <c r="AU266" s="144" t="s">
        <v>83</v>
      </c>
      <c r="AY266" s="13" t="s">
        <v>251</v>
      </c>
      <c r="BE266" s="145">
        <f t="shared" si="44"/>
        <v>0</v>
      </c>
      <c r="BF266" s="145">
        <f t="shared" si="45"/>
        <v>0</v>
      </c>
      <c r="BG266" s="145">
        <f t="shared" si="46"/>
        <v>0</v>
      </c>
      <c r="BH266" s="145">
        <f t="shared" si="47"/>
        <v>0</v>
      </c>
      <c r="BI266" s="145">
        <f t="shared" si="48"/>
        <v>0</v>
      </c>
      <c r="BJ266" s="13" t="s">
        <v>83</v>
      </c>
      <c r="BK266" s="145">
        <f t="shared" si="49"/>
        <v>0</v>
      </c>
      <c r="BL266" s="13" t="s">
        <v>258</v>
      </c>
      <c r="BM266" s="144" t="s">
        <v>4370</v>
      </c>
    </row>
    <row r="267" spans="2:65" s="1" customFormat="1" ht="16.5" customHeight="1">
      <c r="B267" s="132"/>
      <c r="C267" s="133" t="s">
        <v>814</v>
      </c>
      <c r="D267" s="133" t="s">
        <v>253</v>
      </c>
      <c r="E267" s="134" t="s">
        <v>2389</v>
      </c>
      <c r="F267" s="135" t="s">
        <v>2390</v>
      </c>
      <c r="G267" s="136" t="s">
        <v>401</v>
      </c>
      <c r="H267" s="137">
        <v>5</v>
      </c>
      <c r="I267" s="138"/>
      <c r="J267" s="139">
        <f t="shared" si="40"/>
        <v>0</v>
      </c>
      <c r="K267" s="135" t="s">
        <v>257</v>
      </c>
      <c r="L267" s="28"/>
      <c r="M267" s="140" t="s">
        <v>1</v>
      </c>
      <c r="N267" s="141" t="s">
        <v>41</v>
      </c>
      <c r="P267" s="142">
        <f t="shared" si="41"/>
        <v>0</v>
      </c>
      <c r="Q267" s="142">
        <v>0</v>
      </c>
      <c r="R267" s="142">
        <f t="shared" si="42"/>
        <v>0</v>
      </c>
      <c r="S267" s="142">
        <v>0</v>
      </c>
      <c r="T267" s="143">
        <f t="shared" si="43"/>
        <v>0</v>
      </c>
      <c r="AR267" s="144" t="s">
        <v>258</v>
      </c>
      <c r="AT267" s="144" t="s">
        <v>253</v>
      </c>
      <c r="AU267" s="144" t="s">
        <v>83</v>
      </c>
      <c r="AY267" s="13" t="s">
        <v>251</v>
      </c>
      <c r="BE267" s="145">
        <f t="shared" si="44"/>
        <v>0</v>
      </c>
      <c r="BF267" s="145">
        <f t="shared" si="45"/>
        <v>0</v>
      </c>
      <c r="BG267" s="145">
        <f t="shared" si="46"/>
        <v>0</v>
      </c>
      <c r="BH267" s="145">
        <f t="shared" si="47"/>
        <v>0</v>
      </c>
      <c r="BI267" s="145">
        <f t="shared" si="48"/>
        <v>0</v>
      </c>
      <c r="BJ267" s="13" t="s">
        <v>83</v>
      </c>
      <c r="BK267" s="145">
        <f t="shared" si="49"/>
        <v>0</v>
      </c>
      <c r="BL267" s="13" t="s">
        <v>258</v>
      </c>
      <c r="BM267" s="144" t="s">
        <v>4371</v>
      </c>
    </row>
    <row r="268" spans="2:65" s="1" customFormat="1" ht="16.5" customHeight="1">
      <c r="B268" s="132"/>
      <c r="C268" s="133" t="s">
        <v>818</v>
      </c>
      <c r="D268" s="133" t="s">
        <v>253</v>
      </c>
      <c r="E268" s="134" t="s">
        <v>4372</v>
      </c>
      <c r="F268" s="135" t="s">
        <v>4373</v>
      </c>
      <c r="G268" s="136" t="s">
        <v>401</v>
      </c>
      <c r="H268" s="137">
        <v>2</v>
      </c>
      <c r="I268" s="138"/>
      <c r="J268" s="139">
        <f t="shared" si="40"/>
        <v>0</v>
      </c>
      <c r="K268" s="135" t="s">
        <v>257</v>
      </c>
      <c r="L268" s="28"/>
      <c r="M268" s="140" t="s">
        <v>1</v>
      </c>
      <c r="N268" s="141" t="s">
        <v>41</v>
      </c>
      <c r="P268" s="142">
        <f t="shared" si="41"/>
        <v>0</v>
      </c>
      <c r="Q268" s="142">
        <v>0</v>
      </c>
      <c r="R268" s="142">
        <f t="shared" si="42"/>
        <v>0</v>
      </c>
      <c r="S268" s="142">
        <v>0</v>
      </c>
      <c r="T268" s="143">
        <f t="shared" si="43"/>
        <v>0</v>
      </c>
      <c r="AR268" s="144" t="s">
        <v>258</v>
      </c>
      <c r="AT268" s="144" t="s">
        <v>253</v>
      </c>
      <c r="AU268" s="144" t="s">
        <v>83</v>
      </c>
      <c r="AY268" s="13" t="s">
        <v>251</v>
      </c>
      <c r="BE268" s="145">
        <f t="shared" si="44"/>
        <v>0</v>
      </c>
      <c r="BF268" s="145">
        <f t="shared" si="45"/>
        <v>0</v>
      </c>
      <c r="BG268" s="145">
        <f t="shared" si="46"/>
        <v>0</v>
      </c>
      <c r="BH268" s="145">
        <f t="shared" si="47"/>
        <v>0</v>
      </c>
      <c r="BI268" s="145">
        <f t="shared" si="48"/>
        <v>0</v>
      </c>
      <c r="BJ268" s="13" t="s">
        <v>83</v>
      </c>
      <c r="BK268" s="145">
        <f t="shared" si="49"/>
        <v>0</v>
      </c>
      <c r="BL268" s="13" t="s">
        <v>258</v>
      </c>
      <c r="BM268" s="144" t="s">
        <v>4374</v>
      </c>
    </row>
    <row r="269" spans="2:65" s="1" customFormat="1" ht="16.5" customHeight="1">
      <c r="B269" s="132"/>
      <c r="C269" s="133" t="s">
        <v>825</v>
      </c>
      <c r="D269" s="133" t="s">
        <v>253</v>
      </c>
      <c r="E269" s="134" t="s">
        <v>2392</v>
      </c>
      <c r="F269" s="135" t="s">
        <v>2393</v>
      </c>
      <c r="G269" s="136" t="s">
        <v>401</v>
      </c>
      <c r="H269" s="137">
        <v>1</v>
      </c>
      <c r="I269" s="138"/>
      <c r="J269" s="139">
        <f t="shared" si="40"/>
        <v>0</v>
      </c>
      <c r="K269" s="135" t="s">
        <v>257</v>
      </c>
      <c r="L269" s="28"/>
      <c r="M269" s="140" t="s">
        <v>1</v>
      </c>
      <c r="N269" s="141" t="s">
        <v>41</v>
      </c>
      <c r="P269" s="142">
        <f t="shared" si="41"/>
        <v>0</v>
      </c>
      <c r="Q269" s="142">
        <v>0</v>
      </c>
      <c r="R269" s="142">
        <f t="shared" si="42"/>
        <v>0</v>
      </c>
      <c r="S269" s="142">
        <v>0</v>
      </c>
      <c r="T269" s="143">
        <f t="shared" si="43"/>
        <v>0</v>
      </c>
      <c r="AR269" s="144" t="s">
        <v>258</v>
      </c>
      <c r="AT269" s="144" t="s">
        <v>253</v>
      </c>
      <c r="AU269" s="144" t="s">
        <v>83</v>
      </c>
      <c r="AY269" s="13" t="s">
        <v>251</v>
      </c>
      <c r="BE269" s="145">
        <f t="shared" si="44"/>
        <v>0</v>
      </c>
      <c r="BF269" s="145">
        <f t="shared" si="45"/>
        <v>0</v>
      </c>
      <c r="BG269" s="145">
        <f t="shared" si="46"/>
        <v>0</v>
      </c>
      <c r="BH269" s="145">
        <f t="shared" si="47"/>
        <v>0</v>
      </c>
      <c r="BI269" s="145">
        <f t="shared" si="48"/>
        <v>0</v>
      </c>
      <c r="BJ269" s="13" t="s">
        <v>83</v>
      </c>
      <c r="BK269" s="145">
        <f t="shared" si="49"/>
        <v>0</v>
      </c>
      <c r="BL269" s="13" t="s">
        <v>258</v>
      </c>
      <c r="BM269" s="144" t="s">
        <v>4375</v>
      </c>
    </row>
    <row r="270" spans="2:65" s="1" customFormat="1" ht="21.75" customHeight="1">
      <c r="B270" s="132"/>
      <c r="C270" s="133" t="s">
        <v>829</v>
      </c>
      <c r="D270" s="133" t="s">
        <v>253</v>
      </c>
      <c r="E270" s="134" t="s">
        <v>2395</v>
      </c>
      <c r="F270" s="135" t="s">
        <v>2396</v>
      </c>
      <c r="G270" s="136" t="s">
        <v>401</v>
      </c>
      <c r="H270" s="137">
        <v>2</v>
      </c>
      <c r="I270" s="138"/>
      <c r="J270" s="139">
        <f t="shared" si="40"/>
        <v>0</v>
      </c>
      <c r="K270" s="135" t="s">
        <v>257</v>
      </c>
      <c r="L270" s="28"/>
      <c r="M270" s="140" t="s">
        <v>1</v>
      </c>
      <c r="N270" s="141" t="s">
        <v>41</v>
      </c>
      <c r="P270" s="142">
        <f t="shared" si="41"/>
        <v>0</v>
      </c>
      <c r="Q270" s="142">
        <v>0</v>
      </c>
      <c r="R270" s="142">
        <f t="shared" si="42"/>
        <v>0</v>
      </c>
      <c r="S270" s="142">
        <v>0</v>
      </c>
      <c r="T270" s="143">
        <f t="shared" si="43"/>
        <v>0</v>
      </c>
      <c r="AR270" s="144" t="s">
        <v>258</v>
      </c>
      <c r="AT270" s="144" t="s">
        <v>253</v>
      </c>
      <c r="AU270" s="144" t="s">
        <v>83</v>
      </c>
      <c r="AY270" s="13" t="s">
        <v>251</v>
      </c>
      <c r="BE270" s="145">
        <f t="shared" si="44"/>
        <v>0</v>
      </c>
      <c r="BF270" s="145">
        <f t="shared" si="45"/>
        <v>0</v>
      </c>
      <c r="BG270" s="145">
        <f t="shared" si="46"/>
        <v>0</v>
      </c>
      <c r="BH270" s="145">
        <f t="shared" si="47"/>
        <v>0</v>
      </c>
      <c r="BI270" s="145">
        <f t="shared" si="48"/>
        <v>0</v>
      </c>
      <c r="BJ270" s="13" t="s">
        <v>83</v>
      </c>
      <c r="BK270" s="145">
        <f t="shared" si="49"/>
        <v>0</v>
      </c>
      <c r="BL270" s="13" t="s">
        <v>258</v>
      </c>
      <c r="BM270" s="144" t="s">
        <v>4376</v>
      </c>
    </row>
    <row r="271" spans="2:65" s="11" customFormat="1" ht="25.9" customHeight="1">
      <c r="B271" s="120"/>
      <c r="D271" s="121" t="s">
        <v>75</v>
      </c>
      <c r="E271" s="122" t="s">
        <v>2398</v>
      </c>
      <c r="F271" s="122" t="s">
        <v>2399</v>
      </c>
      <c r="I271" s="123"/>
      <c r="J271" s="124">
        <f>BK271</f>
        <v>0</v>
      </c>
      <c r="L271" s="120"/>
      <c r="M271" s="125"/>
      <c r="P271" s="126">
        <f>SUM(P272:P278)</f>
        <v>0</v>
      </c>
      <c r="R271" s="126">
        <f>SUM(R272:R278)</f>
        <v>0</v>
      </c>
      <c r="T271" s="127">
        <f>SUM(T272:T278)</f>
        <v>0</v>
      </c>
      <c r="AR271" s="121" t="s">
        <v>83</v>
      </c>
      <c r="AT271" s="128" t="s">
        <v>75</v>
      </c>
      <c r="AU271" s="128" t="s">
        <v>76</v>
      </c>
      <c r="AY271" s="121" t="s">
        <v>251</v>
      </c>
      <c r="BK271" s="129">
        <f>SUM(BK272:BK278)</f>
        <v>0</v>
      </c>
    </row>
    <row r="272" spans="2:65" s="1" customFormat="1" ht="16.5" customHeight="1">
      <c r="B272" s="132"/>
      <c r="C272" s="133" t="s">
        <v>831</v>
      </c>
      <c r="D272" s="133" t="s">
        <v>253</v>
      </c>
      <c r="E272" s="134" t="s">
        <v>2400</v>
      </c>
      <c r="F272" s="135" t="s">
        <v>2401</v>
      </c>
      <c r="G272" s="136" t="s">
        <v>411</v>
      </c>
      <c r="H272" s="137">
        <v>41</v>
      </c>
      <c r="I272" s="138"/>
      <c r="J272" s="139">
        <f t="shared" ref="J272:J278" si="50">ROUND(I272*H272,2)</f>
        <v>0</v>
      </c>
      <c r="K272" s="135" t="s">
        <v>257</v>
      </c>
      <c r="L272" s="28"/>
      <c r="M272" s="140" t="s">
        <v>1</v>
      </c>
      <c r="N272" s="141" t="s">
        <v>41</v>
      </c>
      <c r="P272" s="142">
        <f t="shared" ref="P272:P278" si="51">O272*H272</f>
        <v>0</v>
      </c>
      <c r="Q272" s="142">
        <v>0</v>
      </c>
      <c r="R272" s="142">
        <f t="shared" ref="R272:R278" si="52">Q272*H272</f>
        <v>0</v>
      </c>
      <c r="S272" s="142">
        <v>0</v>
      </c>
      <c r="T272" s="143">
        <f t="shared" ref="T272:T278" si="53">S272*H272</f>
        <v>0</v>
      </c>
      <c r="AR272" s="144" t="s">
        <v>258</v>
      </c>
      <c r="AT272" s="144" t="s">
        <v>253</v>
      </c>
      <c r="AU272" s="144" t="s">
        <v>83</v>
      </c>
      <c r="AY272" s="13" t="s">
        <v>251</v>
      </c>
      <c r="BE272" s="145">
        <f t="shared" ref="BE272:BE278" si="54">IF(N272="základní",J272,0)</f>
        <v>0</v>
      </c>
      <c r="BF272" s="145">
        <f t="shared" ref="BF272:BF278" si="55">IF(N272="snížená",J272,0)</f>
        <v>0</v>
      </c>
      <c r="BG272" s="145">
        <f t="shared" ref="BG272:BG278" si="56">IF(N272="zákl. přenesená",J272,0)</f>
        <v>0</v>
      </c>
      <c r="BH272" s="145">
        <f t="shared" ref="BH272:BH278" si="57">IF(N272="sníž. přenesená",J272,0)</f>
        <v>0</v>
      </c>
      <c r="BI272" s="145">
        <f t="shared" ref="BI272:BI278" si="58">IF(N272="nulová",J272,0)</f>
        <v>0</v>
      </c>
      <c r="BJ272" s="13" t="s">
        <v>83</v>
      </c>
      <c r="BK272" s="145">
        <f t="shared" ref="BK272:BK278" si="59">ROUND(I272*H272,2)</f>
        <v>0</v>
      </c>
      <c r="BL272" s="13" t="s">
        <v>258</v>
      </c>
      <c r="BM272" s="144" t="s">
        <v>4377</v>
      </c>
    </row>
    <row r="273" spans="2:65" s="1" customFormat="1" ht="24.2" customHeight="1">
      <c r="B273" s="132"/>
      <c r="C273" s="133" t="s">
        <v>835</v>
      </c>
      <c r="D273" s="133" t="s">
        <v>253</v>
      </c>
      <c r="E273" s="134" t="s">
        <v>4378</v>
      </c>
      <c r="F273" s="135" t="s">
        <v>4379</v>
      </c>
      <c r="G273" s="136" t="s">
        <v>411</v>
      </c>
      <c r="H273" s="137">
        <v>162</v>
      </c>
      <c r="I273" s="138"/>
      <c r="J273" s="139">
        <f t="shared" si="50"/>
        <v>0</v>
      </c>
      <c r="K273" s="135" t="s">
        <v>257</v>
      </c>
      <c r="L273" s="28"/>
      <c r="M273" s="140" t="s">
        <v>1</v>
      </c>
      <c r="N273" s="141" t="s">
        <v>41</v>
      </c>
      <c r="P273" s="142">
        <f t="shared" si="51"/>
        <v>0</v>
      </c>
      <c r="Q273" s="142">
        <v>0</v>
      </c>
      <c r="R273" s="142">
        <f t="shared" si="52"/>
        <v>0</v>
      </c>
      <c r="S273" s="142">
        <v>0</v>
      </c>
      <c r="T273" s="143">
        <f t="shared" si="53"/>
        <v>0</v>
      </c>
      <c r="AR273" s="144" t="s">
        <v>258</v>
      </c>
      <c r="AT273" s="144" t="s">
        <v>253</v>
      </c>
      <c r="AU273" s="144" t="s">
        <v>83</v>
      </c>
      <c r="AY273" s="13" t="s">
        <v>251</v>
      </c>
      <c r="BE273" s="145">
        <f t="shared" si="54"/>
        <v>0</v>
      </c>
      <c r="BF273" s="145">
        <f t="shared" si="55"/>
        <v>0</v>
      </c>
      <c r="BG273" s="145">
        <f t="shared" si="56"/>
        <v>0</v>
      </c>
      <c r="BH273" s="145">
        <f t="shared" si="57"/>
        <v>0</v>
      </c>
      <c r="BI273" s="145">
        <f t="shared" si="58"/>
        <v>0</v>
      </c>
      <c r="BJ273" s="13" t="s">
        <v>83</v>
      </c>
      <c r="BK273" s="145">
        <f t="shared" si="59"/>
        <v>0</v>
      </c>
      <c r="BL273" s="13" t="s">
        <v>258</v>
      </c>
      <c r="BM273" s="144" t="s">
        <v>4380</v>
      </c>
    </row>
    <row r="274" spans="2:65" s="1" customFormat="1" ht="33" customHeight="1">
      <c r="B274" s="132"/>
      <c r="C274" s="133" t="s">
        <v>837</v>
      </c>
      <c r="D274" s="133" t="s">
        <v>253</v>
      </c>
      <c r="E274" s="134" t="s">
        <v>2406</v>
      </c>
      <c r="F274" s="135" t="s">
        <v>2407</v>
      </c>
      <c r="G274" s="136" t="s">
        <v>411</v>
      </c>
      <c r="H274" s="137">
        <v>41</v>
      </c>
      <c r="I274" s="138"/>
      <c r="J274" s="139">
        <f t="shared" si="50"/>
        <v>0</v>
      </c>
      <c r="K274" s="135" t="s">
        <v>257</v>
      </c>
      <c r="L274" s="28"/>
      <c r="M274" s="140" t="s">
        <v>1</v>
      </c>
      <c r="N274" s="141" t="s">
        <v>41</v>
      </c>
      <c r="P274" s="142">
        <f t="shared" si="51"/>
        <v>0</v>
      </c>
      <c r="Q274" s="142">
        <v>0</v>
      </c>
      <c r="R274" s="142">
        <f t="shared" si="52"/>
        <v>0</v>
      </c>
      <c r="S274" s="142">
        <v>0</v>
      </c>
      <c r="T274" s="143">
        <f t="shared" si="53"/>
        <v>0</v>
      </c>
      <c r="AR274" s="144" t="s">
        <v>258</v>
      </c>
      <c r="AT274" s="144" t="s">
        <v>253</v>
      </c>
      <c r="AU274" s="144" t="s">
        <v>83</v>
      </c>
      <c r="AY274" s="13" t="s">
        <v>251</v>
      </c>
      <c r="BE274" s="145">
        <f t="shared" si="54"/>
        <v>0</v>
      </c>
      <c r="BF274" s="145">
        <f t="shared" si="55"/>
        <v>0</v>
      </c>
      <c r="BG274" s="145">
        <f t="shared" si="56"/>
        <v>0</v>
      </c>
      <c r="BH274" s="145">
        <f t="shared" si="57"/>
        <v>0</v>
      </c>
      <c r="BI274" s="145">
        <f t="shared" si="58"/>
        <v>0</v>
      </c>
      <c r="BJ274" s="13" t="s">
        <v>83</v>
      </c>
      <c r="BK274" s="145">
        <f t="shared" si="59"/>
        <v>0</v>
      </c>
      <c r="BL274" s="13" t="s">
        <v>258</v>
      </c>
      <c r="BM274" s="144" t="s">
        <v>4381</v>
      </c>
    </row>
    <row r="275" spans="2:65" s="1" customFormat="1" ht="21.75" customHeight="1">
      <c r="B275" s="132"/>
      <c r="C275" s="133" t="s">
        <v>842</v>
      </c>
      <c r="D275" s="133" t="s">
        <v>253</v>
      </c>
      <c r="E275" s="134" t="s">
        <v>4382</v>
      </c>
      <c r="F275" s="135" t="s">
        <v>4383</v>
      </c>
      <c r="G275" s="136" t="s">
        <v>401</v>
      </c>
      <c r="H275" s="137">
        <v>1</v>
      </c>
      <c r="I275" s="138"/>
      <c r="J275" s="139">
        <f t="shared" si="50"/>
        <v>0</v>
      </c>
      <c r="K275" s="135" t="s">
        <v>257</v>
      </c>
      <c r="L275" s="28"/>
      <c r="M275" s="140" t="s">
        <v>1</v>
      </c>
      <c r="N275" s="141" t="s">
        <v>41</v>
      </c>
      <c r="P275" s="142">
        <f t="shared" si="51"/>
        <v>0</v>
      </c>
      <c r="Q275" s="142">
        <v>0</v>
      </c>
      <c r="R275" s="142">
        <f t="shared" si="52"/>
        <v>0</v>
      </c>
      <c r="S275" s="142">
        <v>0</v>
      </c>
      <c r="T275" s="143">
        <f t="shared" si="53"/>
        <v>0</v>
      </c>
      <c r="AR275" s="144" t="s">
        <v>258</v>
      </c>
      <c r="AT275" s="144" t="s">
        <v>253</v>
      </c>
      <c r="AU275" s="144" t="s">
        <v>83</v>
      </c>
      <c r="AY275" s="13" t="s">
        <v>251</v>
      </c>
      <c r="BE275" s="145">
        <f t="shared" si="54"/>
        <v>0</v>
      </c>
      <c r="BF275" s="145">
        <f t="shared" si="55"/>
        <v>0</v>
      </c>
      <c r="BG275" s="145">
        <f t="shared" si="56"/>
        <v>0</v>
      </c>
      <c r="BH275" s="145">
        <f t="shared" si="57"/>
        <v>0</v>
      </c>
      <c r="BI275" s="145">
        <f t="shared" si="58"/>
        <v>0</v>
      </c>
      <c r="BJ275" s="13" t="s">
        <v>83</v>
      </c>
      <c r="BK275" s="145">
        <f t="shared" si="59"/>
        <v>0</v>
      </c>
      <c r="BL275" s="13" t="s">
        <v>258</v>
      </c>
      <c r="BM275" s="144" t="s">
        <v>4384</v>
      </c>
    </row>
    <row r="276" spans="2:65" s="1" customFormat="1" ht="21.75" customHeight="1">
      <c r="B276" s="132"/>
      <c r="C276" s="133" t="s">
        <v>846</v>
      </c>
      <c r="D276" s="133" t="s">
        <v>253</v>
      </c>
      <c r="E276" s="134" t="s">
        <v>2409</v>
      </c>
      <c r="F276" s="135" t="s">
        <v>2410</v>
      </c>
      <c r="G276" s="136" t="s">
        <v>2411</v>
      </c>
      <c r="H276" s="137">
        <v>162</v>
      </c>
      <c r="I276" s="138"/>
      <c r="J276" s="139">
        <f t="shared" si="50"/>
        <v>0</v>
      </c>
      <c r="K276" s="135" t="s">
        <v>257</v>
      </c>
      <c r="L276" s="28"/>
      <c r="M276" s="140" t="s">
        <v>1</v>
      </c>
      <c r="N276" s="141" t="s">
        <v>41</v>
      </c>
      <c r="P276" s="142">
        <f t="shared" si="51"/>
        <v>0</v>
      </c>
      <c r="Q276" s="142">
        <v>0</v>
      </c>
      <c r="R276" s="142">
        <f t="shared" si="52"/>
        <v>0</v>
      </c>
      <c r="S276" s="142">
        <v>0</v>
      </c>
      <c r="T276" s="143">
        <f t="shared" si="53"/>
        <v>0</v>
      </c>
      <c r="AR276" s="144" t="s">
        <v>258</v>
      </c>
      <c r="AT276" s="144" t="s">
        <v>253</v>
      </c>
      <c r="AU276" s="144" t="s">
        <v>83</v>
      </c>
      <c r="AY276" s="13" t="s">
        <v>251</v>
      </c>
      <c r="BE276" s="145">
        <f t="shared" si="54"/>
        <v>0</v>
      </c>
      <c r="BF276" s="145">
        <f t="shared" si="55"/>
        <v>0</v>
      </c>
      <c r="BG276" s="145">
        <f t="shared" si="56"/>
        <v>0</v>
      </c>
      <c r="BH276" s="145">
        <f t="shared" si="57"/>
        <v>0</v>
      </c>
      <c r="BI276" s="145">
        <f t="shared" si="58"/>
        <v>0</v>
      </c>
      <c r="BJ276" s="13" t="s">
        <v>83</v>
      </c>
      <c r="BK276" s="145">
        <f t="shared" si="59"/>
        <v>0</v>
      </c>
      <c r="BL276" s="13" t="s">
        <v>258</v>
      </c>
      <c r="BM276" s="144" t="s">
        <v>4385</v>
      </c>
    </row>
    <row r="277" spans="2:65" s="1" customFormat="1" ht="24.2" customHeight="1">
      <c r="B277" s="132"/>
      <c r="C277" s="133" t="s">
        <v>850</v>
      </c>
      <c r="D277" s="133" t="s">
        <v>253</v>
      </c>
      <c r="E277" s="134" t="s">
        <v>2413</v>
      </c>
      <c r="F277" s="135" t="s">
        <v>2414</v>
      </c>
      <c r="G277" s="136" t="s">
        <v>401</v>
      </c>
      <c r="H277" s="137">
        <v>1</v>
      </c>
      <c r="I277" s="138"/>
      <c r="J277" s="139">
        <f t="shared" si="50"/>
        <v>0</v>
      </c>
      <c r="K277" s="135" t="s">
        <v>257</v>
      </c>
      <c r="L277" s="28"/>
      <c r="M277" s="140" t="s">
        <v>1</v>
      </c>
      <c r="N277" s="141" t="s">
        <v>41</v>
      </c>
      <c r="P277" s="142">
        <f t="shared" si="51"/>
        <v>0</v>
      </c>
      <c r="Q277" s="142">
        <v>0</v>
      </c>
      <c r="R277" s="142">
        <f t="shared" si="52"/>
        <v>0</v>
      </c>
      <c r="S277" s="142">
        <v>0</v>
      </c>
      <c r="T277" s="143">
        <f t="shared" si="53"/>
        <v>0</v>
      </c>
      <c r="AR277" s="144" t="s">
        <v>258</v>
      </c>
      <c r="AT277" s="144" t="s">
        <v>253</v>
      </c>
      <c r="AU277" s="144" t="s">
        <v>83</v>
      </c>
      <c r="AY277" s="13" t="s">
        <v>251</v>
      </c>
      <c r="BE277" s="145">
        <f t="shared" si="54"/>
        <v>0</v>
      </c>
      <c r="BF277" s="145">
        <f t="shared" si="55"/>
        <v>0</v>
      </c>
      <c r="BG277" s="145">
        <f t="shared" si="56"/>
        <v>0</v>
      </c>
      <c r="BH277" s="145">
        <f t="shared" si="57"/>
        <v>0</v>
      </c>
      <c r="BI277" s="145">
        <f t="shared" si="58"/>
        <v>0</v>
      </c>
      <c r="BJ277" s="13" t="s">
        <v>83</v>
      </c>
      <c r="BK277" s="145">
        <f t="shared" si="59"/>
        <v>0</v>
      </c>
      <c r="BL277" s="13" t="s">
        <v>258</v>
      </c>
      <c r="BM277" s="144" t="s">
        <v>4386</v>
      </c>
    </row>
    <row r="278" spans="2:65" s="1" customFormat="1" ht="24.2" customHeight="1">
      <c r="B278" s="132"/>
      <c r="C278" s="133" t="s">
        <v>856</v>
      </c>
      <c r="D278" s="133" t="s">
        <v>253</v>
      </c>
      <c r="E278" s="134" t="s">
        <v>4387</v>
      </c>
      <c r="F278" s="135" t="s">
        <v>4388</v>
      </c>
      <c r="G278" s="136" t="s">
        <v>411</v>
      </c>
      <c r="H278" s="137">
        <v>162</v>
      </c>
      <c r="I278" s="138"/>
      <c r="J278" s="139">
        <f t="shared" si="50"/>
        <v>0</v>
      </c>
      <c r="K278" s="135" t="s">
        <v>257</v>
      </c>
      <c r="L278" s="28"/>
      <c r="M278" s="140" t="s">
        <v>1</v>
      </c>
      <c r="N278" s="141" t="s">
        <v>41</v>
      </c>
      <c r="P278" s="142">
        <f t="shared" si="51"/>
        <v>0</v>
      </c>
      <c r="Q278" s="142">
        <v>0</v>
      </c>
      <c r="R278" s="142">
        <f t="shared" si="52"/>
        <v>0</v>
      </c>
      <c r="S278" s="142">
        <v>0</v>
      </c>
      <c r="T278" s="143">
        <f t="shared" si="53"/>
        <v>0</v>
      </c>
      <c r="AR278" s="144" t="s">
        <v>258</v>
      </c>
      <c r="AT278" s="144" t="s">
        <v>253</v>
      </c>
      <c r="AU278" s="144" t="s">
        <v>83</v>
      </c>
      <c r="AY278" s="13" t="s">
        <v>251</v>
      </c>
      <c r="BE278" s="145">
        <f t="shared" si="54"/>
        <v>0</v>
      </c>
      <c r="BF278" s="145">
        <f t="shared" si="55"/>
        <v>0</v>
      </c>
      <c r="BG278" s="145">
        <f t="shared" si="56"/>
        <v>0</v>
      </c>
      <c r="BH278" s="145">
        <f t="shared" si="57"/>
        <v>0</v>
      </c>
      <c r="BI278" s="145">
        <f t="shared" si="58"/>
        <v>0</v>
      </c>
      <c r="BJ278" s="13" t="s">
        <v>83</v>
      </c>
      <c r="BK278" s="145">
        <f t="shared" si="59"/>
        <v>0</v>
      </c>
      <c r="BL278" s="13" t="s">
        <v>258</v>
      </c>
      <c r="BM278" s="144" t="s">
        <v>4389</v>
      </c>
    </row>
    <row r="279" spans="2:65" s="11" customFormat="1" ht="25.9" customHeight="1">
      <c r="B279" s="120"/>
      <c r="D279" s="121" t="s">
        <v>75</v>
      </c>
      <c r="E279" s="122" t="s">
        <v>2419</v>
      </c>
      <c r="F279" s="122" t="s">
        <v>2420</v>
      </c>
      <c r="I279" s="123"/>
      <c r="J279" s="124">
        <f>BK279</f>
        <v>0</v>
      </c>
      <c r="L279" s="120"/>
      <c r="M279" s="125"/>
      <c r="P279" s="126">
        <f>SUM(P280:P288)</f>
        <v>0</v>
      </c>
      <c r="R279" s="126">
        <f>SUM(R280:R288)</f>
        <v>0</v>
      </c>
      <c r="T279" s="127">
        <f>SUM(T280:T288)</f>
        <v>0</v>
      </c>
      <c r="AR279" s="121" t="s">
        <v>83</v>
      </c>
      <c r="AT279" s="128" t="s">
        <v>75</v>
      </c>
      <c r="AU279" s="128" t="s">
        <v>76</v>
      </c>
      <c r="AY279" s="121" t="s">
        <v>251</v>
      </c>
      <c r="BK279" s="129">
        <f>SUM(BK280:BK288)</f>
        <v>0</v>
      </c>
    </row>
    <row r="280" spans="2:65" s="1" customFormat="1" ht="16.5" customHeight="1">
      <c r="B280" s="132"/>
      <c r="C280" s="133" t="s">
        <v>860</v>
      </c>
      <c r="D280" s="133" t="s">
        <v>253</v>
      </c>
      <c r="E280" s="134" t="s">
        <v>2421</v>
      </c>
      <c r="F280" s="135" t="s">
        <v>2422</v>
      </c>
      <c r="G280" s="136" t="s">
        <v>411</v>
      </c>
      <c r="H280" s="137">
        <v>5</v>
      </c>
      <c r="I280" s="138"/>
      <c r="J280" s="139">
        <f t="shared" ref="J280:J288" si="60">ROUND(I280*H280,2)</f>
        <v>0</v>
      </c>
      <c r="K280" s="135" t="s">
        <v>257</v>
      </c>
      <c r="L280" s="28"/>
      <c r="M280" s="140" t="s">
        <v>1</v>
      </c>
      <c r="N280" s="141" t="s">
        <v>41</v>
      </c>
      <c r="P280" s="142">
        <f t="shared" ref="P280:P288" si="61">O280*H280</f>
        <v>0</v>
      </c>
      <c r="Q280" s="142">
        <v>0</v>
      </c>
      <c r="R280" s="142">
        <f t="shared" ref="R280:R288" si="62">Q280*H280</f>
        <v>0</v>
      </c>
      <c r="S280" s="142">
        <v>0</v>
      </c>
      <c r="T280" s="143">
        <f t="shared" ref="T280:T288" si="63">S280*H280</f>
        <v>0</v>
      </c>
      <c r="AR280" s="144" t="s">
        <v>258</v>
      </c>
      <c r="AT280" s="144" t="s">
        <v>253</v>
      </c>
      <c r="AU280" s="144" t="s">
        <v>83</v>
      </c>
      <c r="AY280" s="13" t="s">
        <v>251</v>
      </c>
      <c r="BE280" s="145">
        <f t="shared" ref="BE280:BE288" si="64">IF(N280="základní",J280,0)</f>
        <v>0</v>
      </c>
      <c r="BF280" s="145">
        <f t="shared" ref="BF280:BF288" si="65">IF(N280="snížená",J280,0)</f>
        <v>0</v>
      </c>
      <c r="BG280" s="145">
        <f t="shared" ref="BG280:BG288" si="66">IF(N280="zákl. přenesená",J280,0)</f>
        <v>0</v>
      </c>
      <c r="BH280" s="145">
        <f t="shared" ref="BH280:BH288" si="67">IF(N280="sníž. přenesená",J280,0)</f>
        <v>0</v>
      </c>
      <c r="BI280" s="145">
        <f t="shared" ref="BI280:BI288" si="68">IF(N280="nulová",J280,0)</f>
        <v>0</v>
      </c>
      <c r="BJ280" s="13" t="s">
        <v>83</v>
      </c>
      <c r="BK280" s="145">
        <f t="shared" ref="BK280:BK288" si="69">ROUND(I280*H280,2)</f>
        <v>0</v>
      </c>
      <c r="BL280" s="13" t="s">
        <v>258</v>
      </c>
      <c r="BM280" s="144" t="s">
        <v>4390</v>
      </c>
    </row>
    <row r="281" spans="2:65" s="1" customFormat="1" ht="16.5" customHeight="1">
      <c r="B281" s="132"/>
      <c r="C281" s="133" t="s">
        <v>864</v>
      </c>
      <c r="D281" s="133" t="s">
        <v>253</v>
      </c>
      <c r="E281" s="134" t="s">
        <v>2424</v>
      </c>
      <c r="F281" s="135" t="s">
        <v>2425</v>
      </c>
      <c r="G281" s="136" t="s">
        <v>401</v>
      </c>
      <c r="H281" s="137">
        <v>4</v>
      </c>
      <c r="I281" s="138"/>
      <c r="J281" s="139">
        <f t="shared" si="60"/>
        <v>0</v>
      </c>
      <c r="K281" s="135" t="s">
        <v>257</v>
      </c>
      <c r="L281" s="28"/>
      <c r="M281" s="140" t="s">
        <v>1</v>
      </c>
      <c r="N281" s="141" t="s">
        <v>41</v>
      </c>
      <c r="P281" s="142">
        <f t="shared" si="61"/>
        <v>0</v>
      </c>
      <c r="Q281" s="142">
        <v>0</v>
      </c>
      <c r="R281" s="142">
        <f t="shared" si="62"/>
        <v>0</v>
      </c>
      <c r="S281" s="142">
        <v>0</v>
      </c>
      <c r="T281" s="143">
        <f t="shared" si="63"/>
        <v>0</v>
      </c>
      <c r="AR281" s="144" t="s">
        <v>258</v>
      </c>
      <c r="AT281" s="144" t="s">
        <v>253</v>
      </c>
      <c r="AU281" s="144" t="s">
        <v>83</v>
      </c>
      <c r="AY281" s="13" t="s">
        <v>251</v>
      </c>
      <c r="BE281" s="145">
        <f t="shared" si="64"/>
        <v>0</v>
      </c>
      <c r="BF281" s="145">
        <f t="shared" si="65"/>
        <v>0</v>
      </c>
      <c r="BG281" s="145">
        <f t="shared" si="66"/>
        <v>0</v>
      </c>
      <c r="BH281" s="145">
        <f t="shared" si="67"/>
        <v>0</v>
      </c>
      <c r="BI281" s="145">
        <f t="shared" si="68"/>
        <v>0</v>
      </c>
      <c r="BJ281" s="13" t="s">
        <v>83</v>
      </c>
      <c r="BK281" s="145">
        <f t="shared" si="69"/>
        <v>0</v>
      </c>
      <c r="BL281" s="13" t="s">
        <v>258</v>
      </c>
      <c r="BM281" s="144" t="s">
        <v>4391</v>
      </c>
    </row>
    <row r="282" spans="2:65" s="1" customFormat="1" ht="16.5" customHeight="1">
      <c r="B282" s="132"/>
      <c r="C282" s="133" t="s">
        <v>868</v>
      </c>
      <c r="D282" s="133" t="s">
        <v>253</v>
      </c>
      <c r="E282" s="134" t="s">
        <v>2427</v>
      </c>
      <c r="F282" s="135" t="s">
        <v>2428</v>
      </c>
      <c r="G282" s="136" t="s">
        <v>411</v>
      </c>
      <c r="H282" s="137">
        <v>331</v>
      </c>
      <c r="I282" s="138"/>
      <c r="J282" s="139">
        <f t="shared" si="60"/>
        <v>0</v>
      </c>
      <c r="K282" s="135" t="s">
        <v>257</v>
      </c>
      <c r="L282" s="28"/>
      <c r="M282" s="140" t="s">
        <v>1</v>
      </c>
      <c r="N282" s="141" t="s">
        <v>41</v>
      </c>
      <c r="P282" s="142">
        <f t="shared" si="61"/>
        <v>0</v>
      </c>
      <c r="Q282" s="142">
        <v>0</v>
      </c>
      <c r="R282" s="142">
        <f t="shared" si="62"/>
        <v>0</v>
      </c>
      <c r="S282" s="142">
        <v>0</v>
      </c>
      <c r="T282" s="143">
        <f t="shared" si="63"/>
        <v>0</v>
      </c>
      <c r="AR282" s="144" t="s">
        <v>258</v>
      </c>
      <c r="AT282" s="144" t="s">
        <v>253</v>
      </c>
      <c r="AU282" s="144" t="s">
        <v>83</v>
      </c>
      <c r="AY282" s="13" t="s">
        <v>251</v>
      </c>
      <c r="BE282" s="145">
        <f t="shared" si="64"/>
        <v>0</v>
      </c>
      <c r="BF282" s="145">
        <f t="shared" si="65"/>
        <v>0</v>
      </c>
      <c r="BG282" s="145">
        <f t="shared" si="66"/>
        <v>0</v>
      </c>
      <c r="BH282" s="145">
        <f t="shared" si="67"/>
        <v>0</v>
      </c>
      <c r="BI282" s="145">
        <f t="shared" si="68"/>
        <v>0</v>
      </c>
      <c r="BJ282" s="13" t="s">
        <v>83</v>
      </c>
      <c r="BK282" s="145">
        <f t="shared" si="69"/>
        <v>0</v>
      </c>
      <c r="BL282" s="13" t="s">
        <v>258</v>
      </c>
      <c r="BM282" s="144" t="s">
        <v>4392</v>
      </c>
    </row>
    <row r="283" spans="2:65" s="1" customFormat="1" ht="16.5" customHeight="1">
      <c r="B283" s="132"/>
      <c r="C283" s="133" t="s">
        <v>872</v>
      </c>
      <c r="D283" s="133" t="s">
        <v>253</v>
      </c>
      <c r="E283" s="134" t="s">
        <v>2430</v>
      </c>
      <c r="F283" s="135" t="s">
        <v>2431</v>
      </c>
      <c r="G283" s="136" t="s">
        <v>411</v>
      </c>
      <c r="H283" s="137">
        <v>46</v>
      </c>
      <c r="I283" s="138"/>
      <c r="J283" s="139">
        <f t="shared" si="60"/>
        <v>0</v>
      </c>
      <c r="K283" s="135" t="s">
        <v>257</v>
      </c>
      <c r="L283" s="28"/>
      <c r="M283" s="140" t="s">
        <v>1</v>
      </c>
      <c r="N283" s="141" t="s">
        <v>41</v>
      </c>
      <c r="P283" s="142">
        <f t="shared" si="61"/>
        <v>0</v>
      </c>
      <c r="Q283" s="142">
        <v>0</v>
      </c>
      <c r="R283" s="142">
        <f t="shared" si="62"/>
        <v>0</v>
      </c>
      <c r="S283" s="142">
        <v>0</v>
      </c>
      <c r="T283" s="143">
        <f t="shared" si="63"/>
        <v>0</v>
      </c>
      <c r="AR283" s="144" t="s">
        <v>258</v>
      </c>
      <c r="AT283" s="144" t="s">
        <v>253</v>
      </c>
      <c r="AU283" s="144" t="s">
        <v>83</v>
      </c>
      <c r="AY283" s="13" t="s">
        <v>251</v>
      </c>
      <c r="BE283" s="145">
        <f t="shared" si="64"/>
        <v>0</v>
      </c>
      <c r="BF283" s="145">
        <f t="shared" si="65"/>
        <v>0</v>
      </c>
      <c r="BG283" s="145">
        <f t="shared" si="66"/>
        <v>0</v>
      </c>
      <c r="BH283" s="145">
        <f t="shared" si="67"/>
        <v>0</v>
      </c>
      <c r="BI283" s="145">
        <f t="shared" si="68"/>
        <v>0</v>
      </c>
      <c r="BJ283" s="13" t="s">
        <v>83</v>
      </c>
      <c r="BK283" s="145">
        <f t="shared" si="69"/>
        <v>0</v>
      </c>
      <c r="BL283" s="13" t="s">
        <v>258</v>
      </c>
      <c r="BM283" s="144" t="s">
        <v>4393</v>
      </c>
    </row>
    <row r="284" spans="2:65" s="1" customFormat="1" ht="16.5" customHeight="1">
      <c r="B284" s="132"/>
      <c r="C284" s="133" t="s">
        <v>876</v>
      </c>
      <c r="D284" s="133" t="s">
        <v>253</v>
      </c>
      <c r="E284" s="134" t="s">
        <v>2433</v>
      </c>
      <c r="F284" s="135" t="s">
        <v>2434</v>
      </c>
      <c r="G284" s="136" t="s">
        <v>411</v>
      </c>
      <c r="H284" s="137">
        <v>100</v>
      </c>
      <c r="I284" s="138"/>
      <c r="J284" s="139">
        <f t="shared" si="60"/>
        <v>0</v>
      </c>
      <c r="K284" s="135" t="s">
        <v>257</v>
      </c>
      <c r="L284" s="28"/>
      <c r="M284" s="140" t="s">
        <v>1</v>
      </c>
      <c r="N284" s="141" t="s">
        <v>41</v>
      </c>
      <c r="P284" s="142">
        <f t="shared" si="61"/>
        <v>0</v>
      </c>
      <c r="Q284" s="142">
        <v>0</v>
      </c>
      <c r="R284" s="142">
        <f t="shared" si="62"/>
        <v>0</v>
      </c>
      <c r="S284" s="142">
        <v>0</v>
      </c>
      <c r="T284" s="143">
        <f t="shared" si="63"/>
        <v>0</v>
      </c>
      <c r="AR284" s="144" t="s">
        <v>258</v>
      </c>
      <c r="AT284" s="144" t="s">
        <v>253</v>
      </c>
      <c r="AU284" s="144" t="s">
        <v>83</v>
      </c>
      <c r="AY284" s="13" t="s">
        <v>251</v>
      </c>
      <c r="BE284" s="145">
        <f t="shared" si="64"/>
        <v>0</v>
      </c>
      <c r="BF284" s="145">
        <f t="shared" si="65"/>
        <v>0</v>
      </c>
      <c r="BG284" s="145">
        <f t="shared" si="66"/>
        <v>0</v>
      </c>
      <c r="BH284" s="145">
        <f t="shared" si="67"/>
        <v>0</v>
      </c>
      <c r="BI284" s="145">
        <f t="shared" si="68"/>
        <v>0</v>
      </c>
      <c r="BJ284" s="13" t="s">
        <v>83</v>
      </c>
      <c r="BK284" s="145">
        <f t="shared" si="69"/>
        <v>0</v>
      </c>
      <c r="BL284" s="13" t="s">
        <v>258</v>
      </c>
      <c r="BM284" s="144" t="s">
        <v>4394</v>
      </c>
    </row>
    <row r="285" spans="2:65" s="1" customFormat="1" ht="16.5" customHeight="1">
      <c r="B285" s="132"/>
      <c r="C285" s="133" t="s">
        <v>880</v>
      </c>
      <c r="D285" s="133" t="s">
        <v>253</v>
      </c>
      <c r="E285" s="134" t="s">
        <v>4395</v>
      </c>
      <c r="F285" s="135" t="s">
        <v>4396</v>
      </c>
      <c r="G285" s="136" t="s">
        <v>411</v>
      </c>
      <c r="H285" s="137">
        <v>360</v>
      </c>
      <c r="I285" s="138"/>
      <c r="J285" s="139">
        <f t="shared" si="60"/>
        <v>0</v>
      </c>
      <c r="K285" s="135" t="s">
        <v>257</v>
      </c>
      <c r="L285" s="28"/>
      <c r="M285" s="140" t="s">
        <v>1</v>
      </c>
      <c r="N285" s="141" t="s">
        <v>41</v>
      </c>
      <c r="P285" s="142">
        <f t="shared" si="61"/>
        <v>0</v>
      </c>
      <c r="Q285" s="142">
        <v>0</v>
      </c>
      <c r="R285" s="142">
        <f t="shared" si="62"/>
        <v>0</v>
      </c>
      <c r="S285" s="142">
        <v>0</v>
      </c>
      <c r="T285" s="143">
        <f t="shared" si="63"/>
        <v>0</v>
      </c>
      <c r="AR285" s="144" t="s">
        <v>258</v>
      </c>
      <c r="AT285" s="144" t="s">
        <v>253</v>
      </c>
      <c r="AU285" s="144" t="s">
        <v>83</v>
      </c>
      <c r="AY285" s="13" t="s">
        <v>251</v>
      </c>
      <c r="BE285" s="145">
        <f t="shared" si="64"/>
        <v>0</v>
      </c>
      <c r="BF285" s="145">
        <f t="shared" si="65"/>
        <v>0</v>
      </c>
      <c r="BG285" s="145">
        <f t="shared" si="66"/>
        <v>0</v>
      </c>
      <c r="BH285" s="145">
        <f t="shared" si="67"/>
        <v>0</v>
      </c>
      <c r="BI285" s="145">
        <f t="shared" si="68"/>
        <v>0</v>
      </c>
      <c r="BJ285" s="13" t="s">
        <v>83</v>
      </c>
      <c r="BK285" s="145">
        <f t="shared" si="69"/>
        <v>0</v>
      </c>
      <c r="BL285" s="13" t="s">
        <v>258</v>
      </c>
      <c r="BM285" s="144" t="s">
        <v>4397</v>
      </c>
    </row>
    <row r="286" spans="2:65" s="1" customFormat="1" ht="16.5" customHeight="1">
      <c r="B286" s="132"/>
      <c r="C286" s="133" t="s">
        <v>884</v>
      </c>
      <c r="D286" s="133" t="s">
        <v>253</v>
      </c>
      <c r="E286" s="134" t="s">
        <v>2436</v>
      </c>
      <c r="F286" s="135" t="s">
        <v>2437</v>
      </c>
      <c r="G286" s="136" t="s">
        <v>401</v>
      </c>
      <c r="H286" s="137">
        <v>154</v>
      </c>
      <c r="I286" s="138"/>
      <c r="J286" s="139">
        <f t="shared" si="60"/>
        <v>0</v>
      </c>
      <c r="K286" s="135" t="s">
        <v>257</v>
      </c>
      <c r="L286" s="28"/>
      <c r="M286" s="140" t="s">
        <v>1</v>
      </c>
      <c r="N286" s="141" t="s">
        <v>41</v>
      </c>
      <c r="P286" s="142">
        <f t="shared" si="61"/>
        <v>0</v>
      </c>
      <c r="Q286" s="142">
        <v>0</v>
      </c>
      <c r="R286" s="142">
        <f t="shared" si="62"/>
        <v>0</v>
      </c>
      <c r="S286" s="142">
        <v>0</v>
      </c>
      <c r="T286" s="143">
        <f t="shared" si="63"/>
        <v>0</v>
      </c>
      <c r="AR286" s="144" t="s">
        <v>258</v>
      </c>
      <c r="AT286" s="144" t="s">
        <v>253</v>
      </c>
      <c r="AU286" s="144" t="s">
        <v>83</v>
      </c>
      <c r="AY286" s="13" t="s">
        <v>251</v>
      </c>
      <c r="BE286" s="145">
        <f t="shared" si="64"/>
        <v>0</v>
      </c>
      <c r="BF286" s="145">
        <f t="shared" si="65"/>
        <v>0</v>
      </c>
      <c r="BG286" s="145">
        <f t="shared" si="66"/>
        <v>0</v>
      </c>
      <c r="BH286" s="145">
        <f t="shared" si="67"/>
        <v>0</v>
      </c>
      <c r="BI286" s="145">
        <f t="shared" si="68"/>
        <v>0</v>
      </c>
      <c r="BJ286" s="13" t="s">
        <v>83</v>
      </c>
      <c r="BK286" s="145">
        <f t="shared" si="69"/>
        <v>0</v>
      </c>
      <c r="BL286" s="13" t="s">
        <v>258</v>
      </c>
      <c r="BM286" s="144" t="s">
        <v>4398</v>
      </c>
    </row>
    <row r="287" spans="2:65" s="1" customFormat="1" ht="16.5" customHeight="1">
      <c r="B287" s="132"/>
      <c r="C287" s="133" t="s">
        <v>888</v>
      </c>
      <c r="D287" s="133" t="s">
        <v>253</v>
      </c>
      <c r="E287" s="134" t="s">
        <v>2439</v>
      </c>
      <c r="F287" s="135" t="s">
        <v>2440</v>
      </c>
      <c r="G287" s="136" t="s">
        <v>401</v>
      </c>
      <c r="H287" s="137">
        <v>46</v>
      </c>
      <c r="I287" s="138"/>
      <c r="J287" s="139">
        <f t="shared" si="60"/>
        <v>0</v>
      </c>
      <c r="K287" s="135" t="s">
        <v>257</v>
      </c>
      <c r="L287" s="28"/>
      <c r="M287" s="140" t="s">
        <v>1</v>
      </c>
      <c r="N287" s="141" t="s">
        <v>41</v>
      </c>
      <c r="P287" s="142">
        <f t="shared" si="61"/>
        <v>0</v>
      </c>
      <c r="Q287" s="142">
        <v>0</v>
      </c>
      <c r="R287" s="142">
        <f t="shared" si="62"/>
        <v>0</v>
      </c>
      <c r="S287" s="142">
        <v>0</v>
      </c>
      <c r="T287" s="143">
        <f t="shared" si="63"/>
        <v>0</v>
      </c>
      <c r="AR287" s="144" t="s">
        <v>258</v>
      </c>
      <c r="AT287" s="144" t="s">
        <v>253</v>
      </c>
      <c r="AU287" s="144" t="s">
        <v>83</v>
      </c>
      <c r="AY287" s="13" t="s">
        <v>251</v>
      </c>
      <c r="BE287" s="145">
        <f t="shared" si="64"/>
        <v>0</v>
      </c>
      <c r="BF287" s="145">
        <f t="shared" si="65"/>
        <v>0</v>
      </c>
      <c r="BG287" s="145">
        <f t="shared" si="66"/>
        <v>0</v>
      </c>
      <c r="BH287" s="145">
        <f t="shared" si="67"/>
        <v>0</v>
      </c>
      <c r="BI287" s="145">
        <f t="shared" si="68"/>
        <v>0</v>
      </c>
      <c r="BJ287" s="13" t="s">
        <v>83</v>
      </c>
      <c r="BK287" s="145">
        <f t="shared" si="69"/>
        <v>0</v>
      </c>
      <c r="BL287" s="13" t="s">
        <v>258</v>
      </c>
      <c r="BM287" s="144" t="s">
        <v>4399</v>
      </c>
    </row>
    <row r="288" spans="2:65" s="1" customFormat="1" ht="16.5" customHeight="1">
      <c r="B288" s="132"/>
      <c r="C288" s="133" t="s">
        <v>892</v>
      </c>
      <c r="D288" s="133" t="s">
        <v>253</v>
      </c>
      <c r="E288" s="134" t="s">
        <v>2442</v>
      </c>
      <c r="F288" s="135" t="s">
        <v>2443</v>
      </c>
      <c r="G288" s="136" t="s">
        <v>401</v>
      </c>
      <c r="H288" s="137">
        <v>20</v>
      </c>
      <c r="I288" s="138"/>
      <c r="J288" s="139">
        <f t="shared" si="60"/>
        <v>0</v>
      </c>
      <c r="K288" s="135" t="s">
        <v>257</v>
      </c>
      <c r="L288" s="28"/>
      <c r="M288" s="140" t="s">
        <v>1</v>
      </c>
      <c r="N288" s="141" t="s">
        <v>41</v>
      </c>
      <c r="P288" s="142">
        <f t="shared" si="61"/>
        <v>0</v>
      </c>
      <c r="Q288" s="142">
        <v>0</v>
      </c>
      <c r="R288" s="142">
        <f t="shared" si="62"/>
        <v>0</v>
      </c>
      <c r="S288" s="142">
        <v>0</v>
      </c>
      <c r="T288" s="143">
        <f t="shared" si="63"/>
        <v>0</v>
      </c>
      <c r="AR288" s="144" t="s">
        <v>258</v>
      </c>
      <c r="AT288" s="144" t="s">
        <v>253</v>
      </c>
      <c r="AU288" s="144" t="s">
        <v>83</v>
      </c>
      <c r="AY288" s="13" t="s">
        <v>251</v>
      </c>
      <c r="BE288" s="145">
        <f t="shared" si="64"/>
        <v>0</v>
      </c>
      <c r="BF288" s="145">
        <f t="shared" si="65"/>
        <v>0</v>
      </c>
      <c r="BG288" s="145">
        <f t="shared" si="66"/>
        <v>0</v>
      </c>
      <c r="BH288" s="145">
        <f t="shared" si="67"/>
        <v>0</v>
      </c>
      <c r="BI288" s="145">
        <f t="shared" si="68"/>
        <v>0</v>
      </c>
      <c r="BJ288" s="13" t="s">
        <v>83</v>
      </c>
      <c r="BK288" s="145">
        <f t="shared" si="69"/>
        <v>0</v>
      </c>
      <c r="BL288" s="13" t="s">
        <v>258</v>
      </c>
      <c r="BM288" s="144" t="s">
        <v>4400</v>
      </c>
    </row>
    <row r="289" spans="2:65" s="11" customFormat="1" ht="25.9" customHeight="1">
      <c r="B289" s="120"/>
      <c r="D289" s="121" t="s">
        <v>75</v>
      </c>
      <c r="E289" s="122" t="s">
        <v>2445</v>
      </c>
      <c r="F289" s="122" t="s">
        <v>2446</v>
      </c>
      <c r="I289" s="123"/>
      <c r="J289" s="124">
        <f>BK289</f>
        <v>0</v>
      </c>
      <c r="L289" s="120"/>
      <c r="M289" s="125"/>
      <c r="P289" s="126">
        <f>P290</f>
        <v>0</v>
      </c>
      <c r="R289" s="126">
        <f>R290</f>
        <v>0</v>
      </c>
      <c r="T289" s="127">
        <f>T290</f>
        <v>0</v>
      </c>
      <c r="AR289" s="121" t="s">
        <v>83</v>
      </c>
      <c r="AT289" s="128" t="s">
        <v>75</v>
      </c>
      <c r="AU289" s="128" t="s">
        <v>76</v>
      </c>
      <c r="AY289" s="121" t="s">
        <v>251</v>
      </c>
      <c r="BK289" s="129">
        <f>BK290</f>
        <v>0</v>
      </c>
    </row>
    <row r="290" spans="2:65" s="1" customFormat="1" ht="16.5" customHeight="1">
      <c r="B290" s="132"/>
      <c r="C290" s="133" t="s">
        <v>896</v>
      </c>
      <c r="D290" s="133" t="s">
        <v>253</v>
      </c>
      <c r="E290" s="134" t="s">
        <v>4401</v>
      </c>
      <c r="F290" s="135" t="s">
        <v>4402</v>
      </c>
      <c r="G290" s="136" t="s">
        <v>1217</v>
      </c>
      <c r="H290" s="137">
        <v>1</v>
      </c>
      <c r="I290" s="138"/>
      <c r="J290" s="139">
        <f>ROUND(I290*H290,2)</f>
        <v>0</v>
      </c>
      <c r="K290" s="135" t="s">
        <v>257</v>
      </c>
      <c r="L290" s="28"/>
      <c r="M290" s="140" t="s">
        <v>1</v>
      </c>
      <c r="N290" s="141" t="s">
        <v>41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258</v>
      </c>
      <c r="AT290" s="144" t="s">
        <v>253</v>
      </c>
      <c r="AU290" s="144" t="s">
        <v>83</v>
      </c>
      <c r="AY290" s="13" t="s">
        <v>251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3" t="s">
        <v>83</v>
      </c>
      <c r="BK290" s="145">
        <f>ROUND(I290*H290,2)</f>
        <v>0</v>
      </c>
      <c r="BL290" s="13" t="s">
        <v>258</v>
      </c>
      <c r="BM290" s="144" t="s">
        <v>4403</v>
      </c>
    </row>
    <row r="291" spans="2:65" s="11" customFormat="1" ht="25.9" customHeight="1">
      <c r="B291" s="120"/>
      <c r="D291" s="121" t="s">
        <v>75</v>
      </c>
      <c r="E291" s="122" t="s">
        <v>2450</v>
      </c>
      <c r="F291" s="122" t="s">
        <v>2451</v>
      </c>
      <c r="I291" s="123"/>
      <c r="J291" s="124">
        <f>BK291</f>
        <v>0</v>
      </c>
      <c r="L291" s="120"/>
      <c r="M291" s="125"/>
      <c r="P291" s="126">
        <f>P292</f>
        <v>0</v>
      </c>
      <c r="R291" s="126">
        <f>R292</f>
        <v>0</v>
      </c>
      <c r="T291" s="127">
        <f>T292</f>
        <v>0</v>
      </c>
      <c r="AR291" s="121" t="s">
        <v>83</v>
      </c>
      <c r="AT291" s="128" t="s">
        <v>75</v>
      </c>
      <c r="AU291" s="128" t="s">
        <v>76</v>
      </c>
      <c r="AY291" s="121" t="s">
        <v>251</v>
      </c>
      <c r="BK291" s="129">
        <f>BK292</f>
        <v>0</v>
      </c>
    </row>
    <row r="292" spans="2:65" s="1" customFormat="1" ht="37.9" customHeight="1">
      <c r="B292" s="132"/>
      <c r="C292" s="133" t="s">
        <v>898</v>
      </c>
      <c r="D292" s="133" t="s">
        <v>253</v>
      </c>
      <c r="E292" s="134" t="s">
        <v>2452</v>
      </c>
      <c r="F292" s="135" t="s">
        <v>2453</v>
      </c>
      <c r="G292" s="136" t="s">
        <v>1217</v>
      </c>
      <c r="H292" s="137">
        <v>1</v>
      </c>
      <c r="I292" s="138"/>
      <c r="J292" s="139">
        <f>ROUND(I292*H292,2)</f>
        <v>0</v>
      </c>
      <c r="K292" s="135" t="s">
        <v>257</v>
      </c>
      <c r="L292" s="28"/>
      <c r="M292" s="140" t="s">
        <v>1</v>
      </c>
      <c r="N292" s="141" t="s">
        <v>41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258</v>
      </c>
      <c r="AT292" s="144" t="s">
        <v>253</v>
      </c>
      <c r="AU292" s="144" t="s">
        <v>83</v>
      </c>
      <c r="AY292" s="13" t="s">
        <v>251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3" t="s">
        <v>83</v>
      </c>
      <c r="BK292" s="145">
        <f>ROUND(I292*H292,2)</f>
        <v>0</v>
      </c>
      <c r="BL292" s="13" t="s">
        <v>258</v>
      </c>
      <c r="BM292" s="144" t="s">
        <v>4404</v>
      </c>
    </row>
    <row r="293" spans="2:65" s="11" customFormat="1" ht="25.9" customHeight="1">
      <c r="B293" s="120"/>
      <c r="D293" s="121" t="s">
        <v>75</v>
      </c>
      <c r="E293" s="122" t="s">
        <v>4405</v>
      </c>
      <c r="F293" s="122" t="s">
        <v>2456</v>
      </c>
      <c r="I293" s="123"/>
      <c r="J293" s="124">
        <f>BK293</f>
        <v>0</v>
      </c>
      <c r="L293" s="120"/>
      <c r="M293" s="125"/>
      <c r="P293" s="126">
        <f>SUM(P294:P438)</f>
        <v>0</v>
      </c>
      <c r="R293" s="126">
        <f>SUM(R294:R438)</f>
        <v>0</v>
      </c>
      <c r="T293" s="127">
        <f>SUM(T294:T438)</f>
        <v>0</v>
      </c>
      <c r="AR293" s="121" t="s">
        <v>83</v>
      </c>
      <c r="AT293" s="128" t="s">
        <v>75</v>
      </c>
      <c r="AU293" s="128" t="s">
        <v>76</v>
      </c>
      <c r="AY293" s="121" t="s">
        <v>251</v>
      </c>
      <c r="BK293" s="129">
        <f>SUM(BK294:BK438)</f>
        <v>0</v>
      </c>
    </row>
    <row r="294" spans="2:65" s="1" customFormat="1" ht="16.5" customHeight="1">
      <c r="B294" s="132"/>
      <c r="C294" s="146" t="s">
        <v>900</v>
      </c>
      <c r="D294" s="146" t="s">
        <v>423</v>
      </c>
      <c r="E294" s="147" t="s">
        <v>2469</v>
      </c>
      <c r="F294" s="148" t="s">
        <v>2470</v>
      </c>
      <c r="G294" s="149" t="s">
        <v>401</v>
      </c>
      <c r="H294" s="150">
        <v>1</v>
      </c>
      <c r="I294" s="151"/>
      <c r="J294" s="152">
        <f t="shared" ref="J294:J325" si="70">ROUND(I294*H294,2)</f>
        <v>0</v>
      </c>
      <c r="K294" s="148" t="s">
        <v>257</v>
      </c>
      <c r="L294" s="153"/>
      <c r="M294" s="154" t="s">
        <v>1</v>
      </c>
      <c r="N294" s="155" t="s">
        <v>41</v>
      </c>
      <c r="P294" s="142">
        <f t="shared" ref="P294:P325" si="71">O294*H294</f>
        <v>0</v>
      </c>
      <c r="Q294" s="142">
        <v>0</v>
      </c>
      <c r="R294" s="142">
        <f t="shared" ref="R294:R325" si="72">Q294*H294</f>
        <v>0</v>
      </c>
      <c r="S294" s="142">
        <v>0</v>
      </c>
      <c r="T294" s="143">
        <f t="shared" ref="T294:T325" si="73">S294*H294</f>
        <v>0</v>
      </c>
      <c r="AR294" s="144" t="s">
        <v>283</v>
      </c>
      <c r="AT294" s="144" t="s">
        <v>423</v>
      </c>
      <c r="AU294" s="144" t="s">
        <v>83</v>
      </c>
      <c r="AY294" s="13" t="s">
        <v>251</v>
      </c>
      <c r="BE294" s="145">
        <f t="shared" ref="BE294:BE325" si="74">IF(N294="základní",J294,0)</f>
        <v>0</v>
      </c>
      <c r="BF294" s="145">
        <f t="shared" ref="BF294:BF325" si="75">IF(N294="snížená",J294,0)</f>
        <v>0</v>
      </c>
      <c r="BG294" s="145">
        <f t="shared" ref="BG294:BG325" si="76">IF(N294="zákl. přenesená",J294,0)</f>
        <v>0</v>
      </c>
      <c r="BH294" s="145">
        <f t="shared" ref="BH294:BH325" si="77">IF(N294="sníž. přenesená",J294,0)</f>
        <v>0</v>
      </c>
      <c r="BI294" s="145">
        <f t="shared" ref="BI294:BI325" si="78">IF(N294="nulová",J294,0)</f>
        <v>0</v>
      </c>
      <c r="BJ294" s="13" t="s">
        <v>83</v>
      </c>
      <c r="BK294" s="145">
        <f t="shared" ref="BK294:BK325" si="79">ROUND(I294*H294,2)</f>
        <v>0</v>
      </c>
      <c r="BL294" s="13" t="s">
        <v>258</v>
      </c>
      <c r="BM294" s="144" t="s">
        <v>4406</v>
      </c>
    </row>
    <row r="295" spans="2:65" s="1" customFormat="1" ht="37.9" customHeight="1">
      <c r="B295" s="132"/>
      <c r="C295" s="146" t="s">
        <v>904</v>
      </c>
      <c r="D295" s="146" t="s">
        <v>423</v>
      </c>
      <c r="E295" s="147" t="s">
        <v>4407</v>
      </c>
      <c r="F295" s="148" t="s">
        <v>4408</v>
      </c>
      <c r="G295" s="149" t="s">
        <v>335</v>
      </c>
      <c r="H295" s="150">
        <v>1</v>
      </c>
      <c r="I295" s="151"/>
      <c r="J295" s="152">
        <f t="shared" si="70"/>
        <v>0</v>
      </c>
      <c r="K295" s="148" t="s">
        <v>257</v>
      </c>
      <c r="L295" s="153"/>
      <c r="M295" s="154" t="s">
        <v>1</v>
      </c>
      <c r="N295" s="155" t="s">
        <v>41</v>
      </c>
      <c r="P295" s="142">
        <f t="shared" si="71"/>
        <v>0</v>
      </c>
      <c r="Q295" s="142">
        <v>0</v>
      </c>
      <c r="R295" s="142">
        <f t="shared" si="72"/>
        <v>0</v>
      </c>
      <c r="S295" s="142">
        <v>0</v>
      </c>
      <c r="T295" s="143">
        <f t="shared" si="73"/>
        <v>0</v>
      </c>
      <c r="AR295" s="144" t="s">
        <v>283</v>
      </c>
      <c r="AT295" s="144" t="s">
        <v>423</v>
      </c>
      <c r="AU295" s="144" t="s">
        <v>83</v>
      </c>
      <c r="AY295" s="13" t="s">
        <v>251</v>
      </c>
      <c r="BE295" s="145">
        <f t="shared" si="74"/>
        <v>0</v>
      </c>
      <c r="BF295" s="145">
        <f t="shared" si="75"/>
        <v>0</v>
      </c>
      <c r="BG295" s="145">
        <f t="shared" si="76"/>
        <v>0</v>
      </c>
      <c r="BH295" s="145">
        <f t="shared" si="77"/>
        <v>0</v>
      </c>
      <c r="BI295" s="145">
        <f t="shared" si="78"/>
        <v>0</v>
      </c>
      <c r="BJ295" s="13" t="s">
        <v>83</v>
      </c>
      <c r="BK295" s="145">
        <f t="shared" si="79"/>
        <v>0</v>
      </c>
      <c r="BL295" s="13" t="s">
        <v>258</v>
      </c>
      <c r="BM295" s="144" t="s">
        <v>4409</v>
      </c>
    </row>
    <row r="296" spans="2:65" s="1" customFormat="1" ht="24.2" customHeight="1">
      <c r="B296" s="132"/>
      <c r="C296" s="146" t="s">
        <v>906</v>
      </c>
      <c r="D296" s="146" t="s">
        <v>423</v>
      </c>
      <c r="E296" s="147" t="s">
        <v>2481</v>
      </c>
      <c r="F296" s="148" t="s">
        <v>2482</v>
      </c>
      <c r="G296" s="149" t="s">
        <v>401</v>
      </c>
      <c r="H296" s="150">
        <v>3</v>
      </c>
      <c r="I296" s="151"/>
      <c r="J296" s="152">
        <f t="shared" si="70"/>
        <v>0</v>
      </c>
      <c r="K296" s="148" t="s">
        <v>257</v>
      </c>
      <c r="L296" s="153"/>
      <c r="M296" s="154" t="s">
        <v>1</v>
      </c>
      <c r="N296" s="155" t="s">
        <v>41</v>
      </c>
      <c r="P296" s="142">
        <f t="shared" si="71"/>
        <v>0</v>
      </c>
      <c r="Q296" s="142">
        <v>0</v>
      </c>
      <c r="R296" s="142">
        <f t="shared" si="72"/>
        <v>0</v>
      </c>
      <c r="S296" s="142">
        <v>0</v>
      </c>
      <c r="T296" s="143">
        <f t="shared" si="73"/>
        <v>0</v>
      </c>
      <c r="AR296" s="144" t="s">
        <v>283</v>
      </c>
      <c r="AT296" s="144" t="s">
        <v>423</v>
      </c>
      <c r="AU296" s="144" t="s">
        <v>83</v>
      </c>
      <c r="AY296" s="13" t="s">
        <v>251</v>
      </c>
      <c r="BE296" s="145">
        <f t="shared" si="74"/>
        <v>0</v>
      </c>
      <c r="BF296" s="145">
        <f t="shared" si="75"/>
        <v>0</v>
      </c>
      <c r="BG296" s="145">
        <f t="shared" si="76"/>
        <v>0</v>
      </c>
      <c r="BH296" s="145">
        <f t="shared" si="77"/>
        <v>0</v>
      </c>
      <c r="BI296" s="145">
        <f t="shared" si="78"/>
        <v>0</v>
      </c>
      <c r="BJ296" s="13" t="s">
        <v>83</v>
      </c>
      <c r="BK296" s="145">
        <f t="shared" si="79"/>
        <v>0</v>
      </c>
      <c r="BL296" s="13" t="s">
        <v>258</v>
      </c>
      <c r="BM296" s="144" t="s">
        <v>4410</v>
      </c>
    </row>
    <row r="297" spans="2:65" s="1" customFormat="1" ht="44.25" customHeight="1">
      <c r="B297" s="132"/>
      <c r="C297" s="146" t="s">
        <v>910</v>
      </c>
      <c r="D297" s="146" t="s">
        <v>423</v>
      </c>
      <c r="E297" s="147" t="s">
        <v>2484</v>
      </c>
      <c r="F297" s="148" t="s">
        <v>2006</v>
      </c>
      <c r="G297" s="149" t="s">
        <v>401</v>
      </c>
      <c r="H297" s="150">
        <v>4</v>
      </c>
      <c r="I297" s="151"/>
      <c r="J297" s="152">
        <f t="shared" si="70"/>
        <v>0</v>
      </c>
      <c r="K297" s="148" t="s">
        <v>257</v>
      </c>
      <c r="L297" s="153"/>
      <c r="M297" s="154" t="s">
        <v>1</v>
      </c>
      <c r="N297" s="155" t="s">
        <v>41</v>
      </c>
      <c r="P297" s="142">
        <f t="shared" si="71"/>
        <v>0</v>
      </c>
      <c r="Q297" s="142">
        <v>0</v>
      </c>
      <c r="R297" s="142">
        <f t="shared" si="72"/>
        <v>0</v>
      </c>
      <c r="S297" s="142">
        <v>0</v>
      </c>
      <c r="T297" s="143">
        <f t="shared" si="73"/>
        <v>0</v>
      </c>
      <c r="AR297" s="144" t="s">
        <v>283</v>
      </c>
      <c r="AT297" s="144" t="s">
        <v>423</v>
      </c>
      <c r="AU297" s="144" t="s">
        <v>83</v>
      </c>
      <c r="AY297" s="13" t="s">
        <v>251</v>
      </c>
      <c r="BE297" s="145">
        <f t="shared" si="74"/>
        <v>0</v>
      </c>
      <c r="BF297" s="145">
        <f t="shared" si="75"/>
        <v>0</v>
      </c>
      <c r="BG297" s="145">
        <f t="shared" si="76"/>
        <v>0</v>
      </c>
      <c r="BH297" s="145">
        <f t="shared" si="77"/>
        <v>0</v>
      </c>
      <c r="BI297" s="145">
        <f t="shared" si="78"/>
        <v>0</v>
      </c>
      <c r="BJ297" s="13" t="s">
        <v>83</v>
      </c>
      <c r="BK297" s="145">
        <f t="shared" si="79"/>
        <v>0</v>
      </c>
      <c r="BL297" s="13" t="s">
        <v>258</v>
      </c>
      <c r="BM297" s="144" t="s">
        <v>4411</v>
      </c>
    </row>
    <row r="298" spans="2:65" s="1" customFormat="1" ht="44.25" customHeight="1">
      <c r="B298" s="132"/>
      <c r="C298" s="146" t="s">
        <v>914</v>
      </c>
      <c r="D298" s="146" t="s">
        <v>423</v>
      </c>
      <c r="E298" s="147" t="s">
        <v>2486</v>
      </c>
      <c r="F298" s="148" t="s">
        <v>2487</v>
      </c>
      <c r="G298" s="149" t="s">
        <v>401</v>
      </c>
      <c r="H298" s="150">
        <v>67</v>
      </c>
      <c r="I298" s="151"/>
      <c r="J298" s="152">
        <f t="shared" si="70"/>
        <v>0</v>
      </c>
      <c r="K298" s="148" t="s">
        <v>257</v>
      </c>
      <c r="L298" s="153"/>
      <c r="M298" s="154" t="s">
        <v>1</v>
      </c>
      <c r="N298" s="155" t="s">
        <v>41</v>
      </c>
      <c r="P298" s="142">
        <f t="shared" si="71"/>
        <v>0</v>
      </c>
      <c r="Q298" s="142">
        <v>0</v>
      </c>
      <c r="R298" s="142">
        <f t="shared" si="72"/>
        <v>0</v>
      </c>
      <c r="S298" s="142">
        <v>0</v>
      </c>
      <c r="T298" s="143">
        <f t="shared" si="73"/>
        <v>0</v>
      </c>
      <c r="AR298" s="144" t="s">
        <v>283</v>
      </c>
      <c r="AT298" s="144" t="s">
        <v>423</v>
      </c>
      <c r="AU298" s="144" t="s">
        <v>83</v>
      </c>
      <c r="AY298" s="13" t="s">
        <v>251</v>
      </c>
      <c r="BE298" s="145">
        <f t="shared" si="74"/>
        <v>0</v>
      </c>
      <c r="BF298" s="145">
        <f t="shared" si="75"/>
        <v>0</v>
      </c>
      <c r="BG298" s="145">
        <f t="shared" si="76"/>
        <v>0</v>
      </c>
      <c r="BH298" s="145">
        <f t="shared" si="77"/>
        <v>0</v>
      </c>
      <c r="BI298" s="145">
        <f t="shared" si="78"/>
        <v>0</v>
      </c>
      <c r="BJ298" s="13" t="s">
        <v>83</v>
      </c>
      <c r="BK298" s="145">
        <f t="shared" si="79"/>
        <v>0</v>
      </c>
      <c r="BL298" s="13" t="s">
        <v>258</v>
      </c>
      <c r="BM298" s="144" t="s">
        <v>4412</v>
      </c>
    </row>
    <row r="299" spans="2:65" s="1" customFormat="1" ht="37.9" customHeight="1">
      <c r="B299" s="132"/>
      <c r="C299" s="146" t="s">
        <v>918</v>
      </c>
      <c r="D299" s="146" t="s">
        <v>423</v>
      </c>
      <c r="E299" s="147" t="s">
        <v>2489</v>
      </c>
      <c r="F299" s="148" t="s">
        <v>2015</v>
      </c>
      <c r="G299" s="149" t="s">
        <v>401</v>
      </c>
      <c r="H299" s="150">
        <v>7</v>
      </c>
      <c r="I299" s="151"/>
      <c r="J299" s="152">
        <f t="shared" si="70"/>
        <v>0</v>
      </c>
      <c r="K299" s="148" t="s">
        <v>257</v>
      </c>
      <c r="L299" s="153"/>
      <c r="M299" s="154" t="s">
        <v>1</v>
      </c>
      <c r="N299" s="155" t="s">
        <v>41</v>
      </c>
      <c r="P299" s="142">
        <f t="shared" si="71"/>
        <v>0</v>
      </c>
      <c r="Q299" s="142">
        <v>0</v>
      </c>
      <c r="R299" s="142">
        <f t="shared" si="72"/>
        <v>0</v>
      </c>
      <c r="S299" s="142">
        <v>0</v>
      </c>
      <c r="T299" s="143">
        <f t="shared" si="73"/>
        <v>0</v>
      </c>
      <c r="AR299" s="144" t="s">
        <v>283</v>
      </c>
      <c r="AT299" s="144" t="s">
        <v>423</v>
      </c>
      <c r="AU299" s="144" t="s">
        <v>83</v>
      </c>
      <c r="AY299" s="13" t="s">
        <v>251</v>
      </c>
      <c r="BE299" s="145">
        <f t="shared" si="74"/>
        <v>0</v>
      </c>
      <c r="BF299" s="145">
        <f t="shared" si="75"/>
        <v>0</v>
      </c>
      <c r="BG299" s="145">
        <f t="shared" si="76"/>
        <v>0</v>
      </c>
      <c r="BH299" s="145">
        <f t="shared" si="77"/>
        <v>0</v>
      </c>
      <c r="BI299" s="145">
        <f t="shared" si="78"/>
        <v>0</v>
      </c>
      <c r="BJ299" s="13" t="s">
        <v>83</v>
      </c>
      <c r="BK299" s="145">
        <f t="shared" si="79"/>
        <v>0</v>
      </c>
      <c r="BL299" s="13" t="s">
        <v>258</v>
      </c>
      <c r="BM299" s="144" t="s">
        <v>4413</v>
      </c>
    </row>
    <row r="300" spans="2:65" s="1" customFormat="1" ht="37.9" customHeight="1">
      <c r="B300" s="132"/>
      <c r="C300" s="146" t="s">
        <v>920</v>
      </c>
      <c r="D300" s="146" t="s">
        <v>423</v>
      </c>
      <c r="E300" s="147" t="s">
        <v>2491</v>
      </c>
      <c r="F300" s="148" t="s">
        <v>2018</v>
      </c>
      <c r="G300" s="149" t="s">
        <v>401</v>
      </c>
      <c r="H300" s="150">
        <v>1</v>
      </c>
      <c r="I300" s="151"/>
      <c r="J300" s="152">
        <f t="shared" si="70"/>
        <v>0</v>
      </c>
      <c r="K300" s="148" t="s">
        <v>257</v>
      </c>
      <c r="L300" s="153"/>
      <c r="M300" s="154" t="s">
        <v>1</v>
      </c>
      <c r="N300" s="155" t="s">
        <v>41</v>
      </c>
      <c r="P300" s="142">
        <f t="shared" si="71"/>
        <v>0</v>
      </c>
      <c r="Q300" s="142">
        <v>0</v>
      </c>
      <c r="R300" s="142">
        <f t="shared" si="72"/>
        <v>0</v>
      </c>
      <c r="S300" s="142">
        <v>0</v>
      </c>
      <c r="T300" s="143">
        <f t="shared" si="73"/>
        <v>0</v>
      </c>
      <c r="AR300" s="144" t="s">
        <v>283</v>
      </c>
      <c r="AT300" s="144" t="s">
        <v>423</v>
      </c>
      <c r="AU300" s="144" t="s">
        <v>83</v>
      </c>
      <c r="AY300" s="13" t="s">
        <v>251</v>
      </c>
      <c r="BE300" s="145">
        <f t="shared" si="74"/>
        <v>0</v>
      </c>
      <c r="BF300" s="145">
        <f t="shared" si="75"/>
        <v>0</v>
      </c>
      <c r="BG300" s="145">
        <f t="shared" si="76"/>
        <v>0</v>
      </c>
      <c r="BH300" s="145">
        <f t="shared" si="77"/>
        <v>0</v>
      </c>
      <c r="BI300" s="145">
        <f t="shared" si="78"/>
        <v>0</v>
      </c>
      <c r="BJ300" s="13" t="s">
        <v>83</v>
      </c>
      <c r="BK300" s="145">
        <f t="shared" si="79"/>
        <v>0</v>
      </c>
      <c r="BL300" s="13" t="s">
        <v>258</v>
      </c>
      <c r="BM300" s="144" t="s">
        <v>4414</v>
      </c>
    </row>
    <row r="301" spans="2:65" s="1" customFormat="1" ht="24.2" customHeight="1">
      <c r="B301" s="132"/>
      <c r="C301" s="146" t="s">
        <v>924</v>
      </c>
      <c r="D301" s="146" t="s">
        <v>423</v>
      </c>
      <c r="E301" s="147" t="s">
        <v>2493</v>
      </c>
      <c r="F301" s="148" t="s">
        <v>2009</v>
      </c>
      <c r="G301" s="149" t="s">
        <v>401</v>
      </c>
      <c r="H301" s="150">
        <v>25</v>
      </c>
      <c r="I301" s="151"/>
      <c r="J301" s="152">
        <f t="shared" si="70"/>
        <v>0</v>
      </c>
      <c r="K301" s="148" t="s">
        <v>257</v>
      </c>
      <c r="L301" s="153"/>
      <c r="M301" s="154" t="s">
        <v>1</v>
      </c>
      <c r="N301" s="155" t="s">
        <v>41</v>
      </c>
      <c r="P301" s="142">
        <f t="shared" si="71"/>
        <v>0</v>
      </c>
      <c r="Q301" s="142">
        <v>0</v>
      </c>
      <c r="R301" s="142">
        <f t="shared" si="72"/>
        <v>0</v>
      </c>
      <c r="S301" s="142">
        <v>0</v>
      </c>
      <c r="T301" s="143">
        <f t="shared" si="73"/>
        <v>0</v>
      </c>
      <c r="AR301" s="144" t="s">
        <v>283</v>
      </c>
      <c r="AT301" s="144" t="s">
        <v>423</v>
      </c>
      <c r="AU301" s="144" t="s">
        <v>83</v>
      </c>
      <c r="AY301" s="13" t="s">
        <v>251</v>
      </c>
      <c r="BE301" s="145">
        <f t="shared" si="74"/>
        <v>0</v>
      </c>
      <c r="BF301" s="145">
        <f t="shared" si="75"/>
        <v>0</v>
      </c>
      <c r="BG301" s="145">
        <f t="shared" si="76"/>
        <v>0</v>
      </c>
      <c r="BH301" s="145">
        <f t="shared" si="77"/>
        <v>0</v>
      </c>
      <c r="BI301" s="145">
        <f t="shared" si="78"/>
        <v>0</v>
      </c>
      <c r="BJ301" s="13" t="s">
        <v>83</v>
      </c>
      <c r="BK301" s="145">
        <f t="shared" si="79"/>
        <v>0</v>
      </c>
      <c r="BL301" s="13" t="s">
        <v>258</v>
      </c>
      <c r="BM301" s="144" t="s">
        <v>4415</v>
      </c>
    </row>
    <row r="302" spans="2:65" s="1" customFormat="1" ht="24.2" customHeight="1">
      <c r="B302" s="132"/>
      <c r="C302" s="146" t="s">
        <v>928</v>
      </c>
      <c r="D302" s="146" t="s">
        <v>423</v>
      </c>
      <c r="E302" s="147" t="s">
        <v>2495</v>
      </c>
      <c r="F302" s="148" t="s">
        <v>2023</v>
      </c>
      <c r="G302" s="149" t="s">
        <v>401</v>
      </c>
      <c r="H302" s="150">
        <v>11</v>
      </c>
      <c r="I302" s="151"/>
      <c r="J302" s="152">
        <f t="shared" si="70"/>
        <v>0</v>
      </c>
      <c r="K302" s="148" t="s">
        <v>257</v>
      </c>
      <c r="L302" s="153"/>
      <c r="M302" s="154" t="s">
        <v>1</v>
      </c>
      <c r="N302" s="155" t="s">
        <v>41</v>
      </c>
      <c r="P302" s="142">
        <f t="shared" si="71"/>
        <v>0</v>
      </c>
      <c r="Q302" s="142">
        <v>0</v>
      </c>
      <c r="R302" s="142">
        <f t="shared" si="72"/>
        <v>0</v>
      </c>
      <c r="S302" s="142">
        <v>0</v>
      </c>
      <c r="T302" s="143">
        <f t="shared" si="73"/>
        <v>0</v>
      </c>
      <c r="AR302" s="144" t="s">
        <v>283</v>
      </c>
      <c r="AT302" s="144" t="s">
        <v>423</v>
      </c>
      <c r="AU302" s="144" t="s">
        <v>83</v>
      </c>
      <c r="AY302" s="13" t="s">
        <v>251</v>
      </c>
      <c r="BE302" s="145">
        <f t="shared" si="74"/>
        <v>0</v>
      </c>
      <c r="BF302" s="145">
        <f t="shared" si="75"/>
        <v>0</v>
      </c>
      <c r="BG302" s="145">
        <f t="shared" si="76"/>
        <v>0</v>
      </c>
      <c r="BH302" s="145">
        <f t="shared" si="77"/>
        <v>0</v>
      </c>
      <c r="BI302" s="145">
        <f t="shared" si="78"/>
        <v>0</v>
      </c>
      <c r="BJ302" s="13" t="s">
        <v>83</v>
      </c>
      <c r="BK302" s="145">
        <f t="shared" si="79"/>
        <v>0</v>
      </c>
      <c r="BL302" s="13" t="s">
        <v>258</v>
      </c>
      <c r="BM302" s="144" t="s">
        <v>4416</v>
      </c>
    </row>
    <row r="303" spans="2:65" s="1" customFormat="1" ht="16.5" customHeight="1">
      <c r="B303" s="132"/>
      <c r="C303" s="146" t="s">
        <v>934</v>
      </c>
      <c r="D303" s="146" t="s">
        <v>423</v>
      </c>
      <c r="E303" s="147" t="s">
        <v>2497</v>
      </c>
      <c r="F303" s="148" t="s">
        <v>2498</v>
      </c>
      <c r="G303" s="149" t="s">
        <v>411</v>
      </c>
      <c r="H303" s="150">
        <v>324</v>
      </c>
      <c r="I303" s="151"/>
      <c r="J303" s="152">
        <f t="shared" si="70"/>
        <v>0</v>
      </c>
      <c r="K303" s="148" t="s">
        <v>257</v>
      </c>
      <c r="L303" s="153"/>
      <c r="M303" s="154" t="s">
        <v>1</v>
      </c>
      <c r="N303" s="155" t="s">
        <v>41</v>
      </c>
      <c r="P303" s="142">
        <f t="shared" si="71"/>
        <v>0</v>
      </c>
      <c r="Q303" s="142">
        <v>0</v>
      </c>
      <c r="R303" s="142">
        <f t="shared" si="72"/>
        <v>0</v>
      </c>
      <c r="S303" s="142">
        <v>0</v>
      </c>
      <c r="T303" s="143">
        <f t="shared" si="73"/>
        <v>0</v>
      </c>
      <c r="AR303" s="144" t="s">
        <v>283</v>
      </c>
      <c r="AT303" s="144" t="s">
        <v>423</v>
      </c>
      <c r="AU303" s="144" t="s">
        <v>83</v>
      </c>
      <c r="AY303" s="13" t="s">
        <v>251</v>
      </c>
      <c r="BE303" s="145">
        <f t="shared" si="74"/>
        <v>0</v>
      </c>
      <c r="BF303" s="145">
        <f t="shared" si="75"/>
        <v>0</v>
      </c>
      <c r="BG303" s="145">
        <f t="shared" si="76"/>
        <v>0</v>
      </c>
      <c r="BH303" s="145">
        <f t="shared" si="77"/>
        <v>0</v>
      </c>
      <c r="BI303" s="145">
        <f t="shared" si="78"/>
        <v>0</v>
      </c>
      <c r="BJ303" s="13" t="s">
        <v>83</v>
      </c>
      <c r="BK303" s="145">
        <f t="shared" si="79"/>
        <v>0</v>
      </c>
      <c r="BL303" s="13" t="s">
        <v>258</v>
      </c>
      <c r="BM303" s="144" t="s">
        <v>4417</v>
      </c>
    </row>
    <row r="304" spans="2:65" s="1" customFormat="1" ht="16.5" customHeight="1">
      <c r="B304" s="132"/>
      <c r="C304" s="146" t="s">
        <v>938</v>
      </c>
      <c r="D304" s="146" t="s">
        <v>423</v>
      </c>
      <c r="E304" s="147" t="s">
        <v>2500</v>
      </c>
      <c r="F304" s="148" t="s">
        <v>2501</v>
      </c>
      <c r="G304" s="149" t="s">
        <v>411</v>
      </c>
      <c r="H304" s="150">
        <v>722</v>
      </c>
      <c r="I304" s="151"/>
      <c r="J304" s="152">
        <f t="shared" si="70"/>
        <v>0</v>
      </c>
      <c r="K304" s="148" t="s">
        <v>257</v>
      </c>
      <c r="L304" s="153"/>
      <c r="M304" s="154" t="s">
        <v>1</v>
      </c>
      <c r="N304" s="155" t="s">
        <v>41</v>
      </c>
      <c r="P304" s="142">
        <f t="shared" si="71"/>
        <v>0</v>
      </c>
      <c r="Q304" s="142">
        <v>0</v>
      </c>
      <c r="R304" s="142">
        <f t="shared" si="72"/>
        <v>0</v>
      </c>
      <c r="S304" s="142">
        <v>0</v>
      </c>
      <c r="T304" s="143">
        <f t="shared" si="73"/>
        <v>0</v>
      </c>
      <c r="AR304" s="144" t="s">
        <v>283</v>
      </c>
      <c r="AT304" s="144" t="s">
        <v>423</v>
      </c>
      <c r="AU304" s="144" t="s">
        <v>83</v>
      </c>
      <c r="AY304" s="13" t="s">
        <v>251</v>
      </c>
      <c r="BE304" s="145">
        <f t="shared" si="74"/>
        <v>0</v>
      </c>
      <c r="BF304" s="145">
        <f t="shared" si="75"/>
        <v>0</v>
      </c>
      <c r="BG304" s="145">
        <f t="shared" si="76"/>
        <v>0</v>
      </c>
      <c r="BH304" s="145">
        <f t="shared" si="77"/>
        <v>0</v>
      </c>
      <c r="BI304" s="145">
        <f t="shared" si="78"/>
        <v>0</v>
      </c>
      <c r="BJ304" s="13" t="s">
        <v>83</v>
      </c>
      <c r="BK304" s="145">
        <f t="shared" si="79"/>
        <v>0</v>
      </c>
      <c r="BL304" s="13" t="s">
        <v>258</v>
      </c>
      <c r="BM304" s="144" t="s">
        <v>4418</v>
      </c>
    </row>
    <row r="305" spans="2:65" s="1" customFormat="1" ht="16.5" customHeight="1">
      <c r="B305" s="132"/>
      <c r="C305" s="146" t="s">
        <v>942</v>
      </c>
      <c r="D305" s="146" t="s">
        <v>423</v>
      </c>
      <c r="E305" s="147" t="s">
        <v>2503</v>
      </c>
      <c r="F305" s="148" t="s">
        <v>2504</v>
      </c>
      <c r="G305" s="149" t="s">
        <v>411</v>
      </c>
      <c r="H305" s="150">
        <v>23</v>
      </c>
      <c r="I305" s="151"/>
      <c r="J305" s="152">
        <f t="shared" si="70"/>
        <v>0</v>
      </c>
      <c r="K305" s="148" t="s">
        <v>257</v>
      </c>
      <c r="L305" s="153"/>
      <c r="M305" s="154" t="s">
        <v>1</v>
      </c>
      <c r="N305" s="155" t="s">
        <v>41</v>
      </c>
      <c r="P305" s="142">
        <f t="shared" si="71"/>
        <v>0</v>
      </c>
      <c r="Q305" s="142">
        <v>0</v>
      </c>
      <c r="R305" s="142">
        <f t="shared" si="72"/>
        <v>0</v>
      </c>
      <c r="S305" s="142">
        <v>0</v>
      </c>
      <c r="T305" s="143">
        <f t="shared" si="73"/>
        <v>0</v>
      </c>
      <c r="AR305" s="144" t="s">
        <v>283</v>
      </c>
      <c r="AT305" s="144" t="s">
        <v>423</v>
      </c>
      <c r="AU305" s="144" t="s">
        <v>83</v>
      </c>
      <c r="AY305" s="13" t="s">
        <v>251</v>
      </c>
      <c r="BE305" s="145">
        <f t="shared" si="74"/>
        <v>0</v>
      </c>
      <c r="BF305" s="145">
        <f t="shared" si="75"/>
        <v>0</v>
      </c>
      <c r="BG305" s="145">
        <f t="shared" si="76"/>
        <v>0</v>
      </c>
      <c r="BH305" s="145">
        <f t="shared" si="77"/>
        <v>0</v>
      </c>
      <c r="BI305" s="145">
        <f t="shared" si="78"/>
        <v>0</v>
      </c>
      <c r="BJ305" s="13" t="s">
        <v>83</v>
      </c>
      <c r="BK305" s="145">
        <f t="shared" si="79"/>
        <v>0</v>
      </c>
      <c r="BL305" s="13" t="s">
        <v>258</v>
      </c>
      <c r="BM305" s="144" t="s">
        <v>4419</v>
      </c>
    </row>
    <row r="306" spans="2:65" s="1" customFormat="1" ht="16.5" customHeight="1">
      <c r="B306" s="132"/>
      <c r="C306" s="146" t="s">
        <v>946</v>
      </c>
      <c r="D306" s="146" t="s">
        <v>423</v>
      </c>
      <c r="E306" s="147" t="s">
        <v>2506</v>
      </c>
      <c r="F306" s="148" t="s">
        <v>2507</v>
      </c>
      <c r="G306" s="149" t="s">
        <v>411</v>
      </c>
      <c r="H306" s="150">
        <v>1825</v>
      </c>
      <c r="I306" s="151"/>
      <c r="J306" s="152">
        <f t="shared" si="70"/>
        <v>0</v>
      </c>
      <c r="K306" s="148" t="s">
        <v>257</v>
      </c>
      <c r="L306" s="153"/>
      <c r="M306" s="154" t="s">
        <v>1</v>
      </c>
      <c r="N306" s="155" t="s">
        <v>41</v>
      </c>
      <c r="P306" s="142">
        <f t="shared" si="71"/>
        <v>0</v>
      </c>
      <c r="Q306" s="142">
        <v>0</v>
      </c>
      <c r="R306" s="142">
        <f t="shared" si="72"/>
        <v>0</v>
      </c>
      <c r="S306" s="142">
        <v>0</v>
      </c>
      <c r="T306" s="143">
        <f t="shared" si="73"/>
        <v>0</v>
      </c>
      <c r="AR306" s="144" t="s">
        <v>283</v>
      </c>
      <c r="AT306" s="144" t="s">
        <v>423</v>
      </c>
      <c r="AU306" s="144" t="s">
        <v>83</v>
      </c>
      <c r="AY306" s="13" t="s">
        <v>251</v>
      </c>
      <c r="BE306" s="145">
        <f t="shared" si="74"/>
        <v>0</v>
      </c>
      <c r="BF306" s="145">
        <f t="shared" si="75"/>
        <v>0</v>
      </c>
      <c r="BG306" s="145">
        <f t="shared" si="76"/>
        <v>0</v>
      </c>
      <c r="BH306" s="145">
        <f t="shared" si="77"/>
        <v>0</v>
      </c>
      <c r="BI306" s="145">
        <f t="shared" si="78"/>
        <v>0</v>
      </c>
      <c r="BJ306" s="13" t="s">
        <v>83</v>
      </c>
      <c r="BK306" s="145">
        <f t="shared" si="79"/>
        <v>0</v>
      </c>
      <c r="BL306" s="13" t="s">
        <v>258</v>
      </c>
      <c r="BM306" s="144" t="s">
        <v>4420</v>
      </c>
    </row>
    <row r="307" spans="2:65" s="1" customFormat="1" ht="16.5" customHeight="1">
      <c r="B307" s="132"/>
      <c r="C307" s="146" t="s">
        <v>952</v>
      </c>
      <c r="D307" s="146" t="s">
        <v>423</v>
      </c>
      <c r="E307" s="147" t="s">
        <v>2509</v>
      </c>
      <c r="F307" s="148" t="s">
        <v>2510</v>
      </c>
      <c r="G307" s="149" t="s">
        <v>411</v>
      </c>
      <c r="H307" s="150">
        <v>1095</v>
      </c>
      <c r="I307" s="151"/>
      <c r="J307" s="152">
        <f t="shared" si="70"/>
        <v>0</v>
      </c>
      <c r="K307" s="148" t="s">
        <v>257</v>
      </c>
      <c r="L307" s="153"/>
      <c r="M307" s="154" t="s">
        <v>1</v>
      </c>
      <c r="N307" s="155" t="s">
        <v>41</v>
      </c>
      <c r="P307" s="142">
        <f t="shared" si="71"/>
        <v>0</v>
      </c>
      <c r="Q307" s="142">
        <v>0</v>
      </c>
      <c r="R307" s="142">
        <f t="shared" si="72"/>
        <v>0</v>
      </c>
      <c r="S307" s="142">
        <v>0</v>
      </c>
      <c r="T307" s="143">
        <f t="shared" si="73"/>
        <v>0</v>
      </c>
      <c r="AR307" s="144" t="s">
        <v>283</v>
      </c>
      <c r="AT307" s="144" t="s">
        <v>423</v>
      </c>
      <c r="AU307" s="144" t="s">
        <v>83</v>
      </c>
      <c r="AY307" s="13" t="s">
        <v>251</v>
      </c>
      <c r="BE307" s="145">
        <f t="shared" si="74"/>
        <v>0</v>
      </c>
      <c r="BF307" s="145">
        <f t="shared" si="75"/>
        <v>0</v>
      </c>
      <c r="BG307" s="145">
        <f t="shared" si="76"/>
        <v>0</v>
      </c>
      <c r="BH307" s="145">
        <f t="shared" si="77"/>
        <v>0</v>
      </c>
      <c r="BI307" s="145">
        <f t="shared" si="78"/>
        <v>0</v>
      </c>
      <c r="BJ307" s="13" t="s">
        <v>83</v>
      </c>
      <c r="BK307" s="145">
        <f t="shared" si="79"/>
        <v>0</v>
      </c>
      <c r="BL307" s="13" t="s">
        <v>258</v>
      </c>
      <c r="BM307" s="144" t="s">
        <v>4421</v>
      </c>
    </row>
    <row r="308" spans="2:65" s="1" customFormat="1" ht="16.5" customHeight="1">
      <c r="B308" s="132"/>
      <c r="C308" s="146" t="s">
        <v>956</v>
      </c>
      <c r="D308" s="146" t="s">
        <v>423</v>
      </c>
      <c r="E308" s="147" t="s">
        <v>2512</v>
      </c>
      <c r="F308" s="148" t="s">
        <v>2513</v>
      </c>
      <c r="G308" s="149" t="s">
        <v>411</v>
      </c>
      <c r="H308" s="150">
        <v>20</v>
      </c>
      <c r="I308" s="151"/>
      <c r="J308" s="152">
        <f t="shared" si="70"/>
        <v>0</v>
      </c>
      <c r="K308" s="148" t="s">
        <v>257</v>
      </c>
      <c r="L308" s="153"/>
      <c r="M308" s="154" t="s">
        <v>1</v>
      </c>
      <c r="N308" s="155" t="s">
        <v>41</v>
      </c>
      <c r="P308" s="142">
        <f t="shared" si="71"/>
        <v>0</v>
      </c>
      <c r="Q308" s="142">
        <v>0</v>
      </c>
      <c r="R308" s="142">
        <f t="shared" si="72"/>
        <v>0</v>
      </c>
      <c r="S308" s="142">
        <v>0</v>
      </c>
      <c r="T308" s="143">
        <f t="shared" si="73"/>
        <v>0</v>
      </c>
      <c r="AR308" s="144" t="s">
        <v>283</v>
      </c>
      <c r="AT308" s="144" t="s">
        <v>423</v>
      </c>
      <c r="AU308" s="144" t="s">
        <v>83</v>
      </c>
      <c r="AY308" s="13" t="s">
        <v>251</v>
      </c>
      <c r="BE308" s="145">
        <f t="shared" si="74"/>
        <v>0</v>
      </c>
      <c r="BF308" s="145">
        <f t="shared" si="75"/>
        <v>0</v>
      </c>
      <c r="BG308" s="145">
        <f t="shared" si="76"/>
        <v>0</v>
      </c>
      <c r="BH308" s="145">
        <f t="shared" si="77"/>
        <v>0</v>
      </c>
      <c r="BI308" s="145">
        <f t="shared" si="78"/>
        <v>0</v>
      </c>
      <c r="BJ308" s="13" t="s">
        <v>83</v>
      </c>
      <c r="BK308" s="145">
        <f t="shared" si="79"/>
        <v>0</v>
      </c>
      <c r="BL308" s="13" t="s">
        <v>258</v>
      </c>
      <c r="BM308" s="144" t="s">
        <v>4422</v>
      </c>
    </row>
    <row r="309" spans="2:65" s="1" customFormat="1" ht="16.5" customHeight="1">
      <c r="B309" s="132"/>
      <c r="C309" s="146" t="s">
        <v>962</v>
      </c>
      <c r="D309" s="146" t="s">
        <v>423</v>
      </c>
      <c r="E309" s="147" t="s">
        <v>2515</v>
      </c>
      <c r="F309" s="148" t="s">
        <v>2516</v>
      </c>
      <c r="G309" s="149" t="s">
        <v>411</v>
      </c>
      <c r="H309" s="150">
        <v>180</v>
      </c>
      <c r="I309" s="151"/>
      <c r="J309" s="152">
        <f t="shared" si="70"/>
        <v>0</v>
      </c>
      <c r="K309" s="148" t="s">
        <v>257</v>
      </c>
      <c r="L309" s="153"/>
      <c r="M309" s="154" t="s">
        <v>1</v>
      </c>
      <c r="N309" s="155" t="s">
        <v>41</v>
      </c>
      <c r="P309" s="142">
        <f t="shared" si="71"/>
        <v>0</v>
      </c>
      <c r="Q309" s="142">
        <v>0</v>
      </c>
      <c r="R309" s="142">
        <f t="shared" si="72"/>
        <v>0</v>
      </c>
      <c r="S309" s="142">
        <v>0</v>
      </c>
      <c r="T309" s="143">
        <f t="shared" si="73"/>
        <v>0</v>
      </c>
      <c r="AR309" s="144" t="s">
        <v>283</v>
      </c>
      <c r="AT309" s="144" t="s">
        <v>423</v>
      </c>
      <c r="AU309" s="144" t="s">
        <v>83</v>
      </c>
      <c r="AY309" s="13" t="s">
        <v>251</v>
      </c>
      <c r="BE309" s="145">
        <f t="shared" si="74"/>
        <v>0</v>
      </c>
      <c r="BF309" s="145">
        <f t="shared" si="75"/>
        <v>0</v>
      </c>
      <c r="BG309" s="145">
        <f t="shared" si="76"/>
        <v>0</v>
      </c>
      <c r="BH309" s="145">
        <f t="shared" si="77"/>
        <v>0</v>
      </c>
      <c r="BI309" s="145">
        <f t="shared" si="78"/>
        <v>0</v>
      </c>
      <c r="BJ309" s="13" t="s">
        <v>83</v>
      </c>
      <c r="BK309" s="145">
        <f t="shared" si="79"/>
        <v>0</v>
      </c>
      <c r="BL309" s="13" t="s">
        <v>258</v>
      </c>
      <c r="BM309" s="144" t="s">
        <v>4423</v>
      </c>
    </row>
    <row r="310" spans="2:65" s="1" customFormat="1" ht="24.2" customHeight="1">
      <c r="B310" s="132"/>
      <c r="C310" s="146" t="s">
        <v>966</v>
      </c>
      <c r="D310" s="146" t="s">
        <v>423</v>
      </c>
      <c r="E310" s="147" t="s">
        <v>2521</v>
      </c>
      <c r="F310" s="148" t="s">
        <v>2522</v>
      </c>
      <c r="G310" s="149" t="s">
        <v>401</v>
      </c>
      <c r="H310" s="150">
        <v>3</v>
      </c>
      <c r="I310" s="151"/>
      <c r="J310" s="152">
        <f t="shared" si="70"/>
        <v>0</v>
      </c>
      <c r="K310" s="148" t="s">
        <v>257</v>
      </c>
      <c r="L310" s="153"/>
      <c r="M310" s="154" t="s">
        <v>1</v>
      </c>
      <c r="N310" s="155" t="s">
        <v>41</v>
      </c>
      <c r="P310" s="142">
        <f t="shared" si="71"/>
        <v>0</v>
      </c>
      <c r="Q310" s="142">
        <v>0</v>
      </c>
      <c r="R310" s="142">
        <f t="shared" si="72"/>
        <v>0</v>
      </c>
      <c r="S310" s="142">
        <v>0</v>
      </c>
      <c r="T310" s="143">
        <f t="shared" si="73"/>
        <v>0</v>
      </c>
      <c r="AR310" s="144" t="s">
        <v>283</v>
      </c>
      <c r="AT310" s="144" t="s">
        <v>423</v>
      </c>
      <c r="AU310" s="144" t="s">
        <v>83</v>
      </c>
      <c r="AY310" s="13" t="s">
        <v>251</v>
      </c>
      <c r="BE310" s="145">
        <f t="shared" si="74"/>
        <v>0</v>
      </c>
      <c r="BF310" s="145">
        <f t="shared" si="75"/>
        <v>0</v>
      </c>
      <c r="BG310" s="145">
        <f t="shared" si="76"/>
        <v>0</v>
      </c>
      <c r="BH310" s="145">
        <f t="shared" si="77"/>
        <v>0</v>
      </c>
      <c r="BI310" s="145">
        <f t="shared" si="78"/>
        <v>0</v>
      </c>
      <c r="BJ310" s="13" t="s">
        <v>83</v>
      </c>
      <c r="BK310" s="145">
        <f t="shared" si="79"/>
        <v>0</v>
      </c>
      <c r="BL310" s="13" t="s">
        <v>258</v>
      </c>
      <c r="BM310" s="144" t="s">
        <v>4424</v>
      </c>
    </row>
    <row r="311" spans="2:65" s="1" customFormat="1" ht="16.5" customHeight="1">
      <c r="B311" s="132"/>
      <c r="C311" s="146" t="s">
        <v>970</v>
      </c>
      <c r="D311" s="146" t="s">
        <v>423</v>
      </c>
      <c r="E311" s="147" t="s">
        <v>4425</v>
      </c>
      <c r="F311" s="148" t="s">
        <v>4426</v>
      </c>
      <c r="G311" s="149" t="s">
        <v>401</v>
      </c>
      <c r="H311" s="150">
        <v>9</v>
      </c>
      <c r="I311" s="151"/>
      <c r="J311" s="152">
        <f t="shared" si="70"/>
        <v>0</v>
      </c>
      <c r="K311" s="148" t="s">
        <v>257</v>
      </c>
      <c r="L311" s="153"/>
      <c r="M311" s="154" t="s">
        <v>1</v>
      </c>
      <c r="N311" s="155" t="s">
        <v>41</v>
      </c>
      <c r="P311" s="142">
        <f t="shared" si="71"/>
        <v>0</v>
      </c>
      <c r="Q311" s="142">
        <v>0</v>
      </c>
      <c r="R311" s="142">
        <f t="shared" si="72"/>
        <v>0</v>
      </c>
      <c r="S311" s="142">
        <v>0</v>
      </c>
      <c r="T311" s="143">
        <f t="shared" si="73"/>
        <v>0</v>
      </c>
      <c r="AR311" s="144" t="s">
        <v>283</v>
      </c>
      <c r="AT311" s="144" t="s">
        <v>423</v>
      </c>
      <c r="AU311" s="144" t="s">
        <v>83</v>
      </c>
      <c r="AY311" s="13" t="s">
        <v>251</v>
      </c>
      <c r="BE311" s="145">
        <f t="shared" si="74"/>
        <v>0</v>
      </c>
      <c r="BF311" s="145">
        <f t="shared" si="75"/>
        <v>0</v>
      </c>
      <c r="BG311" s="145">
        <f t="shared" si="76"/>
        <v>0</v>
      </c>
      <c r="BH311" s="145">
        <f t="shared" si="77"/>
        <v>0</v>
      </c>
      <c r="BI311" s="145">
        <f t="shared" si="78"/>
        <v>0</v>
      </c>
      <c r="BJ311" s="13" t="s">
        <v>83</v>
      </c>
      <c r="BK311" s="145">
        <f t="shared" si="79"/>
        <v>0</v>
      </c>
      <c r="BL311" s="13" t="s">
        <v>258</v>
      </c>
      <c r="BM311" s="144" t="s">
        <v>4427</v>
      </c>
    </row>
    <row r="312" spans="2:65" s="1" customFormat="1" ht="16.5" customHeight="1">
      <c r="B312" s="132"/>
      <c r="C312" s="146" t="s">
        <v>976</v>
      </c>
      <c r="D312" s="146" t="s">
        <v>423</v>
      </c>
      <c r="E312" s="147" t="s">
        <v>2524</v>
      </c>
      <c r="F312" s="148" t="s">
        <v>2525</v>
      </c>
      <c r="G312" s="149" t="s">
        <v>1188</v>
      </c>
      <c r="H312" s="150">
        <v>33.85</v>
      </c>
      <c r="I312" s="151"/>
      <c r="J312" s="152">
        <f t="shared" si="70"/>
        <v>0</v>
      </c>
      <c r="K312" s="148" t="s">
        <v>257</v>
      </c>
      <c r="L312" s="153"/>
      <c r="M312" s="154" t="s">
        <v>1</v>
      </c>
      <c r="N312" s="155" t="s">
        <v>41</v>
      </c>
      <c r="P312" s="142">
        <f t="shared" si="71"/>
        <v>0</v>
      </c>
      <c r="Q312" s="142">
        <v>0</v>
      </c>
      <c r="R312" s="142">
        <f t="shared" si="72"/>
        <v>0</v>
      </c>
      <c r="S312" s="142">
        <v>0</v>
      </c>
      <c r="T312" s="143">
        <f t="shared" si="73"/>
        <v>0</v>
      </c>
      <c r="AR312" s="144" t="s">
        <v>283</v>
      </c>
      <c r="AT312" s="144" t="s">
        <v>423</v>
      </c>
      <c r="AU312" s="144" t="s">
        <v>83</v>
      </c>
      <c r="AY312" s="13" t="s">
        <v>251</v>
      </c>
      <c r="BE312" s="145">
        <f t="shared" si="74"/>
        <v>0</v>
      </c>
      <c r="BF312" s="145">
        <f t="shared" si="75"/>
        <v>0</v>
      </c>
      <c r="BG312" s="145">
        <f t="shared" si="76"/>
        <v>0</v>
      </c>
      <c r="BH312" s="145">
        <f t="shared" si="77"/>
        <v>0</v>
      </c>
      <c r="BI312" s="145">
        <f t="shared" si="78"/>
        <v>0</v>
      </c>
      <c r="BJ312" s="13" t="s">
        <v>83</v>
      </c>
      <c r="BK312" s="145">
        <f t="shared" si="79"/>
        <v>0</v>
      </c>
      <c r="BL312" s="13" t="s">
        <v>258</v>
      </c>
      <c r="BM312" s="144" t="s">
        <v>4428</v>
      </c>
    </row>
    <row r="313" spans="2:65" s="1" customFormat="1" ht="16.5" customHeight="1">
      <c r="B313" s="132"/>
      <c r="C313" s="146" t="s">
        <v>980</v>
      </c>
      <c r="D313" s="146" t="s">
        <v>423</v>
      </c>
      <c r="E313" s="147" t="s">
        <v>2527</v>
      </c>
      <c r="F313" s="148" t="s">
        <v>2528</v>
      </c>
      <c r="G313" s="149" t="s">
        <v>1188</v>
      </c>
      <c r="H313" s="150">
        <v>12</v>
      </c>
      <c r="I313" s="151"/>
      <c r="J313" s="152">
        <f t="shared" si="70"/>
        <v>0</v>
      </c>
      <c r="K313" s="148" t="s">
        <v>257</v>
      </c>
      <c r="L313" s="153"/>
      <c r="M313" s="154" t="s">
        <v>1</v>
      </c>
      <c r="N313" s="155" t="s">
        <v>41</v>
      </c>
      <c r="P313" s="142">
        <f t="shared" si="71"/>
        <v>0</v>
      </c>
      <c r="Q313" s="142">
        <v>0</v>
      </c>
      <c r="R313" s="142">
        <f t="shared" si="72"/>
        <v>0</v>
      </c>
      <c r="S313" s="142">
        <v>0</v>
      </c>
      <c r="T313" s="143">
        <f t="shared" si="73"/>
        <v>0</v>
      </c>
      <c r="AR313" s="144" t="s">
        <v>283</v>
      </c>
      <c r="AT313" s="144" t="s">
        <v>423</v>
      </c>
      <c r="AU313" s="144" t="s">
        <v>83</v>
      </c>
      <c r="AY313" s="13" t="s">
        <v>251</v>
      </c>
      <c r="BE313" s="145">
        <f t="shared" si="74"/>
        <v>0</v>
      </c>
      <c r="BF313" s="145">
        <f t="shared" si="75"/>
        <v>0</v>
      </c>
      <c r="BG313" s="145">
        <f t="shared" si="76"/>
        <v>0</v>
      </c>
      <c r="BH313" s="145">
        <f t="shared" si="77"/>
        <v>0</v>
      </c>
      <c r="BI313" s="145">
        <f t="shared" si="78"/>
        <v>0</v>
      </c>
      <c r="BJ313" s="13" t="s">
        <v>83</v>
      </c>
      <c r="BK313" s="145">
        <f t="shared" si="79"/>
        <v>0</v>
      </c>
      <c r="BL313" s="13" t="s">
        <v>258</v>
      </c>
      <c r="BM313" s="144" t="s">
        <v>4429</v>
      </c>
    </row>
    <row r="314" spans="2:65" s="1" customFormat="1" ht="16.5" customHeight="1">
      <c r="B314" s="132"/>
      <c r="C314" s="146" t="s">
        <v>984</v>
      </c>
      <c r="D314" s="146" t="s">
        <v>423</v>
      </c>
      <c r="E314" s="147" t="s">
        <v>2530</v>
      </c>
      <c r="F314" s="148" t="s">
        <v>2531</v>
      </c>
      <c r="G314" s="149" t="s">
        <v>1188</v>
      </c>
      <c r="H314" s="150">
        <v>40</v>
      </c>
      <c r="I314" s="151"/>
      <c r="J314" s="152">
        <f t="shared" si="70"/>
        <v>0</v>
      </c>
      <c r="K314" s="148" t="s">
        <v>257</v>
      </c>
      <c r="L314" s="153"/>
      <c r="M314" s="154" t="s">
        <v>1</v>
      </c>
      <c r="N314" s="155" t="s">
        <v>41</v>
      </c>
      <c r="P314" s="142">
        <f t="shared" si="71"/>
        <v>0</v>
      </c>
      <c r="Q314" s="142">
        <v>0</v>
      </c>
      <c r="R314" s="142">
        <f t="shared" si="72"/>
        <v>0</v>
      </c>
      <c r="S314" s="142">
        <v>0</v>
      </c>
      <c r="T314" s="143">
        <f t="shared" si="73"/>
        <v>0</v>
      </c>
      <c r="AR314" s="144" t="s">
        <v>283</v>
      </c>
      <c r="AT314" s="144" t="s">
        <v>423</v>
      </c>
      <c r="AU314" s="144" t="s">
        <v>83</v>
      </c>
      <c r="AY314" s="13" t="s">
        <v>251</v>
      </c>
      <c r="BE314" s="145">
        <f t="shared" si="74"/>
        <v>0</v>
      </c>
      <c r="BF314" s="145">
        <f t="shared" si="75"/>
        <v>0</v>
      </c>
      <c r="BG314" s="145">
        <f t="shared" si="76"/>
        <v>0</v>
      </c>
      <c r="BH314" s="145">
        <f t="shared" si="77"/>
        <v>0</v>
      </c>
      <c r="BI314" s="145">
        <f t="shared" si="78"/>
        <v>0</v>
      </c>
      <c r="BJ314" s="13" t="s">
        <v>83</v>
      </c>
      <c r="BK314" s="145">
        <f t="shared" si="79"/>
        <v>0</v>
      </c>
      <c r="BL314" s="13" t="s">
        <v>258</v>
      </c>
      <c r="BM314" s="144" t="s">
        <v>4430</v>
      </c>
    </row>
    <row r="315" spans="2:65" s="1" customFormat="1" ht="24.2" customHeight="1">
      <c r="B315" s="132"/>
      <c r="C315" s="146" t="s">
        <v>988</v>
      </c>
      <c r="D315" s="146" t="s">
        <v>423</v>
      </c>
      <c r="E315" s="147" t="s">
        <v>2533</v>
      </c>
      <c r="F315" s="148" t="s">
        <v>2534</v>
      </c>
      <c r="G315" s="149" t="s">
        <v>401</v>
      </c>
      <c r="H315" s="150">
        <v>8</v>
      </c>
      <c r="I315" s="151"/>
      <c r="J315" s="152">
        <f t="shared" si="70"/>
        <v>0</v>
      </c>
      <c r="K315" s="148" t="s">
        <v>257</v>
      </c>
      <c r="L315" s="153"/>
      <c r="M315" s="154" t="s">
        <v>1</v>
      </c>
      <c r="N315" s="155" t="s">
        <v>41</v>
      </c>
      <c r="P315" s="142">
        <f t="shared" si="71"/>
        <v>0</v>
      </c>
      <c r="Q315" s="142">
        <v>0</v>
      </c>
      <c r="R315" s="142">
        <f t="shared" si="72"/>
        <v>0</v>
      </c>
      <c r="S315" s="142">
        <v>0</v>
      </c>
      <c r="T315" s="143">
        <f t="shared" si="73"/>
        <v>0</v>
      </c>
      <c r="AR315" s="144" t="s">
        <v>283</v>
      </c>
      <c r="AT315" s="144" t="s">
        <v>423</v>
      </c>
      <c r="AU315" s="144" t="s">
        <v>83</v>
      </c>
      <c r="AY315" s="13" t="s">
        <v>251</v>
      </c>
      <c r="BE315" s="145">
        <f t="shared" si="74"/>
        <v>0</v>
      </c>
      <c r="BF315" s="145">
        <f t="shared" si="75"/>
        <v>0</v>
      </c>
      <c r="BG315" s="145">
        <f t="shared" si="76"/>
        <v>0</v>
      </c>
      <c r="BH315" s="145">
        <f t="shared" si="77"/>
        <v>0</v>
      </c>
      <c r="BI315" s="145">
        <f t="shared" si="78"/>
        <v>0</v>
      </c>
      <c r="BJ315" s="13" t="s">
        <v>83</v>
      </c>
      <c r="BK315" s="145">
        <f t="shared" si="79"/>
        <v>0</v>
      </c>
      <c r="BL315" s="13" t="s">
        <v>258</v>
      </c>
      <c r="BM315" s="144" t="s">
        <v>4431</v>
      </c>
    </row>
    <row r="316" spans="2:65" s="1" customFormat="1" ht="16.5" customHeight="1">
      <c r="B316" s="132"/>
      <c r="C316" s="146" t="s">
        <v>994</v>
      </c>
      <c r="D316" s="146" t="s">
        <v>423</v>
      </c>
      <c r="E316" s="147" t="s">
        <v>2536</v>
      </c>
      <c r="F316" s="148" t="s">
        <v>2537</v>
      </c>
      <c r="G316" s="149" t="s">
        <v>411</v>
      </c>
      <c r="H316" s="150">
        <v>15</v>
      </c>
      <c r="I316" s="151"/>
      <c r="J316" s="152">
        <f t="shared" si="70"/>
        <v>0</v>
      </c>
      <c r="K316" s="148" t="s">
        <v>257</v>
      </c>
      <c r="L316" s="153"/>
      <c r="M316" s="154" t="s">
        <v>1</v>
      </c>
      <c r="N316" s="155" t="s">
        <v>41</v>
      </c>
      <c r="P316" s="142">
        <f t="shared" si="71"/>
        <v>0</v>
      </c>
      <c r="Q316" s="142">
        <v>0</v>
      </c>
      <c r="R316" s="142">
        <f t="shared" si="72"/>
        <v>0</v>
      </c>
      <c r="S316" s="142">
        <v>0</v>
      </c>
      <c r="T316" s="143">
        <f t="shared" si="73"/>
        <v>0</v>
      </c>
      <c r="AR316" s="144" t="s">
        <v>283</v>
      </c>
      <c r="AT316" s="144" t="s">
        <v>423</v>
      </c>
      <c r="AU316" s="144" t="s">
        <v>83</v>
      </c>
      <c r="AY316" s="13" t="s">
        <v>251</v>
      </c>
      <c r="BE316" s="145">
        <f t="shared" si="74"/>
        <v>0</v>
      </c>
      <c r="BF316" s="145">
        <f t="shared" si="75"/>
        <v>0</v>
      </c>
      <c r="BG316" s="145">
        <f t="shared" si="76"/>
        <v>0</v>
      </c>
      <c r="BH316" s="145">
        <f t="shared" si="77"/>
        <v>0</v>
      </c>
      <c r="BI316" s="145">
        <f t="shared" si="78"/>
        <v>0</v>
      </c>
      <c r="BJ316" s="13" t="s">
        <v>83</v>
      </c>
      <c r="BK316" s="145">
        <f t="shared" si="79"/>
        <v>0</v>
      </c>
      <c r="BL316" s="13" t="s">
        <v>258</v>
      </c>
      <c r="BM316" s="144" t="s">
        <v>4432</v>
      </c>
    </row>
    <row r="317" spans="2:65" s="1" customFormat="1" ht="66.75" customHeight="1">
      <c r="B317" s="132"/>
      <c r="C317" s="146" t="s">
        <v>998</v>
      </c>
      <c r="D317" s="146" t="s">
        <v>423</v>
      </c>
      <c r="E317" s="147" t="s">
        <v>2539</v>
      </c>
      <c r="F317" s="148" t="s">
        <v>2540</v>
      </c>
      <c r="G317" s="149" t="s">
        <v>401</v>
      </c>
      <c r="H317" s="150">
        <v>7</v>
      </c>
      <c r="I317" s="151"/>
      <c r="J317" s="152">
        <f t="shared" si="70"/>
        <v>0</v>
      </c>
      <c r="K317" s="148" t="s">
        <v>257</v>
      </c>
      <c r="L317" s="153"/>
      <c r="M317" s="154" t="s">
        <v>1</v>
      </c>
      <c r="N317" s="155" t="s">
        <v>41</v>
      </c>
      <c r="P317" s="142">
        <f t="shared" si="71"/>
        <v>0</v>
      </c>
      <c r="Q317" s="142">
        <v>0</v>
      </c>
      <c r="R317" s="142">
        <f t="shared" si="72"/>
        <v>0</v>
      </c>
      <c r="S317" s="142">
        <v>0</v>
      </c>
      <c r="T317" s="143">
        <f t="shared" si="73"/>
        <v>0</v>
      </c>
      <c r="AR317" s="144" t="s">
        <v>283</v>
      </c>
      <c r="AT317" s="144" t="s">
        <v>423</v>
      </c>
      <c r="AU317" s="144" t="s">
        <v>83</v>
      </c>
      <c r="AY317" s="13" t="s">
        <v>251</v>
      </c>
      <c r="BE317" s="145">
        <f t="shared" si="74"/>
        <v>0</v>
      </c>
      <c r="BF317" s="145">
        <f t="shared" si="75"/>
        <v>0</v>
      </c>
      <c r="BG317" s="145">
        <f t="shared" si="76"/>
        <v>0</v>
      </c>
      <c r="BH317" s="145">
        <f t="shared" si="77"/>
        <v>0</v>
      </c>
      <c r="BI317" s="145">
        <f t="shared" si="78"/>
        <v>0</v>
      </c>
      <c r="BJ317" s="13" t="s">
        <v>83</v>
      </c>
      <c r="BK317" s="145">
        <f t="shared" si="79"/>
        <v>0</v>
      </c>
      <c r="BL317" s="13" t="s">
        <v>258</v>
      </c>
      <c r="BM317" s="144" t="s">
        <v>4433</v>
      </c>
    </row>
    <row r="318" spans="2:65" s="1" customFormat="1" ht="37.9" customHeight="1">
      <c r="B318" s="132"/>
      <c r="C318" s="146" t="s">
        <v>1002</v>
      </c>
      <c r="D318" s="146" t="s">
        <v>423</v>
      </c>
      <c r="E318" s="147" t="s">
        <v>2542</v>
      </c>
      <c r="F318" s="148" t="s">
        <v>2288</v>
      </c>
      <c r="G318" s="149" t="s">
        <v>401</v>
      </c>
      <c r="H318" s="150">
        <v>2</v>
      </c>
      <c r="I318" s="151"/>
      <c r="J318" s="152">
        <f t="shared" si="70"/>
        <v>0</v>
      </c>
      <c r="K318" s="148" t="s">
        <v>257</v>
      </c>
      <c r="L318" s="153"/>
      <c r="M318" s="154" t="s">
        <v>1</v>
      </c>
      <c r="N318" s="155" t="s">
        <v>41</v>
      </c>
      <c r="P318" s="142">
        <f t="shared" si="71"/>
        <v>0</v>
      </c>
      <c r="Q318" s="142">
        <v>0</v>
      </c>
      <c r="R318" s="142">
        <f t="shared" si="72"/>
        <v>0</v>
      </c>
      <c r="S318" s="142">
        <v>0</v>
      </c>
      <c r="T318" s="143">
        <f t="shared" si="73"/>
        <v>0</v>
      </c>
      <c r="AR318" s="144" t="s">
        <v>283</v>
      </c>
      <c r="AT318" s="144" t="s">
        <v>423</v>
      </c>
      <c r="AU318" s="144" t="s">
        <v>83</v>
      </c>
      <c r="AY318" s="13" t="s">
        <v>251</v>
      </c>
      <c r="BE318" s="145">
        <f t="shared" si="74"/>
        <v>0</v>
      </c>
      <c r="BF318" s="145">
        <f t="shared" si="75"/>
        <v>0</v>
      </c>
      <c r="BG318" s="145">
        <f t="shared" si="76"/>
        <v>0</v>
      </c>
      <c r="BH318" s="145">
        <f t="shared" si="77"/>
        <v>0</v>
      </c>
      <c r="BI318" s="145">
        <f t="shared" si="78"/>
        <v>0</v>
      </c>
      <c r="BJ318" s="13" t="s">
        <v>83</v>
      </c>
      <c r="BK318" s="145">
        <f t="shared" si="79"/>
        <v>0</v>
      </c>
      <c r="BL318" s="13" t="s">
        <v>258</v>
      </c>
      <c r="BM318" s="144" t="s">
        <v>4434</v>
      </c>
    </row>
    <row r="319" spans="2:65" s="1" customFormat="1" ht="24.2" customHeight="1">
      <c r="B319" s="132"/>
      <c r="C319" s="146" t="s">
        <v>1006</v>
      </c>
      <c r="D319" s="146" t="s">
        <v>423</v>
      </c>
      <c r="E319" s="147" t="s">
        <v>4435</v>
      </c>
      <c r="F319" s="148" t="s">
        <v>4436</v>
      </c>
      <c r="G319" s="149" t="s">
        <v>401</v>
      </c>
      <c r="H319" s="150">
        <v>9</v>
      </c>
      <c r="I319" s="151"/>
      <c r="J319" s="152">
        <f t="shared" si="70"/>
        <v>0</v>
      </c>
      <c r="K319" s="148" t="s">
        <v>257</v>
      </c>
      <c r="L319" s="153"/>
      <c r="M319" s="154" t="s">
        <v>1</v>
      </c>
      <c r="N319" s="155" t="s">
        <v>41</v>
      </c>
      <c r="P319" s="142">
        <f t="shared" si="71"/>
        <v>0</v>
      </c>
      <c r="Q319" s="142">
        <v>0</v>
      </c>
      <c r="R319" s="142">
        <f t="shared" si="72"/>
        <v>0</v>
      </c>
      <c r="S319" s="142">
        <v>0</v>
      </c>
      <c r="T319" s="143">
        <f t="shared" si="73"/>
        <v>0</v>
      </c>
      <c r="AR319" s="144" t="s">
        <v>283</v>
      </c>
      <c r="AT319" s="144" t="s">
        <v>423</v>
      </c>
      <c r="AU319" s="144" t="s">
        <v>83</v>
      </c>
      <c r="AY319" s="13" t="s">
        <v>251</v>
      </c>
      <c r="BE319" s="145">
        <f t="shared" si="74"/>
        <v>0</v>
      </c>
      <c r="BF319" s="145">
        <f t="shared" si="75"/>
        <v>0</v>
      </c>
      <c r="BG319" s="145">
        <f t="shared" si="76"/>
        <v>0</v>
      </c>
      <c r="BH319" s="145">
        <f t="shared" si="77"/>
        <v>0</v>
      </c>
      <c r="BI319" s="145">
        <f t="shared" si="78"/>
        <v>0</v>
      </c>
      <c r="BJ319" s="13" t="s">
        <v>83</v>
      </c>
      <c r="BK319" s="145">
        <f t="shared" si="79"/>
        <v>0</v>
      </c>
      <c r="BL319" s="13" t="s">
        <v>258</v>
      </c>
      <c r="BM319" s="144" t="s">
        <v>4437</v>
      </c>
    </row>
    <row r="320" spans="2:65" s="1" customFormat="1" ht="16.5" customHeight="1">
      <c r="B320" s="132"/>
      <c r="C320" s="146" t="s">
        <v>1010</v>
      </c>
      <c r="D320" s="146" t="s">
        <v>423</v>
      </c>
      <c r="E320" s="147" t="s">
        <v>4438</v>
      </c>
      <c r="F320" s="148" t="s">
        <v>4439</v>
      </c>
      <c r="G320" s="149" t="s">
        <v>401</v>
      </c>
      <c r="H320" s="150">
        <v>1</v>
      </c>
      <c r="I320" s="151"/>
      <c r="J320" s="152">
        <f t="shared" si="70"/>
        <v>0</v>
      </c>
      <c r="K320" s="148" t="s">
        <v>257</v>
      </c>
      <c r="L320" s="153"/>
      <c r="M320" s="154" t="s">
        <v>1</v>
      </c>
      <c r="N320" s="155" t="s">
        <v>41</v>
      </c>
      <c r="P320" s="142">
        <f t="shared" si="71"/>
        <v>0</v>
      </c>
      <c r="Q320" s="142">
        <v>0</v>
      </c>
      <c r="R320" s="142">
        <f t="shared" si="72"/>
        <v>0</v>
      </c>
      <c r="S320" s="142">
        <v>0</v>
      </c>
      <c r="T320" s="143">
        <f t="shared" si="73"/>
        <v>0</v>
      </c>
      <c r="AR320" s="144" t="s">
        <v>283</v>
      </c>
      <c r="AT320" s="144" t="s">
        <v>423</v>
      </c>
      <c r="AU320" s="144" t="s">
        <v>83</v>
      </c>
      <c r="AY320" s="13" t="s">
        <v>251</v>
      </c>
      <c r="BE320" s="145">
        <f t="shared" si="74"/>
        <v>0</v>
      </c>
      <c r="BF320" s="145">
        <f t="shared" si="75"/>
        <v>0</v>
      </c>
      <c r="BG320" s="145">
        <f t="shared" si="76"/>
        <v>0</v>
      </c>
      <c r="BH320" s="145">
        <f t="shared" si="77"/>
        <v>0</v>
      </c>
      <c r="BI320" s="145">
        <f t="shared" si="78"/>
        <v>0</v>
      </c>
      <c r="BJ320" s="13" t="s">
        <v>83</v>
      </c>
      <c r="BK320" s="145">
        <f t="shared" si="79"/>
        <v>0</v>
      </c>
      <c r="BL320" s="13" t="s">
        <v>258</v>
      </c>
      <c r="BM320" s="144" t="s">
        <v>4440</v>
      </c>
    </row>
    <row r="321" spans="2:65" s="1" customFormat="1" ht="33" customHeight="1">
      <c r="B321" s="132"/>
      <c r="C321" s="146" t="s">
        <v>1014</v>
      </c>
      <c r="D321" s="146" t="s">
        <v>423</v>
      </c>
      <c r="E321" s="147" t="s">
        <v>4441</v>
      </c>
      <c r="F321" s="148" t="s">
        <v>2089</v>
      </c>
      <c r="G321" s="149" t="s">
        <v>401</v>
      </c>
      <c r="H321" s="150">
        <v>12</v>
      </c>
      <c r="I321" s="151"/>
      <c r="J321" s="152">
        <f t="shared" si="70"/>
        <v>0</v>
      </c>
      <c r="K321" s="148" t="s">
        <v>257</v>
      </c>
      <c r="L321" s="153"/>
      <c r="M321" s="154" t="s">
        <v>1</v>
      </c>
      <c r="N321" s="155" t="s">
        <v>41</v>
      </c>
      <c r="P321" s="142">
        <f t="shared" si="71"/>
        <v>0</v>
      </c>
      <c r="Q321" s="142">
        <v>0</v>
      </c>
      <c r="R321" s="142">
        <f t="shared" si="72"/>
        <v>0</v>
      </c>
      <c r="S321" s="142">
        <v>0</v>
      </c>
      <c r="T321" s="143">
        <f t="shared" si="73"/>
        <v>0</v>
      </c>
      <c r="AR321" s="144" t="s">
        <v>283</v>
      </c>
      <c r="AT321" s="144" t="s">
        <v>423</v>
      </c>
      <c r="AU321" s="144" t="s">
        <v>83</v>
      </c>
      <c r="AY321" s="13" t="s">
        <v>251</v>
      </c>
      <c r="BE321" s="145">
        <f t="shared" si="74"/>
        <v>0</v>
      </c>
      <c r="BF321" s="145">
        <f t="shared" si="75"/>
        <v>0</v>
      </c>
      <c r="BG321" s="145">
        <f t="shared" si="76"/>
        <v>0</v>
      </c>
      <c r="BH321" s="145">
        <f t="shared" si="77"/>
        <v>0</v>
      </c>
      <c r="BI321" s="145">
        <f t="shared" si="78"/>
        <v>0</v>
      </c>
      <c r="BJ321" s="13" t="s">
        <v>83</v>
      </c>
      <c r="BK321" s="145">
        <f t="shared" si="79"/>
        <v>0</v>
      </c>
      <c r="BL321" s="13" t="s">
        <v>258</v>
      </c>
      <c r="BM321" s="144" t="s">
        <v>4442</v>
      </c>
    </row>
    <row r="322" spans="2:65" s="1" customFormat="1" ht="24.2" customHeight="1">
      <c r="B322" s="132"/>
      <c r="C322" s="146" t="s">
        <v>1018</v>
      </c>
      <c r="D322" s="146" t="s">
        <v>423</v>
      </c>
      <c r="E322" s="147" t="s">
        <v>4443</v>
      </c>
      <c r="F322" s="148" t="s">
        <v>4444</v>
      </c>
      <c r="G322" s="149" t="s">
        <v>401</v>
      </c>
      <c r="H322" s="150">
        <v>6</v>
      </c>
      <c r="I322" s="151"/>
      <c r="J322" s="152">
        <f t="shared" si="70"/>
        <v>0</v>
      </c>
      <c r="K322" s="148" t="s">
        <v>257</v>
      </c>
      <c r="L322" s="153"/>
      <c r="M322" s="154" t="s">
        <v>1</v>
      </c>
      <c r="N322" s="155" t="s">
        <v>41</v>
      </c>
      <c r="P322" s="142">
        <f t="shared" si="71"/>
        <v>0</v>
      </c>
      <c r="Q322" s="142">
        <v>0</v>
      </c>
      <c r="R322" s="142">
        <f t="shared" si="72"/>
        <v>0</v>
      </c>
      <c r="S322" s="142">
        <v>0</v>
      </c>
      <c r="T322" s="143">
        <f t="shared" si="73"/>
        <v>0</v>
      </c>
      <c r="AR322" s="144" t="s">
        <v>283</v>
      </c>
      <c r="AT322" s="144" t="s">
        <v>423</v>
      </c>
      <c r="AU322" s="144" t="s">
        <v>83</v>
      </c>
      <c r="AY322" s="13" t="s">
        <v>251</v>
      </c>
      <c r="BE322" s="145">
        <f t="shared" si="74"/>
        <v>0</v>
      </c>
      <c r="BF322" s="145">
        <f t="shared" si="75"/>
        <v>0</v>
      </c>
      <c r="BG322" s="145">
        <f t="shared" si="76"/>
        <v>0</v>
      </c>
      <c r="BH322" s="145">
        <f t="shared" si="77"/>
        <v>0</v>
      </c>
      <c r="BI322" s="145">
        <f t="shared" si="78"/>
        <v>0</v>
      </c>
      <c r="BJ322" s="13" t="s">
        <v>83</v>
      </c>
      <c r="BK322" s="145">
        <f t="shared" si="79"/>
        <v>0</v>
      </c>
      <c r="BL322" s="13" t="s">
        <v>258</v>
      </c>
      <c r="BM322" s="144" t="s">
        <v>4445</v>
      </c>
    </row>
    <row r="323" spans="2:65" s="1" customFormat="1" ht="33" customHeight="1">
      <c r="B323" s="132"/>
      <c r="C323" s="146" t="s">
        <v>1022</v>
      </c>
      <c r="D323" s="146" t="s">
        <v>423</v>
      </c>
      <c r="E323" s="147" t="s">
        <v>4446</v>
      </c>
      <c r="F323" s="148" t="s">
        <v>2092</v>
      </c>
      <c r="G323" s="149" t="s">
        <v>401</v>
      </c>
      <c r="H323" s="150">
        <v>2</v>
      </c>
      <c r="I323" s="151"/>
      <c r="J323" s="152">
        <f t="shared" si="70"/>
        <v>0</v>
      </c>
      <c r="K323" s="148" t="s">
        <v>257</v>
      </c>
      <c r="L323" s="153"/>
      <c r="M323" s="154" t="s">
        <v>1</v>
      </c>
      <c r="N323" s="155" t="s">
        <v>41</v>
      </c>
      <c r="P323" s="142">
        <f t="shared" si="71"/>
        <v>0</v>
      </c>
      <c r="Q323" s="142">
        <v>0</v>
      </c>
      <c r="R323" s="142">
        <f t="shared" si="72"/>
        <v>0</v>
      </c>
      <c r="S323" s="142">
        <v>0</v>
      </c>
      <c r="T323" s="143">
        <f t="shared" si="73"/>
        <v>0</v>
      </c>
      <c r="AR323" s="144" t="s">
        <v>283</v>
      </c>
      <c r="AT323" s="144" t="s">
        <v>423</v>
      </c>
      <c r="AU323" s="144" t="s">
        <v>83</v>
      </c>
      <c r="AY323" s="13" t="s">
        <v>251</v>
      </c>
      <c r="BE323" s="145">
        <f t="shared" si="74"/>
        <v>0</v>
      </c>
      <c r="BF323" s="145">
        <f t="shared" si="75"/>
        <v>0</v>
      </c>
      <c r="BG323" s="145">
        <f t="shared" si="76"/>
        <v>0</v>
      </c>
      <c r="BH323" s="145">
        <f t="shared" si="77"/>
        <v>0</v>
      </c>
      <c r="BI323" s="145">
        <f t="shared" si="78"/>
        <v>0</v>
      </c>
      <c r="BJ323" s="13" t="s">
        <v>83</v>
      </c>
      <c r="BK323" s="145">
        <f t="shared" si="79"/>
        <v>0</v>
      </c>
      <c r="BL323" s="13" t="s">
        <v>258</v>
      </c>
      <c r="BM323" s="144" t="s">
        <v>4447</v>
      </c>
    </row>
    <row r="324" spans="2:65" s="1" customFormat="1" ht="16.5" customHeight="1">
      <c r="B324" s="132"/>
      <c r="C324" s="146" t="s">
        <v>1026</v>
      </c>
      <c r="D324" s="146" t="s">
        <v>423</v>
      </c>
      <c r="E324" s="147" t="s">
        <v>4448</v>
      </c>
      <c r="F324" s="148" t="s">
        <v>4449</v>
      </c>
      <c r="G324" s="149" t="s">
        <v>401</v>
      </c>
      <c r="H324" s="150">
        <v>56</v>
      </c>
      <c r="I324" s="151"/>
      <c r="J324" s="152">
        <f t="shared" si="70"/>
        <v>0</v>
      </c>
      <c r="K324" s="148" t="s">
        <v>257</v>
      </c>
      <c r="L324" s="153"/>
      <c r="M324" s="154" t="s">
        <v>1</v>
      </c>
      <c r="N324" s="155" t="s">
        <v>41</v>
      </c>
      <c r="P324" s="142">
        <f t="shared" si="71"/>
        <v>0</v>
      </c>
      <c r="Q324" s="142">
        <v>0</v>
      </c>
      <c r="R324" s="142">
        <f t="shared" si="72"/>
        <v>0</v>
      </c>
      <c r="S324" s="142">
        <v>0</v>
      </c>
      <c r="T324" s="143">
        <f t="shared" si="73"/>
        <v>0</v>
      </c>
      <c r="AR324" s="144" t="s">
        <v>283</v>
      </c>
      <c r="AT324" s="144" t="s">
        <v>423</v>
      </c>
      <c r="AU324" s="144" t="s">
        <v>83</v>
      </c>
      <c r="AY324" s="13" t="s">
        <v>251</v>
      </c>
      <c r="BE324" s="145">
        <f t="shared" si="74"/>
        <v>0</v>
      </c>
      <c r="BF324" s="145">
        <f t="shared" si="75"/>
        <v>0</v>
      </c>
      <c r="BG324" s="145">
        <f t="shared" si="76"/>
        <v>0</v>
      </c>
      <c r="BH324" s="145">
        <f t="shared" si="77"/>
        <v>0</v>
      </c>
      <c r="BI324" s="145">
        <f t="shared" si="78"/>
        <v>0</v>
      </c>
      <c r="BJ324" s="13" t="s">
        <v>83</v>
      </c>
      <c r="BK324" s="145">
        <f t="shared" si="79"/>
        <v>0</v>
      </c>
      <c r="BL324" s="13" t="s">
        <v>258</v>
      </c>
      <c r="BM324" s="144" t="s">
        <v>4450</v>
      </c>
    </row>
    <row r="325" spans="2:65" s="1" customFormat="1" ht="16.5" customHeight="1">
      <c r="B325" s="132"/>
      <c r="C325" s="146" t="s">
        <v>1031</v>
      </c>
      <c r="D325" s="146" t="s">
        <v>423</v>
      </c>
      <c r="E325" s="147" t="s">
        <v>2552</v>
      </c>
      <c r="F325" s="148" t="s">
        <v>2553</v>
      </c>
      <c r="G325" s="149" t="s">
        <v>401</v>
      </c>
      <c r="H325" s="150">
        <v>2</v>
      </c>
      <c r="I325" s="151"/>
      <c r="J325" s="152">
        <f t="shared" si="70"/>
        <v>0</v>
      </c>
      <c r="K325" s="148" t="s">
        <v>257</v>
      </c>
      <c r="L325" s="153"/>
      <c r="M325" s="154" t="s">
        <v>1</v>
      </c>
      <c r="N325" s="155" t="s">
        <v>41</v>
      </c>
      <c r="P325" s="142">
        <f t="shared" si="71"/>
        <v>0</v>
      </c>
      <c r="Q325" s="142">
        <v>0</v>
      </c>
      <c r="R325" s="142">
        <f t="shared" si="72"/>
        <v>0</v>
      </c>
      <c r="S325" s="142">
        <v>0</v>
      </c>
      <c r="T325" s="143">
        <f t="shared" si="73"/>
        <v>0</v>
      </c>
      <c r="AR325" s="144" t="s">
        <v>283</v>
      </c>
      <c r="AT325" s="144" t="s">
        <v>423</v>
      </c>
      <c r="AU325" s="144" t="s">
        <v>83</v>
      </c>
      <c r="AY325" s="13" t="s">
        <v>251</v>
      </c>
      <c r="BE325" s="145">
        <f t="shared" si="74"/>
        <v>0</v>
      </c>
      <c r="BF325" s="145">
        <f t="shared" si="75"/>
        <v>0</v>
      </c>
      <c r="BG325" s="145">
        <f t="shared" si="76"/>
        <v>0</v>
      </c>
      <c r="BH325" s="145">
        <f t="shared" si="77"/>
        <v>0</v>
      </c>
      <c r="BI325" s="145">
        <f t="shared" si="78"/>
        <v>0</v>
      </c>
      <c r="BJ325" s="13" t="s">
        <v>83</v>
      </c>
      <c r="BK325" s="145">
        <f t="shared" si="79"/>
        <v>0</v>
      </c>
      <c r="BL325" s="13" t="s">
        <v>258</v>
      </c>
      <c r="BM325" s="144" t="s">
        <v>4451</v>
      </c>
    </row>
    <row r="326" spans="2:65" s="1" customFormat="1" ht="21.75" customHeight="1">
      <c r="B326" s="132"/>
      <c r="C326" s="146" t="s">
        <v>1035</v>
      </c>
      <c r="D326" s="146" t="s">
        <v>423</v>
      </c>
      <c r="E326" s="147" t="s">
        <v>2555</v>
      </c>
      <c r="F326" s="148" t="s">
        <v>2556</v>
      </c>
      <c r="G326" s="149" t="s">
        <v>401</v>
      </c>
      <c r="H326" s="150">
        <v>63</v>
      </c>
      <c r="I326" s="151"/>
      <c r="J326" s="152">
        <f t="shared" ref="J326:J357" si="80">ROUND(I326*H326,2)</f>
        <v>0</v>
      </c>
      <c r="K326" s="148" t="s">
        <v>257</v>
      </c>
      <c r="L326" s="153"/>
      <c r="M326" s="154" t="s">
        <v>1</v>
      </c>
      <c r="N326" s="155" t="s">
        <v>41</v>
      </c>
      <c r="P326" s="142">
        <f t="shared" ref="P326:P357" si="81">O326*H326</f>
        <v>0</v>
      </c>
      <c r="Q326" s="142">
        <v>0</v>
      </c>
      <c r="R326" s="142">
        <f t="shared" ref="R326:R357" si="82">Q326*H326</f>
        <v>0</v>
      </c>
      <c r="S326" s="142">
        <v>0</v>
      </c>
      <c r="T326" s="143">
        <f t="shared" ref="T326:T357" si="83">S326*H326</f>
        <v>0</v>
      </c>
      <c r="AR326" s="144" t="s">
        <v>283</v>
      </c>
      <c r="AT326" s="144" t="s">
        <v>423</v>
      </c>
      <c r="AU326" s="144" t="s">
        <v>83</v>
      </c>
      <c r="AY326" s="13" t="s">
        <v>251</v>
      </c>
      <c r="BE326" s="145">
        <f t="shared" ref="BE326:BE357" si="84">IF(N326="základní",J326,0)</f>
        <v>0</v>
      </c>
      <c r="BF326" s="145">
        <f t="shared" ref="BF326:BF357" si="85">IF(N326="snížená",J326,0)</f>
        <v>0</v>
      </c>
      <c r="BG326" s="145">
        <f t="shared" ref="BG326:BG357" si="86">IF(N326="zákl. přenesená",J326,0)</f>
        <v>0</v>
      </c>
      <c r="BH326" s="145">
        <f t="shared" ref="BH326:BH357" si="87">IF(N326="sníž. přenesená",J326,0)</f>
        <v>0</v>
      </c>
      <c r="BI326" s="145">
        <f t="shared" ref="BI326:BI357" si="88">IF(N326="nulová",J326,0)</f>
        <v>0</v>
      </c>
      <c r="BJ326" s="13" t="s">
        <v>83</v>
      </c>
      <c r="BK326" s="145">
        <f t="shared" ref="BK326:BK357" si="89">ROUND(I326*H326,2)</f>
        <v>0</v>
      </c>
      <c r="BL326" s="13" t="s">
        <v>258</v>
      </c>
      <c r="BM326" s="144" t="s">
        <v>4452</v>
      </c>
    </row>
    <row r="327" spans="2:65" s="1" customFormat="1" ht="16.5" customHeight="1">
      <c r="B327" s="132"/>
      <c r="C327" s="146" t="s">
        <v>1039</v>
      </c>
      <c r="D327" s="146" t="s">
        <v>423</v>
      </c>
      <c r="E327" s="147" t="s">
        <v>2565</v>
      </c>
      <c r="F327" s="148" t="s">
        <v>2566</v>
      </c>
      <c r="G327" s="149" t="s">
        <v>401</v>
      </c>
      <c r="H327" s="150">
        <v>20</v>
      </c>
      <c r="I327" s="151"/>
      <c r="J327" s="152">
        <f t="shared" si="80"/>
        <v>0</v>
      </c>
      <c r="K327" s="148" t="s">
        <v>257</v>
      </c>
      <c r="L327" s="153"/>
      <c r="M327" s="154" t="s">
        <v>1</v>
      </c>
      <c r="N327" s="155" t="s">
        <v>41</v>
      </c>
      <c r="P327" s="142">
        <f t="shared" si="81"/>
        <v>0</v>
      </c>
      <c r="Q327" s="142">
        <v>0</v>
      </c>
      <c r="R327" s="142">
        <f t="shared" si="82"/>
        <v>0</v>
      </c>
      <c r="S327" s="142">
        <v>0</v>
      </c>
      <c r="T327" s="143">
        <f t="shared" si="83"/>
        <v>0</v>
      </c>
      <c r="AR327" s="144" t="s">
        <v>283</v>
      </c>
      <c r="AT327" s="144" t="s">
        <v>423</v>
      </c>
      <c r="AU327" s="144" t="s">
        <v>83</v>
      </c>
      <c r="AY327" s="13" t="s">
        <v>251</v>
      </c>
      <c r="BE327" s="145">
        <f t="shared" si="84"/>
        <v>0</v>
      </c>
      <c r="BF327" s="145">
        <f t="shared" si="85"/>
        <v>0</v>
      </c>
      <c r="BG327" s="145">
        <f t="shared" si="86"/>
        <v>0</v>
      </c>
      <c r="BH327" s="145">
        <f t="shared" si="87"/>
        <v>0</v>
      </c>
      <c r="BI327" s="145">
        <f t="shared" si="88"/>
        <v>0</v>
      </c>
      <c r="BJ327" s="13" t="s">
        <v>83</v>
      </c>
      <c r="BK327" s="145">
        <f t="shared" si="89"/>
        <v>0</v>
      </c>
      <c r="BL327" s="13" t="s">
        <v>258</v>
      </c>
      <c r="BM327" s="144" t="s">
        <v>4453</v>
      </c>
    </row>
    <row r="328" spans="2:65" s="1" customFormat="1" ht="16.5" customHeight="1">
      <c r="B328" s="132"/>
      <c r="C328" s="146" t="s">
        <v>1043</v>
      </c>
      <c r="D328" s="146" t="s">
        <v>423</v>
      </c>
      <c r="E328" s="147" t="s">
        <v>4454</v>
      </c>
      <c r="F328" s="148" t="s">
        <v>4455</v>
      </c>
      <c r="G328" s="149" t="s">
        <v>401</v>
      </c>
      <c r="H328" s="150">
        <v>9</v>
      </c>
      <c r="I328" s="151"/>
      <c r="J328" s="152">
        <f t="shared" si="80"/>
        <v>0</v>
      </c>
      <c r="K328" s="148" t="s">
        <v>257</v>
      </c>
      <c r="L328" s="153"/>
      <c r="M328" s="154" t="s">
        <v>1</v>
      </c>
      <c r="N328" s="155" t="s">
        <v>41</v>
      </c>
      <c r="P328" s="142">
        <f t="shared" si="81"/>
        <v>0</v>
      </c>
      <c r="Q328" s="142">
        <v>0</v>
      </c>
      <c r="R328" s="142">
        <f t="shared" si="82"/>
        <v>0</v>
      </c>
      <c r="S328" s="142">
        <v>0</v>
      </c>
      <c r="T328" s="143">
        <f t="shared" si="83"/>
        <v>0</v>
      </c>
      <c r="AR328" s="144" t="s">
        <v>283</v>
      </c>
      <c r="AT328" s="144" t="s">
        <v>423</v>
      </c>
      <c r="AU328" s="144" t="s">
        <v>83</v>
      </c>
      <c r="AY328" s="13" t="s">
        <v>251</v>
      </c>
      <c r="BE328" s="145">
        <f t="shared" si="84"/>
        <v>0</v>
      </c>
      <c r="BF328" s="145">
        <f t="shared" si="85"/>
        <v>0</v>
      </c>
      <c r="BG328" s="145">
        <f t="shared" si="86"/>
        <v>0</v>
      </c>
      <c r="BH328" s="145">
        <f t="shared" si="87"/>
        <v>0</v>
      </c>
      <c r="BI328" s="145">
        <f t="shared" si="88"/>
        <v>0</v>
      </c>
      <c r="BJ328" s="13" t="s">
        <v>83</v>
      </c>
      <c r="BK328" s="145">
        <f t="shared" si="89"/>
        <v>0</v>
      </c>
      <c r="BL328" s="13" t="s">
        <v>258</v>
      </c>
      <c r="BM328" s="144" t="s">
        <v>4456</v>
      </c>
    </row>
    <row r="329" spans="2:65" s="1" customFormat="1" ht="16.5" customHeight="1">
      <c r="B329" s="132"/>
      <c r="C329" s="146" t="s">
        <v>1047</v>
      </c>
      <c r="D329" s="146" t="s">
        <v>423</v>
      </c>
      <c r="E329" s="147" t="s">
        <v>2568</v>
      </c>
      <c r="F329" s="148" t="s">
        <v>2569</v>
      </c>
      <c r="G329" s="149" t="s">
        <v>411</v>
      </c>
      <c r="H329" s="150">
        <v>87</v>
      </c>
      <c r="I329" s="151"/>
      <c r="J329" s="152">
        <f t="shared" si="80"/>
        <v>0</v>
      </c>
      <c r="K329" s="148" t="s">
        <v>257</v>
      </c>
      <c r="L329" s="153"/>
      <c r="M329" s="154" t="s">
        <v>1</v>
      </c>
      <c r="N329" s="155" t="s">
        <v>41</v>
      </c>
      <c r="P329" s="142">
        <f t="shared" si="81"/>
        <v>0</v>
      </c>
      <c r="Q329" s="142">
        <v>0</v>
      </c>
      <c r="R329" s="142">
        <f t="shared" si="82"/>
        <v>0</v>
      </c>
      <c r="S329" s="142">
        <v>0</v>
      </c>
      <c r="T329" s="143">
        <f t="shared" si="83"/>
        <v>0</v>
      </c>
      <c r="AR329" s="144" t="s">
        <v>283</v>
      </c>
      <c r="AT329" s="144" t="s">
        <v>423</v>
      </c>
      <c r="AU329" s="144" t="s">
        <v>83</v>
      </c>
      <c r="AY329" s="13" t="s">
        <v>251</v>
      </c>
      <c r="BE329" s="145">
        <f t="shared" si="84"/>
        <v>0</v>
      </c>
      <c r="BF329" s="145">
        <f t="shared" si="85"/>
        <v>0</v>
      </c>
      <c r="BG329" s="145">
        <f t="shared" si="86"/>
        <v>0</v>
      </c>
      <c r="BH329" s="145">
        <f t="shared" si="87"/>
        <v>0</v>
      </c>
      <c r="BI329" s="145">
        <f t="shared" si="88"/>
        <v>0</v>
      </c>
      <c r="BJ329" s="13" t="s">
        <v>83</v>
      </c>
      <c r="BK329" s="145">
        <f t="shared" si="89"/>
        <v>0</v>
      </c>
      <c r="BL329" s="13" t="s">
        <v>258</v>
      </c>
      <c r="BM329" s="144" t="s">
        <v>4457</v>
      </c>
    </row>
    <row r="330" spans="2:65" s="1" customFormat="1" ht="16.5" customHeight="1">
      <c r="B330" s="132"/>
      <c r="C330" s="146" t="s">
        <v>1051</v>
      </c>
      <c r="D330" s="146" t="s">
        <v>423</v>
      </c>
      <c r="E330" s="147" t="s">
        <v>2571</v>
      </c>
      <c r="F330" s="148" t="s">
        <v>2572</v>
      </c>
      <c r="G330" s="149" t="s">
        <v>411</v>
      </c>
      <c r="H330" s="150">
        <v>10</v>
      </c>
      <c r="I330" s="151"/>
      <c r="J330" s="152">
        <f t="shared" si="80"/>
        <v>0</v>
      </c>
      <c r="K330" s="148" t="s">
        <v>257</v>
      </c>
      <c r="L330" s="153"/>
      <c r="M330" s="154" t="s">
        <v>1</v>
      </c>
      <c r="N330" s="155" t="s">
        <v>41</v>
      </c>
      <c r="P330" s="142">
        <f t="shared" si="81"/>
        <v>0</v>
      </c>
      <c r="Q330" s="142">
        <v>0</v>
      </c>
      <c r="R330" s="142">
        <f t="shared" si="82"/>
        <v>0</v>
      </c>
      <c r="S330" s="142">
        <v>0</v>
      </c>
      <c r="T330" s="143">
        <f t="shared" si="83"/>
        <v>0</v>
      </c>
      <c r="AR330" s="144" t="s">
        <v>283</v>
      </c>
      <c r="AT330" s="144" t="s">
        <v>423</v>
      </c>
      <c r="AU330" s="144" t="s">
        <v>83</v>
      </c>
      <c r="AY330" s="13" t="s">
        <v>251</v>
      </c>
      <c r="BE330" s="145">
        <f t="shared" si="84"/>
        <v>0</v>
      </c>
      <c r="BF330" s="145">
        <f t="shared" si="85"/>
        <v>0</v>
      </c>
      <c r="BG330" s="145">
        <f t="shared" si="86"/>
        <v>0</v>
      </c>
      <c r="BH330" s="145">
        <f t="shared" si="87"/>
        <v>0</v>
      </c>
      <c r="BI330" s="145">
        <f t="shared" si="88"/>
        <v>0</v>
      </c>
      <c r="BJ330" s="13" t="s">
        <v>83</v>
      </c>
      <c r="BK330" s="145">
        <f t="shared" si="89"/>
        <v>0</v>
      </c>
      <c r="BL330" s="13" t="s">
        <v>258</v>
      </c>
      <c r="BM330" s="144" t="s">
        <v>4458</v>
      </c>
    </row>
    <row r="331" spans="2:65" s="1" customFormat="1" ht="16.5" customHeight="1">
      <c r="B331" s="132"/>
      <c r="C331" s="146" t="s">
        <v>1055</v>
      </c>
      <c r="D331" s="146" t="s">
        <v>423</v>
      </c>
      <c r="E331" s="147" t="s">
        <v>2574</v>
      </c>
      <c r="F331" s="148" t="s">
        <v>2575</v>
      </c>
      <c r="G331" s="149" t="s">
        <v>411</v>
      </c>
      <c r="H331" s="150">
        <v>220</v>
      </c>
      <c r="I331" s="151"/>
      <c r="J331" s="152">
        <f t="shared" si="80"/>
        <v>0</v>
      </c>
      <c r="K331" s="148" t="s">
        <v>257</v>
      </c>
      <c r="L331" s="153"/>
      <c r="M331" s="154" t="s">
        <v>1</v>
      </c>
      <c r="N331" s="155" t="s">
        <v>41</v>
      </c>
      <c r="P331" s="142">
        <f t="shared" si="81"/>
        <v>0</v>
      </c>
      <c r="Q331" s="142">
        <v>0</v>
      </c>
      <c r="R331" s="142">
        <f t="shared" si="82"/>
        <v>0</v>
      </c>
      <c r="S331" s="142">
        <v>0</v>
      </c>
      <c r="T331" s="143">
        <f t="shared" si="83"/>
        <v>0</v>
      </c>
      <c r="AR331" s="144" t="s">
        <v>283</v>
      </c>
      <c r="AT331" s="144" t="s">
        <v>423</v>
      </c>
      <c r="AU331" s="144" t="s">
        <v>83</v>
      </c>
      <c r="AY331" s="13" t="s">
        <v>251</v>
      </c>
      <c r="BE331" s="145">
        <f t="shared" si="84"/>
        <v>0</v>
      </c>
      <c r="BF331" s="145">
        <f t="shared" si="85"/>
        <v>0</v>
      </c>
      <c r="BG331" s="145">
        <f t="shared" si="86"/>
        <v>0</v>
      </c>
      <c r="BH331" s="145">
        <f t="shared" si="87"/>
        <v>0</v>
      </c>
      <c r="BI331" s="145">
        <f t="shared" si="88"/>
        <v>0</v>
      </c>
      <c r="BJ331" s="13" t="s">
        <v>83</v>
      </c>
      <c r="BK331" s="145">
        <f t="shared" si="89"/>
        <v>0</v>
      </c>
      <c r="BL331" s="13" t="s">
        <v>258</v>
      </c>
      <c r="BM331" s="144" t="s">
        <v>4459</v>
      </c>
    </row>
    <row r="332" spans="2:65" s="1" customFormat="1" ht="16.5" customHeight="1">
      <c r="B332" s="132"/>
      <c r="C332" s="146" t="s">
        <v>1059</v>
      </c>
      <c r="D332" s="146" t="s">
        <v>423</v>
      </c>
      <c r="E332" s="147" t="s">
        <v>2577</v>
      </c>
      <c r="F332" s="148" t="s">
        <v>2578</v>
      </c>
      <c r="G332" s="149" t="s">
        <v>411</v>
      </c>
      <c r="H332" s="150">
        <v>76</v>
      </c>
      <c r="I332" s="151"/>
      <c r="J332" s="152">
        <f t="shared" si="80"/>
        <v>0</v>
      </c>
      <c r="K332" s="148" t="s">
        <v>257</v>
      </c>
      <c r="L332" s="153"/>
      <c r="M332" s="154" t="s">
        <v>1</v>
      </c>
      <c r="N332" s="155" t="s">
        <v>41</v>
      </c>
      <c r="P332" s="142">
        <f t="shared" si="81"/>
        <v>0</v>
      </c>
      <c r="Q332" s="142">
        <v>0</v>
      </c>
      <c r="R332" s="142">
        <f t="shared" si="82"/>
        <v>0</v>
      </c>
      <c r="S332" s="142">
        <v>0</v>
      </c>
      <c r="T332" s="143">
        <f t="shared" si="83"/>
        <v>0</v>
      </c>
      <c r="AR332" s="144" t="s">
        <v>283</v>
      </c>
      <c r="AT332" s="144" t="s">
        <v>423</v>
      </c>
      <c r="AU332" s="144" t="s">
        <v>83</v>
      </c>
      <c r="AY332" s="13" t="s">
        <v>251</v>
      </c>
      <c r="BE332" s="145">
        <f t="shared" si="84"/>
        <v>0</v>
      </c>
      <c r="BF332" s="145">
        <f t="shared" si="85"/>
        <v>0</v>
      </c>
      <c r="BG332" s="145">
        <f t="shared" si="86"/>
        <v>0</v>
      </c>
      <c r="BH332" s="145">
        <f t="shared" si="87"/>
        <v>0</v>
      </c>
      <c r="BI332" s="145">
        <f t="shared" si="88"/>
        <v>0</v>
      </c>
      <c r="BJ332" s="13" t="s">
        <v>83</v>
      </c>
      <c r="BK332" s="145">
        <f t="shared" si="89"/>
        <v>0</v>
      </c>
      <c r="BL332" s="13" t="s">
        <v>258</v>
      </c>
      <c r="BM332" s="144" t="s">
        <v>4460</v>
      </c>
    </row>
    <row r="333" spans="2:65" s="1" customFormat="1" ht="16.5" customHeight="1">
      <c r="B333" s="132"/>
      <c r="C333" s="146" t="s">
        <v>1063</v>
      </c>
      <c r="D333" s="146" t="s">
        <v>423</v>
      </c>
      <c r="E333" s="147" t="s">
        <v>2580</v>
      </c>
      <c r="F333" s="148" t="s">
        <v>2581</v>
      </c>
      <c r="G333" s="149" t="s">
        <v>411</v>
      </c>
      <c r="H333" s="150">
        <v>214</v>
      </c>
      <c r="I333" s="151"/>
      <c r="J333" s="152">
        <f t="shared" si="80"/>
        <v>0</v>
      </c>
      <c r="K333" s="148" t="s">
        <v>257</v>
      </c>
      <c r="L333" s="153"/>
      <c r="M333" s="154" t="s">
        <v>1</v>
      </c>
      <c r="N333" s="155" t="s">
        <v>41</v>
      </c>
      <c r="P333" s="142">
        <f t="shared" si="81"/>
        <v>0</v>
      </c>
      <c r="Q333" s="142">
        <v>0</v>
      </c>
      <c r="R333" s="142">
        <f t="shared" si="82"/>
        <v>0</v>
      </c>
      <c r="S333" s="142">
        <v>0</v>
      </c>
      <c r="T333" s="143">
        <f t="shared" si="83"/>
        <v>0</v>
      </c>
      <c r="AR333" s="144" t="s">
        <v>283</v>
      </c>
      <c r="AT333" s="144" t="s">
        <v>423</v>
      </c>
      <c r="AU333" s="144" t="s">
        <v>83</v>
      </c>
      <c r="AY333" s="13" t="s">
        <v>251</v>
      </c>
      <c r="BE333" s="145">
        <f t="shared" si="84"/>
        <v>0</v>
      </c>
      <c r="BF333" s="145">
        <f t="shared" si="85"/>
        <v>0</v>
      </c>
      <c r="BG333" s="145">
        <f t="shared" si="86"/>
        <v>0</v>
      </c>
      <c r="BH333" s="145">
        <f t="shared" si="87"/>
        <v>0</v>
      </c>
      <c r="BI333" s="145">
        <f t="shared" si="88"/>
        <v>0</v>
      </c>
      <c r="BJ333" s="13" t="s">
        <v>83</v>
      </c>
      <c r="BK333" s="145">
        <f t="shared" si="89"/>
        <v>0</v>
      </c>
      <c r="BL333" s="13" t="s">
        <v>258</v>
      </c>
      <c r="BM333" s="144" t="s">
        <v>4461</v>
      </c>
    </row>
    <row r="334" spans="2:65" s="1" customFormat="1" ht="16.5" customHeight="1">
      <c r="B334" s="132"/>
      <c r="C334" s="146" t="s">
        <v>1067</v>
      </c>
      <c r="D334" s="146" t="s">
        <v>423</v>
      </c>
      <c r="E334" s="147" t="s">
        <v>2583</v>
      </c>
      <c r="F334" s="148" t="s">
        <v>2584</v>
      </c>
      <c r="G334" s="149" t="s">
        <v>411</v>
      </c>
      <c r="H334" s="150">
        <v>466</v>
      </c>
      <c r="I334" s="151"/>
      <c r="J334" s="152">
        <f t="shared" si="80"/>
        <v>0</v>
      </c>
      <c r="K334" s="148" t="s">
        <v>257</v>
      </c>
      <c r="L334" s="153"/>
      <c r="M334" s="154" t="s">
        <v>1</v>
      </c>
      <c r="N334" s="155" t="s">
        <v>41</v>
      </c>
      <c r="P334" s="142">
        <f t="shared" si="81"/>
        <v>0</v>
      </c>
      <c r="Q334" s="142">
        <v>0</v>
      </c>
      <c r="R334" s="142">
        <f t="shared" si="82"/>
        <v>0</v>
      </c>
      <c r="S334" s="142">
        <v>0</v>
      </c>
      <c r="T334" s="143">
        <f t="shared" si="83"/>
        <v>0</v>
      </c>
      <c r="AR334" s="144" t="s">
        <v>283</v>
      </c>
      <c r="AT334" s="144" t="s">
        <v>423</v>
      </c>
      <c r="AU334" s="144" t="s">
        <v>83</v>
      </c>
      <c r="AY334" s="13" t="s">
        <v>251</v>
      </c>
      <c r="BE334" s="145">
        <f t="shared" si="84"/>
        <v>0</v>
      </c>
      <c r="BF334" s="145">
        <f t="shared" si="85"/>
        <v>0</v>
      </c>
      <c r="BG334" s="145">
        <f t="shared" si="86"/>
        <v>0</v>
      </c>
      <c r="BH334" s="145">
        <f t="shared" si="87"/>
        <v>0</v>
      </c>
      <c r="BI334" s="145">
        <f t="shared" si="88"/>
        <v>0</v>
      </c>
      <c r="BJ334" s="13" t="s">
        <v>83</v>
      </c>
      <c r="BK334" s="145">
        <f t="shared" si="89"/>
        <v>0</v>
      </c>
      <c r="BL334" s="13" t="s">
        <v>258</v>
      </c>
      <c r="BM334" s="144" t="s">
        <v>4462</v>
      </c>
    </row>
    <row r="335" spans="2:65" s="1" customFormat="1" ht="16.5" customHeight="1">
      <c r="B335" s="132"/>
      <c r="C335" s="146" t="s">
        <v>1071</v>
      </c>
      <c r="D335" s="146" t="s">
        <v>423</v>
      </c>
      <c r="E335" s="147" t="s">
        <v>2586</v>
      </c>
      <c r="F335" s="148" t="s">
        <v>2587</v>
      </c>
      <c r="G335" s="149" t="s">
        <v>411</v>
      </c>
      <c r="H335" s="150">
        <v>20</v>
      </c>
      <c r="I335" s="151"/>
      <c r="J335" s="152">
        <f t="shared" si="80"/>
        <v>0</v>
      </c>
      <c r="K335" s="148" t="s">
        <v>257</v>
      </c>
      <c r="L335" s="153"/>
      <c r="M335" s="154" t="s">
        <v>1</v>
      </c>
      <c r="N335" s="155" t="s">
        <v>41</v>
      </c>
      <c r="P335" s="142">
        <f t="shared" si="81"/>
        <v>0</v>
      </c>
      <c r="Q335" s="142">
        <v>0</v>
      </c>
      <c r="R335" s="142">
        <f t="shared" si="82"/>
        <v>0</v>
      </c>
      <c r="S335" s="142">
        <v>0</v>
      </c>
      <c r="T335" s="143">
        <f t="shared" si="83"/>
        <v>0</v>
      </c>
      <c r="AR335" s="144" t="s">
        <v>283</v>
      </c>
      <c r="AT335" s="144" t="s">
        <v>423</v>
      </c>
      <c r="AU335" s="144" t="s">
        <v>83</v>
      </c>
      <c r="AY335" s="13" t="s">
        <v>251</v>
      </c>
      <c r="BE335" s="145">
        <f t="shared" si="84"/>
        <v>0</v>
      </c>
      <c r="BF335" s="145">
        <f t="shared" si="85"/>
        <v>0</v>
      </c>
      <c r="BG335" s="145">
        <f t="shared" si="86"/>
        <v>0</v>
      </c>
      <c r="BH335" s="145">
        <f t="shared" si="87"/>
        <v>0</v>
      </c>
      <c r="BI335" s="145">
        <f t="shared" si="88"/>
        <v>0</v>
      </c>
      <c r="BJ335" s="13" t="s">
        <v>83</v>
      </c>
      <c r="BK335" s="145">
        <f t="shared" si="89"/>
        <v>0</v>
      </c>
      <c r="BL335" s="13" t="s">
        <v>258</v>
      </c>
      <c r="BM335" s="144" t="s">
        <v>4463</v>
      </c>
    </row>
    <row r="336" spans="2:65" s="1" customFormat="1" ht="16.5" customHeight="1">
      <c r="B336" s="132"/>
      <c r="C336" s="146" t="s">
        <v>1076</v>
      </c>
      <c r="D336" s="146" t="s">
        <v>423</v>
      </c>
      <c r="E336" s="147" t="s">
        <v>2589</v>
      </c>
      <c r="F336" s="148" t="s">
        <v>2590</v>
      </c>
      <c r="G336" s="149" t="s">
        <v>411</v>
      </c>
      <c r="H336" s="150">
        <v>3</v>
      </c>
      <c r="I336" s="151"/>
      <c r="J336" s="152">
        <f t="shared" si="80"/>
        <v>0</v>
      </c>
      <c r="K336" s="148" t="s">
        <v>257</v>
      </c>
      <c r="L336" s="153"/>
      <c r="M336" s="154" t="s">
        <v>1</v>
      </c>
      <c r="N336" s="155" t="s">
        <v>41</v>
      </c>
      <c r="P336" s="142">
        <f t="shared" si="81"/>
        <v>0</v>
      </c>
      <c r="Q336" s="142">
        <v>0</v>
      </c>
      <c r="R336" s="142">
        <f t="shared" si="82"/>
        <v>0</v>
      </c>
      <c r="S336" s="142">
        <v>0</v>
      </c>
      <c r="T336" s="143">
        <f t="shared" si="83"/>
        <v>0</v>
      </c>
      <c r="AR336" s="144" t="s">
        <v>283</v>
      </c>
      <c r="AT336" s="144" t="s">
        <v>423</v>
      </c>
      <c r="AU336" s="144" t="s">
        <v>83</v>
      </c>
      <c r="AY336" s="13" t="s">
        <v>251</v>
      </c>
      <c r="BE336" s="145">
        <f t="shared" si="84"/>
        <v>0</v>
      </c>
      <c r="BF336" s="145">
        <f t="shared" si="85"/>
        <v>0</v>
      </c>
      <c r="BG336" s="145">
        <f t="shared" si="86"/>
        <v>0</v>
      </c>
      <c r="BH336" s="145">
        <f t="shared" si="87"/>
        <v>0</v>
      </c>
      <c r="BI336" s="145">
        <f t="shared" si="88"/>
        <v>0</v>
      </c>
      <c r="BJ336" s="13" t="s">
        <v>83</v>
      </c>
      <c r="BK336" s="145">
        <f t="shared" si="89"/>
        <v>0</v>
      </c>
      <c r="BL336" s="13" t="s">
        <v>258</v>
      </c>
      <c r="BM336" s="144" t="s">
        <v>4464</v>
      </c>
    </row>
    <row r="337" spans="2:65" s="1" customFormat="1" ht="16.5" customHeight="1">
      <c r="B337" s="132"/>
      <c r="C337" s="146" t="s">
        <v>1080</v>
      </c>
      <c r="D337" s="146" t="s">
        <v>423</v>
      </c>
      <c r="E337" s="147" t="s">
        <v>2592</v>
      </c>
      <c r="F337" s="148" t="s">
        <v>2593</v>
      </c>
      <c r="G337" s="149" t="s">
        <v>411</v>
      </c>
      <c r="H337" s="150">
        <v>54</v>
      </c>
      <c r="I337" s="151"/>
      <c r="J337" s="152">
        <f t="shared" si="80"/>
        <v>0</v>
      </c>
      <c r="K337" s="148" t="s">
        <v>257</v>
      </c>
      <c r="L337" s="153"/>
      <c r="M337" s="154" t="s">
        <v>1</v>
      </c>
      <c r="N337" s="155" t="s">
        <v>41</v>
      </c>
      <c r="P337" s="142">
        <f t="shared" si="81"/>
        <v>0</v>
      </c>
      <c r="Q337" s="142">
        <v>0</v>
      </c>
      <c r="R337" s="142">
        <f t="shared" si="82"/>
        <v>0</v>
      </c>
      <c r="S337" s="142">
        <v>0</v>
      </c>
      <c r="T337" s="143">
        <f t="shared" si="83"/>
        <v>0</v>
      </c>
      <c r="AR337" s="144" t="s">
        <v>283</v>
      </c>
      <c r="AT337" s="144" t="s">
        <v>423</v>
      </c>
      <c r="AU337" s="144" t="s">
        <v>83</v>
      </c>
      <c r="AY337" s="13" t="s">
        <v>251</v>
      </c>
      <c r="BE337" s="145">
        <f t="shared" si="84"/>
        <v>0</v>
      </c>
      <c r="BF337" s="145">
        <f t="shared" si="85"/>
        <v>0</v>
      </c>
      <c r="BG337" s="145">
        <f t="shared" si="86"/>
        <v>0</v>
      </c>
      <c r="BH337" s="145">
        <f t="shared" si="87"/>
        <v>0</v>
      </c>
      <c r="BI337" s="145">
        <f t="shared" si="88"/>
        <v>0</v>
      </c>
      <c r="BJ337" s="13" t="s">
        <v>83</v>
      </c>
      <c r="BK337" s="145">
        <f t="shared" si="89"/>
        <v>0</v>
      </c>
      <c r="BL337" s="13" t="s">
        <v>258</v>
      </c>
      <c r="BM337" s="144" t="s">
        <v>4465</v>
      </c>
    </row>
    <row r="338" spans="2:65" s="1" customFormat="1" ht="16.5" customHeight="1">
      <c r="B338" s="132"/>
      <c r="C338" s="146" t="s">
        <v>1084</v>
      </c>
      <c r="D338" s="146" t="s">
        <v>423</v>
      </c>
      <c r="E338" s="147" t="s">
        <v>4466</v>
      </c>
      <c r="F338" s="148" t="s">
        <v>4467</v>
      </c>
      <c r="G338" s="149" t="s">
        <v>411</v>
      </c>
      <c r="H338" s="150">
        <v>48</v>
      </c>
      <c r="I338" s="151"/>
      <c r="J338" s="152">
        <f t="shared" si="80"/>
        <v>0</v>
      </c>
      <c r="K338" s="148" t="s">
        <v>257</v>
      </c>
      <c r="L338" s="153"/>
      <c r="M338" s="154" t="s">
        <v>1</v>
      </c>
      <c r="N338" s="155" t="s">
        <v>41</v>
      </c>
      <c r="P338" s="142">
        <f t="shared" si="81"/>
        <v>0</v>
      </c>
      <c r="Q338" s="142">
        <v>0</v>
      </c>
      <c r="R338" s="142">
        <f t="shared" si="82"/>
        <v>0</v>
      </c>
      <c r="S338" s="142">
        <v>0</v>
      </c>
      <c r="T338" s="143">
        <f t="shared" si="83"/>
        <v>0</v>
      </c>
      <c r="AR338" s="144" t="s">
        <v>283</v>
      </c>
      <c r="AT338" s="144" t="s">
        <v>423</v>
      </c>
      <c r="AU338" s="144" t="s">
        <v>83</v>
      </c>
      <c r="AY338" s="13" t="s">
        <v>251</v>
      </c>
      <c r="BE338" s="145">
        <f t="shared" si="84"/>
        <v>0</v>
      </c>
      <c r="BF338" s="145">
        <f t="shared" si="85"/>
        <v>0</v>
      </c>
      <c r="BG338" s="145">
        <f t="shared" si="86"/>
        <v>0</v>
      </c>
      <c r="BH338" s="145">
        <f t="shared" si="87"/>
        <v>0</v>
      </c>
      <c r="BI338" s="145">
        <f t="shared" si="88"/>
        <v>0</v>
      </c>
      <c r="BJ338" s="13" t="s">
        <v>83</v>
      </c>
      <c r="BK338" s="145">
        <f t="shared" si="89"/>
        <v>0</v>
      </c>
      <c r="BL338" s="13" t="s">
        <v>258</v>
      </c>
      <c r="BM338" s="144" t="s">
        <v>4468</v>
      </c>
    </row>
    <row r="339" spans="2:65" s="1" customFormat="1" ht="24.2" customHeight="1">
      <c r="B339" s="132"/>
      <c r="C339" s="146" t="s">
        <v>1089</v>
      </c>
      <c r="D339" s="146" t="s">
        <v>423</v>
      </c>
      <c r="E339" s="147" t="s">
        <v>4469</v>
      </c>
      <c r="F339" s="148" t="s">
        <v>4470</v>
      </c>
      <c r="G339" s="149" t="s">
        <v>411</v>
      </c>
      <c r="H339" s="150">
        <v>64</v>
      </c>
      <c r="I339" s="151"/>
      <c r="J339" s="152">
        <f t="shared" si="80"/>
        <v>0</v>
      </c>
      <c r="K339" s="148" t="s">
        <v>257</v>
      </c>
      <c r="L339" s="153"/>
      <c r="M339" s="154" t="s">
        <v>1</v>
      </c>
      <c r="N339" s="155" t="s">
        <v>41</v>
      </c>
      <c r="P339" s="142">
        <f t="shared" si="81"/>
        <v>0</v>
      </c>
      <c r="Q339" s="142">
        <v>0</v>
      </c>
      <c r="R339" s="142">
        <f t="shared" si="82"/>
        <v>0</v>
      </c>
      <c r="S339" s="142">
        <v>0</v>
      </c>
      <c r="T339" s="143">
        <f t="shared" si="83"/>
        <v>0</v>
      </c>
      <c r="AR339" s="144" t="s">
        <v>283</v>
      </c>
      <c r="AT339" s="144" t="s">
        <v>423</v>
      </c>
      <c r="AU339" s="144" t="s">
        <v>83</v>
      </c>
      <c r="AY339" s="13" t="s">
        <v>251</v>
      </c>
      <c r="BE339" s="145">
        <f t="shared" si="84"/>
        <v>0</v>
      </c>
      <c r="BF339" s="145">
        <f t="shared" si="85"/>
        <v>0</v>
      </c>
      <c r="BG339" s="145">
        <f t="shared" si="86"/>
        <v>0</v>
      </c>
      <c r="BH339" s="145">
        <f t="shared" si="87"/>
        <v>0</v>
      </c>
      <c r="BI339" s="145">
        <f t="shared" si="88"/>
        <v>0</v>
      </c>
      <c r="BJ339" s="13" t="s">
        <v>83</v>
      </c>
      <c r="BK339" s="145">
        <f t="shared" si="89"/>
        <v>0</v>
      </c>
      <c r="BL339" s="13" t="s">
        <v>258</v>
      </c>
      <c r="BM339" s="144" t="s">
        <v>4471</v>
      </c>
    </row>
    <row r="340" spans="2:65" s="1" customFormat="1" ht="16.5" customHeight="1">
      <c r="B340" s="132"/>
      <c r="C340" s="146" t="s">
        <v>1093</v>
      </c>
      <c r="D340" s="146" t="s">
        <v>423</v>
      </c>
      <c r="E340" s="147" t="s">
        <v>2604</v>
      </c>
      <c r="F340" s="148" t="s">
        <v>2605</v>
      </c>
      <c r="G340" s="149" t="s">
        <v>411</v>
      </c>
      <c r="H340" s="150">
        <v>980</v>
      </c>
      <c r="I340" s="151"/>
      <c r="J340" s="152">
        <f t="shared" si="80"/>
        <v>0</v>
      </c>
      <c r="K340" s="148" t="s">
        <v>257</v>
      </c>
      <c r="L340" s="153"/>
      <c r="M340" s="154" t="s">
        <v>1</v>
      </c>
      <c r="N340" s="155" t="s">
        <v>41</v>
      </c>
      <c r="P340" s="142">
        <f t="shared" si="81"/>
        <v>0</v>
      </c>
      <c r="Q340" s="142">
        <v>0</v>
      </c>
      <c r="R340" s="142">
        <f t="shared" si="82"/>
        <v>0</v>
      </c>
      <c r="S340" s="142">
        <v>0</v>
      </c>
      <c r="T340" s="143">
        <f t="shared" si="83"/>
        <v>0</v>
      </c>
      <c r="AR340" s="144" t="s">
        <v>283</v>
      </c>
      <c r="AT340" s="144" t="s">
        <v>423</v>
      </c>
      <c r="AU340" s="144" t="s">
        <v>83</v>
      </c>
      <c r="AY340" s="13" t="s">
        <v>251</v>
      </c>
      <c r="BE340" s="145">
        <f t="shared" si="84"/>
        <v>0</v>
      </c>
      <c r="BF340" s="145">
        <f t="shared" si="85"/>
        <v>0</v>
      </c>
      <c r="BG340" s="145">
        <f t="shared" si="86"/>
        <v>0</v>
      </c>
      <c r="BH340" s="145">
        <f t="shared" si="87"/>
        <v>0</v>
      </c>
      <c r="BI340" s="145">
        <f t="shared" si="88"/>
        <v>0</v>
      </c>
      <c r="BJ340" s="13" t="s">
        <v>83</v>
      </c>
      <c r="BK340" s="145">
        <f t="shared" si="89"/>
        <v>0</v>
      </c>
      <c r="BL340" s="13" t="s">
        <v>258</v>
      </c>
      <c r="BM340" s="144" t="s">
        <v>4472</v>
      </c>
    </row>
    <row r="341" spans="2:65" s="1" customFormat="1" ht="16.5" customHeight="1">
      <c r="B341" s="132"/>
      <c r="C341" s="146" t="s">
        <v>1097</v>
      </c>
      <c r="D341" s="146" t="s">
        <v>423</v>
      </c>
      <c r="E341" s="147" t="s">
        <v>2607</v>
      </c>
      <c r="F341" s="148" t="s">
        <v>2608</v>
      </c>
      <c r="G341" s="149" t="s">
        <v>401</v>
      </c>
      <c r="H341" s="150">
        <v>3</v>
      </c>
      <c r="I341" s="151"/>
      <c r="J341" s="152">
        <f t="shared" si="80"/>
        <v>0</v>
      </c>
      <c r="K341" s="148" t="s">
        <v>257</v>
      </c>
      <c r="L341" s="153"/>
      <c r="M341" s="154" t="s">
        <v>1</v>
      </c>
      <c r="N341" s="155" t="s">
        <v>41</v>
      </c>
      <c r="P341" s="142">
        <f t="shared" si="81"/>
        <v>0</v>
      </c>
      <c r="Q341" s="142">
        <v>0</v>
      </c>
      <c r="R341" s="142">
        <f t="shared" si="82"/>
        <v>0</v>
      </c>
      <c r="S341" s="142">
        <v>0</v>
      </c>
      <c r="T341" s="143">
        <f t="shared" si="83"/>
        <v>0</v>
      </c>
      <c r="AR341" s="144" t="s">
        <v>283</v>
      </c>
      <c r="AT341" s="144" t="s">
        <v>423</v>
      </c>
      <c r="AU341" s="144" t="s">
        <v>83</v>
      </c>
      <c r="AY341" s="13" t="s">
        <v>251</v>
      </c>
      <c r="BE341" s="145">
        <f t="shared" si="84"/>
        <v>0</v>
      </c>
      <c r="BF341" s="145">
        <f t="shared" si="85"/>
        <v>0</v>
      </c>
      <c r="BG341" s="145">
        <f t="shared" si="86"/>
        <v>0</v>
      </c>
      <c r="BH341" s="145">
        <f t="shared" si="87"/>
        <v>0</v>
      </c>
      <c r="BI341" s="145">
        <f t="shared" si="88"/>
        <v>0</v>
      </c>
      <c r="BJ341" s="13" t="s">
        <v>83</v>
      </c>
      <c r="BK341" s="145">
        <f t="shared" si="89"/>
        <v>0</v>
      </c>
      <c r="BL341" s="13" t="s">
        <v>258</v>
      </c>
      <c r="BM341" s="144" t="s">
        <v>4473</v>
      </c>
    </row>
    <row r="342" spans="2:65" s="1" customFormat="1" ht="24.2" customHeight="1">
      <c r="B342" s="132"/>
      <c r="C342" s="146" t="s">
        <v>1101</v>
      </c>
      <c r="D342" s="146" t="s">
        <v>423</v>
      </c>
      <c r="E342" s="147" t="s">
        <v>2610</v>
      </c>
      <c r="F342" s="148" t="s">
        <v>2611</v>
      </c>
      <c r="G342" s="149" t="s">
        <v>401</v>
      </c>
      <c r="H342" s="150">
        <v>13</v>
      </c>
      <c r="I342" s="151"/>
      <c r="J342" s="152">
        <f t="shared" si="80"/>
        <v>0</v>
      </c>
      <c r="K342" s="148" t="s">
        <v>257</v>
      </c>
      <c r="L342" s="153"/>
      <c r="M342" s="154" t="s">
        <v>1</v>
      </c>
      <c r="N342" s="155" t="s">
        <v>41</v>
      </c>
      <c r="P342" s="142">
        <f t="shared" si="81"/>
        <v>0</v>
      </c>
      <c r="Q342" s="142">
        <v>0</v>
      </c>
      <c r="R342" s="142">
        <f t="shared" si="82"/>
        <v>0</v>
      </c>
      <c r="S342" s="142">
        <v>0</v>
      </c>
      <c r="T342" s="143">
        <f t="shared" si="83"/>
        <v>0</v>
      </c>
      <c r="AR342" s="144" t="s">
        <v>283</v>
      </c>
      <c r="AT342" s="144" t="s">
        <v>423</v>
      </c>
      <c r="AU342" s="144" t="s">
        <v>83</v>
      </c>
      <c r="AY342" s="13" t="s">
        <v>251</v>
      </c>
      <c r="BE342" s="145">
        <f t="shared" si="84"/>
        <v>0</v>
      </c>
      <c r="BF342" s="145">
        <f t="shared" si="85"/>
        <v>0</v>
      </c>
      <c r="BG342" s="145">
        <f t="shared" si="86"/>
        <v>0</v>
      </c>
      <c r="BH342" s="145">
        <f t="shared" si="87"/>
        <v>0</v>
      </c>
      <c r="BI342" s="145">
        <f t="shared" si="88"/>
        <v>0</v>
      </c>
      <c r="BJ342" s="13" t="s">
        <v>83</v>
      </c>
      <c r="BK342" s="145">
        <f t="shared" si="89"/>
        <v>0</v>
      </c>
      <c r="BL342" s="13" t="s">
        <v>258</v>
      </c>
      <c r="BM342" s="144" t="s">
        <v>4474</v>
      </c>
    </row>
    <row r="343" spans="2:65" s="1" customFormat="1" ht="24.2" customHeight="1">
      <c r="B343" s="132"/>
      <c r="C343" s="146" t="s">
        <v>1105</v>
      </c>
      <c r="D343" s="146" t="s">
        <v>423</v>
      </c>
      <c r="E343" s="147" t="s">
        <v>4475</v>
      </c>
      <c r="F343" s="148" t="s">
        <v>4476</v>
      </c>
      <c r="G343" s="149" t="s">
        <v>401</v>
      </c>
      <c r="H343" s="150">
        <v>1</v>
      </c>
      <c r="I343" s="151"/>
      <c r="J343" s="152">
        <f t="shared" si="80"/>
        <v>0</v>
      </c>
      <c r="K343" s="148" t="s">
        <v>257</v>
      </c>
      <c r="L343" s="153"/>
      <c r="M343" s="154" t="s">
        <v>1</v>
      </c>
      <c r="N343" s="155" t="s">
        <v>41</v>
      </c>
      <c r="P343" s="142">
        <f t="shared" si="81"/>
        <v>0</v>
      </c>
      <c r="Q343" s="142">
        <v>0</v>
      </c>
      <c r="R343" s="142">
        <f t="shared" si="82"/>
        <v>0</v>
      </c>
      <c r="S343" s="142">
        <v>0</v>
      </c>
      <c r="T343" s="143">
        <f t="shared" si="83"/>
        <v>0</v>
      </c>
      <c r="AR343" s="144" t="s">
        <v>283</v>
      </c>
      <c r="AT343" s="144" t="s">
        <v>423</v>
      </c>
      <c r="AU343" s="144" t="s">
        <v>83</v>
      </c>
      <c r="AY343" s="13" t="s">
        <v>251</v>
      </c>
      <c r="BE343" s="145">
        <f t="shared" si="84"/>
        <v>0</v>
      </c>
      <c r="BF343" s="145">
        <f t="shared" si="85"/>
        <v>0</v>
      </c>
      <c r="BG343" s="145">
        <f t="shared" si="86"/>
        <v>0</v>
      </c>
      <c r="BH343" s="145">
        <f t="shared" si="87"/>
        <v>0</v>
      </c>
      <c r="BI343" s="145">
        <f t="shared" si="88"/>
        <v>0</v>
      </c>
      <c r="BJ343" s="13" t="s">
        <v>83</v>
      </c>
      <c r="BK343" s="145">
        <f t="shared" si="89"/>
        <v>0</v>
      </c>
      <c r="BL343" s="13" t="s">
        <v>258</v>
      </c>
      <c r="BM343" s="144" t="s">
        <v>4477</v>
      </c>
    </row>
    <row r="344" spans="2:65" s="1" customFormat="1" ht="16.5" customHeight="1">
      <c r="B344" s="132"/>
      <c r="C344" s="146" t="s">
        <v>1109</v>
      </c>
      <c r="D344" s="146" t="s">
        <v>423</v>
      </c>
      <c r="E344" s="147" t="s">
        <v>2613</v>
      </c>
      <c r="F344" s="148" t="s">
        <v>2614</v>
      </c>
      <c r="G344" s="149" t="s">
        <v>401</v>
      </c>
      <c r="H344" s="150">
        <v>260</v>
      </c>
      <c r="I344" s="151"/>
      <c r="J344" s="152">
        <f t="shared" si="80"/>
        <v>0</v>
      </c>
      <c r="K344" s="148" t="s">
        <v>257</v>
      </c>
      <c r="L344" s="153"/>
      <c r="M344" s="154" t="s">
        <v>1</v>
      </c>
      <c r="N344" s="155" t="s">
        <v>41</v>
      </c>
      <c r="P344" s="142">
        <f t="shared" si="81"/>
        <v>0</v>
      </c>
      <c r="Q344" s="142">
        <v>0</v>
      </c>
      <c r="R344" s="142">
        <f t="shared" si="82"/>
        <v>0</v>
      </c>
      <c r="S344" s="142">
        <v>0</v>
      </c>
      <c r="T344" s="143">
        <f t="shared" si="83"/>
        <v>0</v>
      </c>
      <c r="AR344" s="144" t="s">
        <v>283</v>
      </c>
      <c r="AT344" s="144" t="s">
        <v>423</v>
      </c>
      <c r="AU344" s="144" t="s">
        <v>83</v>
      </c>
      <c r="AY344" s="13" t="s">
        <v>251</v>
      </c>
      <c r="BE344" s="145">
        <f t="shared" si="84"/>
        <v>0</v>
      </c>
      <c r="BF344" s="145">
        <f t="shared" si="85"/>
        <v>0</v>
      </c>
      <c r="BG344" s="145">
        <f t="shared" si="86"/>
        <v>0</v>
      </c>
      <c r="BH344" s="145">
        <f t="shared" si="87"/>
        <v>0</v>
      </c>
      <c r="BI344" s="145">
        <f t="shared" si="88"/>
        <v>0</v>
      </c>
      <c r="BJ344" s="13" t="s">
        <v>83</v>
      </c>
      <c r="BK344" s="145">
        <f t="shared" si="89"/>
        <v>0</v>
      </c>
      <c r="BL344" s="13" t="s">
        <v>258</v>
      </c>
      <c r="BM344" s="144" t="s">
        <v>4478</v>
      </c>
    </row>
    <row r="345" spans="2:65" s="1" customFormat="1" ht="16.5" customHeight="1">
      <c r="B345" s="132"/>
      <c r="C345" s="146" t="s">
        <v>1113</v>
      </c>
      <c r="D345" s="146" t="s">
        <v>423</v>
      </c>
      <c r="E345" s="147" t="s">
        <v>2616</v>
      </c>
      <c r="F345" s="148" t="s">
        <v>2617</v>
      </c>
      <c r="G345" s="149" t="s">
        <v>401</v>
      </c>
      <c r="H345" s="150">
        <v>12</v>
      </c>
      <c r="I345" s="151"/>
      <c r="J345" s="152">
        <f t="shared" si="80"/>
        <v>0</v>
      </c>
      <c r="K345" s="148" t="s">
        <v>257</v>
      </c>
      <c r="L345" s="153"/>
      <c r="M345" s="154" t="s">
        <v>1</v>
      </c>
      <c r="N345" s="155" t="s">
        <v>41</v>
      </c>
      <c r="P345" s="142">
        <f t="shared" si="81"/>
        <v>0</v>
      </c>
      <c r="Q345" s="142">
        <v>0</v>
      </c>
      <c r="R345" s="142">
        <f t="shared" si="82"/>
        <v>0</v>
      </c>
      <c r="S345" s="142">
        <v>0</v>
      </c>
      <c r="T345" s="143">
        <f t="shared" si="83"/>
        <v>0</v>
      </c>
      <c r="AR345" s="144" t="s">
        <v>283</v>
      </c>
      <c r="AT345" s="144" t="s">
        <v>423</v>
      </c>
      <c r="AU345" s="144" t="s">
        <v>83</v>
      </c>
      <c r="AY345" s="13" t="s">
        <v>251</v>
      </c>
      <c r="BE345" s="145">
        <f t="shared" si="84"/>
        <v>0</v>
      </c>
      <c r="BF345" s="145">
        <f t="shared" si="85"/>
        <v>0</v>
      </c>
      <c r="BG345" s="145">
        <f t="shared" si="86"/>
        <v>0</v>
      </c>
      <c r="BH345" s="145">
        <f t="shared" si="87"/>
        <v>0</v>
      </c>
      <c r="BI345" s="145">
        <f t="shared" si="88"/>
        <v>0</v>
      </c>
      <c r="BJ345" s="13" t="s">
        <v>83</v>
      </c>
      <c r="BK345" s="145">
        <f t="shared" si="89"/>
        <v>0</v>
      </c>
      <c r="BL345" s="13" t="s">
        <v>258</v>
      </c>
      <c r="BM345" s="144" t="s">
        <v>4479</v>
      </c>
    </row>
    <row r="346" spans="2:65" s="1" customFormat="1" ht="21.75" customHeight="1">
      <c r="B346" s="132"/>
      <c r="C346" s="146" t="s">
        <v>1117</v>
      </c>
      <c r="D346" s="146" t="s">
        <v>423</v>
      </c>
      <c r="E346" s="147" t="s">
        <v>2619</v>
      </c>
      <c r="F346" s="148" t="s">
        <v>2620</v>
      </c>
      <c r="G346" s="149" t="s">
        <v>401</v>
      </c>
      <c r="H346" s="150">
        <v>4</v>
      </c>
      <c r="I346" s="151"/>
      <c r="J346" s="152">
        <f t="shared" si="80"/>
        <v>0</v>
      </c>
      <c r="K346" s="148" t="s">
        <v>257</v>
      </c>
      <c r="L346" s="153"/>
      <c r="M346" s="154" t="s">
        <v>1</v>
      </c>
      <c r="N346" s="155" t="s">
        <v>41</v>
      </c>
      <c r="P346" s="142">
        <f t="shared" si="81"/>
        <v>0</v>
      </c>
      <c r="Q346" s="142">
        <v>0</v>
      </c>
      <c r="R346" s="142">
        <f t="shared" si="82"/>
        <v>0</v>
      </c>
      <c r="S346" s="142">
        <v>0</v>
      </c>
      <c r="T346" s="143">
        <f t="shared" si="83"/>
        <v>0</v>
      </c>
      <c r="AR346" s="144" t="s">
        <v>283</v>
      </c>
      <c r="AT346" s="144" t="s">
        <v>423</v>
      </c>
      <c r="AU346" s="144" t="s">
        <v>83</v>
      </c>
      <c r="AY346" s="13" t="s">
        <v>251</v>
      </c>
      <c r="BE346" s="145">
        <f t="shared" si="84"/>
        <v>0</v>
      </c>
      <c r="BF346" s="145">
        <f t="shared" si="85"/>
        <v>0</v>
      </c>
      <c r="BG346" s="145">
        <f t="shared" si="86"/>
        <v>0</v>
      </c>
      <c r="BH346" s="145">
        <f t="shared" si="87"/>
        <v>0</v>
      </c>
      <c r="BI346" s="145">
        <f t="shared" si="88"/>
        <v>0</v>
      </c>
      <c r="BJ346" s="13" t="s">
        <v>83</v>
      </c>
      <c r="BK346" s="145">
        <f t="shared" si="89"/>
        <v>0</v>
      </c>
      <c r="BL346" s="13" t="s">
        <v>258</v>
      </c>
      <c r="BM346" s="144" t="s">
        <v>4480</v>
      </c>
    </row>
    <row r="347" spans="2:65" s="1" customFormat="1" ht="16.5" customHeight="1">
      <c r="B347" s="132"/>
      <c r="C347" s="146" t="s">
        <v>1121</v>
      </c>
      <c r="D347" s="146" t="s">
        <v>423</v>
      </c>
      <c r="E347" s="147" t="s">
        <v>2622</v>
      </c>
      <c r="F347" s="148" t="s">
        <v>2623</v>
      </c>
      <c r="G347" s="149" t="s">
        <v>401</v>
      </c>
      <c r="H347" s="150">
        <v>247</v>
      </c>
      <c r="I347" s="151"/>
      <c r="J347" s="152">
        <f t="shared" si="80"/>
        <v>0</v>
      </c>
      <c r="K347" s="148" t="s">
        <v>257</v>
      </c>
      <c r="L347" s="153"/>
      <c r="M347" s="154" t="s">
        <v>1</v>
      </c>
      <c r="N347" s="155" t="s">
        <v>41</v>
      </c>
      <c r="P347" s="142">
        <f t="shared" si="81"/>
        <v>0</v>
      </c>
      <c r="Q347" s="142">
        <v>0</v>
      </c>
      <c r="R347" s="142">
        <f t="shared" si="82"/>
        <v>0</v>
      </c>
      <c r="S347" s="142">
        <v>0</v>
      </c>
      <c r="T347" s="143">
        <f t="shared" si="83"/>
        <v>0</v>
      </c>
      <c r="AR347" s="144" t="s">
        <v>283</v>
      </c>
      <c r="AT347" s="144" t="s">
        <v>423</v>
      </c>
      <c r="AU347" s="144" t="s">
        <v>83</v>
      </c>
      <c r="AY347" s="13" t="s">
        <v>251</v>
      </c>
      <c r="BE347" s="145">
        <f t="shared" si="84"/>
        <v>0</v>
      </c>
      <c r="BF347" s="145">
        <f t="shared" si="85"/>
        <v>0</v>
      </c>
      <c r="BG347" s="145">
        <f t="shared" si="86"/>
        <v>0</v>
      </c>
      <c r="BH347" s="145">
        <f t="shared" si="87"/>
        <v>0</v>
      </c>
      <c r="BI347" s="145">
        <f t="shared" si="88"/>
        <v>0</v>
      </c>
      <c r="BJ347" s="13" t="s">
        <v>83</v>
      </c>
      <c r="BK347" s="145">
        <f t="shared" si="89"/>
        <v>0</v>
      </c>
      <c r="BL347" s="13" t="s">
        <v>258</v>
      </c>
      <c r="BM347" s="144" t="s">
        <v>4481</v>
      </c>
    </row>
    <row r="348" spans="2:65" s="1" customFormat="1" ht="16.5" customHeight="1">
      <c r="B348" s="132"/>
      <c r="C348" s="146" t="s">
        <v>1125</v>
      </c>
      <c r="D348" s="146" t="s">
        <v>423</v>
      </c>
      <c r="E348" s="147" t="s">
        <v>2625</v>
      </c>
      <c r="F348" s="148" t="s">
        <v>2626</v>
      </c>
      <c r="G348" s="149" t="s">
        <v>401</v>
      </c>
      <c r="H348" s="150">
        <v>3</v>
      </c>
      <c r="I348" s="151"/>
      <c r="J348" s="152">
        <f t="shared" si="80"/>
        <v>0</v>
      </c>
      <c r="K348" s="148" t="s">
        <v>257</v>
      </c>
      <c r="L348" s="153"/>
      <c r="M348" s="154" t="s">
        <v>1</v>
      </c>
      <c r="N348" s="155" t="s">
        <v>41</v>
      </c>
      <c r="P348" s="142">
        <f t="shared" si="81"/>
        <v>0</v>
      </c>
      <c r="Q348" s="142">
        <v>0</v>
      </c>
      <c r="R348" s="142">
        <f t="shared" si="82"/>
        <v>0</v>
      </c>
      <c r="S348" s="142">
        <v>0</v>
      </c>
      <c r="T348" s="143">
        <f t="shared" si="83"/>
        <v>0</v>
      </c>
      <c r="AR348" s="144" t="s">
        <v>283</v>
      </c>
      <c r="AT348" s="144" t="s">
        <v>423</v>
      </c>
      <c r="AU348" s="144" t="s">
        <v>83</v>
      </c>
      <c r="AY348" s="13" t="s">
        <v>251</v>
      </c>
      <c r="BE348" s="145">
        <f t="shared" si="84"/>
        <v>0</v>
      </c>
      <c r="BF348" s="145">
        <f t="shared" si="85"/>
        <v>0</v>
      </c>
      <c r="BG348" s="145">
        <f t="shared" si="86"/>
        <v>0</v>
      </c>
      <c r="BH348" s="145">
        <f t="shared" si="87"/>
        <v>0</v>
      </c>
      <c r="BI348" s="145">
        <f t="shared" si="88"/>
        <v>0</v>
      </c>
      <c r="BJ348" s="13" t="s">
        <v>83</v>
      </c>
      <c r="BK348" s="145">
        <f t="shared" si="89"/>
        <v>0</v>
      </c>
      <c r="BL348" s="13" t="s">
        <v>258</v>
      </c>
      <c r="BM348" s="144" t="s">
        <v>4482</v>
      </c>
    </row>
    <row r="349" spans="2:65" s="1" customFormat="1" ht="21.75" customHeight="1">
      <c r="B349" s="132"/>
      <c r="C349" s="146" t="s">
        <v>1129</v>
      </c>
      <c r="D349" s="146" t="s">
        <v>423</v>
      </c>
      <c r="E349" s="147" t="s">
        <v>2628</v>
      </c>
      <c r="F349" s="148" t="s">
        <v>2629</v>
      </c>
      <c r="G349" s="149" t="s">
        <v>401</v>
      </c>
      <c r="H349" s="150">
        <v>8</v>
      </c>
      <c r="I349" s="151"/>
      <c r="J349" s="152">
        <f t="shared" si="80"/>
        <v>0</v>
      </c>
      <c r="K349" s="148" t="s">
        <v>257</v>
      </c>
      <c r="L349" s="153"/>
      <c r="M349" s="154" t="s">
        <v>1</v>
      </c>
      <c r="N349" s="155" t="s">
        <v>41</v>
      </c>
      <c r="P349" s="142">
        <f t="shared" si="81"/>
        <v>0</v>
      </c>
      <c r="Q349" s="142">
        <v>0</v>
      </c>
      <c r="R349" s="142">
        <f t="shared" si="82"/>
        <v>0</v>
      </c>
      <c r="S349" s="142">
        <v>0</v>
      </c>
      <c r="T349" s="143">
        <f t="shared" si="83"/>
        <v>0</v>
      </c>
      <c r="AR349" s="144" t="s">
        <v>283</v>
      </c>
      <c r="AT349" s="144" t="s">
        <v>423</v>
      </c>
      <c r="AU349" s="144" t="s">
        <v>83</v>
      </c>
      <c r="AY349" s="13" t="s">
        <v>251</v>
      </c>
      <c r="BE349" s="145">
        <f t="shared" si="84"/>
        <v>0</v>
      </c>
      <c r="BF349" s="145">
        <f t="shared" si="85"/>
        <v>0</v>
      </c>
      <c r="BG349" s="145">
        <f t="shared" si="86"/>
        <v>0</v>
      </c>
      <c r="BH349" s="145">
        <f t="shared" si="87"/>
        <v>0</v>
      </c>
      <c r="BI349" s="145">
        <f t="shared" si="88"/>
        <v>0</v>
      </c>
      <c r="BJ349" s="13" t="s">
        <v>83</v>
      </c>
      <c r="BK349" s="145">
        <f t="shared" si="89"/>
        <v>0</v>
      </c>
      <c r="BL349" s="13" t="s">
        <v>258</v>
      </c>
      <c r="BM349" s="144" t="s">
        <v>4483</v>
      </c>
    </row>
    <row r="350" spans="2:65" s="1" customFormat="1" ht="24.2" customHeight="1">
      <c r="B350" s="132"/>
      <c r="C350" s="146" t="s">
        <v>1135</v>
      </c>
      <c r="D350" s="146" t="s">
        <v>423</v>
      </c>
      <c r="E350" s="147" t="s">
        <v>2631</v>
      </c>
      <c r="F350" s="148" t="s">
        <v>2632</v>
      </c>
      <c r="G350" s="149" t="s">
        <v>401</v>
      </c>
      <c r="H350" s="150">
        <v>206</v>
      </c>
      <c r="I350" s="151"/>
      <c r="J350" s="152">
        <f t="shared" si="80"/>
        <v>0</v>
      </c>
      <c r="K350" s="148" t="s">
        <v>257</v>
      </c>
      <c r="L350" s="153"/>
      <c r="M350" s="154" t="s">
        <v>1</v>
      </c>
      <c r="N350" s="155" t="s">
        <v>41</v>
      </c>
      <c r="P350" s="142">
        <f t="shared" si="81"/>
        <v>0</v>
      </c>
      <c r="Q350" s="142">
        <v>0</v>
      </c>
      <c r="R350" s="142">
        <f t="shared" si="82"/>
        <v>0</v>
      </c>
      <c r="S350" s="142">
        <v>0</v>
      </c>
      <c r="T350" s="143">
        <f t="shared" si="83"/>
        <v>0</v>
      </c>
      <c r="AR350" s="144" t="s">
        <v>283</v>
      </c>
      <c r="AT350" s="144" t="s">
        <v>423</v>
      </c>
      <c r="AU350" s="144" t="s">
        <v>83</v>
      </c>
      <c r="AY350" s="13" t="s">
        <v>251</v>
      </c>
      <c r="BE350" s="145">
        <f t="shared" si="84"/>
        <v>0</v>
      </c>
      <c r="BF350" s="145">
        <f t="shared" si="85"/>
        <v>0</v>
      </c>
      <c r="BG350" s="145">
        <f t="shared" si="86"/>
        <v>0</v>
      </c>
      <c r="BH350" s="145">
        <f t="shared" si="87"/>
        <v>0</v>
      </c>
      <c r="BI350" s="145">
        <f t="shared" si="88"/>
        <v>0</v>
      </c>
      <c r="BJ350" s="13" t="s">
        <v>83</v>
      </c>
      <c r="BK350" s="145">
        <f t="shared" si="89"/>
        <v>0</v>
      </c>
      <c r="BL350" s="13" t="s">
        <v>258</v>
      </c>
      <c r="BM350" s="144" t="s">
        <v>4484</v>
      </c>
    </row>
    <row r="351" spans="2:65" s="1" customFormat="1" ht="24.2" customHeight="1">
      <c r="B351" s="132"/>
      <c r="C351" s="146" t="s">
        <v>1140</v>
      </c>
      <c r="D351" s="146" t="s">
        <v>423</v>
      </c>
      <c r="E351" s="147" t="s">
        <v>2634</v>
      </c>
      <c r="F351" s="148" t="s">
        <v>2635</v>
      </c>
      <c r="G351" s="149" t="s">
        <v>401</v>
      </c>
      <c r="H351" s="150">
        <v>16</v>
      </c>
      <c r="I351" s="151"/>
      <c r="J351" s="152">
        <f t="shared" si="80"/>
        <v>0</v>
      </c>
      <c r="K351" s="148" t="s">
        <v>257</v>
      </c>
      <c r="L351" s="153"/>
      <c r="M351" s="154" t="s">
        <v>1</v>
      </c>
      <c r="N351" s="155" t="s">
        <v>41</v>
      </c>
      <c r="P351" s="142">
        <f t="shared" si="81"/>
        <v>0</v>
      </c>
      <c r="Q351" s="142">
        <v>0</v>
      </c>
      <c r="R351" s="142">
        <f t="shared" si="82"/>
        <v>0</v>
      </c>
      <c r="S351" s="142">
        <v>0</v>
      </c>
      <c r="T351" s="143">
        <f t="shared" si="83"/>
        <v>0</v>
      </c>
      <c r="AR351" s="144" t="s">
        <v>283</v>
      </c>
      <c r="AT351" s="144" t="s">
        <v>423</v>
      </c>
      <c r="AU351" s="144" t="s">
        <v>83</v>
      </c>
      <c r="AY351" s="13" t="s">
        <v>251</v>
      </c>
      <c r="BE351" s="145">
        <f t="shared" si="84"/>
        <v>0</v>
      </c>
      <c r="BF351" s="145">
        <f t="shared" si="85"/>
        <v>0</v>
      </c>
      <c r="BG351" s="145">
        <f t="shared" si="86"/>
        <v>0</v>
      </c>
      <c r="BH351" s="145">
        <f t="shared" si="87"/>
        <v>0</v>
      </c>
      <c r="BI351" s="145">
        <f t="shared" si="88"/>
        <v>0</v>
      </c>
      <c r="BJ351" s="13" t="s">
        <v>83</v>
      </c>
      <c r="BK351" s="145">
        <f t="shared" si="89"/>
        <v>0</v>
      </c>
      <c r="BL351" s="13" t="s">
        <v>258</v>
      </c>
      <c r="BM351" s="144" t="s">
        <v>4485</v>
      </c>
    </row>
    <row r="352" spans="2:65" s="1" customFormat="1" ht="16.5" customHeight="1">
      <c r="B352" s="132"/>
      <c r="C352" s="146" t="s">
        <v>1144</v>
      </c>
      <c r="D352" s="146" t="s">
        <v>423</v>
      </c>
      <c r="E352" s="147" t="s">
        <v>2637</v>
      </c>
      <c r="F352" s="148" t="s">
        <v>2638</v>
      </c>
      <c r="G352" s="149" t="s">
        <v>401</v>
      </c>
      <c r="H352" s="150">
        <v>55</v>
      </c>
      <c r="I352" s="151"/>
      <c r="J352" s="152">
        <f t="shared" si="80"/>
        <v>0</v>
      </c>
      <c r="K352" s="148" t="s">
        <v>257</v>
      </c>
      <c r="L352" s="153"/>
      <c r="M352" s="154" t="s">
        <v>1</v>
      </c>
      <c r="N352" s="155" t="s">
        <v>41</v>
      </c>
      <c r="P352" s="142">
        <f t="shared" si="81"/>
        <v>0</v>
      </c>
      <c r="Q352" s="142">
        <v>0</v>
      </c>
      <c r="R352" s="142">
        <f t="shared" si="82"/>
        <v>0</v>
      </c>
      <c r="S352" s="142">
        <v>0</v>
      </c>
      <c r="T352" s="143">
        <f t="shared" si="83"/>
        <v>0</v>
      </c>
      <c r="AR352" s="144" t="s">
        <v>283</v>
      </c>
      <c r="AT352" s="144" t="s">
        <v>423</v>
      </c>
      <c r="AU352" s="144" t="s">
        <v>83</v>
      </c>
      <c r="AY352" s="13" t="s">
        <v>251</v>
      </c>
      <c r="BE352" s="145">
        <f t="shared" si="84"/>
        <v>0</v>
      </c>
      <c r="BF352" s="145">
        <f t="shared" si="85"/>
        <v>0</v>
      </c>
      <c r="BG352" s="145">
        <f t="shared" si="86"/>
        <v>0</v>
      </c>
      <c r="BH352" s="145">
        <f t="shared" si="87"/>
        <v>0</v>
      </c>
      <c r="BI352" s="145">
        <f t="shared" si="88"/>
        <v>0</v>
      </c>
      <c r="BJ352" s="13" t="s">
        <v>83</v>
      </c>
      <c r="BK352" s="145">
        <f t="shared" si="89"/>
        <v>0</v>
      </c>
      <c r="BL352" s="13" t="s">
        <v>258</v>
      </c>
      <c r="BM352" s="144" t="s">
        <v>4486</v>
      </c>
    </row>
    <row r="353" spans="2:65" s="1" customFormat="1" ht="24.2" customHeight="1">
      <c r="B353" s="132"/>
      <c r="C353" s="146" t="s">
        <v>1148</v>
      </c>
      <c r="D353" s="146" t="s">
        <v>423</v>
      </c>
      <c r="E353" s="147" t="s">
        <v>2640</v>
      </c>
      <c r="F353" s="148" t="s">
        <v>2641</v>
      </c>
      <c r="G353" s="149" t="s">
        <v>401</v>
      </c>
      <c r="H353" s="150">
        <v>2</v>
      </c>
      <c r="I353" s="151"/>
      <c r="J353" s="152">
        <f t="shared" si="80"/>
        <v>0</v>
      </c>
      <c r="K353" s="148" t="s">
        <v>257</v>
      </c>
      <c r="L353" s="153"/>
      <c r="M353" s="154" t="s">
        <v>1</v>
      </c>
      <c r="N353" s="155" t="s">
        <v>41</v>
      </c>
      <c r="P353" s="142">
        <f t="shared" si="81"/>
        <v>0</v>
      </c>
      <c r="Q353" s="142">
        <v>0</v>
      </c>
      <c r="R353" s="142">
        <f t="shared" si="82"/>
        <v>0</v>
      </c>
      <c r="S353" s="142">
        <v>0</v>
      </c>
      <c r="T353" s="143">
        <f t="shared" si="83"/>
        <v>0</v>
      </c>
      <c r="AR353" s="144" t="s">
        <v>283</v>
      </c>
      <c r="AT353" s="144" t="s">
        <v>423</v>
      </c>
      <c r="AU353" s="144" t="s">
        <v>83</v>
      </c>
      <c r="AY353" s="13" t="s">
        <v>251</v>
      </c>
      <c r="BE353" s="145">
        <f t="shared" si="84"/>
        <v>0</v>
      </c>
      <c r="BF353" s="145">
        <f t="shared" si="85"/>
        <v>0</v>
      </c>
      <c r="BG353" s="145">
        <f t="shared" si="86"/>
        <v>0</v>
      </c>
      <c r="BH353" s="145">
        <f t="shared" si="87"/>
        <v>0</v>
      </c>
      <c r="BI353" s="145">
        <f t="shared" si="88"/>
        <v>0</v>
      </c>
      <c r="BJ353" s="13" t="s">
        <v>83</v>
      </c>
      <c r="BK353" s="145">
        <f t="shared" si="89"/>
        <v>0</v>
      </c>
      <c r="BL353" s="13" t="s">
        <v>258</v>
      </c>
      <c r="BM353" s="144" t="s">
        <v>4487</v>
      </c>
    </row>
    <row r="354" spans="2:65" s="1" customFormat="1" ht="24.2" customHeight="1">
      <c r="B354" s="132"/>
      <c r="C354" s="146" t="s">
        <v>1152</v>
      </c>
      <c r="D354" s="146" t="s">
        <v>423</v>
      </c>
      <c r="E354" s="147" t="s">
        <v>4488</v>
      </c>
      <c r="F354" s="148" t="s">
        <v>4489</v>
      </c>
      <c r="G354" s="149" t="s">
        <v>401</v>
      </c>
      <c r="H354" s="150">
        <v>1</v>
      </c>
      <c r="I354" s="151"/>
      <c r="J354" s="152">
        <f t="shared" si="80"/>
        <v>0</v>
      </c>
      <c r="K354" s="148" t="s">
        <v>257</v>
      </c>
      <c r="L354" s="153"/>
      <c r="M354" s="154" t="s">
        <v>1</v>
      </c>
      <c r="N354" s="155" t="s">
        <v>41</v>
      </c>
      <c r="P354" s="142">
        <f t="shared" si="81"/>
        <v>0</v>
      </c>
      <c r="Q354" s="142">
        <v>0</v>
      </c>
      <c r="R354" s="142">
        <f t="shared" si="82"/>
        <v>0</v>
      </c>
      <c r="S354" s="142">
        <v>0</v>
      </c>
      <c r="T354" s="143">
        <f t="shared" si="83"/>
        <v>0</v>
      </c>
      <c r="AR354" s="144" t="s">
        <v>283</v>
      </c>
      <c r="AT354" s="144" t="s">
        <v>423</v>
      </c>
      <c r="AU354" s="144" t="s">
        <v>83</v>
      </c>
      <c r="AY354" s="13" t="s">
        <v>251</v>
      </c>
      <c r="BE354" s="145">
        <f t="shared" si="84"/>
        <v>0</v>
      </c>
      <c r="BF354" s="145">
        <f t="shared" si="85"/>
        <v>0</v>
      </c>
      <c r="BG354" s="145">
        <f t="shared" si="86"/>
        <v>0</v>
      </c>
      <c r="BH354" s="145">
        <f t="shared" si="87"/>
        <v>0</v>
      </c>
      <c r="BI354" s="145">
        <f t="shared" si="88"/>
        <v>0</v>
      </c>
      <c r="BJ354" s="13" t="s">
        <v>83</v>
      </c>
      <c r="BK354" s="145">
        <f t="shared" si="89"/>
        <v>0</v>
      </c>
      <c r="BL354" s="13" t="s">
        <v>258</v>
      </c>
      <c r="BM354" s="144" t="s">
        <v>4490</v>
      </c>
    </row>
    <row r="355" spans="2:65" s="1" customFormat="1" ht="16.5" customHeight="1">
      <c r="B355" s="132"/>
      <c r="C355" s="146" t="s">
        <v>1156</v>
      </c>
      <c r="D355" s="146" t="s">
        <v>423</v>
      </c>
      <c r="E355" s="147" t="s">
        <v>2643</v>
      </c>
      <c r="F355" s="148" t="s">
        <v>2644</v>
      </c>
      <c r="G355" s="149" t="s">
        <v>401</v>
      </c>
      <c r="H355" s="150">
        <v>3</v>
      </c>
      <c r="I355" s="151"/>
      <c r="J355" s="152">
        <f t="shared" si="80"/>
        <v>0</v>
      </c>
      <c r="K355" s="148" t="s">
        <v>257</v>
      </c>
      <c r="L355" s="153"/>
      <c r="M355" s="154" t="s">
        <v>1</v>
      </c>
      <c r="N355" s="155" t="s">
        <v>41</v>
      </c>
      <c r="P355" s="142">
        <f t="shared" si="81"/>
        <v>0</v>
      </c>
      <c r="Q355" s="142">
        <v>0</v>
      </c>
      <c r="R355" s="142">
        <f t="shared" si="82"/>
        <v>0</v>
      </c>
      <c r="S355" s="142">
        <v>0</v>
      </c>
      <c r="T355" s="143">
        <f t="shared" si="83"/>
        <v>0</v>
      </c>
      <c r="AR355" s="144" t="s">
        <v>283</v>
      </c>
      <c r="AT355" s="144" t="s">
        <v>423</v>
      </c>
      <c r="AU355" s="144" t="s">
        <v>83</v>
      </c>
      <c r="AY355" s="13" t="s">
        <v>251</v>
      </c>
      <c r="BE355" s="145">
        <f t="shared" si="84"/>
        <v>0</v>
      </c>
      <c r="BF355" s="145">
        <f t="shared" si="85"/>
        <v>0</v>
      </c>
      <c r="BG355" s="145">
        <f t="shared" si="86"/>
        <v>0</v>
      </c>
      <c r="BH355" s="145">
        <f t="shared" si="87"/>
        <v>0</v>
      </c>
      <c r="BI355" s="145">
        <f t="shared" si="88"/>
        <v>0</v>
      </c>
      <c r="BJ355" s="13" t="s">
        <v>83</v>
      </c>
      <c r="BK355" s="145">
        <f t="shared" si="89"/>
        <v>0</v>
      </c>
      <c r="BL355" s="13" t="s">
        <v>258</v>
      </c>
      <c r="BM355" s="144" t="s">
        <v>4491</v>
      </c>
    </row>
    <row r="356" spans="2:65" s="1" customFormat="1" ht="21.75" customHeight="1">
      <c r="B356" s="132"/>
      <c r="C356" s="146" t="s">
        <v>1160</v>
      </c>
      <c r="D356" s="146" t="s">
        <v>423</v>
      </c>
      <c r="E356" s="147" t="s">
        <v>4492</v>
      </c>
      <c r="F356" s="148" t="s">
        <v>4493</v>
      </c>
      <c r="G356" s="149" t="s">
        <v>401</v>
      </c>
      <c r="H356" s="150">
        <v>8</v>
      </c>
      <c r="I356" s="151"/>
      <c r="J356" s="152">
        <f t="shared" si="80"/>
        <v>0</v>
      </c>
      <c r="K356" s="148" t="s">
        <v>257</v>
      </c>
      <c r="L356" s="153"/>
      <c r="M356" s="154" t="s">
        <v>1</v>
      </c>
      <c r="N356" s="155" t="s">
        <v>41</v>
      </c>
      <c r="P356" s="142">
        <f t="shared" si="81"/>
        <v>0</v>
      </c>
      <c r="Q356" s="142">
        <v>0</v>
      </c>
      <c r="R356" s="142">
        <f t="shared" si="82"/>
        <v>0</v>
      </c>
      <c r="S356" s="142">
        <v>0</v>
      </c>
      <c r="T356" s="143">
        <f t="shared" si="83"/>
        <v>0</v>
      </c>
      <c r="AR356" s="144" t="s">
        <v>283</v>
      </c>
      <c r="AT356" s="144" t="s">
        <v>423</v>
      </c>
      <c r="AU356" s="144" t="s">
        <v>83</v>
      </c>
      <c r="AY356" s="13" t="s">
        <v>251</v>
      </c>
      <c r="BE356" s="145">
        <f t="shared" si="84"/>
        <v>0</v>
      </c>
      <c r="BF356" s="145">
        <f t="shared" si="85"/>
        <v>0</v>
      </c>
      <c r="BG356" s="145">
        <f t="shared" si="86"/>
        <v>0</v>
      </c>
      <c r="BH356" s="145">
        <f t="shared" si="87"/>
        <v>0</v>
      </c>
      <c r="BI356" s="145">
        <f t="shared" si="88"/>
        <v>0</v>
      </c>
      <c r="BJ356" s="13" t="s">
        <v>83</v>
      </c>
      <c r="BK356" s="145">
        <f t="shared" si="89"/>
        <v>0</v>
      </c>
      <c r="BL356" s="13" t="s">
        <v>258</v>
      </c>
      <c r="BM356" s="144" t="s">
        <v>4494</v>
      </c>
    </row>
    <row r="357" spans="2:65" s="1" customFormat="1" ht="16.5" customHeight="1">
      <c r="B357" s="132"/>
      <c r="C357" s="146" t="s">
        <v>1165</v>
      </c>
      <c r="D357" s="146" t="s">
        <v>423</v>
      </c>
      <c r="E357" s="147" t="s">
        <v>4495</v>
      </c>
      <c r="F357" s="148" t="s">
        <v>4496</v>
      </c>
      <c r="G357" s="149" t="s">
        <v>401</v>
      </c>
      <c r="H357" s="150">
        <v>1</v>
      </c>
      <c r="I357" s="151"/>
      <c r="J357" s="152">
        <f t="shared" si="80"/>
        <v>0</v>
      </c>
      <c r="K357" s="148" t="s">
        <v>257</v>
      </c>
      <c r="L357" s="153"/>
      <c r="M357" s="154" t="s">
        <v>1</v>
      </c>
      <c r="N357" s="155" t="s">
        <v>41</v>
      </c>
      <c r="P357" s="142">
        <f t="shared" si="81"/>
        <v>0</v>
      </c>
      <c r="Q357" s="142">
        <v>0</v>
      </c>
      <c r="R357" s="142">
        <f t="shared" si="82"/>
        <v>0</v>
      </c>
      <c r="S357" s="142">
        <v>0</v>
      </c>
      <c r="T357" s="143">
        <f t="shared" si="83"/>
        <v>0</v>
      </c>
      <c r="AR357" s="144" t="s">
        <v>283</v>
      </c>
      <c r="AT357" s="144" t="s">
        <v>423</v>
      </c>
      <c r="AU357" s="144" t="s">
        <v>83</v>
      </c>
      <c r="AY357" s="13" t="s">
        <v>251</v>
      </c>
      <c r="BE357" s="145">
        <f t="shared" si="84"/>
        <v>0</v>
      </c>
      <c r="BF357" s="145">
        <f t="shared" si="85"/>
        <v>0</v>
      </c>
      <c r="BG357" s="145">
        <f t="shared" si="86"/>
        <v>0</v>
      </c>
      <c r="BH357" s="145">
        <f t="shared" si="87"/>
        <v>0</v>
      </c>
      <c r="BI357" s="145">
        <f t="shared" si="88"/>
        <v>0</v>
      </c>
      <c r="BJ357" s="13" t="s">
        <v>83</v>
      </c>
      <c r="BK357" s="145">
        <f t="shared" si="89"/>
        <v>0</v>
      </c>
      <c r="BL357" s="13" t="s">
        <v>258</v>
      </c>
      <c r="BM357" s="144" t="s">
        <v>4497</v>
      </c>
    </row>
    <row r="358" spans="2:65" s="1" customFormat="1" ht="16.5" customHeight="1">
      <c r="B358" s="132"/>
      <c r="C358" s="146" t="s">
        <v>1169</v>
      </c>
      <c r="D358" s="146" t="s">
        <v>423</v>
      </c>
      <c r="E358" s="147" t="s">
        <v>2646</v>
      </c>
      <c r="F358" s="148" t="s">
        <v>2647</v>
      </c>
      <c r="G358" s="149" t="s">
        <v>401</v>
      </c>
      <c r="H358" s="150">
        <v>2</v>
      </c>
      <c r="I358" s="151"/>
      <c r="J358" s="152">
        <f t="shared" ref="J358:J389" si="90">ROUND(I358*H358,2)</f>
        <v>0</v>
      </c>
      <c r="K358" s="148" t="s">
        <v>257</v>
      </c>
      <c r="L358" s="153"/>
      <c r="M358" s="154" t="s">
        <v>1</v>
      </c>
      <c r="N358" s="155" t="s">
        <v>41</v>
      </c>
      <c r="P358" s="142">
        <f t="shared" ref="P358:P389" si="91">O358*H358</f>
        <v>0</v>
      </c>
      <c r="Q358" s="142">
        <v>0</v>
      </c>
      <c r="R358" s="142">
        <f t="shared" ref="R358:R389" si="92">Q358*H358</f>
        <v>0</v>
      </c>
      <c r="S358" s="142">
        <v>0</v>
      </c>
      <c r="T358" s="143">
        <f t="shared" ref="T358:T389" si="93">S358*H358</f>
        <v>0</v>
      </c>
      <c r="AR358" s="144" t="s">
        <v>283</v>
      </c>
      <c r="AT358" s="144" t="s">
        <v>423</v>
      </c>
      <c r="AU358" s="144" t="s">
        <v>83</v>
      </c>
      <c r="AY358" s="13" t="s">
        <v>251</v>
      </c>
      <c r="BE358" s="145">
        <f t="shared" ref="BE358:BE389" si="94">IF(N358="základní",J358,0)</f>
        <v>0</v>
      </c>
      <c r="BF358" s="145">
        <f t="shared" ref="BF358:BF389" si="95">IF(N358="snížená",J358,0)</f>
        <v>0</v>
      </c>
      <c r="BG358" s="145">
        <f t="shared" ref="BG358:BG389" si="96">IF(N358="zákl. přenesená",J358,0)</f>
        <v>0</v>
      </c>
      <c r="BH358" s="145">
        <f t="shared" ref="BH358:BH389" si="97">IF(N358="sníž. přenesená",J358,0)</f>
        <v>0</v>
      </c>
      <c r="BI358" s="145">
        <f t="shared" ref="BI358:BI389" si="98">IF(N358="nulová",J358,0)</f>
        <v>0</v>
      </c>
      <c r="BJ358" s="13" t="s">
        <v>83</v>
      </c>
      <c r="BK358" s="145">
        <f t="shared" ref="BK358:BK389" si="99">ROUND(I358*H358,2)</f>
        <v>0</v>
      </c>
      <c r="BL358" s="13" t="s">
        <v>258</v>
      </c>
      <c r="BM358" s="144" t="s">
        <v>4498</v>
      </c>
    </row>
    <row r="359" spans="2:65" s="1" customFormat="1" ht="16.5" customHeight="1">
      <c r="B359" s="132"/>
      <c r="C359" s="146" t="s">
        <v>1173</v>
      </c>
      <c r="D359" s="146" t="s">
        <v>423</v>
      </c>
      <c r="E359" s="147" t="s">
        <v>2649</v>
      </c>
      <c r="F359" s="148" t="s">
        <v>2650</v>
      </c>
      <c r="G359" s="149" t="s">
        <v>401</v>
      </c>
      <c r="H359" s="150">
        <v>1</v>
      </c>
      <c r="I359" s="151"/>
      <c r="J359" s="152">
        <f t="shared" si="90"/>
        <v>0</v>
      </c>
      <c r="K359" s="148" t="s">
        <v>257</v>
      </c>
      <c r="L359" s="153"/>
      <c r="M359" s="154" t="s">
        <v>1</v>
      </c>
      <c r="N359" s="155" t="s">
        <v>41</v>
      </c>
      <c r="P359" s="142">
        <f t="shared" si="91"/>
        <v>0</v>
      </c>
      <c r="Q359" s="142">
        <v>0</v>
      </c>
      <c r="R359" s="142">
        <f t="shared" si="92"/>
        <v>0</v>
      </c>
      <c r="S359" s="142">
        <v>0</v>
      </c>
      <c r="T359" s="143">
        <f t="shared" si="93"/>
        <v>0</v>
      </c>
      <c r="AR359" s="144" t="s">
        <v>283</v>
      </c>
      <c r="AT359" s="144" t="s">
        <v>423</v>
      </c>
      <c r="AU359" s="144" t="s">
        <v>83</v>
      </c>
      <c r="AY359" s="13" t="s">
        <v>251</v>
      </c>
      <c r="BE359" s="145">
        <f t="shared" si="94"/>
        <v>0</v>
      </c>
      <c r="BF359" s="145">
        <f t="shared" si="95"/>
        <v>0</v>
      </c>
      <c r="BG359" s="145">
        <f t="shared" si="96"/>
        <v>0</v>
      </c>
      <c r="BH359" s="145">
        <f t="shared" si="97"/>
        <v>0</v>
      </c>
      <c r="BI359" s="145">
        <f t="shared" si="98"/>
        <v>0</v>
      </c>
      <c r="BJ359" s="13" t="s">
        <v>83</v>
      </c>
      <c r="BK359" s="145">
        <f t="shared" si="99"/>
        <v>0</v>
      </c>
      <c r="BL359" s="13" t="s">
        <v>258</v>
      </c>
      <c r="BM359" s="144" t="s">
        <v>4499</v>
      </c>
    </row>
    <row r="360" spans="2:65" s="1" customFormat="1" ht="33" customHeight="1">
      <c r="B360" s="132"/>
      <c r="C360" s="146" t="s">
        <v>1177</v>
      </c>
      <c r="D360" s="146" t="s">
        <v>423</v>
      </c>
      <c r="E360" s="147" t="s">
        <v>4500</v>
      </c>
      <c r="F360" s="148" t="s">
        <v>2140</v>
      </c>
      <c r="G360" s="149" t="s">
        <v>401</v>
      </c>
      <c r="H360" s="150">
        <v>36</v>
      </c>
      <c r="I360" s="151"/>
      <c r="J360" s="152">
        <f t="shared" si="90"/>
        <v>0</v>
      </c>
      <c r="K360" s="148" t="s">
        <v>257</v>
      </c>
      <c r="L360" s="153"/>
      <c r="M360" s="154" t="s">
        <v>1</v>
      </c>
      <c r="N360" s="155" t="s">
        <v>41</v>
      </c>
      <c r="P360" s="142">
        <f t="shared" si="91"/>
        <v>0</v>
      </c>
      <c r="Q360" s="142">
        <v>0</v>
      </c>
      <c r="R360" s="142">
        <f t="shared" si="92"/>
        <v>0</v>
      </c>
      <c r="S360" s="142">
        <v>0</v>
      </c>
      <c r="T360" s="143">
        <f t="shared" si="93"/>
        <v>0</v>
      </c>
      <c r="AR360" s="144" t="s">
        <v>283</v>
      </c>
      <c r="AT360" s="144" t="s">
        <v>423</v>
      </c>
      <c r="AU360" s="144" t="s">
        <v>83</v>
      </c>
      <c r="AY360" s="13" t="s">
        <v>251</v>
      </c>
      <c r="BE360" s="145">
        <f t="shared" si="94"/>
        <v>0</v>
      </c>
      <c r="BF360" s="145">
        <f t="shared" si="95"/>
        <v>0</v>
      </c>
      <c r="BG360" s="145">
        <f t="shared" si="96"/>
        <v>0</v>
      </c>
      <c r="BH360" s="145">
        <f t="shared" si="97"/>
        <v>0</v>
      </c>
      <c r="BI360" s="145">
        <f t="shared" si="98"/>
        <v>0</v>
      </c>
      <c r="BJ360" s="13" t="s">
        <v>83</v>
      </c>
      <c r="BK360" s="145">
        <f t="shared" si="99"/>
        <v>0</v>
      </c>
      <c r="BL360" s="13" t="s">
        <v>258</v>
      </c>
      <c r="BM360" s="144" t="s">
        <v>4501</v>
      </c>
    </row>
    <row r="361" spans="2:65" s="1" customFormat="1" ht="16.5" customHeight="1">
      <c r="B361" s="132"/>
      <c r="C361" s="146" t="s">
        <v>1181</v>
      </c>
      <c r="D361" s="146" t="s">
        <v>423</v>
      </c>
      <c r="E361" s="147" t="s">
        <v>2654</v>
      </c>
      <c r="F361" s="148" t="s">
        <v>2655</v>
      </c>
      <c r="G361" s="149" t="s">
        <v>401</v>
      </c>
      <c r="H361" s="150">
        <v>146</v>
      </c>
      <c r="I361" s="151"/>
      <c r="J361" s="152">
        <f t="shared" si="90"/>
        <v>0</v>
      </c>
      <c r="K361" s="148" t="s">
        <v>257</v>
      </c>
      <c r="L361" s="153"/>
      <c r="M361" s="154" t="s">
        <v>1</v>
      </c>
      <c r="N361" s="155" t="s">
        <v>41</v>
      </c>
      <c r="P361" s="142">
        <f t="shared" si="91"/>
        <v>0</v>
      </c>
      <c r="Q361" s="142">
        <v>0</v>
      </c>
      <c r="R361" s="142">
        <f t="shared" si="92"/>
        <v>0</v>
      </c>
      <c r="S361" s="142">
        <v>0</v>
      </c>
      <c r="T361" s="143">
        <f t="shared" si="93"/>
        <v>0</v>
      </c>
      <c r="AR361" s="144" t="s">
        <v>283</v>
      </c>
      <c r="AT361" s="144" t="s">
        <v>423</v>
      </c>
      <c r="AU361" s="144" t="s">
        <v>83</v>
      </c>
      <c r="AY361" s="13" t="s">
        <v>251</v>
      </c>
      <c r="BE361" s="145">
        <f t="shared" si="94"/>
        <v>0</v>
      </c>
      <c r="BF361" s="145">
        <f t="shared" si="95"/>
        <v>0</v>
      </c>
      <c r="BG361" s="145">
        <f t="shared" si="96"/>
        <v>0</v>
      </c>
      <c r="BH361" s="145">
        <f t="shared" si="97"/>
        <v>0</v>
      </c>
      <c r="BI361" s="145">
        <f t="shared" si="98"/>
        <v>0</v>
      </c>
      <c r="BJ361" s="13" t="s">
        <v>83</v>
      </c>
      <c r="BK361" s="145">
        <f t="shared" si="99"/>
        <v>0</v>
      </c>
      <c r="BL361" s="13" t="s">
        <v>258</v>
      </c>
      <c r="BM361" s="144" t="s">
        <v>4502</v>
      </c>
    </row>
    <row r="362" spans="2:65" s="1" customFormat="1" ht="16.5" customHeight="1">
      <c r="B362" s="132"/>
      <c r="C362" s="146" t="s">
        <v>1185</v>
      </c>
      <c r="D362" s="146" t="s">
        <v>423</v>
      </c>
      <c r="E362" s="147" t="s">
        <v>2657</v>
      </c>
      <c r="F362" s="148" t="s">
        <v>2658</v>
      </c>
      <c r="G362" s="149" t="s">
        <v>401</v>
      </c>
      <c r="H362" s="150">
        <v>171</v>
      </c>
      <c r="I362" s="151"/>
      <c r="J362" s="152">
        <f t="shared" si="90"/>
        <v>0</v>
      </c>
      <c r="K362" s="148" t="s">
        <v>257</v>
      </c>
      <c r="L362" s="153"/>
      <c r="M362" s="154" t="s">
        <v>1</v>
      </c>
      <c r="N362" s="155" t="s">
        <v>41</v>
      </c>
      <c r="P362" s="142">
        <f t="shared" si="91"/>
        <v>0</v>
      </c>
      <c r="Q362" s="142">
        <v>0</v>
      </c>
      <c r="R362" s="142">
        <f t="shared" si="92"/>
        <v>0</v>
      </c>
      <c r="S362" s="142">
        <v>0</v>
      </c>
      <c r="T362" s="143">
        <f t="shared" si="93"/>
        <v>0</v>
      </c>
      <c r="AR362" s="144" t="s">
        <v>283</v>
      </c>
      <c r="AT362" s="144" t="s">
        <v>423</v>
      </c>
      <c r="AU362" s="144" t="s">
        <v>83</v>
      </c>
      <c r="AY362" s="13" t="s">
        <v>251</v>
      </c>
      <c r="BE362" s="145">
        <f t="shared" si="94"/>
        <v>0</v>
      </c>
      <c r="BF362" s="145">
        <f t="shared" si="95"/>
        <v>0</v>
      </c>
      <c r="BG362" s="145">
        <f t="shared" si="96"/>
        <v>0</v>
      </c>
      <c r="BH362" s="145">
        <f t="shared" si="97"/>
        <v>0</v>
      </c>
      <c r="BI362" s="145">
        <f t="shared" si="98"/>
        <v>0</v>
      </c>
      <c r="BJ362" s="13" t="s">
        <v>83</v>
      </c>
      <c r="BK362" s="145">
        <f t="shared" si="99"/>
        <v>0</v>
      </c>
      <c r="BL362" s="13" t="s">
        <v>258</v>
      </c>
      <c r="BM362" s="144" t="s">
        <v>4503</v>
      </c>
    </row>
    <row r="363" spans="2:65" s="1" customFormat="1" ht="21.75" customHeight="1">
      <c r="B363" s="132"/>
      <c r="C363" s="146" t="s">
        <v>1190</v>
      </c>
      <c r="D363" s="146" t="s">
        <v>423</v>
      </c>
      <c r="E363" s="147" t="s">
        <v>2663</v>
      </c>
      <c r="F363" s="148" t="s">
        <v>2664</v>
      </c>
      <c r="G363" s="149" t="s">
        <v>401</v>
      </c>
      <c r="H363" s="150">
        <v>26</v>
      </c>
      <c r="I363" s="151"/>
      <c r="J363" s="152">
        <f t="shared" si="90"/>
        <v>0</v>
      </c>
      <c r="K363" s="148" t="s">
        <v>257</v>
      </c>
      <c r="L363" s="153"/>
      <c r="M363" s="154" t="s">
        <v>1</v>
      </c>
      <c r="N363" s="155" t="s">
        <v>41</v>
      </c>
      <c r="P363" s="142">
        <f t="shared" si="91"/>
        <v>0</v>
      </c>
      <c r="Q363" s="142">
        <v>0</v>
      </c>
      <c r="R363" s="142">
        <f t="shared" si="92"/>
        <v>0</v>
      </c>
      <c r="S363" s="142">
        <v>0</v>
      </c>
      <c r="T363" s="143">
        <f t="shared" si="93"/>
        <v>0</v>
      </c>
      <c r="AR363" s="144" t="s">
        <v>283</v>
      </c>
      <c r="AT363" s="144" t="s">
        <v>423</v>
      </c>
      <c r="AU363" s="144" t="s">
        <v>83</v>
      </c>
      <c r="AY363" s="13" t="s">
        <v>251</v>
      </c>
      <c r="BE363" s="145">
        <f t="shared" si="94"/>
        <v>0</v>
      </c>
      <c r="BF363" s="145">
        <f t="shared" si="95"/>
        <v>0</v>
      </c>
      <c r="BG363" s="145">
        <f t="shared" si="96"/>
        <v>0</v>
      </c>
      <c r="BH363" s="145">
        <f t="shared" si="97"/>
        <v>0</v>
      </c>
      <c r="BI363" s="145">
        <f t="shared" si="98"/>
        <v>0</v>
      </c>
      <c r="BJ363" s="13" t="s">
        <v>83</v>
      </c>
      <c r="BK363" s="145">
        <f t="shared" si="99"/>
        <v>0</v>
      </c>
      <c r="BL363" s="13" t="s">
        <v>258</v>
      </c>
      <c r="BM363" s="144" t="s">
        <v>4504</v>
      </c>
    </row>
    <row r="364" spans="2:65" s="1" customFormat="1" ht="16.5" customHeight="1">
      <c r="B364" s="132"/>
      <c r="C364" s="146" t="s">
        <v>1194</v>
      </c>
      <c r="D364" s="146" t="s">
        <v>423</v>
      </c>
      <c r="E364" s="147" t="s">
        <v>2666</v>
      </c>
      <c r="F364" s="148" t="s">
        <v>2667</v>
      </c>
      <c r="G364" s="149" t="s">
        <v>401</v>
      </c>
      <c r="H364" s="150">
        <v>8</v>
      </c>
      <c r="I364" s="151"/>
      <c r="J364" s="152">
        <f t="shared" si="90"/>
        <v>0</v>
      </c>
      <c r="K364" s="148" t="s">
        <v>257</v>
      </c>
      <c r="L364" s="153"/>
      <c r="M364" s="154" t="s">
        <v>1</v>
      </c>
      <c r="N364" s="155" t="s">
        <v>41</v>
      </c>
      <c r="P364" s="142">
        <f t="shared" si="91"/>
        <v>0</v>
      </c>
      <c r="Q364" s="142">
        <v>0</v>
      </c>
      <c r="R364" s="142">
        <f t="shared" si="92"/>
        <v>0</v>
      </c>
      <c r="S364" s="142">
        <v>0</v>
      </c>
      <c r="T364" s="143">
        <f t="shared" si="93"/>
        <v>0</v>
      </c>
      <c r="AR364" s="144" t="s">
        <v>283</v>
      </c>
      <c r="AT364" s="144" t="s">
        <v>423</v>
      </c>
      <c r="AU364" s="144" t="s">
        <v>83</v>
      </c>
      <c r="AY364" s="13" t="s">
        <v>251</v>
      </c>
      <c r="BE364" s="145">
        <f t="shared" si="94"/>
        <v>0</v>
      </c>
      <c r="BF364" s="145">
        <f t="shared" si="95"/>
        <v>0</v>
      </c>
      <c r="BG364" s="145">
        <f t="shared" si="96"/>
        <v>0</v>
      </c>
      <c r="BH364" s="145">
        <f t="shared" si="97"/>
        <v>0</v>
      </c>
      <c r="BI364" s="145">
        <f t="shared" si="98"/>
        <v>0</v>
      </c>
      <c r="BJ364" s="13" t="s">
        <v>83</v>
      </c>
      <c r="BK364" s="145">
        <f t="shared" si="99"/>
        <v>0</v>
      </c>
      <c r="BL364" s="13" t="s">
        <v>258</v>
      </c>
      <c r="BM364" s="144" t="s">
        <v>4505</v>
      </c>
    </row>
    <row r="365" spans="2:65" s="1" customFormat="1" ht="16.5" customHeight="1">
      <c r="B365" s="132"/>
      <c r="C365" s="146" t="s">
        <v>1198</v>
      </c>
      <c r="D365" s="146" t="s">
        <v>423</v>
      </c>
      <c r="E365" s="147" t="s">
        <v>2669</v>
      </c>
      <c r="F365" s="148" t="s">
        <v>2670</v>
      </c>
      <c r="G365" s="149" t="s">
        <v>1188</v>
      </c>
      <c r="H365" s="150">
        <v>132</v>
      </c>
      <c r="I365" s="151"/>
      <c r="J365" s="152">
        <f t="shared" si="90"/>
        <v>0</v>
      </c>
      <c r="K365" s="148" t="s">
        <v>257</v>
      </c>
      <c r="L365" s="153"/>
      <c r="M365" s="154" t="s">
        <v>1</v>
      </c>
      <c r="N365" s="155" t="s">
        <v>41</v>
      </c>
      <c r="P365" s="142">
        <f t="shared" si="91"/>
        <v>0</v>
      </c>
      <c r="Q365" s="142">
        <v>0</v>
      </c>
      <c r="R365" s="142">
        <f t="shared" si="92"/>
        <v>0</v>
      </c>
      <c r="S365" s="142">
        <v>0</v>
      </c>
      <c r="T365" s="143">
        <f t="shared" si="93"/>
        <v>0</v>
      </c>
      <c r="AR365" s="144" t="s">
        <v>283</v>
      </c>
      <c r="AT365" s="144" t="s">
        <v>423</v>
      </c>
      <c r="AU365" s="144" t="s">
        <v>83</v>
      </c>
      <c r="AY365" s="13" t="s">
        <v>251</v>
      </c>
      <c r="BE365" s="145">
        <f t="shared" si="94"/>
        <v>0</v>
      </c>
      <c r="BF365" s="145">
        <f t="shared" si="95"/>
        <v>0</v>
      </c>
      <c r="BG365" s="145">
        <f t="shared" si="96"/>
        <v>0</v>
      </c>
      <c r="BH365" s="145">
        <f t="shared" si="97"/>
        <v>0</v>
      </c>
      <c r="BI365" s="145">
        <f t="shared" si="98"/>
        <v>0</v>
      </c>
      <c r="BJ365" s="13" t="s">
        <v>83</v>
      </c>
      <c r="BK365" s="145">
        <f t="shared" si="99"/>
        <v>0</v>
      </c>
      <c r="BL365" s="13" t="s">
        <v>258</v>
      </c>
      <c r="BM365" s="144" t="s">
        <v>4506</v>
      </c>
    </row>
    <row r="366" spans="2:65" s="1" customFormat="1" ht="16.5" customHeight="1">
      <c r="B366" s="132"/>
      <c r="C366" s="146" t="s">
        <v>1202</v>
      </c>
      <c r="D366" s="146" t="s">
        <v>423</v>
      </c>
      <c r="E366" s="147" t="s">
        <v>4507</v>
      </c>
      <c r="F366" s="148" t="s">
        <v>4508</v>
      </c>
      <c r="G366" s="149" t="s">
        <v>401</v>
      </c>
      <c r="H366" s="150">
        <v>1</v>
      </c>
      <c r="I366" s="151"/>
      <c r="J366" s="152">
        <f t="shared" si="90"/>
        <v>0</v>
      </c>
      <c r="K366" s="148" t="s">
        <v>257</v>
      </c>
      <c r="L366" s="153"/>
      <c r="M366" s="154" t="s">
        <v>1</v>
      </c>
      <c r="N366" s="155" t="s">
        <v>41</v>
      </c>
      <c r="P366" s="142">
        <f t="shared" si="91"/>
        <v>0</v>
      </c>
      <c r="Q366" s="142">
        <v>0</v>
      </c>
      <c r="R366" s="142">
        <f t="shared" si="92"/>
        <v>0</v>
      </c>
      <c r="S366" s="142">
        <v>0</v>
      </c>
      <c r="T366" s="143">
        <f t="shared" si="93"/>
        <v>0</v>
      </c>
      <c r="AR366" s="144" t="s">
        <v>283</v>
      </c>
      <c r="AT366" s="144" t="s">
        <v>423</v>
      </c>
      <c r="AU366" s="144" t="s">
        <v>83</v>
      </c>
      <c r="AY366" s="13" t="s">
        <v>251</v>
      </c>
      <c r="BE366" s="145">
        <f t="shared" si="94"/>
        <v>0</v>
      </c>
      <c r="BF366" s="145">
        <f t="shared" si="95"/>
        <v>0</v>
      </c>
      <c r="BG366" s="145">
        <f t="shared" si="96"/>
        <v>0</v>
      </c>
      <c r="BH366" s="145">
        <f t="shared" si="97"/>
        <v>0</v>
      </c>
      <c r="BI366" s="145">
        <f t="shared" si="98"/>
        <v>0</v>
      </c>
      <c r="BJ366" s="13" t="s">
        <v>83</v>
      </c>
      <c r="BK366" s="145">
        <f t="shared" si="99"/>
        <v>0</v>
      </c>
      <c r="BL366" s="13" t="s">
        <v>258</v>
      </c>
      <c r="BM366" s="144" t="s">
        <v>4509</v>
      </c>
    </row>
    <row r="367" spans="2:65" s="1" customFormat="1" ht="16.5" customHeight="1">
      <c r="B367" s="132"/>
      <c r="C367" s="146" t="s">
        <v>1206</v>
      </c>
      <c r="D367" s="146" t="s">
        <v>423</v>
      </c>
      <c r="E367" s="147" t="s">
        <v>2681</v>
      </c>
      <c r="F367" s="148" t="s">
        <v>2682</v>
      </c>
      <c r="G367" s="149" t="s">
        <v>401</v>
      </c>
      <c r="H367" s="150">
        <v>106</v>
      </c>
      <c r="I367" s="151"/>
      <c r="J367" s="152">
        <f t="shared" si="90"/>
        <v>0</v>
      </c>
      <c r="K367" s="148" t="s">
        <v>257</v>
      </c>
      <c r="L367" s="153"/>
      <c r="M367" s="154" t="s">
        <v>1</v>
      </c>
      <c r="N367" s="155" t="s">
        <v>41</v>
      </c>
      <c r="P367" s="142">
        <f t="shared" si="91"/>
        <v>0</v>
      </c>
      <c r="Q367" s="142">
        <v>0</v>
      </c>
      <c r="R367" s="142">
        <f t="shared" si="92"/>
        <v>0</v>
      </c>
      <c r="S367" s="142">
        <v>0</v>
      </c>
      <c r="T367" s="143">
        <f t="shared" si="93"/>
        <v>0</v>
      </c>
      <c r="AR367" s="144" t="s">
        <v>283</v>
      </c>
      <c r="AT367" s="144" t="s">
        <v>423</v>
      </c>
      <c r="AU367" s="144" t="s">
        <v>83</v>
      </c>
      <c r="AY367" s="13" t="s">
        <v>251</v>
      </c>
      <c r="BE367" s="145">
        <f t="shared" si="94"/>
        <v>0</v>
      </c>
      <c r="BF367" s="145">
        <f t="shared" si="95"/>
        <v>0</v>
      </c>
      <c r="BG367" s="145">
        <f t="shared" si="96"/>
        <v>0</v>
      </c>
      <c r="BH367" s="145">
        <f t="shared" si="97"/>
        <v>0</v>
      </c>
      <c r="BI367" s="145">
        <f t="shared" si="98"/>
        <v>0</v>
      </c>
      <c r="BJ367" s="13" t="s">
        <v>83</v>
      </c>
      <c r="BK367" s="145">
        <f t="shared" si="99"/>
        <v>0</v>
      </c>
      <c r="BL367" s="13" t="s">
        <v>258</v>
      </c>
      <c r="BM367" s="144" t="s">
        <v>4510</v>
      </c>
    </row>
    <row r="368" spans="2:65" s="1" customFormat="1" ht="24.2" customHeight="1">
      <c r="B368" s="132"/>
      <c r="C368" s="146" t="s">
        <v>1210</v>
      </c>
      <c r="D368" s="146" t="s">
        <v>423</v>
      </c>
      <c r="E368" s="147" t="s">
        <v>2684</v>
      </c>
      <c r="F368" s="148" t="s">
        <v>2685</v>
      </c>
      <c r="G368" s="149" t="s">
        <v>401</v>
      </c>
      <c r="H368" s="150">
        <v>61</v>
      </c>
      <c r="I368" s="151"/>
      <c r="J368" s="152">
        <f t="shared" si="90"/>
        <v>0</v>
      </c>
      <c r="K368" s="148" t="s">
        <v>257</v>
      </c>
      <c r="L368" s="153"/>
      <c r="M368" s="154" t="s">
        <v>1</v>
      </c>
      <c r="N368" s="155" t="s">
        <v>41</v>
      </c>
      <c r="P368" s="142">
        <f t="shared" si="91"/>
        <v>0</v>
      </c>
      <c r="Q368" s="142">
        <v>0</v>
      </c>
      <c r="R368" s="142">
        <f t="shared" si="92"/>
        <v>0</v>
      </c>
      <c r="S368" s="142">
        <v>0</v>
      </c>
      <c r="T368" s="143">
        <f t="shared" si="93"/>
        <v>0</v>
      </c>
      <c r="AR368" s="144" t="s">
        <v>283</v>
      </c>
      <c r="AT368" s="144" t="s">
        <v>423</v>
      </c>
      <c r="AU368" s="144" t="s">
        <v>83</v>
      </c>
      <c r="AY368" s="13" t="s">
        <v>251</v>
      </c>
      <c r="BE368" s="145">
        <f t="shared" si="94"/>
        <v>0</v>
      </c>
      <c r="BF368" s="145">
        <f t="shared" si="95"/>
        <v>0</v>
      </c>
      <c r="BG368" s="145">
        <f t="shared" si="96"/>
        <v>0</v>
      </c>
      <c r="BH368" s="145">
        <f t="shared" si="97"/>
        <v>0</v>
      </c>
      <c r="BI368" s="145">
        <f t="shared" si="98"/>
        <v>0</v>
      </c>
      <c r="BJ368" s="13" t="s">
        <v>83</v>
      </c>
      <c r="BK368" s="145">
        <f t="shared" si="99"/>
        <v>0</v>
      </c>
      <c r="BL368" s="13" t="s">
        <v>258</v>
      </c>
      <c r="BM368" s="144" t="s">
        <v>4511</v>
      </c>
    </row>
    <row r="369" spans="2:65" s="1" customFormat="1" ht="16.5" customHeight="1">
      <c r="B369" s="132"/>
      <c r="C369" s="146" t="s">
        <v>1214</v>
      </c>
      <c r="D369" s="146" t="s">
        <v>423</v>
      </c>
      <c r="E369" s="147" t="s">
        <v>2687</v>
      </c>
      <c r="F369" s="148" t="s">
        <v>2688</v>
      </c>
      <c r="G369" s="149" t="s">
        <v>401</v>
      </c>
      <c r="H369" s="150">
        <v>1</v>
      </c>
      <c r="I369" s="151"/>
      <c r="J369" s="152">
        <f t="shared" si="90"/>
        <v>0</v>
      </c>
      <c r="K369" s="148" t="s">
        <v>257</v>
      </c>
      <c r="L369" s="153"/>
      <c r="M369" s="154" t="s">
        <v>1</v>
      </c>
      <c r="N369" s="155" t="s">
        <v>41</v>
      </c>
      <c r="P369" s="142">
        <f t="shared" si="91"/>
        <v>0</v>
      </c>
      <c r="Q369" s="142">
        <v>0</v>
      </c>
      <c r="R369" s="142">
        <f t="shared" si="92"/>
        <v>0</v>
      </c>
      <c r="S369" s="142">
        <v>0</v>
      </c>
      <c r="T369" s="143">
        <f t="shared" si="93"/>
        <v>0</v>
      </c>
      <c r="AR369" s="144" t="s">
        <v>283</v>
      </c>
      <c r="AT369" s="144" t="s">
        <v>423</v>
      </c>
      <c r="AU369" s="144" t="s">
        <v>83</v>
      </c>
      <c r="AY369" s="13" t="s">
        <v>251</v>
      </c>
      <c r="BE369" s="145">
        <f t="shared" si="94"/>
        <v>0</v>
      </c>
      <c r="BF369" s="145">
        <f t="shared" si="95"/>
        <v>0</v>
      </c>
      <c r="BG369" s="145">
        <f t="shared" si="96"/>
        <v>0</v>
      </c>
      <c r="BH369" s="145">
        <f t="shared" si="97"/>
        <v>0</v>
      </c>
      <c r="BI369" s="145">
        <f t="shared" si="98"/>
        <v>0</v>
      </c>
      <c r="BJ369" s="13" t="s">
        <v>83</v>
      </c>
      <c r="BK369" s="145">
        <f t="shared" si="99"/>
        <v>0</v>
      </c>
      <c r="BL369" s="13" t="s">
        <v>258</v>
      </c>
      <c r="BM369" s="144" t="s">
        <v>4512</v>
      </c>
    </row>
    <row r="370" spans="2:65" s="1" customFormat="1" ht="16.5" customHeight="1">
      <c r="B370" s="132"/>
      <c r="C370" s="146" t="s">
        <v>1219</v>
      </c>
      <c r="D370" s="146" t="s">
        <v>423</v>
      </c>
      <c r="E370" s="147" t="s">
        <v>2690</v>
      </c>
      <c r="F370" s="148" t="s">
        <v>2691</v>
      </c>
      <c r="G370" s="149" t="s">
        <v>401</v>
      </c>
      <c r="H370" s="150">
        <v>90</v>
      </c>
      <c r="I370" s="151"/>
      <c r="J370" s="152">
        <f t="shared" si="90"/>
        <v>0</v>
      </c>
      <c r="K370" s="148" t="s">
        <v>257</v>
      </c>
      <c r="L370" s="153"/>
      <c r="M370" s="154" t="s">
        <v>1</v>
      </c>
      <c r="N370" s="155" t="s">
        <v>41</v>
      </c>
      <c r="P370" s="142">
        <f t="shared" si="91"/>
        <v>0</v>
      </c>
      <c r="Q370" s="142">
        <v>0</v>
      </c>
      <c r="R370" s="142">
        <f t="shared" si="92"/>
        <v>0</v>
      </c>
      <c r="S370" s="142">
        <v>0</v>
      </c>
      <c r="T370" s="143">
        <f t="shared" si="93"/>
        <v>0</v>
      </c>
      <c r="AR370" s="144" t="s">
        <v>283</v>
      </c>
      <c r="AT370" s="144" t="s">
        <v>423</v>
      </c>
      <c r="AU370" s="144" t="s">
        <v>83</v>
      </c>
      <c r="AY370" s="13" t="s">
        <v>251</v>
      </c>
      <c r="BE370" s="145">
        <f t="shared" si="94"/>
        <v>0</v>
      </c>
      <c r="BF370" s="145">
        <f t="shared" si="95"/>
        <v>0</v>
      </c>
      <c r="BG370" s="145">
        <f t="shared" si="96"/>
        <v>0</v>
      </c>
      <c r="BH370" s="145">
        <f t="shared" si="97"/>
        <v>0</v>
      </c>
      <c r="BI370" s="145">
        <f t="shared" si="98"/>
        <v>0</v>
      </c>
      <c r="BJ370" s="13" t="s">
        <v>83</v>
      </c>
      <c r="BK370" s="145">
        <f t="shared" si="99"/>
        <v>0</v>
      </c>
      <c r="BL370" s="13" t="s">
        <v>258</v>
      </c>
      <c r="BM370" s="144" t="s">
        <v>4513</v>
      </c>
    </row>
    <row r="371" spans="2:65" s="1" customFormat="1" ht="16.5" customHeight="1">
      <c r="B371" s="132"/>
      <c r="C371" s="146" t="s">
        <v>1224</v>
      </c>
      <c r="D371" s="146" t="s">
        <v>423</v>
      </c>
      <c r="E371" s="147" t="s">
        <v>2693</v>
      </c>
      <c r="F371" s="148" t="s">
        <v>2158</v>
      </c>
      <c r="G371" s="149" t="s">
        <v>1217</v>
      </c>
      <c r="H371" s="150">
        <v>1</v>
      </c>
      <c r="I371" s="151"/>
      <c r="J371" s="152">
        <f t="shared" si="90"/>
        <v>0</v>
      </c>
      <c r="K371" s="148" t="s">
        <v>257</v>
      </c>
      <c r="L371" s="153"/>
      <c r="M371" s="154" t="s">
        <v>1</v>
      </c>
      <c r="N371" s="155" t="s">
        <v>41</v>
      </c>
      <c r="P371" s="142">
        <f t="shared" si="91"/>
        <v>0</v>
      </c>
      <c r="Q371" s="142">
        <v>0</v>
      </c>
      <c r="R371" s="142">
        <f t="shared" si="92"/>
        <v>0</v>
      </c>
      <c r="S371" s="142">
        <v>0</v>
      </c>
      <c r="T371" s="143">
        <f t="shared" si="93"/>
        <v>0</v>
      </c>
      <c r="AR371" s="144" t="s">
        <v>283</v>
      </c>
      <c r="AT371" s="144" t="s">
        <v>423</v>
      </c>
      <c r="AU371" s="144" t="s">
        <v>83</v>
      </c>
      <c r="AY371" s="13" t="s">
        <v>251</v>
      </c>
      <c r="BE371" s="145">
        <f t="shared" si="94"/>
        <v>0</v>
      </c>
      <c r="BF371" s="145">
        <f t="shared" si="95"/>
        <v>0</v>
      </c>
      <c r="BG371" s="145">
        <f t="shared" si="96"/>
        <v>0</v>
      </c>
      <c r="BH371" s="145">
        <f t="shared" si="97"/>
        <v>0</v>
      </c>
      <c r="BI371" s="145">
        <f t="shared" si="98"/>
        <v>0</v>
      </c>
      <c r="BJ371" s="13" t="s">
        <v>83</v>
      </c>
      <c r="BK371" s="145">
        <f t="shared" si="99"/>
        <v>0</v>
      </c>
      <c r="BL371" s="13" t="s">
        <v>258</v>
      </c>
      <c r="BM371" s="144" t="s">
        <v>4514</v>
      </c>
    </row>
    <row r="372" spans="2:65" s="1" customFormat="1" ht="16.5" customHeight="1">
      <c r="B372" s="132"/>
      <c r="C372" s="146" t="s">
        <v>1228</v>
      </c>
      <c r="D372" s="146" t="s">
        <v>423</v>
      </c>
      <c r="E372" s="147" t="s">
        <v>2695</v>
      </c>
      <c r="F372" s="148" t="s">
        <v>2696</v>
      </c>
      <c r="G372" s="149" t="s">
        <v>401</v>
      </c>
      <c r="H372" s="150">
        <v>551</v>
      </c>
      <c r="I372" s="151"/>
      <c r="J372" s="152">
        <f t="shared" si="90"/>
        <v>0</v>
      </c>
      <c r="K372" s="148" t="s">
        <v>257</v>
      </c>
      <c r="L372" s="153"/>
      <c r="M372" s="154" t="s">
        <v>1</v>
      </c>
      <c r="N372" s="155" t="s">
        <v>41</v>
      </c>
      <c r="P372" s="142">
        <f t="shared" si="91"/>
        <v>0</v>
      </c>
      <c r="Q372" s="142">
        <v>0</v>
      </c>
      <c r="R372" s="142">
        <f t="shared" si="92"/>
        <v>0</v>
      </c>
      <c r="S372" s="142">
        <v>0</v>
      </c>
      <c r="T372" s="143">
        <f t="shared" si="93"/>
        <v>0</v>
      </c>
      <c r="AR372" s="144" t="s">
        <v>283</v>
      </c>
      <c r="AT372" s="144" t="s">
        <v>423</v>
      </c>
      <c r="AU372" s="144" t="s">
        <v>83</v>
      </c>
      <c r="AY372" s="13" t="s">
        <v>251</v>
      </c>
      <c r="BE372" s="145">
        <f t="shared" si="94"/>
        <v>0</v>
      </c>
      <c r="BF372" s="145">
        <f t="shared" si="95"/>
        <v>0</v>
      </c>
      <c r="BG372" s="145">
        <f t="shared" si="96"/>
        <v>0</v>
      </c>
      <c r="BH372" s="145">
        <f t="shared" si="97"/>
        <v>0</v>
      </c>
      <c r="BI372" s="145">
        <f t="shared" si="98"/>
        <v>0</v>
      </c>
      <c r="BJ372" s="13" t="s">
        <v>83</v>
      </c>
      <c r="BK372" s="145">
        <f t="shared" si="99"/>
        <v>0</v>
      </c>
      <c r="BL372" s="13" t="s">
        <v>258</v>
      </c>
      <c r="BM372" s="144" t="s">
        <v>4515</v>
      </c>
    </row>
    <row r="373" spans="2:65" s="1" customFormat="1" ht="16.5" customHeight="1">
      <c r="B373" s="132"/>
      <c r="C373" s="146" t="s">
        <v>1234</v>
      </c>
      <c r="D373" s="146" t="s">
        <v>423</v>
      </c>
      <c r="E373" s="147" t="s">
        <v>2698</v>
      </c>
      <c r="F373" s="148" t="s">
        <v>2699</v>
      </c>
      <c r="G373" s="149" t="s">
        <v>401</v>
      </c>
      <c r="H373" s="150">
        <v>204</v>
      </c>
      <c r="I373" s="151"/>
      <c r="J373" s="152">
        <f t="shared" si="90"/>
        <v>0</v>
      </c>
      <c r="K373" s="148" t="s">
        <v>257</v>
      </c>
      <c r="L373" s="153"/>
      <c r="M373" s="154" t="s">
        <v>1</v>
      </c>
      <c r="N373" s="155" t="s">
        <v>41</v>
      </c>
      <c r="P373" s="142">
        <f t="shared" si="91"/>
        <v>0</v>
      </c>
      <c r="Q373" s="142">
        <v>0</v>
      </c>
      <c r="R373" s="142">
        <f t="shared" si="92"/>
        <v>0</v>
      </c>
      <c r="S373" s="142">
        <v>0</v>
      </c>
      <c r="T373" s="143">
        <f t="shared" si="93"/>
        <v>0</v>
      </c>
      <c r="AR373" s="144" t="s">
        <v>283</v>
      </c>
      <c r="AT373" s="144" t="s">
        <v>423</v>
      </c>
      <c r="AU373" s="144" t="s">
        <v>83</v>
      </c>
      <c r="AY373" s="13" t="s">
        <v>251</v>
      </c>
      <c r="BE373" s="145">
        <f t="shared" si="94"/>
        <v>0</v>
      </c>
      <c r="BF373" s="145">
        <f t="shared" si="95"/>
        <v>0</v>
      </c>
      <c r="BG373" s="145">
        <f t="shared" si="96"/>
        <v>0</v>
      </c>
      <c r="BH373" s="145">
        <f t="shared" si="97"/>
        <v>0</v>
      </c>
      <c r="BI373" s="145">
        <f t="shared" si="98"/>
        <v>0</v>
      </c>
      <c r="BJ373" s="13" t="s">
        <v>83</v>
      </c>
      <c r="BK373" s="145">
        <f t="shared" si="99"/>
        <v>0</v>
      </c>
      <c r="BL373" s="13" t="s">
        <v>258</v>
      </c>
      <c r="BM373" s="144" t="s">
        <v>4516</v>
      </c>
    </row>
    <row r="374" spans="2:65" s="1" customFormat="1" ht="16.5" customHeight="1">
      <c r="B374" s="132"/>
      <c r="C374" s="146" t="s">
        <v>1238</v>
      </c>
      <c r="D374" s="146" t="s">
        <v>423</v>
      </c>
      <c r="E374" s="147" t="s">
        <v>2701</v>
      </c>
      <c r="F374" s="148" t="s">
        <v>2702</v>
      </c>
      <c r="G374" s="149" t="s">
        <v>401</v>
      </c>
      <c r="H374" s="150">
        <v>15</v>
      </c>
      <c r="I374" s="151"/>
      <c r="J374" s="152">
        <f t="shared" si="90"/>
        <v>0</v>
      </c>
      <c r="K374" s="148" t="s">
        <v>257</v>
      </c>
      <c r="L374" s="153"/>
      <c r="M374" s="154" t="s">
        <v>1</v>
      </c>
      <c r="N374" s="155" t="s">
        <v>41</v>
      </c>
      <c r="P374" s="142">
        <f t="shared" si="91"/>
        <v>0</v>
      </c>
      <c r="Q374" s="142">
        <v>0</v>
      </c>
      <c r="R374" s="142">
        <f t="shared" si="92"/>
        <v>0</v>
      </c>
      <c r="S374" s="142">
        <v>0</v>
      </c>
      <c r="T374" s="143">
        <f t="shared" si="93"/>
        <v>0</v>
      </c>
      <c r="AR374" s="144" t="s">
        <v>283</v>
      </c>
      <c r="AT374" s="144" t="s">
        <v>423</v>
      </c>
      <c r="AU374" s="144" t="s">
        <v>83</v>
      </c>
      <c r="AY374" s="13" t="s">
        <v>251</v>
      </c>
      <c r="BE374" s="145">
        <f t="shared" si="94"/>
        <v>0</v>
      </c>
      <c r="BF374" s="145">
        <f t="shared" si="95"/>
        <v>0</v>
      </c>
      <c r="BG374" s="145">
        <f t="shared" si="96"/>
        <v>0</v>
      </c>
      <c r="BH374" s="145">
        <f t="shared" si="97"/>
        <v>0</v>
      </c>
      <c r="BI374" s="145">
        <f t="shared" si="98"/>
        <v>0</v>
      </c>
      <c r="BJ374" s="13" t="s">
        <v>83</v>
      </c>
      <c r="BK374" s="145">
        <f t="shared" si="99"/>
        <v>0</v>
      </c>
      <c r="BL374" s="13" t="s">
        <v>258</v>
      </c>
      <c r="BM374" s="144" t="s">
        <v>4517</v>
      </c>
    </row>
    <row r="375" spans="2:65" s="1" customFormat="1" ht="16.5" customHeight="1">
      <c r="B375" s="132"/>
      <c r="C375" s="146" t="s">
        <v>1242</v>
      </c>
      <c r="D375" s="146" t="s">
        <v>423</v>
      </c>
      <c r="E375" s="147" t="s">
        <v>2704</v>
      </c>
      <c r="F375" s="148" t="s">
        <v>2705</v>
      </c>
      <c r="G375" s="149" t="s">
        <v>401</v>
      </c>
      <c r="H375" s="150">
        <v>20</v>
      </c>
      <c r="I375" s="151"/>
      <c r="J375" s="152">
        <f t="shared" si="90"/>
        <v>0</v>
      </c>
      <c r="K375" s="148" t="s">
        <v>257</v>
      </c>
      <c r="L375" s="153"/>
      <c r="M375" s="154" t="s">
        <v>1</v>
      </c>
      <c r="N375" s="155" t="s">
        <v>41</v>
      </c>
      <c r="P375" s="142">
        <f t="shared" si="91"/>
        <v>0</v>
      </c>
      <c r="Q375" s="142">
        <v>0</v>
      </c>
      <c r="R375" s="142">
        <f t="shared" si="92"/>
        <v>0</v>
      </c>
      <c r="S375" s="142">
        <v>0</v>
      </c>
      <c r="T375" s="143">
        <f t="shared" si="93"/>
        <v>0</v>
      </c>
      <c r="AR375" s="144" t="s">
        <v>283</v>
      </c>
      <c r="AT375" s="144" t="s">
        <v>423</v>
      </c>
      <c r="AU375" s="144" t="s">
        <v>83</v>
      </c>
      <c r="AY375" s="13" t="s">
        <v>251</v>
      </c>
      <c r="BE375" s="145">
        <f t="shared" si="94"/>
        <v>0</v>
      </c>
      <c r="BF375" s="145">
        <f t="shared" si="95"/>
        <v>0</v>
      </c>
      <c r="BG375" s="145">
        <f t="shared" si="96"/>
        <v>0</v>
      </c>
      <c r="BH375" s="145">
        <f t="shared" si="97"/>
        <v>0</v>
      </c>
      <c r="BI375" s="145">
        <f t="shared" si="98"/>
        <v>0</v>
      </c>
      <c r="BJ375" s="13" t="s">
        <v>83</v>
      </c>
      <c r="BK375" s="145">
        <f t="shared" si="99"/>
        <v>0</v>
      </c>
      <c r="BL375" s="13" t="s">
        <v>258</v>
      </c>
      <c r="BM375" s="144" t="s">
        <v>4518</v>
      </c>
    </row>
    <row r="376" spans="2:65" s="1" customFormat="1" ht="66.75" customHeight="1">
      <c r="B376" s="132"/>
      <c r="C376" s="146" t="s">
        <v>1246</v>
      </c>
      <c r="D376" s="146" t="s">
        <v>423</v>
      </c>
      <c r="E376" s="147" t="s">
        <v>2707</v>
      </c>
      <c r="F376" s="148" t="s">
        <v>2708</v>
      </c>
      <c r="G376" s="149" t="s">
        <v>401</v>
      </c>
      <c r="H376" s="150">
        <v>3</v>
      </c>
      <c r="I376" s="151"/>
      <c r="J376" s="152">
        <f t="shared" si="90"/>
        <v>0</v>
      </c>
      <c r="K376" s="148" t="s">
        <v>257</v>
      </c>
      <c r="L376" s="153"/>
      <c r="M376" s="154" t="s">
        <v>1</v>
      </c>
      <c r="N376" s="155" t="s">
        <v>41</v>
      </c>
      <c r="P376" s="142">
        <f t="shared" si="91"/>
        <v>0</v>
      </c>
      <c r="Q376" s="142">
        <v>0</v>
      </c>
      <c r="R376" s="142">
        <f t="shared" si="92"/>
        <v>0</v>
      </c>
      <c r="S376" s="142">
        <v>0</v>
      </c>
      <c r="T376" s="143">
        <f t="shared" si="93"/>
        <v>0</v>
      </c>
      <c r="AR376" s="144" t="s">
        <v>283</v>
      </c>
      <c r="AT376" s="144" t="s">
        <v>423</v>
      </c>
      <c r="AU376" s="144" t="s">
        <v>83</v>
      </c>
      <c r="AY376" s="13" t="s">
        <v>251</v>
      </c>
      <c r="BE376" s="145">
        <f t="shared" si="94"/>
        <v>0</v>
      </c>
      <c r="BF376" s="145">
        <f t="shared" si="95"/>
        <v>0</v>
      </c>
      <c r="BG376" s="145">
        <f t="shared" si="96"/>
        <v>0</v>
      </c>
      <c r="BH376" s="145">
        <f t="shared" si="97"/>
        <v>0</v>
      </c>
      <c r="BI376" s="145">
        <f t="shared" si="98"/>
        <v>0</v>
      </c>
      <c r="BJ376" s="13" t="s">
        <v>83</v>
      </c>
      <c r="BK376" s="145">
        <f t="shared" si="99"/>
        <v>0</v>
      </c>
      <c r="BL376" s="13" t="s">
        <v>258</v>
      </c>
      <c r="BM376" s="144" t="s">
        <v>4519</v>
      </c>
    </row>
    <row r="377" spans="2:65" s="1" customFormat="1" ht="24.2" customHeight="1">
      <c r="B377" s="132"/>
      <c r="C377" s="146" t="s">
        <v>1250</v>
      </c>
      <c r="D377" s="146" t="s">
        <v>423</v>
      </c>
      <c r="E377" s="147" t="s">
        <v>4520</v>
      </c>
      <c r="F377" s="148" t="s">
        <v>4296</v>
      </c>
      <c r="G377" s="149" t="s">
        <v>401</v>
      </c>
      <c r="H377" s="150">
        <v>28</v>
      </c>
      <c r="I377" s="151"/>
      <c r="J377" s="152">
        <f t="shared" si="90"/>
        <v>0</v>
      </c>
      <c r="K377" s="148" t="s">
        <v>257</v>
      </c>
      <c r="L377" s="153"/>
      <c r="M377" s="154" t="s">
        <v>1</v>
      </c>
      <c r="N377" s="155" t="s">
        <v>41</v>
      </c>
      <c r="P377" s="142">
        <f t="shared" si="91"/>
        <v>0</v>
      </c>
      <c r="Q377" s="142">
        <v>0</v>
      </c>
      <c r="R377" s="142">
        <f t="shared" si="92"/>
        <v>0</v>
      </c>
      <c r="S377" s="142">
        <v>0</v>
      </c>
      <c r="T377" s="143">
        <f t="shared" si="93"/>
        <v>0</v>
      </c>
      <c r="AR377" s="144" t="s">
        <v>283</v>
      </c>
      <c r="AT377" s="144" t="s">
        <v>423</v>
      </c>
      <c r="AU377" s="144" t="s">
        <v>83</v>
      </c>
      <c r="AY377" s="13" t="s">
        <v>251</v>
      </c>
      <c r="BE377" s="145">
        <f t="shared" si="94"/>
        <v>0</v>
      </c>
      <c r="BF377" s="145">
        <f t="shared" si="95"/>
        <v>0</v>
      </c>
      <c r="BG377" s="145">
        <f t="shared" si="96"/>
        <v>0</v>
      </c>
      <c r="BH377" s="145">
        <f t="shared" si="97"/>
        <v>0</v>
      </c>
      <c r="BI377" s="145">
        <f t="shared" si="98"/>
        <v>0</v>
      </c>
      <c r="BJ377" s="13" t="s">
        <v>83</v>
      </c>
      <c r="BK377" s="145">
        <f t="shared" si="99"/>
        <v>0</v>
      </c>
      <c r="BL377" s="13" t="s">
        <v>258</v>
      </c>
      <c r="BM377" s="144" t="s">
        <v>4521</v>
      </c>
    </row>
    <row r="378" spans="2:65" s="1" customFormat="1" ht="21.75" customHeight="1">
      <c r="B378" s="132"/>
      <c r="C378" s="146" t="s">
        <v>1254</v>
      </c>
      <c r="D378" s="146" t="s">
        <v>423</v>
      </c>
      <c r="E378" s="147" t="s">
        <v>2716</v>
      </c>
      <c r="F378" s="148" t="s">
        <v>2717</v>
      </c>
      <c r="G378" s="149" t="s">
        <v>401</v>
      </c>
      <c r="H378" s="150">
        <v>4</v>
      </c>
      <c r="I378" s="151"/>
      <c r="J378" s="152">
        <f t="shared" si="90"/>
        <v>0</v>
      </c>
      <c r="K378" s="148" t="s">
        <v>257</v>
      </c>
      <c r="L378" s="153"/>
      <c r="M378" s="154" t="s">
        <v>1</v>
      </c>
      <c r="N378" s="155" t="s">
        <v>41</v>
      </c>
      <c r="P378" s="142">
        <f t="shared" si="91"/>
        <v>0</v>
      </c>
      <c r="Q378" s="142">
        <v>0</v>
      </c>
      <c r="R378" s="142">
        <f t="shared" si="92"/>
        <v>0</v>
      </c>
      <c r="S378" s="142">
        <v>0</v>
      </c>
      <c r="T378" s="143">
        <f t="shared" si="93"/>
        <v>0</v>
      </c>
      <c r="AR378" s="144" t="s">
        <v>283</v>
      </c>
      <c r="AT378" s="144" t="s">
        <v>423</v>
      </c>
      <c r="AU378" s="144" t="s">
        <v>83</v>
      </c>
      <c r="AY378" s="13" t="s">
        <v>251</v>
      </c>
      <c r="BE378" s="145">
        <f t="shared" si="94"/>
        <v>0</v>
      </c>
      <c r="BF378" s="145">
        <f t="shared" si="95"/>
        <v>0</v>
      </c>
      <c r="BG378" s="145">
        <f t="shared" si="96"/>
        <v>0</v>
      </c>
      <c r="BH378" s="145">
        <f t="shared" si="97"/>
        <v>0</v>
      </c>
      <c r="BI378" s="145">
        <f t="shared" si="98"/>
        <v>0</v>
      </c>
      <c r="BJ378" s="13" t="s">
        <v>83</v>
      </c>
      <c r="BK378" s="145">
        <f t="shared" si="99"/>
        <v>0</v>
      </c>
      <c r="BL378" s="13" t="s">
        <v>258</v>
      </c>
      <c r="BM378" s="144" t="s">
        <v>4522</v>
      </c>
    </row>
    <row r="379" spans="2:65" s="1" customFormat="1" ht="24.2" customHeight="1">
      <c r="B379" s="132"/>
      <c r="C379" s="146" t="s">
        <v>1258</v>
      </c>
      <c r="D379" s="146" t="s">
        <v>423</v>
      </c>
      <c r="E379" s="147" t="s">
        <v>2725</v>
      </c>
      <c r="F379" s="148" t="s">
        <v>2726</v>
      </c>
      <c r="G379" s="149" t="s">
        <v>401</v>
      </c>
      <c r="H379" s="150">
        <v>54</v>
      </c>
      <c r="I379" s="151"/>
      <c r="J379" s="152">
        <f t="shared" si="90"/>
        <v>0</v>
      </c>
      <c r="K379" s="148" t="s">
        <v>257</v>
      </c>
      <c r="L379" s="153"/>
      <c r="M379" s="154" t="s">
        <v>1</v>
      </c>
      <c r="N379" s="155" t="s">
        <v>41</v>
      </c>
      <c r="P379" s="142">
        <f t="shared" si="91"/>
        <v>0</v>
      </c>
      <c r="Q379" s="142">
        <v>0</v>
      </c>
      <c r="R379" s="142">
        <f t="shared" si="92"/>
        <v>0</v>
      </c>
      <c r="S379" s="142">
        <v>0</v>
      </c>
      <c r="T379" s="143">
        <f t="shared" si="93"/>
        <v>0</v>
      </c>
      <c r="AR379" s="144" t="s">
        <v>283</v>
      </c>
      <c r="AT379" s="144" t="s">
        <v>423</v>
      </c>
      <c r="AU379" s="144" t="s">
        <v>83</v>
      </c>
      <c r="AY379" s="13" t="s">
        <v>251</v>
      </c>
      <c r="BE379" s="145">
        <f t="shared" si="94"/>
        <v>0</v>
      </c>
      <c r="BF379" s="145">
        <f t="shared" si="95"/>
        <v>0</v>
      </c>
      <c r="BG379" s="145">
        <f t="shared" si="96"/>
        <v>0</v>
      </c>
      <c r="BH379" s="145">
        <f t="shared" si="97"/>
        <v>0</v>
      </c>
      <c r="BI379" s="145">
        <f t="shared" si="98"/>
        <v>0</v>
      </c>
      <c r="BJ379" s="13" t="s">
        <v>83</v>
      </c>
      <c r="BK379" s="145">
        <f t="shared" si="99"/>
        <v>0</v>
      </c>
      <c r="BL379" s="13" t="s">
        <v>258</v>
      </c>
      <c r="BM379" s="144" t="s">
        <v>4523</v>
      </c>
    </row>
    <row r="380" spans="2:65" s="1" customFormat="1" ht="16.5" customHeight="1">
      <c r="B380" s="132"/>
      <c r="C380" s="146" t="s">
        <v>1262</v>
      </c>
      <c r="D380" s="146" t="s">
        <v>423</v>
      </c>
      <c r="E380" s="147" t="s">
        <v>2728</v>
      </c>
      <c r="F380" s="148" t="s">
        <v>2729</v>
      </c>
      <c r="G380" s="149" t="s">
        <v>401</v>
      </c>
      <c r="H380" s="150">
        <v>6</v>
      </c>
      <c r="I380" s="151"/>
      <c r="J380" s="152">
        <f t="shared" si="90"/>
        <v>0</v>
      </c>
      <c r="K380" s="148" t="s">
        <v>257</v>
      </c>
      <c r="L380" s="153"/>
      <c r="M380" s="154" t="s">
        <v>1</v>
      </c>
      <c r="N380" s="155" t="s">
        <v>41</v>
      </c>
      <c r="P380" s="142">
        <f t="shared" si="91"/>
        <v>0</v>
      </c>
      <c r="Q380" s="142">
        <v>0</v>
      </c>
      <c r="R380" s="142">
        <f t="shared" si="92"/>
        <v>0</v>
      </c>
      <c r="S380" s="142">
        <v>0</v>
      </c>
      <c r="T380" s="143">
        <f t="shared" si="93"/>
        <v>0</v>
      </c>
      <c r="AR380" s="144" t="s">
        <v>283</v>
      </c>
      <c r="AT380" s="144" t="s">
        <v>423</v>
      </c>
      <c r="AU380" s="144" t="s">
        <v>83</v>
      </c>
      <c r="AY380" s="13" t="s">
        <v>251</v>
      </c>
      <c r="BE380" s="145">
        <f t="shared" si="94"/>
        <v>0</v>
      </c>
      <c r="BF380" s="145">
        <f t="shared" si="95"/>
        <v>0</v>
      </c>
      <c r="BG380" s="145">
        <f t="shared" si="96"/>
        <v>0</v>
      </c>
      <c r="BH380" s="145">
        <f t="shared" si="97"/>
        <v>0</v>
      </c>
      <c r="BI380" s="145">
        <f t="shared" si="98"/>
        <v>0</v>
      </c>
      <c r="BJ380" s="13" t="s">
        <v>83</v>
      </c>
      <c r="BK380" s="145">
        <f t="shared" si="99"/>
        <v>0</v>
      </c>
      <c r="BL380" s="13" t="s">
        <v>258</v>
      </c>
      <c r="BM380" s="144" t="s">
        <v>4524</v>
      </c>
    </row>
    <row r="381" spans="2:65" s="1" customFormat="1" ht="33" customHeight="1">
      <c r="B381" s="132"/>
      <c r="C381" s="146" t="s">
        <v>1266</v>
      </c>
      <c r="D381" s="146" t="s">
        <v>423</v>
      </c>
      <c r="E381" s="147" t="s">
        <v>2731</v>
      </c>
      <c r="F381" s="148" t="s">
        <v>2357</v>
      </c>
      <c r="G381" s="149" t="s">
        <v>401</v>
      </c>
      <c r="H381" s="150">
        <v>8</v>
      </c>
      <c r="I381" s="151"/>
      <c r="J381" s="152">
        <f t="shared" si="90"/>
        <v>0</v>
      </c>
      <c r="K381" s="148" t="s">
        <v>257</v>
      </c>
      <c r="L381" s="153"/>
      <c r="M381" s="154" t="s">
        <v>1</v>
      </c>
      <c r="N381" s="155" t="s">
        <v>41</v>
      </c>
      <c r="P381" s="142">
        <f t="shared" si="91"/>
        <v>0</v>
      </c>
      <c r="Q381" s="142">
        <v>0</v>
      </c>
      <c r="R381" s="142">
        <f t="shared" si="92"/>
        <v>0</v>
      </c>
      <c r="S381" s="142">
        <v>0</v>
      </c>
      <c r="T381" s="143">
        <f t="shared" si="93"/>
        <v>0</v>
      </c>
      <c r="AR381" s="144" t="s">
        <v>283</v>
      </c>
      <c r="AT381" s="144" t="s">
        <v>423</v>
      </c>
      <c r="AU381" s="144" t="s">
        <v>83</v>
      </c>
      <c r="AY381" s="13" t="s">
        <v>251</v>
      </c>
      <c r="BE381" s="145">
        <f t="shared" si="94"/>
        <v>0</v>
      </c>
      <c r="BF381" s="145">
        <f t="shared" si="95"/>
        <v>0</v>
      </c>
      <c r="BG381" s="145">
        <f t="shared" si="96"/>
        <v>0</v>
      </c>
      <c r="BH381" s="145">
        <f t="shared" si="97"/>
        <v>0</v>
      </c>
      <c r="BI381" s="145">
        <f t="shared" si="98"/>
        <v>0</v>
      </c>
      <c r="BJ381" s="13" t="s">
        <v>83</v>
      </c>
      <c r="BK381" s="145">
        <f t="shared" si="99"/>
        <v>0</v>
      </c>
      <c r="BL381" s="13" t="s">
        <v>258</v>
      </c>
      <c r="BM381" s="144" t="s">
        <v>4525</v>
      </c>
    </row>
    <row r="382" spans="2:65" s="1" customFormat="1" ht="16.5" customHeight="1">
      <c r="B382" s="132"/>
      <c r="C382" s="146" t="s">
        <v>1268</v>
      </c>
      <c r="D382" s="146" t="s">
        <v>423</v>
      </c>
      <c r="E382" s="147" t="s">
        <v>4526</v>
      </c>
      <c r="F382" s="148" t="s">
        <v>4527</v>
      </c>
      <c r="G382" s="149" t="s">
        <v>401</v>
      </c>
      <c r="H382" s="150">
        <v>2</v>
      </c>
      <c r="I382" s="151"/>
      <c r="J382" s="152">
        <f t="shared" si="90"/>
        <v>0</v>
      </c>
      <c r="K382" s="148" t="s">
        <v>257</v>
      </c>
      <c r="L382" s="153"/>
      <c r="M382" s="154" t="s">
        <v>1</v>
      </c>
      <c r="N382" s="155" t="s">
        <v>41</v>
      </c>
      <c r="P382" s="142">
        <f t="shared" si="91"/>
        <v>0</v>
      </c>
      <c r="Q382" s="142">
        <v>0</v>
      </c>
      <c r="R382" s="142">
        <f t="shared" si="92"/>
        <v>0</v>
      </c>
      <c r="S382" s="142">
        <v>0</v>
      </c>
      <c r="T382" s="143">
        <f t="shared" si="93"/>
        <v>0</v>
      </c>
      <c r="AR382" s="144" t="s">
        <v>283</v>
      </c>
      <c r="AT382" s="144" t="s">
        <v>423</v>
      </c>
      <c r="AU382" s="144" t="s">
        <v>83</v>
      </c>
      <c r="AY382" s="13" t="s">
        <v>251</v>
      </c>
      <c r="BE382" s="145">
        <f t="shared" si="94"/>
        <v>0</v>
      </c>
      <c r="BF382" s="145">
        <f t="shared" si="95"/>
        <v>0</v>
      </c>
      <c r="BG382" s="145">
        <f t="shared" si="96"/>
        <v>0</v>
      </c>
      <c r="BH382" s="145">
        <f t="shared" si="97"/>
        <v>0</v>
      </c>
      <c r="BI382" s="145">
        <f t="shared" si="98"/>
        <v>0</v>
      </c>
      <c r="BJ382" s="13" t="s">
        <v>83</v>
      </c>
      <c r="BK382" s="145">
        <f t="shared" si="99"/>
        <v>0</v>
      </c>
      <c r="BL382" s="13" t="s">
        <v>258</v>
      </c>
      <c r="BM382" s="144" t="s">
        <v>4528</v>
      </c>
    </row>
    <row r="383" spans="2:65" s="1" customFormat="1" ht="24.2" customHeight="1">
      <c r="B383" s="132"/>
      <c r="C383" s="146" t="s">
        <v>1272</v>
      </c>
      <c r="D383" s="146" t="s">
        <v>423</v>
      </c>
      <c r="E383" s="147" t="s">
        <v>2733</v>
      </c>
      <c r="F383" s="148" t="s">
        <v>2734</v>
      </c>
      <c r="G383" s="149" t="s">
        <v>401</v>
      </c>
      <c r="H383" s="150">
        <v>8</v>
      </c>
      <c r="I383" s="151"/>
      <c r="J383" s="152">
        <f t="shared" si="90"/>
        <v>0</v>
      </c>
      <c r="K383" s="148" t="s">
        <v>257</v>
      </c>
      <c r="L383" s="153"/>
      <c r="M383" s="154" t="s">
        <v>1</v>
      </c>
      <c r="N383" s="155" t="s">
        <v>41</v>
      </c>
      <c r="P383" s="142">
        <f t="shared" si="91"/>
        <v>0</v>
      </c>
      <c r="Q383" s="142">
        <v>0</v>
      </c>
      <c r="R383" s="142">
        <f t="shared" si="92"/>
        <v>0</v>
      </c>
      <c r="S383" s="142">
        <v>0</v>
      </c>
      <c r="T383" s="143">
        <f t="shared" si="93"/>
        <v>0</v>
      </c>
      <c r="AR383" s="144" t="s">
        <v>283</v>
      </c>
      <c r="AT383" s="144" t="s">
        <v>423</v>
      </c>
      <c r="AU383" s="144" t="s">
        <v>83</v>
      </c>
      <c r="AY383" s="13" t="s">
        <v>251</v>
      </c>
      <c r="BE383" s="145">
        <f t="shared" si="94"/>
        <v>0</v>
      </c>
      <c r="BF383" s="145">
        <f t="shared" si="95"/>
        <v>0</v>
      </c>
      <c r="BG383" s="145">
        <f t="shared" si="96"/>
        <v>0</v>
      </c>
      <c r="BH383" s="145">
        <f t="shared" si="97"/>
        <v>0</v>
      </c>
      <c r="BI383" s="145">
        <f t="shared" si="98"/>
        <v>0</v>
      </c>
      <c r="BJ383" s="13" t="s">
        <v>83</v>
      </c>
      <c r="BK383" s="145">
        <f t="shared" si="99"/>
        <v>0</v>
      </c>
      <c r="BL383" s="13" t="s">
        <v>258</v>
      </c>
      <c r="BM383" s="144" t="s">
        <v>4529</v>
      </c>
    </row>
    <row r="384" spans="2:65" s="1" customFormat="1" ht="16.5" customHeight="1">
      <c r="B384" s="132"/>
      <c r="C384" s="146" t="s">
        <v>1276</v>
      </c>
      <c r="D384" s="146" t="s">
        <v>423</v>
      </c>
      <c r="E384" s="147" t="s">
        <v>2736</v>
      </c>
      <c r="F384" s="148" t="s">
        <v>2737</v>
      </c>
      <c r="G384" s="149" t="s">
        <v>401</v>
      </c>
      <c r="H384" s="150">
        <v>51</v>
      </c>
      <c r="I384" s="151"/>
      <c r="J384" s="152">
        <f t="shared" si="90"/>
        <v>0</v>
      </c>
      <c r="K384" s="148" t="s">
        <v>257</v>
      </c>
      <c r="L384" s="153"/>
      <c r="M384" s="154" t="s">
        <v>1</v>
      </c>
      <c r="N384" s="155" t="s">
        <v>41</v>
      </c>
      <c r="P384" s="142">
        <f t="shared" si="91"/>
        <v>0</v>
      </c>
      <c r="Q384" s="142">
        <v>0</v>
      </c>
      <c r="R384" s="142">
        <f t="shared" si="92"/>
        <v>0</v>
      </c>
      <c r="S384" s="142">
        <v>0</v>
      </c>
      <c r="T384" s="143">
        <f t="shared" si="93"/>
        <v>0</v>
      </c>
      <c r="AR384" s="144" t="s">
        <v>283</v>
      </c>
      <c r="AT384" s="144" t="s">
        <v>423</v>
      </c>
      <c r="AU384" s="144" t="s">
        <v>83</v>
      </c>
      <c r="AY384" s="13" t="s">
        <v>251</v>
      </c>
      <c r="BE384" s="145">
        <f t="shared" si="94"/>
        <v>0</v>
      </c>
      <c r="BF384" s="145">
        <f t="shared" si="95"/>
        <v>0</v>
      </c>
      <c r="BG384" s="145">
        <f t="shared" si="96"/>
        <v>0</v>
      </c>
      <c r="BH384" s="145">
        <f t="shared" si="97"/>
        <v>0</v>
      </c>
      <c r="BI384" s="145">
        <f t="shared" si="98"/>
        <v>0</v>
      </c>
      <c r="BJ384" s="13" t="s">
        <v>83</v>
      </c>
      <c r="BK384" s="145">
        <f t="shared" si="99"/>
        <v>0</v>
      </c>
      <c r="BL384" s="13" t="s">
        <v>258</v>
      </c>
      <c r="BM384" s="144" t="s">
        <v>4530</v>
      </c>
    </row>
    <row r="385" spans="2:65" s="1" customFormat="1" ht="16.5" customHeight="1">
      <c r="B385" s="132"/>
      <c r="C385" s="146" t="s">
        <v>1280</v>
      </c>
      <c r="D385" s="146" t="s">
        <v>423</v>
      </c>
      <c r="E385" s="147" t="s">
        <v>2739</v>
      </c>
      <c r="F385" s="148" t="s">
        <v>2740</v>
      </c>
      <c r="G385" s="149" t="s">
        <v>401</v>
      </c>
      <c r="H385" s="150">
        <v>342</v>
      </c>
      <c r="I385" s="151"/>
      <c r="J385" s="152">
        <f t="shared" si="90"/>
        <v>0</v>
      </c>
      <c r="K385" s="148" t="s">
        <v>257</v>
      </c>
      <c r="L385" s="153"/>
      <c r="M385" s="154" t="s">
        <v>1</v>
      </c>
      <c r="N385" s="155" t="s">
        <v>41</v>
      </c>
      <c r="P385" s="142">
        <f t="shared" si="91"/>
        <v>0</v>
      </c>
      <c r="Q385" s="142">
        <v>0</v>
      </c>
      <c r="R385" s="142">
        <f t="shared" si="92"/>
        <v>0</v>
      </c>
      <c r="S385" s="142">
        <v>0</v>
      </c>
      <c r="T385" s="143">
        <f t="shared" si="93"/>
        <v>0</v>
      </c>
      <c r="AR385" s="144" t="s">
        <v>283</v>
      </c>
      <c r="AT385" s="144" t="s">
        <v>423</v>
      </c>
      <c r="AU385" s="144" t="s">
        <v>83</v>
      </c>
      <c r="AY385" s="13" t="s">
        <v>251</v>
      </c>
      <c r="BE385" s="145">
        <f t="shared" si="94"/>
        <v>0</v>
      </c>
      <c r="BF385" s="145">
        <f t="shared" si="95"/>
        <v>0</v>
      </c>
      <c r="BG385" s="145">
        <f t="shared" si="96"/>
        <v>0</v>
      </c>
      <c r="BH385" s="145">
        <f t="shared" si="97"/>
        <v>0</v>
      </c>
      <c r="BI385" s="145">
        <f t="shared" si="98"/>
        <v>0</v>
      </c>
      <c r="BJ385" s="13" t="s">
        <v>83</v>
      </c>
      <c r="BK385" s="145">
        <f t="shared" si="99"/>
        <v>0</v>
      </c>
      <c r="BL385" s="13" t="s">
        <v>258</v>
      </c>
      <c r="BM385" s="144" t="s">
        <v>4531</v>
      </c>
    </row>
    <row r="386" spans="2:65" s="1" customFormat="1" ht="21.75" customHeight="1">
      <c r="B386" s="132"/>
      <c r="C386" s="146" t="s">
        <v>1284</v>
      </c>
      <c r="D386" s="146" t="s">
        <v>423</v>
      </c>
      <c r="E386" s="147" t="s">
        <v>2745</v>
      </c>
      <c r="F386" s="148" t="s">
        <v>2746</v>
      </c>
      <c r="G386" s="149" t="s">
        <v>401</v>
      </c>
      <c r="H386" s="150">
        <v>3</v>
      </c>
      <c r="I386" s="151"/>
      <c r="J386" s="152">
        <f t="shared" si="90"/>
        <v>0</v>
      </c>
      <c r="K386" s="148" t="s">
        <v>257</v>
      </c>
      <c r="L386" s="153"/>
      <c r="M386" s="154" t="s">
        <v>1</v>
      </c>
      <c r="N386" s="155" t="s">
        <v>41</v>
      </c>
      <c r="P386" s="142">
        <f t="shared" si="91"/>
        <v>0</v>
      </c>
      <c r="Q386" s="142">
        <v>0</v>
      </c>
      <c r="R386" s="142">
        <f t="shared" si="92"/>
        <v>0</v>
      </c>
      <c r="S386" s="142">
        <v>0</v>
      </c>
      <c r="T386" s="143">
        <f t="shared" si="93"/>
        <v>0</v>
      </c>
      <c r="AR386" s="144" t="s">
        <v>283</v>
      </c>
      <c r="AT386" s="144" t="s">
        <v>423</v>
      </c>
      <c r="AU386" s="144" t="s">
        <v>83</v>
      </c>
      <c r="AY386" s="13" t="s">
        <v>251</v>
      </c>
      <c r="BE386" s="145">
        <f t="shared" si="94"/>
        <v>0</v>
      </c>
      <c r="BF386" s="145">
        <f t="shared" si="95"/>
        <v>0</v>
      </c>
      <c r="BG386" s="145">
        <f t="shared" si="96"/>
        <v>0</v>
      </c>
      <c r="BH386" s="145">
        <f t="shared" si="97"/>
        <v>0</v>
      </c>
      <c r="BI386" s="145">
        <f t="shared" si="98"/>
        <v>0</v>
      </c>
      <c r="BJ386" s="13" t="s">
        <v>83</v>
      </c>
      <c r="BK386" s="145">
        <f t="shared" si="99"/>
        <v>0</v>
      </c>
      <c r="BL386" s="13" t="s">
        <v>258</v>
      </c>
      <c r="BM386" s="144" t="s">
        <v>4532</v>
      </c>
    </row>
    <row r="387" spans="2:65" s="1" customFormat="1" ht="21.75" customHeight="1">
      <c r="B387" s="132"/>
      <c r="C387" s="146" t="s">
        <v>1290</v>
      </c>
      <c r="D387" s="146" t="s">
        <v>423</v>
      </c>
      <c r="E387" s="147" t="s">
        <v>4533</v>
      </c>
      <c r="F387" s="148" t="s">
        <v>4534</v>
      </c>
      <c r="G387" s="149" t="s">
        <v>401</v>
      </c>
      <c r="H387" s="150">
        <v>1</v>
      </c>
      <c r="I387" s="151"/>
      <c r="J387" s="152">
        <f t="shared" si="90"/>
        <v>0</v>
      </c>
      <c r="K387" s="148" t="s">
        <v>257</v>
      </c>
      <c r="L387" s="153"/>
      <c r="M387" s="154" t="s">
        <v>1</v>
      </c>
      <c r="N387" s="155" t="s">
        <v>41</v>
      </c>
      <c r="P387" s="142">
        <f t="shared" si="91"/>
        <v>0</v>
      </c>
      <c r="Q387" s="142">
        <v>0</v>
      </c>
      <c r="R387" s="142">
        <f t="shared" si="92"/>
        <v>0</v>
      </c>
      <c r="S387" s="142">
        <v>0</v>
      </c>
      <c r="T387" s="143">
        <f t="shared" si="93"/>
        <v>0</v>
      </c>
      <c r="AR387" s="144" t="s">
        <v>283</v>
      </c>
      <c r="AT387" s="144" t="s">
        <v>423</v>
      </c>
      <c r="AU387" s="144" t="s">
        <v>83</v>
      </c>
      <c r="AY387" s="13" t="s">
        <v>251</v>
      </c>
      <c r="BE387" s="145">
        <f t="shared" si="94"/>
        <v>0</v>
      </c>
      <c r="BF387" s="145">
        <f t="shared" si="95"/>
        <v>0</v>
      </c>
      <c r="BG387" s="145">
        <f t="shared" si="96"/>
        <v>0</v>
      </c>
      <c r="BH387" s="145">
        <f t="shared" si="97"/>
        <v>0</v>
      </c>
      <c r="BI387" s="145">
        <f t="shared" si="98"/>
        <v>0</v>
      </c>
      <c r="BJ387" s="13" t="s">
        <v>83</v>
      </c>
      <c r="BK387" s="145">
        <f t="shared" si="99"/>
        <v>0</v>
      </c>
      <c r="BL387" s="13" t="s">
        <v>258</v>
      </c>
      <c r="BM387" s="144" t="s">
        <v>4535</v>
      </c>
    </row>
    <row r="388" spans="2:65" s="1" customFormat="1" ht="16.5" customHeight="1">
      <c r="B388" s="132"/>
      <c r="C388" s="146" t="s">
        <v>1294</v>
      </c>
      <c r="D388" s="146" t="s">
        <v>423</v>
      </c>
      <c r="E388" s="147" t="s">
        <v>2751</v>
      </c>
      <c r="F388" s="148" t="s">
        <v>2752</v>
      </c>
      <c r="G388" s="149" t="s">
        <v>401</v>
      </c>
      <c r="H388" s="150">
        <v>200</v>
      </c>
      <c r="I388" s="151"/>
      <c r="J388" s="152">
        <f t="shared" si="90"/>
        <v>0</v>
      </c>
      <c r="K388" s="148" t="s">
        <v>257</v>
      </c>
      <c r="L388" s="153"/>
      <c r="M388" s="154" t="s">
        <v>1</v>
      </c>
      <c r="N388" s="155" t="s">
        <v>41</v>
      </c>
      <c r="P388" s="142">
        <f t="shared" si="91"/>
        <v>0</v>
      </c>
      <c r="Q388" s="142">
        <v>0</v>
      </c>
      <c r="R388" s="142">
        <f t="shared" si="92"/>
        <v>0</v>
      </c>
      <c r="S388" s="142">
        <v>0</v>
      </c>
      <c r="T388" s="143">
        <f t="shared" si="93"/>
        <v>0</v>
      </c>
      <c r="AR388" s="144" t="s">
        <v>283</v>
      </c>
      <c r="AT388" s="144" t="s">
        <v>423</v>
      </c>
      <c r="AU388" s="144" t="s">
        <v>83</v>
      </c>
      <c r="AY388" s="13" t="s">
        <v>251</v>
      </c>
      <c r="BE388" s="145">
        <f t="shared" si="94"/>
        <v>0</v>
      </c>
      <c r="BF388" s="145">
        <f t="shared" si="95"/>
        <v>0</v>
      </c>
      <c r="BG388" s="145">
        <f t="shared" si="96"/>
        <v>0</v>
      </c>
      <c r="BH388" s="145">
        <f t="shared" si="97"/>
        <v>0</v>
      </c>
      <c r="BI388" s="145">
        <f t="shared" si="98"/>
        <v>0</v>
      </c>
      <c r="BJ388" s="13" t="s">
        <v>83</v>
      </c>
      <c r="BK388" s="145">
        <f t="shared" si="99"/>
        <v>0</v>
      </c>
      <c r="BL388" s="13" t="s">
        <v>258</v>
      </c>
      <c r="BM388" s="144" t="s">
        <v>4536</v>
      </c>
    </row>
    <row r="389" spans="2:65" s="1" customFormat="1" ht="16.5" customHeight="1">
      <c r="B389" s="132"/>
      <c r="C389" s="146" t="s">
        <v>1298</v>
      </c>
      <c r="D389" s="146" t="s">
        <v>423</v>
      </c>
      <c r="E389" s="147" t="s">
        <v>2754</v>
      </c>
      <c r="F389" s="148" t="s">
        <v>2755</v>
      </c>
      <c r="G389" s="149" t="s">
        <v>401</v>
      </c>
      <c r="H389" s="150">
        <v>400</v>
      </c>
      <c r="I389" s="151"/>
      <c r="J389" s="152">
        <f t="shared" si="90"/>
        <v>0</v>
      </c>
      <c r="K389" s="148" t="s">
        <v>257</v>
      </c>
      <c r="L389" s="153"/>
      <c r="M389" s="154" t="s">
        <v>1</v>
      </c>
      <c r="N389" s="155" t="s">
        <v>41</v>
      </c>
      <c r="P389" s="142">
        <f t="shared" si="91"/>
        <v>0</v>
      </c>
      <c r="Q389" s="142">
        <v>0</v>
      </c>
      <c r="R389" s="142">
        <f t="shared" si="92"/>
        <v>0</v>
      </c>
      <c r="S389" s="142">
        <v>0</v>
      </c>
      <c r="T389" s="143">
        <f t="shared" si="93"/>
        <v>0</v>
      </c>
      <c r="AR389" s="144" t="s">
        <v>283</v>
      </c>
      <c r="AT389" s="144" t="s">
        <v>423</v>
      </c>
      <c r="AU389" s="144" t="s">
        <v>83</v>
      </c>
      <c r="AY389" s="13" t="s">
        <v>251</v>
      </c>
      <c r="BE389" s="145">
        <f t="shared" si="94"/>
        <v>0</v>
      </c>
      <c r="BF389" s="145">
        <f t="shared" si="95"/>
        <v>0</v>
      </c>
      <c r="BG389" s="145">
        <f t="shared" si="96"/>
        <v>0</v>
      </c>
      <c r="BH389" s="145">
        <f t="shared" si="97"/>
        <v>0</v>
      </c>
      <c r="BI389" s="145">
        <f t="shared" si="98"/>
        <v>0</v>
      </c>
      <c r="BJ389" s="13" t="s">
        <v>83</v>
      </c>
      <c r="BK389" s="145">
        <f t="shared" si="99"/>
        <v>0</v>
      </c>
      <c r="BL389" s="13" t="s">
        <v>258</v>
      </c>
      <c r="BM389" s="144" t="s">
        <v>4537</v>
      </c>
    </row>
    <row r="390" spans="2:65" s="1" customFormat="1" ht="16.5" customHeight="1">
      <c r="B390" s="132"/>
      <c r="C390" s="146" t="s">
        <v>1302</v>
      </c>
      <c r="D390" s="146" t="s">
        <v>423</v>
      </c>
      <c r="E390" s="147" t="s">
        <v>2757</v>
      </c>
      <c r="F390" s="148" t="s">
        <v>2758</v>
      </c>
      <c r="G390" s="149" t="s">
        <v>401</v>
      </c>
      <c r="H390" s="150">
        <v>200</v>
      </c>
      <c r="I390" s="151"/>
      <c r="J390" s="152">
        <f t="shared" ref="J390:J421" si="100">ROUND(I390*H390,2)</f>
        <v>0</v>
      </c>
      <c r="K390" s="148" t="s">
        <v>257</v>
      </c>
      <c r="L390" s="153"/>
      <c r="M390" s="154" t="s">
        <v>1</v>
      </c>
      <c r="N390" s="155" t="s">
        <v>41</v>
      </c>
      <c r="P390" s="142">
        <f t="shared" ref="P390:P421" si="101">O390*H390</f>
        <v>0</v>
      </c>
      <c r="Q390" s="142">
        <v>0</v>
      </c>
      <c r="R390" s="142">
        <f t="shared" ref="R390:R421" si="102">Q390*H390</f>
        <v>0</v>
      </c>
      <c r="S390" s="142">
        <v>0</v>
      </c>
      <c r="T390" s="143">
        <f t="shared" ref="T390:T421" si="103">S390*H390</f>
        <v>0</v>
      </c>
      <c r="AR390" s="144" t="s">
        <v>283</v>
      </c>
      <c r="AT390" s="144" t="s">
        <v>423</v>
      </c>
      <c r="AU390" s="144" t="s">
        <v>83</v>
      </c>
      <c r="AY390" s="13" t="s">
        <v>251</v>
      </c>
      <c r="BE390" s="145">
        <f t="shared" ref="BE390:BE421" si="104">IF(N390="základní",J390,0)</f>
        <v>0</v>
      </c>
      <c r="BF390" s="145">
        <f t="shared" ref="BF390:BF421" si="105">IF(N390="snížená",J390,0)</f>
        <v>0</v>
      </c>
      <c r="BG390" s="145">
        <f t="shared" ref="BG390:BG421" si="106">IF(N390="zákl. přenesená",J390,0)</f>
        <v>0</v>
      </c>
      <c r="BH390" s="145">
        <f t="shared" ref="BH390:BH421" si="107">IF(N390="sníž. přenesená",J390,0)</f>
        <v>0</v>
      </c>
      <c r="BI390" s="145">
        <f t="shared" ref="BI390:BI421" si="108">IF(N390="nulová",J390,0)</f>
        <v>0</v>
      </c>
      <c r="BJ390" s="13" t="s">
        <v>83</v>
      </c>
      <c r="BK390" s="145">
        <f t="shared" ref="BK390:BK421" si="109">ROUND(I390*H390,2)</f>
        <v>0</v>
      </c>
      <c r="BL390" s="13" t="s">
        <v>258</v>
      </c>
      <c r="BM390" s="144" t="s">
        <v>4538</v>
      </c>
    </row>
    <row r="391" spans="2:65" s="1" customFormat="1" ht="16.5" customHeight="1">
      <c r="B391" s="132"/>
      <c r="C391" s="146" t="s">
        <v>1306</v>
      </c>
      <c r="D391" s="146" t="s">
        <v>423</v>
      </c>
      <c r="E391" s="147" t="s">
        <v>2760</v>
      </c>
      <c r="F391" s="148" t="s">
        <v>2761</v>
      </c>
      <c r="G391" s="149" t="s">
        <v>401</v>
      </c>
      <c r="H391" s="150">
        <v>160</v>
      </c>
      <c r="I391" s="151"/>
      <c r="J391" s="152">
        <f t="shared" si="100"/>
        <v>0</v>
      </c>
      <c r="K391" s="148" t="s">
        <v>257</v>
      </c>
      <c r="L391" s="153"/>
      <c r="M391" s="154" t="s">
        <v>1</v>
      </c>
      <c r="N391" s="155" t="s">
        <v>41</v>
      </c>
      <c r="P391" s="142">
        <f t="shared" si="101"/>
        <v>0</v>
      </c>
      <c r="Q391" s="142">
        <v>0</v>
      </c>
      <c r="R391" s="142">
        <f t="shared" si="102"/>
        <v>0</v>
      </c>
      <c r="S391" s="142">
        <v>0</v>
      </c>
      <c r="T391" s="143">
        <f t="shared" si="103"/>
        <v>0</v>
      </c>
      <c r="AR391" s="144" t="s">
        <v>283</v>
      </c>
      <c r="AT391" s="144" t="s">
        <v>423</v>
      </c>
      <c r="AU391" s="144" t="s">
        <v>83</v>
      </c>
      <c r="AY391" s="13" t="s">
        <v>251</v>
      </c>
      <c r="BE391" s="145">
        <f t="shared" si="104"/>
        <v>0</v>
      </c>
      <c r="BF391" s="145">
        <f t="shared" si="105"/>
        <v>0</v>
      </c>
      <c r="BG391" s="145">
        <f t="shared" si="106"/>
        <v>0</v>
      </c>
      <c r="BH391" s="145">
        <f t="shared" si="107"/>
        <v>0</v>
      </c>
      <c r="BI391" s="145">
        <f t="shared" si="108"/>
        <v>0</v>
      </c>
      <c r="BJ391" s="13" t="s">
        <v>83</v>
      </c>
      <c r="BK391" s="145">
        <f t="shared" si="109"/>
        <v>0</v>
      </c>
      <c r="BL391" s="13" t="s">
        <v>258</v>
      </c>
      <c r="BM391" s="144" t="s">
        <v>4539</v>
      </c>
    </row>
    <row r="392" spans="2:65" s="1" customFormat="1" ht="16.5" customHeight="1">
      <c r="B392" s="132"/>
      <c r="C392" s="146" t="s">
        <v>1312</v>
      </c>
      <c r="D392" s="146" t="s">
        <v>423</v>
      </c>
      <c r="E392" s="147" t="s">
        <v>2763</v>
      </c>
      <c r="F392" s="148" t="s">
        <v>2764</v>
      </c>
      <c r="G392" s="149" t="s">
        <v>401</v>
      </c>
      <c r="H392" s="150">
        <v>53</v>
      </c>
      <c r="I392" s="151"/>
      <c r="J392" s="152">
        <f t="shared" si="100"/>
        <v>0</v>
      </c>
      <c r="K392" s="148" t="s">
        <v>257</v>
      </c>
      <c r="L392" s="153"/>
      <c r="M392" s="154" t="s">
        <v>1</v>
      </c>
      <c r="N392" s="155" t="s">
        <v>41</v>
      </c>
      <c r="P392" s="142">
        <f t="shared" si="101"/>
        <v>0</v>
      </c>
      <c r="Q392" s="142">
        <v>0</v>
      </c>
      <c r="R392" s="142">
        <f t="shared" si="102"/>
        <v>0</v>
      </c>
      <c r="S392" s="142">
        <v>0</v>
      </c>
      <c r="T392" s="143">
        <f t="shared" si="103"/>
        <v>0</v>
      </c>
      <c r="AR392" s="144" t="s">
        <v>283</v>
      </c>
      <c r="AT392" s="144" t="s">
        <v>423</v>
      </c>
      <c r="AU392" s="144" t="s">
        <v>83</v>
      </c>
      <c r="AY392" s="13" t="s">
        <v>251</v>
      </c>
      <c r="BE392" s="145">
        <f t="shared" si="104"/>
        <v>0</v>
      </c>
      <c r="BF392" s="145">
        <f t="shared" si="105"/>
        <v>0</v>
      </c>
      <c r="BG392" s="145">
        <f t="shared" si="106"/>
        <v>0</v>
      </c>
      <c r="BH392" s="145">
        <f t="shared" si="107"/>
        <v>0</v>
      </c>
      <c r="BI392" s="145">
        <f t="shared" si="108"/>
        <v>0</v>
      </c>
      <c r="BJ392" s="13" t="s">
        <v>83</v>
      </c>
      <c r="BK392" s="145">
        <f t="shared" si="109"/>
        <v>0</v>
      </c>
      <c r="BL392" s="13" t="s">
        <v>258</v>
      </c>
      <c r="BM392" s="144" t="s">
        <v>4540</v>
      </c>
    </row>
    <row r="393" spans="2:65" s="1" customFormat="1" ht="16.5" customHeight="1">
      <c r="B393" s="132"/>
      <c r="C393" s="146" t="s">
        <v>1316</v>
      </c>
      <c r="D393" s="146" t="s">
        <v>423</v>
      </c>
      <c r="E393" s="147" t="s">
        <v>2766</v>
      </c>
      <c r="F393" s="148" t="s">
        <v>2767</v>
      </c>
      <c r="G393" s="149" t="s">
        <v>401</v>
      </c>
      <c r="H393" s="150">
        <v>21</v>
      </c>
      <c r="I393" s="151"/>
      <c r="J393" s="152">
        <f t="shared" si="100"/>
        <v>0</v>
      </c>
      <c r="K393" s="148" t="s">
        <v>257</v>
      </c>
      <c r="L393" s="153"/>
      <c r="M393" s="154" t="s">
        <v>1</v>
      </c>
      <c r="N393" s="155" t="s">
        <v>41</v>
      </c>
      <c r="P393" s="142">
        <f t="shared" si="101"/>
        <v>0</v>
      </c>
      <c r="Q393" s="142">
        <v>0</v>
      </c>
      <c r="R393" s="142">
        <f t="shared" si="102"/>
        <v>0</v>
      </c>
      <c r="S393" s="142">
        <v>0</v>
      </c>
      <c r="T393" s="143">
        <f t="shared" si="103"/>
        <v>0</v>
      </c>
      <c r="AR393" s="144" t="s">
        <v>283</v>
      </c>
      <c r="AT393" s="144" t="s">
        <v>423</v>
      </c>
      <c r="AU393" s="144" t="s">
        <v>83</v>
      </c>
      <c r="AY393" s="13" t="s">
        <v>251</v>
      </c>
      <c r="BE393" s="145">
        <f t="shared" si="104"/>
        <v>0</v>
      </c>
      <c r="BF393" s="145">
        <f t="shared" si="105"/>
        <v>0</v>
      </c>
      <c r="BG393" s="145">
        <f t="shared" si="106"/>
        <v>0</v>
      </c>
      <c r="BH393" s="145">
        <f t="shared" si="107"/>
        <v>0</v>
      </c>
      <c r="BI393" s="145">
        <f t="shared" si="108"/>
        <v>0</v>
      </c>
      <c r="BJ393" s="13" t="s">
        <v>83</v>
      </c>
      <c r="BK393" s="145">
        <f t="shared" si="109"/>
        <v>0</v>
      </c>
      <c r="BL393" s="13" t="s">
        <v>258</v>
      </c>
      <c r="BM393" s="144" t="s">
        <v>4541</v>
      </c>
    </row>
    <row r="394" spans="2:65" s="1" customFormat="1" ht="24.2" customHeight="1">
      <c r="B394" s="132"/>
      <c r="C394" s="146" t="s">
        <v>1321</v>
      </c>
      <c r="D394" s="146" t="s">
        <v>423</v>
      </c>
      <c r="E394" s="147" t="s">
        <v>4542</v>
      </c>
      <c r="F394" s="148" t="s">
        <v>4543</v>
      </c>
      <c r="G394" s="149" t="s">
        <v>401</v>
      </c>
      <c r="H394" s="150">
        <v>3</v>
      </c>
      <c r="I394" s="151"/>
      <c r="J394" s="152">
        <f t="shared" si="100"/>
        <v>0</v>
      </c>
      <c r="K394" s="148" t="s">
        <v>257</v>
      </c>
      <c r="L394" s="153"/>
      <c r="M394" s="154" t="s">
        <v>1</v>
      </c>
      <c r="N394" s="155" t="s">
        <v>41</v>
      </c>
      <c r="P394" s="142">
        <f t="shared" si="101"/>
        <v>0</v>
      </c>
      <c r="Q394" s="142">
        <v>0</v>
      </c>
      <c r="R394" s="142">
        <f t="shared" si="102"/>
        <v>0</v>
      </c>
      <c r="S394" s="142">
        <v>0</v>
      </c>
      <c r="T394" s="143">
        <f t="shared" si="103"/>
        <v>0</v>
      </c>
      <c r="AR394" s="144" t="s">
        <v>283</v>
      </c>
      <c r="AT394" s="144" t="s">
        <v>423</v>
      </c>
      <c r="AU394" s="144" t="s">
        <v>83</v>
      </c>
      <c r="AY394" s="13" t="s">
        <v>251</v>
      </c>
      <c r="BE394" s="145">
        <f t="shared" si="104"/>
        <v>0</v>
      </c>
      <c r="BF394" s="145">
        <f t="shared" si="105"/>
        <v>0</v>
      </c>
      <c r="BG394" s="145">
        <f t="shared" si="106"/>
        <v>0</v>
      </c>
      <c r="BH394" s="145">
        <f t="shared" si="107"/>
        <v>0</v>
      </c>
      <c r="BI394" s="145">
        <f t="shared" si="108"/>
        <v>0</v>
      </c>
      <c r="BJ394" s="13" t="s">
        <v>83</v>
      </c>
      <c r="BK394" s="145">
        <f t="shared" si="109"/>
        <v>0</v>
      </c>
      <c r="BL394" s="13" t="s">
        <v>258</v>
      </c>
      <c r="BM394" s="144" t="s">
        <v>4544</v>
      </c>
    </row>
    <row r="395" spans="2:65" s="1" customFormat="1" ht="16.5" customHeight="1">
      <c r="B395" s="132"/>
      <c r="C395" s="146" t="s">
        <v>1327</v>
      </c>
      <c r="D395" s="146" t="s">
        <v>423</v>
      </c>
      <c r="E395" s="147" t="s">
        <v>2769</v>
      </c>
      <c r="F395" s="148" t="s">
        <v>2770</v>
      </c>
      <c r="G395" s="149" t="s">
        <v>401</v>
      </c>
      <c r="H395" s="150">
        <v>17</v>
      </c>
      <c r="I395" s="151"/>
      <c r="J395" s="152">
        <f t="shared" si="100"/>
        <v>0</v>
      </c>
      <c r="K395" s="148" t="s">
        <v>257</v>
      </c>
      <c r="L395" s="153"/>
      <c r="M395" s="154" t="s">
        <v>1</v>
      </c>
      <c r="N395" s="155" t="s">
        <v>41</v>
      </c>
      <c r="P395" s="142">
        <f t="shared" si="101"/>
        <v>0</v>
      </c>
      <c r="Q395" s="142">
        <v>0</v>
      </c>
      <c r="R395" s="142">
        <f t="shared" si="102"/>
        <v>0</v>
      </c>
      <c r="S395" s="142">
        <v>0</v>
      </c>
      <c r="T395" s="143">
        <f t="shared" si="103"/>
        <v>0</v>
      </c>
      <c r="AR395" s="144" t="s">
        <v>283</v>
      </c>
      <c r="AT395" s="144" t="s">
        <v>423</v>
      </c>
      <c r="AU395" s="144" t="s">
        <v>83</v>
      </c>
      <c r="AY395" s="13" t="s">
        <v>251</v>
      </c>
      <c r="BE395" s="145">
        <f t="shared" si="104"/>
        <v>0</v>
      </c>
      <c r="BF395" s="145">
        <f t="shared" si="105"/>
        <v>0</v>
      </c>
      <c r="BG395" s="145">
        <f t="shared" si="106"/>
        <v>0</v>
      </c>
      <c r="BH395" s="145">
        <f t="shared" si="107"/>
        <v>0</v>
      </c>
      <c r="BI395" s="145">
        <f t="shared" si="108"/>
        <v>0</v>
      </c>
      <c r="BJ395" s="13" t="s">
        <v>83</v>
      </c>
      <c r="BK395" s="145">
        <f t="shared" si="109"/>
        <v>0</v>
      </c>
      <c r="BL395" s="13" t="s">
        <v>258</v>
      </c>
      <c r="BM395" s="144" t="s">
        <v>4545</v>
      </c>
    </row>
    <row r="396" spans="2:65" s="1" customFormat="1" ht="24.2" customHeight="1">
      <c r="B396" s="132"/>
      <c r="C396" s="146" t="s">
        <v>1331</v>
      </c>
      <c r="D396" s="146" t="s">
        <v>423</v>
      </c>
      <c r="E396" s="147" t="s">
        <v>2772</v>
      </c>
      <c r="F396" s="148" t="s">
        <v>2773</v>
      </c>
      <c r="G396" s="149" t="s">
        <v>401</v>
      </c>
      <c r="H396" s="150">
        <v>16</v>
      </c>
      <c r="I396" s="151"/>
      <c r="J396" s="152">
        <f t="shared" si="100"/>
        <v>0</v>
      </c>
      <c r="K396" s="148" t="s">
        <v>257</v>
      </c>
      <c r="L396" s="153"/>
      <c r="M396" s="154" t="s">
        <v>1</v>
      </c>
      <c r="N396" s="155" t="s">
        <v>41</v>
      </c>
      <c r="P396" s="142">
        <f t="shared" si="101"/>
        <v>0</v>
      </c>
      <c r="Q396" s="142">
        <v>0</v>
      </c>
      <c r="R396" s="142">
        <f t="shared" si="102"/>
        <v>0</v>
      </c>
      <c r="S396" s="142">
        <v>0</v>
      </c>
      <c r="T396" s="143">
        <f t="shared" si="103"/>
        <v>0</v>
      </c>
      <c r="AR396" s="144" t="s">
        <v>283</v>
      </c>
      <c r="AT396" s="144" t="s">
        <v>423</v>
      </c>
      <c r="AU396" s="144" t="s">
        <v>83</v>
      </c>
      <c r="AY396" s="13" t="s">
        <v>251</v>
      </c>
      <c r="BE396" s="145">
        <f t="shared" si="104"/>
        <v>0</v>
      </c>
      <c r="BF396" s="145">
        <f t="shared" si="105"/>
        <v>0</v>
      </c>
      <c r="BG396" s="145">
        <f t="shared" si="106"/>
        <v>0</v>
      </c>
      <c r="BH396" s="145">
        <f t="shared" si="107"/>
        <v>0</v>
      </c>
      <c r="BI396" s="145">
        <f t="shared" si="108"/>
        <v>0</v>
      </c>
      <c r="BJ396" s="13" t="s">
        <v>83</v>
      </c>
      <c r="BK396" s="145">
        <f t="shared" si="109"/>
        <v>0</v>
      </c>
      <c r="BL396" s="13" t="s">
        <v>258</v>
      </c>
      <c r="BM396" s="144" t="s">
        <v>4546</v>
      </c>
    </row>
    <row r="397" spans="2:65" s="1" customFormat="1" ht="16.5" customHeight="1">
      <c r="B397" s="132"/>
      <c r="C397" s="146" t="s">
        <v>1335</v>
      </c>
      <c r="D397" s="146" t="s">
        <v>423</v>
      </c>
      <c r="E397" s="147" t="s">
        <v>2775</v>
      </c>
      <c r="F397" s="148" t="s">
        <v>2776</v>
      </c>
      <c r="G397" s="149" t="s">
        <v>401</v>
      </c>
      <c r="H397" s="150">
        <v>49</v>
      </c>
      <c r="I397" s="151"/>
      <c r="J397" s="152">
        <f t="shared" si="100"/>
        <v>0</v>
      </c>
      <c r="K397" s="148" t="s">
        <v>257</v>
      </c>
      <c r="L397" s="153"/>
      <c r="M397" s="154" t="s">
        <v>1</v>
      </c>
      <c r="N397" s="155" t="s">
        <v>41</v>
      </c>
      <c r="P397" s="142">
        <f t="shared" si="101"/>
        <v>0</v>
      </c>
      <c r="Q397" s="142">
        <v>0</v>
      </c>
      <c r="R397" s="142">
        <f t="shared" si="102"/>
        <v>0</v>
      </c>
      <c r="S397" s="142">
        <v>0</v>
      </c>
      <c r="T397" s="143">
        <f t="shared" si="103"/>
        <v>0</v>
      </c>
      <c r="AR397" s="144" t="s">
        <v>283</v>
      </c>
      <c r="AT397" s="144" t="s">
        <v>423</v>
      </c>
      <c r="AU397" s="144" t="s">
        <v>83</v>
      </c>
      <c r="AY397" s="13" t="s">
        <v>251</v>
      </c>
      <c r="BE397" s="145">
        <f t="shared" si="104"/>
        <v>0</v>
      </c>
      <c r="BF397" s="145">
        <f t="shared" si="105"/>
        <v>0</v>
      </c>
      <c r="BG397" s="145">
        <f t="shared" si="106"/>
        <v>0</v>
      </c>
      <c r="BH397" s="145">
        <f t="shared" si="107"/>
        <v>0</v>
      </c>
      <c r="BI397" s="145">
        <f t="shared" si="108"/>
        <v>0</v>
      </c>
      <c r="BJ397" s="13" t="s">
        <v>83</v>
      </c>
      <c r="BK397" s="145">
        <f t="shared" si="109"/>
        <v>0</v>
      </c>
      <c r="BL397" s="13" t="s">
        <v>258</v>
      </c>
      <c r="BM397" s="144" t="s">
        <v>4547</v>
      </c>
    </row>
    <row r="398" spans="2:65" s="1" customFormat="1" ht="16.5" customHeight="1">
      <c r="B398" s="132"/>
      <c r="C398" s="146" t="s">
        <v>1339</v>
      </c>
      <c r="D398" s="146" t="s">
        <v>423</v>
      </c>
      <c r="E398" s="147" t="s">
        <v>2778</v>
      </c>
      <c r="F398" s="148" t="s">
        <v>2779</v>
      </c>
      <c r="G398" s="149" t="s">
        <v>401</v>
      </c>
      <c r="H398" s="150">
        <v>15</v>
      </c>
      <c r="I398" s="151"/>
      <c r="J398" s="152">
        <f t="shared" si="100"/>
        <v>0</v>
      </c>
      <c r="K398" s="148" t="s">
        <v>257</v>
      </c>
      <c r="L398" s="153"/>
      <c r="M398" s="154" t="s">
        <v>1</v>
      </c>
      <c r="N398" s="155" t="s">
        <v>41</v>
      </c>
      <c r="P398" s="142">
        <f t="shared" si="101"/>
        <v>0</v>
      </c>
      <c r="Q398" s="142">
        <v>0</v>
      </c>
      <c r="R398" s="142">
        <f t="shared" si="102"/>
        <v>0</v>
      </c>
      <c r="S398" s="142">
        <v>0</v>
      </c>
      <c r="T398" s="143">
        <f t="shared" si="103"/>
        <v>0</v>
      </c>
      <c r="AR398" s="144" t="s">
        <v>283</v>
      </c>
      <c r="AT398" s="144" t="s">
        <v>423</v>
      </c>
      <c r="AU398" s="144" t="s">
        <v>83</v>
      </c>
      <c r="AY398" s="13" t="s">
        <v>251</v>
      </c>
      <c r="BE398" s="145">
        <f t="shared" si="104"/>
        <v>0</v>
      </c>
      <c r="BF398" s="145">
        <f t="shared" si="105"/>
        <v>0</v>
      </c>
      <c r="BG398" s="145">
        <f t="shared" si="106"/>
        <v>0</v>
      </c>
      <c r="BH398" s="145">
        <f t="shared" si="107"/>
        <v>0</v>
      </c>
      <c r="BI398" s="145">
        <f t="shared" si="108"/>
        <v>0</v>
      </c>
      <c r="BJ398" s="13" t="s">
        <v>83</v>
      </c>
      <c r="BK398" s="145">
        <f t="shared" si="109"/>
        <v>0</v>
      </c>
      <c r="BL398" s="13" t="s">
        <v>258</v>
      </c>
      <c r="BM398" s="144" t="s">
        <v>4548</v>
      </c>
    </row>
    <row r="399" spans="2:65" s="1" customFormat="1" ht="16.5" customHeight="1">
      <c r="B399" s="132"/>
      <c r="C399" s="146" t="s">
        <v>1343</v>
      </c>
      <c r="D399" s="146" t="s">
        <v>423</v>
      </c>
      <c r="E399" s="147" t="s">
        <v>2781</v>
      </c>
      <c r="F399" s="148" t="s">
        <v>2782</v>
      </c>
      <c r="G399" s="149" t="s">
        <v>401</v>
      </c>
      <c r="H399" s="150">
        <v>8</v>
      </c>
      <c r="I399" s="151"/>
      <c r="J399" s="152">
        <f t="shared" si="100"/>
        <v>0</v>
      </c>
      <c r="K399" s="148" t="s">
        <v>257</v>
      </c>
      <c r="L399" s="153"/>
      <c r="M399" s="154" t="s">
        <v>1</v>
      </c>
      <c r="N399" s="155" t="s">
        <v>41</v>
      </c>
      <c r="P399" s="142">
        <f t="shared" si="101"/>
        <v>0</v>
      </c>
      <c r="Q399" s="142">
        <v>0</v>
      </c>
      <c r="R399" s="142">
        <f t="shared" si="102"/>
        <v>0</v>
      </c>
      <c r="S399" s="142">
        <v>0</v>
      </c>
      <c r="T399" s="143">
        <f t="shared" si="103"/>
        <v>0</v>
      </c>
      <c r="AR399" s="144" t="s">
        <v>283</v>
      </c>
      <c r="AT399" s="144" t="s">
        <v>423</v>
      </c>
      <c r="AU399" s="144" t="s">
        <v>83</v>
      </c>
      <c r="AY399" s="13" t="s">
        <v>251</v>
      </c>
      <c r="BE399" s="145">
        <f t="shared" si="104"/>
        <v>0</v>
      </c>
      <c r="BF399" s="145">
        <f t="shared" si="105"/>
        <v>0</v>
      </c>
      <c r="BG399" s="145">
        <f t="shared" si="106"/>
        <v>0</v>
      </c>
      <c r="BH399" s="145">
        <f t="shared" si="107"/>
        <v>0</v>
      </c>
      <c r="BI399" s="145">
        <f t="shared" si="108"/>
        <v>0</v>
      </c>
      <c r="BJ399" s="13" t="s">
        <v>83</v>
      </c>
      <c r="BK399" s="145">
        <f t="shared" si="109"/>
        <v>0</v>
      </c>
      <c r="BL399" s="13" t="s">
        <v>258</v>
      </c>
      <c r="BM399" s="144" t="s">
        <v>4549</v>
      </c>
    </row>
    <row r="400" spans="2:65" s="1" customFormat="1" ht="16.5" customHeight="1">
      <c r="B400" s="132"/>
      <c r="C400" s="146" t="s">
        <v>1347</v>
      </c>
      <c r="D400" s="146" t="s">
        <v>423</v>
      </c>
      <c r="E400" s="147" t="s">
        <v>2784</v>
      </c>
      <c r="F400" s="148" t="s">
        <v>2785</v>
      </c>
      <c r="G400" s="149" t="s">
        <v>401</v>
      </c>
      <c r="H400" s="150">
        <v>4</v>
      </c>
      <c r="I400" s="151"/>
      <c r="J400" s="152">
        <f t="shared" si="100"/>
        <v>0</v>
      </c>
      <c r="K400" s="148" t="s">
        <v>257</v>
      </c>
      <c r="L400" s="153"/>
      <c r="M400" s="154" t="s">
        <v>1</v>
      </c>
      <c r="N400" s="155" t="s">
        <v>41</v>
      </c>
      <c r="P400" s="142">
        <f t="shared" si="101"/>
        <v>0</v>
      </c>
      <c r="Q400" s="142">
        <v>0</v>
      </c>
      <c r="R400" s="142">
        <f t="shared" si="102"/>
        <v>0</v>
      </c>
      <c r="S400" s="142">
        <v>0</v>
      </c>
      <c r="T400" s="143">
        <f t="shared" si="103"/>
        <v>0</v>
      </c>
      <c r="AR400" s="144" t="s">
        <v>283</v>
      </c>
      <c r="AT400" s="144" t="s">
        <v>423</v>
      </c>
      <c r="AU400" s="144" t="s">
        <v>83</v>
      </c>
      <c r="AY400" s="13" t="s">
        <v>251</v>
      </c>
      <c r="BE400" s="145">
        <f t="shared" si="104"/>
        <v>0</v>
      </c>
      <c r="BF400" s="145">
        <f t="shared" si="105"/>
        <v>0</v>
      </c>
      <c r="BG400" s="145">
        <f t="shared" si="106"/>
        <v>0</v>
      </c>
      <c r="BH400" s="145">
        <f t="shared" si="107"/>
        <v>0</v>
      </c>
      <c r="BI400" s="145">
        <f t="shared" si="108"/>
        <v>0</v>
      </c>
      <c r="BJ400" s="13" t="s">
        <v>83</v>
      </c>
      <c r="BK400" s="145">
        <f t="shared" si="109"/>
        <v>0</v>
      </c>
      <c r="BL400" s="13" t="s">
        <v>258</v>
      </c>
      <c r="BM400" s="144" t="s">
        <v>4550</v>
      </c>
    </row>
    <row r="401" spans="2:65" s="1" customFormat="1" ht="16.5" customHeight="1">
      <c r="B401" s="132"/>
      <c r="C401" s="146" t="s">
        <v>1351</v>
      </c>
      <c r="D401" s="146" t="s">
        <v>423</v>
      </c>
      <c r="E401" s="147" t="s">
        <v>2787</v>
      </c>
      <c r="F401" s="148" t="s">
        <v>2788</v>
      </c>
      <c r="G401" s="149" t="s">
        <v>411</v>
      </c>
      <c r="H401" s="150">
        <v>316</v>
      </c>
      <c r="I401" s="151"/>
      <c r="J401" s="152">
        <f t="shared" si="100"/>
        <v>0</v>
      </c>
      <c r="K401" s="148" t="s">
        <v>257</v>
      </c>
      <c r="L401" s="153"/>
      <c r="M401" s="154" t="s">
        <v>1</v>
      </c>
      <c r="N401" s="155" t="s">
        <v>41</v>
      </c>
      <c r="P401" s="142">
        <f t="shared" si="101"/>
        <v>0</v>
      </c>
      <c r="Q401" s="142">
        <v>0</v>
      </c>
      <c r="R401" s="142">
        <f t="shared" si="102"/>
        <v>0</v>
      </c>
      <c r="S401" s="142">
        <v>0</v>
      </c>
      <c r="T401" s="143">
        <f t="shared" si="103"/>
        <v>0</v>
      </c>
      <c r="AR401" s="144" t="s">
        <v>283</v>
      </c>
      <c r="AT401" s="144" t="s">
        <v>423</v>
      </c>
      <c r="AU401" s="144" t="s">
        <v>83</v>
      </c>
      <c r="AY401" s="13" t="s">
        <v>251</v>
      </c>
      <c r="BE401" s="145">
        <f t="shared" si="104"/>
        <v>0</v>
      </c>
      <c r="BF401" s="145">
        <f t="shared" si="105"/>
        <v>0</v>
      </c>
      <c r="BG401" s="145">
        <f t="shared" si="106"/>
        <v>0</v>
      </c>
      <c r="BH401" s="145">
        <f t="shared" si="107"/>
        <v>0</v>
      </c>
      <c r="BI401" s="145">
        <f t="shared" si="108"/>
        <v>0</v>
      </c>
      <c r="BJ401" s="13" t="s">
        <v>83</v>
      </c>
      <c r="BK401" s="145">
        <f t="shared" si="109"/>
        <v>0</v>
      </c>
      <c r="BL401" s="13" t="s">
        <v>258</v>
      </c>
      <c r="BM401" s="144" t="s">
        <v>4551</v>
      </c>
    </row>
    <row r="402" spans="2:65" s="1" customFormat="1" ht="16.5" customHeight="1">
      <c r="B402" s="132"/>
      <c r="C402" s="146" t="s">
        <v>1357</v>
      </c>
      <c r="D402" s="146" t="s">
        <v>423</v>
      </c>
      <c r="E402" s="147" t="s">
        <v>2793</v>
      </c>
      <c r="F402" s="148" t="s">
        <v>2794</v>
      </c>
      <c r="G402" s="149" t="s">
        <v>401</v>
      </c>
      <c r="H402" s="150">
        <v>8</v>
      </c>
      <c r="I402" s="151"/>
      <c r="J402" s="152">
        <f t="shared" si="100"/>
        <v>0</v>
      </c>
      <c r="K402" s="148" t="s">
        <v>257</v>
      </c>
      <c r="L402" s="153"/>
      <c r="M402" s="154" t="s">
        <v>1</v>
      </c>
      <c r="N402" s="155" t="s">
        <v>41</v>
      </c>
      <c r="P402" s="142">
        <f t="shared" si="101"/>
        <v>0</v>
      </c>
      <c r="Q402" s="142">
        <v>0</v>
      </c>
      <c r="R402" s="142">
        <f t="shared" si="102"/>
        <v>0</v>
      </c>
      <c r="S402" s="142">
        <v>0</v>
      </c>
      <c r="T402" s="143">
        <f t="shared" si="103"/>
        <v>0</v>
      </c>
      <c r="AR402" s="144" t="s">
        <v>283</v>
      </c>
      <c r="AT402" s="144" t="s">
        <v>423</v>
      </c>
      <c r="AU402" s="144" t="s">
        <v>83</v>
      </c>
      <c r="AY402" s="13" t="s">
        <v>251</v>
      </c>
      <c r="BE402" s="145">
        <f t="shared" si="104"/>
        <v>0</v>
      </c>
      <c r="BF402" s="145">
        <f t="shared" si="105"/>
        <v>0</v>
      </c>
      <c r="BG402" s="145">
        <f t="shared" si="106"/>
        <v>0</v>
      </c>
      <c r="BH402" s="145">
        <f t="shared" si="107"/>
        <v>0</v>
      </c>
      <c r="BI402" s="145">
        <f t="shared" si="108"/>
        <v>0</v>
      </c>
      <c r="BJ402" s="13" t="s">
        <v>83</v>
      </c>
      <c r="BK402" s="145">
        <f t="shared" si="109"/>
        <v>0</v>
      </c>
      <c r="BL402" s="13" t="s">
        <v>258</v>
      </c>
      <c r="BM402" s="144" t="s">
        <v>4552</v>
      </c>
    </row>
    <row r="403" spans="2:65" s="1" customFormat="1" ht="16.5" customHeight="1">
      <c r="B403" s="132"/>
      <c r="C403" s="146" t="s">
        <v>1361</v>
      </c>
      <c r="D403" s="146" t="s">
        <v>423</v>
      </c>
      <c r="E403" s="147" t="s">
        <v>2796</v>
      </c>
      <c r="F403" s="148" t="s">
        <v>2797</v>
      </c>
      <c r="G403" s="149" t="s">
        <v>401</v>
      </c>
      <c r="H403" s="150">
        <v>13</v>
      </c>
      <c r="I403" s="151"/>
      <c r="J403" s="152">
        <f t="shared" si="100"/>
        <v>0</v>
      </c>
      <c r="K403" s="148" t="s">
        <v>257</v>
      </c>
      <c r="L403" s="153"/>
      <c r="M403" s="154" t="s">
        <v>1</v>
      </c>
      <c r="N403" s="155" t="s">
        <v>41</v>
      </c>
      <c r="P403" s="142">
        <f t="shared" si="101"/>
        <v>0</v>
      </c>
      <c r="Q403" s="142">
        <v>0</v>
      </c>
      <c r="R403" s="142">
        <f t="shared" si="102"/>
        <v>0</v>
      </c>
      <c r="S403" s="142">
        <v>0</v>
      </c>
      <c r="T403" s="143">
        <f t="shared" si="103"/>
        <v>0</v>
      </c>
      <c r="AR403" s="144" t="s">
        <v>283</v>
      </c>
      <c r="AT403" s="144" t="s">
        <v>423</v>
      </c>
      <c r="AU403" s="144" t="s">
        <v>83</v>
      </c>
      <c r="AY403" s="13" t="s">
        <v>251</v>
      </c>
      <c r="BE403" s="145">
        <f t="shared" si="104"/>
        <v>0</v>
      </c>
      <c r="BF403" s="145">
        <f t="shared" si="105"/>
        <v>0</v>
      </c>
      <c r="BG403" s="145">
        <f t="shared" si="106"/>
        <v>0</v>
      </c>
      <c r="BH403" s="145">
        <f t="shared" si="107"/>
        <v>0</v>
      </c>
      <c r="BI403" s="145">
        <f t="shared" si="108"/>
        <v>0</v>
      </c>
      <c r="BJ403" s="13" t="s">
        <v>83</v>
      </c>
      <c r="BK403" s="145">
        <f t="shared" si="109"/>
        <v>0</v>
      </c>
      <c r="BL403" s="13" t="s">
        <v>258</v>
      </c>
      <c r="BM403" s="144" t="s">
        <v>4553</v>
      </c>
    </row>
    <row r="404" spans="2:65" s="1" customFormat="1" ht="16.5" customHeight="1">
      <c r="B404" s="132"/>
      <c r="C404" s="146" t="s">
        <v>1365</v>
      </c>
      <c r="D404" s="146" t="s">
        <v>423</v>
      </c>
      <c r="E404" s="147" t="s">
        <v>4554</v>
      </c>
      <c r="F404" s="148" t="s">
        <v>4555</v>
      </c>
      <c r="G404" s="149" t="s">
        <v>401</v>
      </c>
      <c r="H404" s="150">
        <v>2</v>
      </c>
      <c r="I404" s="151"/>
      <c r="J404" s="152">
        <f t="shared" si="100"/>
        <v>0</v>
      </c>
      <c r="K404" s="148" t="s">
        <v>257</v>
      </c>
      <c r="L404" s="153"/>
      <c r="M404" s="154" t="s">
        <v>1</v>
      </c>
      <c r="N404" s="155" t="s">
        <v>41</v>
      </c>
      <c r="P404" s="142">
        <f t="shared" si="101"/>
        <v>0</v>
      </c>
      <c r="Q404" s="142">
        <v>0</v>
      </c>
      <c r="R404" s="142">
        <f t="shared" si="102"/>
        <v>0</v>
      </c>
      <c r="S404" s="142">
        <v>0</v>
      </c>
      <c r="T404" s="143">
        <f t="shared" si="103"/>
        <v>0</v>
      </c>
      <c r="AR404" s="144" t="s">
        <v>283</v>
      </c>
      <c r="AT404" s="144" t="s">
        <v>423</v>
      </c>
      <c r="AU404" s="144" t="s">
        <v>83</v>
      </c>
      <c r="AY404" s="13" t="s">
        <v>251</v>
      </c>
      <c r="BE404" s="145">
        <f t="shared" si="104"/>
        <v>0</v>
      </c>
      <c r="BF404" s="145">
        <f t="shared" si="105"/>
        <v>0</v>
      </c>
      <c r="BG404" s="145">
        <f t="shared" si="106"/>
        <v>0</v>
      </c>
      <c r="BH404" s="145">
        <f t="shared" si="107"/>
        <v>0</v>
      </c>
      <c r="BI404" s="145">
        <f t="shared" si="108"/>
        <v>0</v>
      </c>
      <c r="BJ404" s="13" t="s">
        <v>83</v>
      </c>
      <c r="BK404" s="145">
        <f t="shared" si="109"/>
        <v>0</v>
      </c>
      <c r="BL404" s="13" t="s">
        <v>258</v>
      </c>
      <c r="BM404" s="144" t="s">
        <v>4556</v>
      </c>
    </row>
    <row r="405" spans="2:65" s="1" customFormat="1" ht="16.5" customHeight="1">
      <c r="B405" s="132"/>
      <c r="C405" s="146" t="s">
        <v>1371</v>
      </c>
      <c r="D405" s="146" t="s">
        <v>423</v>
      </c>
      <c r="E405" s="147" t="s">
        <v>2799</v>
      </c>
      <c r="F405" s="148" t="s">
        <v>2800</v>
      </c>
      <c r="G405" s="149" t="s">
        <v>401</v>
      </c>
      <c r="H405" s="150">
        <v>13</v>
      </c>
      <c r="I405" s="151"/>
      <c r="J405" s="152">
        <f t="shared" si="100"/>
        <v>0</v>
      </c>
      <c r="K405" s="148" t="s">
        <v>257</v>
      </c>
      <c r="L405" s="153"/>
      <c r="M405" s="154" t="s">
        <v>1</v>
      </c>
      <c r="N405" s="155" t="s">
        <v>41</v>
      </c>
      <c r="P405" s="142">
        <f t="shared" si="101"/>
        <v>0</v>
      </c>
      <c r="Q405" s="142">
        <v>0</v>
      </c>
      <c r="R405" s="142">
        <f t="shared" si="102"/>
        <v>0</v>
      </c>
      <c r="S405" s="142">
        <v>0</v>
      </c>
      <c r="T405" s="143">
        <f t="shared" si="103"/>
        <v>0</v>
      </c>
      <c r="AR405" s="144" t="s">
        <v>283</v>
      </c>
      <c r="AT405" s="144" t="s">
        <v>423</v>
      </c>
      <c r="AU405" s="144" t="s">
        <v>83</v>
      </c>
      <c r="AY405" s="13" t="s">
        <v>251</v>
      </c>
      <c r="BE405" s="145">
        <f t="shared" si="104"/>
        <v>0</v>
      </c>
      <c r="BF405" s="145">
        <f t="shared" si="105"/>
        <v>0</v>
      </c>
      <c r="BG405" s="145">
        <f t="shared" si="106"/>
        <v>0</v>
      </c>
      <c r="BH405" s="145">
        <f t="shared" si="107"/>
        <v>0</v>
      </c>
      <c r="BI405" s="145">
        <f t="shared" si="108"/>
        <v>0</v>
      </c>
      <c r="BJ405" s="13" t="s">
        <v>83</v>
      </c>
      <c r="BK405" s="145">
        <f t="shared" si="109"/>
        <v>0</v>
      </c>
      <c r="BL405" s="13" t="s">
        <v>258</v>
      </c>
      <c r="BM405" s="144" t="s">
        <v>4557</v>
      </c>
    </row>
    <row r="406" spans="2:65" s="1" customFormat="1" ht="16.5" customHeight="1">
      <c r="B406" s="132"/>
      <c r="C406" s="146" t="s">
        <v>1375</v>
      </c>
      <c r="D406" s="146" t="s">
        <v>423</v>
      </c>
      <c r="E406" s="147" t="s">
        <v>2713</v>
      </c>
      <c r="F406" s="148" t="s">
        <v>2714</v>
      </c>
      <c r="G406" s="149" t="s">
        <v>401</v>
      </c>
      <c r="H406" s="150">
        <v>119</v>
      </c>
      <c r="I406" s="151"/>
      <c r="J406" s="152">
        <f t="shared" si="100"/>
        <v>0</v>
      </c>
      <c r="K406" s="148" t="s">
        <v>257</v>
      </c>
      <c r="L406" s="153"/>
      <c r="M406" s="154" t="s">
        <v>1</v>
      </c>
      <c r="N406" s="155" t="s">
        <v>41</v>
      </c>
      <c r="P406" s="142">
        <f t="shared" si="101"/>
        <v>0</v>
      </c>
      <c r="Q406" s="142">
        <v>0</v>
      </c>
      <c r="R406" s="142">
        <f t="shared" si="102"/>
        <v>0</v>
      </c>
      <c r="S406" s="142">
        <v>0</v>
      </c>
      <c r="T406" s="143">
        <f t="shared" si="103"/>
        <v>0</v>
      </c>
      <c r="AR406" s="144" t="s">
        <v>283</v>
      </c>
      <c r="AT406" s="144" t="s">
        <v>423</v>
      </c>
      <c r="AU406" s="144" t="s">
        <v>83</v>
      </c>
      <c r="AY406" s="13" t="s">
        <v>251</v>
      </c>
      <c r="BE406" s="145">
        <f t="shared" si="104"/>
        <v>0</v>
      </c>
      <c r="BF406" s="145">
        <f t="shared" si="105"/>
        <v>0</v>
      </c>
      <c r="BG406" s="145">
        <f t="shared" si="106"/>
        <v>0</v>
      </c>
      <c r="BH406" s="145">
        <f t="shared" si="107"/>
        <v>0</v>
      </c>
      <c r="BI406" s="145">
        <f t="shared" si="108"/>
        <v>0</v>
      </c>
      <c r="BJ406" s="13" t="s">
        <v>83</v>
      </c>
      <c r="BK406" s="145">
        <f t="shared" si="109"/>
        <v>0</v>
      </c>
      <c r="BL406" s="13" t="s">
        <v>258</v>
      </c>
      <c r="BM406" s="144" t="s">
        <v>4558</v>
      </c>
    </row>
    <row r="407" spans="2:65" s="1" customFormat="1" ht="24.2" customHeight="1">
      <c r="B407" s="132"/>
      <c r="C407" s="146" t="s">
        <v>1379</v>
      </c>
      <c r="D407" s="146" t="s">
        <v>423</v>
      </c>
      <c r="E407" s="147" t="s">
        <v>2802</v>
      </c>
      <c r="F407" s="148" t="s">
        <v>2803</v>
      </c>
      <c r="G407" s="149" t="s">
        <v>401</v>
      </c>
      <c r="H407" s="150">
        <v>9</v>
      </c>
      <c r="I407" s="151"/>
      <c r="J407" s="152">
        <f t="shared" si="100"/>
        <v>0</v>
      </c>
      <c r="K407" s="148" t="s">
        <v>257</v>
      </c>
      <c r="L407" s="153"/>
      <c r="M407" s="154" t="s">
        <v>1</v>
      </c>
      <c r="N407" s="155" t="s">
        <v>41</v>
      </c>
      <c r="P407" s="142">
        <f t="shared" si="101"/>
        <v>0</v>
      </c>
      <c r="Q407" s="142">
        <v>0</v>
      </c>
      <c r="R407" s="142">
        <f t="shared" si="102"/>
        <v>0</v>
      </c>
      <c r="S407" s="142">
        <v>0</v>
      </c>
      <c r="T407" s="143">
        <f t="shared" si="103"/>
        <v>0</v>
      </c>
      <c r="AR407" s="144" t="s">
        <v>283</v>
      </c>
      <c r="AT407" s="144" t="s">
        <v>423</v>
      </c>
      <c r="AU407" s="144" t="s">
        <v>83</v>
      </c>
      <c r="AY407" s="13" t="s">
        <v>251</v>
      </c>
      <c r="BE407" s="145">
        <f t="shared" si="104"/>
        <v>0</v>
      </c>
      <c r="BF407" s="145">
        <f t="shared" si="105"/>
        <v>0</v>
      </c>
      <c r="BG407" s="145">
        <f t="shared" si="106"/>
        <v>0</v>
      </c>
      <c r="BH407" s="145">
        <f t="shared" si="107"/>
        <v>0</v>
      </c>
      <c r="BI407" s="145">
        <f t="shared" si="108"/>
        <v>0</v>
      </c>
      <c r="BJ407" s="13" t="s">
        <v>83</v>
      </c>
      <c r="BK407" s="145">
        <f t="shared" si="109"/>
        <v>0</v>
      </c>
      <c r="BL407" s="13" t="s">
        <v>258</v>
      </c>
      <c r="BM407" s="144" t="s">
        <v>4559</v>
      </c>
    </row>
    <row r="408" spans="2:65" s="1" customFormat="1" ht="24.2" customHeight="1">
      <c r="B408" s="132"/>
      <c r="C408" s="146" t="s">
        <v>1383</v>
      </c>
      <c r="D408" s="146" t="s">
        <v>423</v>
      </c>
      <c r="E408" s="147" t="s">
        <v>2805</v>
      </c>
      <c r="F408" s="148" t="s">
        <v>2806</v>
      </c>
      <c r="G408" s="149" t="s">
        <v>401</v>
      </c>
      <c r="H408" s="150">
        <v>8</v>
      </c>
      <c r="I408" s="151"/>
      <c r="J408" s="152">
        <f t="shared" si="100"/>
        <v>0</v>
      </c>
      <c r="K408" s="148" t="s">
        <v>257</v>
      </c>
      <c r="L408" s="153"/>
      <c r="M408" s="154" t="s">
        <v>1</v>
      </c>
      <c r="N408" s="155" t="s">
        <v>41</v>
      </c>
      <c r="P408" s="142">
        <f t="shared" si="101"/>
        <v>0</v>
      </c>
      <c r="Q408" s="142">
        <v>0</v>
      </c>
      <c r="R408" s="142">
        <f t="shared" si="102"/>
        <v>0</v>
      </c>
      <c r="S408" s="142">
        <v>0</v>
      </c>
      <c r="T408" s="143">
        <f t="shared" si="103"/>
        <v>0</v>
      </c>
      <c r="AR408" s="144" t="s">
        <v>283</v>
      </c>
      <c r="AT408" s="144" t="s">
        <v>423</v>
      </c>
      <c r="AU408" s="144" t="s">
        <v>83</v>
      </c>
      <c r="AY408" s="13" t="s">
        <v>251</v>
      </c>
      <c r="BE408" s="145">
        <f t="shared" si="104"/>
        <v>0</v>
      </c>
      <c r="BF408" s="145">
        <f t="shared" si="105"/>
        <v>0</v>
      </c>
      <c r="BG408" s="145">
        <f t="shared" si="106"/>
        <v>0</v>
      </c>
      <c r="BH408" s="145">
        <f t="shared" si="107"/>
        <v>0</v>
      </c>
      <c r="BI408" s="145">
        <f t="shared" si="108"/>
        <v>0</v>
      </c>
      <c r="BJ408" s="13" t="s">
        <v>83</v>
      </c>
      <c r="BK408" s="145">
        <f t="shared" si="109"/>
        <v>0</v>
      </c>
      <c r="BL408" s="13" t="s">
        <v>258</v>
      </c>
      <c r="BM408" s="144" t="s">
        <v>4560</v>
      </c>
    </row>
    <row r="409" spans="2:65" s="1" customFormat="1" ht="16.5" customHeight="1">
      <c r="B409" s="132"/>
      <c r="C409" s="146" t="s">
        <v>1387</v>
      </c>
      <c r="D409" s="146" t="s">
        <v>423</v>
      </c>
      <c r="E409" s="147" t="s">
        <v>4561</v>
      </c>
      <c r="F409" s="148" t="s">
        <v>4562</v>
      </c>
      <c r="G409" s="149" t="s">
        <v>411</v>
      </c>
      <c r="H409" s="150">
        <v>60</v>
      </c>
      <c r="I409" s="151"/>
      <c r="J409" s="152">
        <f t="shared" si="100"/>
        <v>0</v>
      </c>
      <c r="K409" s="148" t="s">
        <v>257</v>
      </c>
      <c r="L409" s="153"/>
      <c r="M409" s="154" t="s">
        <v>1</v>
      </c>
      <c r="N409" s="155" t="s">
        <v>41</v>
      </c>
      <c r="P409" s="142">
        <f t="shared" si="101"/>
        <v>0</v>
      </c>
      <c r="Q409" s="142">
        <v>0</v>
      </c>
      <c r="R409" s="142">
        <f t="shared" si="102"/>
        <v>0</v>
      </c>
      <c r="S409" s="142">
        <v>0</v>
      </c>
      <c r="T409" s="143">
        <f t="shared" si="103"/>
        <v>0</v>
      </c>
      <c r="AR409" s="144" t="s">
        <v>283</v>
      </c>
      <c r="AT409" s="144" t="s">
        <v>423</v>
      </c>
      <c r="AU409" s="144" t="s">
        <v>83</v>
      </c>
      <c r="AY409" s="13" t="s">
        <v>251</v>
      </c>
      <c r="BE409" s="145">
        <f t="shared" si="104"/>
        <v>0</v>
      </c>
      <c r="BF409" s="145">
        <f t="shared" si="105"/>
        <v>0</v>
      </c>
      <c r="BG409" s="145">
        <f t="shared" si="106"/>
        <v>0</v>
      </c>
      <c r="BH409" s="145">
        <f t="shared" si="107"/>
        <v>0</v>
      </c>
      <c r="BI409" s="145">
        <f t="shared" si="108"/>
        <v>0</v>
      </c>
      <c r="BJ409" s="13" t="s">
        <v>83</v>
      </c>
      <c r="BK409" s="145">
        <f t="shared" si="109"/>
        <v>0</v>
      </c>
      <c r="BL409" s="13" t="s">
        <v>258</v>
      </c>
      <c r="BM409" s="144" t="s">
        <v>4563</v>
      </c>
    </row>
    <row r="410" spans="2:65" s="1" customFormat="1" ht="24.2" customHeight="1">
      <c r="B410" s="132"/>
      <c r="C410" s="146" t="s">
        <v>1391</v>
      </c>
      <c r="D410" s="146" t="s">
        <v>423</v>
      </c>
      <c r="E410" s="147" t="s">
        <v>2811</v>
      </c>
      <c r="F410" s="148" t="s">
        <v>2812</v>
      </c>
      <c r="G410" s="149" t="s">
        <v>411</v>
      </c>
      <c r="H410" s="150">
        <v>270</v>
      </c>
      <c r="I410" s="151"/>
      <c r="J410" s="152">
        <f t="shared" si="100"/>
        <v>0</v>
      </c>
      <c r="K410" s="148" t="s">
        <v>257</v>
      </c>
      <c r="L410" s="153"/>
      <c r="M410" s="154" t="s">
        <v>1</v>
      </c>
      <c r="N410" s="155" t="s">
        <v>41</v>
      </c>
      <c r="P410" s="142">
        <f t="shared" si="101"/>
        <v>0</v>
      </c>
      <c r="Q410" s="142">
        <v>0</v>
      </c>
      <c r="R410" s="142">
        <f t="shared" si="102"/>
        <v>0</v>
      </c>
      <c r="S410" s="142">
        <v>0</v>
      </c>
      <c r="T410" s="143">
        <f t="shared" si="103"/>
        <v>0</v>
      </c>
      <c r="AR410" s="144" t="s">
        <v>283</v>
      </c>
      <c r="AT410" s="144" t="s">
        <v>423</v>
      </c>
      <c r="AU410" s="144" t="s">
        <v>83</v>
      </c>
      <c r="AY410" s="13" t="s">
        <v>251</v>
      </c>
      <c r="BE410" s="145">
        <f t="shared" si="104"/>
        <v>0</v>
      </c>
      <c r="BF410" s="145">
        <f t="shared" si="105"/>
        <v>0</v>
      </c>
      <c r="BG410" s="145">
        <f t="shared" si="106"/>
        <v>0</v>
      </c>
      <c r="BH410" s="145">
        <f t="shared" si="107"/>
        <v>0</v>
      </c>
      <c r="BI410" s="145">
        <f t="shared" si="108"/>
        <v>0</v>
      </c>
      <c r="BJ410" s="13" t="s">
        <v>83</v>
      </c>
      <c r="BK410" s="145">
        <f t="shared" si="109"/>
        <v>0</v>
      </c>
      <c r="BL410" s="13" t="s">
        <v>258</v>
      </c>
      <c r="BM410" s="144" t="s">
        <v>4564</v>
      </c>
    </row>
    <row r="411" spans="2:65" s="1" customFormat="1" ht="24.2" customHeight="1">
      <c r="B411" s="132"/>
      <c r="C411" s="146" t="s">
        <v>587</v>
      </c>
      <c r="D411" s="146" t="s">
        <v>423</v>
      </c>
      <c r="E411" s="147" t="s">
        <v>2814</v>
      </c>
      <c r="F411" s="148" t="s">
        <v>2815</v>
      </c>
      <c r="G411" s="149" t="s">
        <v>411</v>
      </c>
      <c r="H411" s="150">
        <v>200</v>
      </c>
      <c r="I411" s="151"/>
      <c r="J411" s="152">
        <f t="shared" si="100"/>
        <v>0</v>
      </c>
      <c r="K411" s="148" t="s">
        <v>257</v>
      </c>
      <c r="L411" s="153"/>
      <c r="M411" s="154" t="s">
        <v>1</v>
      </c>
      <c r="N411" s="155" t="s">
        <v>41</v>
      </c>
      <c r="P411" s="142">
        <f t="shared" si="101"/>
        <v>0</v>
      </c>
      <c r="Q411" s="142">
        <v>0</v>
      </c>
      <c r="R411" s="142">
        <f t="shared" si="102"/>
        <v>0</v>
      </c>
      <c r="S411" s="142">
        <v>0</v>
      </c>
      <c r="T411" s="143">
        <f t="shared" si="103"/>
        <v>0</v>
      </c>
      <c r="AR411" s="144" t="s">
        <v>283</v>
      </c>
      <c r="AT411" s="144" t="s">
        <v>423</v>
      </c>
      <c r="AU411" s="144" t="s">
        <v>83</v>
      </c>
      <c r="AY411" s="13" t="s">
        <v>251</v>
      </c>
      <c r="BE411" s="145">
        <f t="shared" si="104"/>
        <v>0</v>
      </c>
      <c r="BF411" s="145">
        <f t="shared" si="105"/>
        <v>0</v>
      </c>
      <c r="BG411" s="145">
        <f t="shared" si="106"/>
        <v>0</v>
      </c>
      <c r="BH411" s="145">
        <f t="shared" si="107"/>
        <v>0</v>
      </c>
      <c r="BI411" s="145">
        <f t="shared" si="108"/>
        <v>0</v>
      </c>
      <c r="BJ411" s="13" t="s">
        <v>83</v>
      </c>
      <c r="BK411" s="145">
        <f t="shared" si="109"/>
        <v>0</v>
      </c>
      <c r="BL411" s="13" t="s">
        <v>258</v>
      </c>
      <c r="BM411" s="144" t="s">
        <v>4565</v>
      </c>
    </row>
    <row r="412" spans="2:65" s="1" customFormat="1" ht="16.5" customHeight="1">
      <c r="B412" s="132"/>
      <c r="C412" s="146" t="s">
        <v>591</v>
      </c>
      <c r="D412" s="146" t="s">
        <v>423</v>
      </c>
      <c r="E412" s="147" t="s">
        <v>2817</v>
      </c>
      <c r="F412" s="148" t="s">
        <v>2818</v>
      </c>
      <c r="G412" s="149" t="s">
        <v>411</v>
      </c>
      <c r="H412" s="150">
        <v>342</v>
      </c>
      <c r="I412" s="151"/>
      <c r="J412" s="152">
        <f t="shared" si="100"/>
        <v>0</v>
      </c>
      <c r="K412" s="148" t="s">
        <v>257</v>
      </c>
      <c r="L412" s="153"/>
      <c r="M412" s="154" t="s">
        <v>1</v>
      </c>
      <c r="N412" s="155" t="s">
        <v>41</v>
      </c>
      <c r="P412" s="142">
        <f t="shared" si="101"/>
        <v>0</v>
      </c>
      <c r="Q412" s="142">
        <v>0</v>
      </c>
      <c r="R412" s="142">
        <f t="shared" si="102"/>
        <v>0</v>
      </c>
      <c r="S412" s="142">
        <v>0</v>
      </c>
      <c r="T412" s="143">
        <f t="shared" si="103"/>
        <v>0</v>
      </c>
      <c r="AR412" s="144" t="s">
        <v>283</v>
      </c>
      <c r="AT412" s="144" t="s">
        <v>423</v>
      </c>
      <c r="AU412" s="144" t="s">
        <v>83</v>
      </c>
      <c r="AY412" s="13" t="s">
        <v>251</v>
      </c>
      <c r="BE412" s="145">
        <f t="shared" si="104"/>
        <v>0</v>
      </c>
      <c r="BF412" s="145">
        <f t="shared" si="105"/>
        <v>0</v>
      </c>
      <c r="BG412" s="145">
        <f t="shared" si="106"/>
        <v>0</v>
      </c>
      <c r="BH412" s="145">
        <f t="shared" si="107"/>
        <v>0</v>
      </c>
      <c r="BI412" s="145">
        <f t="shared" si="108"/>
        <v>0</v>
      </c>
      <c r="BJ412" s="13" t="s">
        <v>83</v>
      </c>
      <c r="BK412" s="145">
        <f t="shared" si="109"/>
        <v>0</v>
      </c>
      <c r="BL412" s="13" t="s">
        <v>258</v>
      </c>
      <c r="BM412" s="144" t="s">
        <v>4566</v>
      </c>
    </row>
    <row r="413" spans="2:65" s="1" customFormat="1" ht="16.5" customHeight="1">
      <c r="B413" s="132"/>
      <c r="C413" s="146" t="s">
        <v>749</v>
      </c>
      <c r="D413" s="146" t="s">
        <v>423</v>
      </c>
      <c r="E413" s="147" t="s">
        <v>2820</v>
      </c>
      <c r="F413" s="148" t="s">
        <v>2821</v>
      </c>
      <c r="G413" s="149" t="s">
        <v>411</v>
      </c>
      <c r="H413" s="150">
        <v>712</v>
      </c>
      <c r="I413" s="151"/>
      <c r="J413" s="152">
        <f t="shared" si="100"/>
        <v>0</v>
      </c>
      <c r="K413" s="148" t="s">
        <v>257</v>
      </c>
      <c r="L413" s="153"/>
      <c r="M413" s="154" t="s">
        <v>1</v>
      </c>
      <c r="N413" s="155" t="s">
        <v>41</v>
      </c>
      <c r="P413" s="142">
        <f t="shared" si="101"/>
        <v>0</v>
      </c>
      <c r="Q413" s="142">
        <v>0</v>
      </c>
      <c r="R413" s="142">
        <f t="shared" si="102"/>
        <v>0</v>
      </c>
      <c r="S413" s="142">
        <v>0</v>
      </c>
      <c r="T413" s="143">
        <f t="shared" si="103"/>
        <v>0</v>
      </c>
      <c r="AR413" s="144" t="s">
        <v>283</v>
      </c>
      <c r="AT413" s="144" t="s">
        <v>423</v>
      </c>
      <c r="AU413" s="144" t="s">
        <v>83</v>
      </c>
      <c r="AY413" s="13" t="s">
        <v>251</v>
      </c>
      <c r="BE413" s="145">
        <f t="shared" si="104"/>
        <v>0</v>
      </c>
      <c r="BF413" s="145">
        <f t="shared" si="105"/>
        <v>0</v>
      </c>
      <c r="BG413" s="145">
        <f t="shared" si="106"/>
        <v>0</v>
      </c>
      <c r="BH413" s="145">
        <f t="shared" si="107"/>
        <v>0</v>
      </c>
      <c r="BI413" s="145">
        <f t="shared" si="108"/>
        <v>0</v>
      </c>
      <c r="BJ413" s="13" t="s">
        <v>83</v>
      </c>
      <c r="BK413" s="145">
        <f t="shared" si="109"/>
        <v>0</v>
      </c>
      <c r="BL413" s="13" t="s">
        <v>258</v>
      </c>
      <c r="BM413" s="144" t="s">
        <v>4567</v>
      </c>
    </row>
    <row r="414" spans="2:65" s="1" customFormat="1" ht="21.75" customHeight="1">
      <c r="B414" s="132"/>
      <c r="C414" s="146" t="s">
        <v>753</v>
      </c>
      <c r="D414" s="146" t="s">
        <v>423</v>
      </c>
      <c r="E414" s="147" t="s">
        <v>2828</v>
      </c>
      <c r="F414" s="148" t="s">
        <v>2829</v>
      </c>
      <c r="G414" s="149" t="s">
        <v>411</v>
      </c>
      <c r="H414" s="150">
        <v>102</v>
      </c>
      <c r="I414" s="151"/>
      <c r="J414" s="152">
        <f t="shared" si="100"/>
        <v>0</v>
      </c>
      <c r="K414" s="148" t="s">
        <v>257</v>
      </c>
      <c r="L414" s="153"/>
      <c r="M414" s="154" t="s">
        <v>1</v>
      </c>
      <c r="N414" s="155" t="s">
        <v>41</v>
      </c>
      <c r="P414" s="142">
        <f t="shared" si="101"/>
        <v>0</v>
      </c>
      <c r="Q414" s="142">
        <v>0</v>
      </c>
      <c r="R414" s="142">
        <f t="shared" si="102"/>
        <v>0</v>
      </c>
      <c r="S414" s="142">
        <v>0</v>
      </c>
      <c r="T414" s="143">
        <f t="shared" si="103"/>
        <v>0</v>
      </c>
      <c r="AR414" s="144" t="s">
        <v>283</v>
      </c>
      <c r="AT414" s="144" t="s">
        <v>423</v>
      </c>
      <c r="AU414" s="144" t="s">
        <v>83</v>
      </c>
      <c r="AY414" s="13" t="s">
        <v>251</v>
      </c>
      <c r="BE414" s="145">
        <f t="shared" si="104"/>
        <v>0</v>
      </c>
      <c r="BF414" s="145">
        <f t="shared" si="105"/>
        <v>0</v>
      </c>
      <c r="BG414" s="145">
        <f t="shared" si="106"/>
        <v>0</v>
      </c>
      <c r="BH414" s="145">
        <f t="shared" si="107"/>
        <v>0</v>
      </c>
      <c r="BI414" s="145">
        <f t="shared" si="108"/>
        <v>0</v>
      </c>
      <c r="BJ414" s="13" t="s">
        <v>83</v>
      </c>
      <c r="BK414" s="145">
        <f t="shared" si="109"/>
        <v>0</v>
      </c>
      <c r="BL414" s="13" t="s">
        <v>258</v>
      </c>
      <c r="BM414" s="144" t="s">
        <v>4568</v>
      </c>
    </row>
    <row r="415" spans="2:65" s="1" customFormat="1" ht="16.5" customHeight="1">
      <c r="B415" s="132"/>
      <c r="C415" s="146" t="s">
        <v>565</v>
      </c>
      <c r="D415" s="146" t="s">
        <v>423</v>
      </c>
      <c r="E415" s="147" t="s">
        <v>2832</v>
      </c>
      <c r="F415" s="148" t="s">
        <v>2833</v>
      </c>
      <c r="G415" s="149" t="s">
        <v>411</v>
      </c>
      <c r="H415" s="150">
        <v>551</v>
      </c>
      <c r="I415" s="151"/>
      <c r="J415" s="152">
        <f t="shared" si="100"/>
        <v>0</v>
      </c>
      <c r="K415" s="148" t="s">
        <v>257</v>
      </c>
      <c r="L415" s="153"/>
      <c r="M415" s="154" t="s">
        <v>1</v>
      </c>
      <c r="N415" s="155" t="s">
        <v>41</v>
      </c>
      <c r="P415" s="142">
        <f t="shared" si="101"/>
        <v>0</v>
      </c>
      <c r="Q415" s="142">
        <v>0</v>
      </c>
      <c r="R415" s="142">
        <f t="shared" si="102"/>
        <v>0</v>
      </c>
      <c r="S415" s="142">
        <v>0</v>
      </c>
      <c r="T415" s="143">
        <f t="shared" si="103"/>
        <v>0</v>
      </c>
      <c r="AR415" s="144" t="s">
        <v>283</v>
      </c>
      <c r="AT415" s="144" t="s">
        <v>423</v>
      </c>
      <c r="AU415" s="144" t="s">
        <v>83</v>
      </c>
      <c r="AY415" s="13" t="s">
        <v>251</v>
      </c>
      <c r="BE415" s="145">
        <f t="shared" si="104"/>
        <v>0</v>
      </c>
      <c r="BF415" s="145">
        <f t="shared" si="105"/>
        <v>0</v>
      </c>
      <c r="BG415" s="145">
        <f t="shared" si="106"/>
        <v>0</v>
      </c>
      <c r="BH415" s="145">
        <f t="shared" si="107"/>
        <v>0</v>
      </c>
      <c r="BI415" s="145">
        <f t="shared" si="108"/>
        <v>0</v>
      </c>
      <c r="BJ415" s="13" t="s">
        <v>83</v>
      </c>
      <c r="BK415" s="145">
        <f t="shared" si="109"/>
        <v>0</v>
      </c>
      <c r="BL415" s="13" t="s">
        <v>258</v>
      </c>
      <c r="BM415" s="144" t="s">
        <v>4569</v>
      </c>
    </row>
    <row r="416" spans="2:65" s="1" customFormat="1" ht="16.5" customHeight="1">
      <c r="B416" s="132"/>
      <c r="C416" s="146" t="s">
        <v>560</v>
      </c>
      <c r="D416" s="146" t="s">
        <v>423</v>
      </c>
      <c r="E416" s="147" t="s">
        <v>4570</v>
      </c>
      <c r="F416" s="148" t="s">
        <v>4571</v>
      </c>
      <c r="G416" s="149" t="s">
        <v>401</v>
      </c>
      <c r="H416" s="150">
        <v>3</v>
      </c>
      <c r="I416" s="151"/>
      <c r="J416" s="152">
        <f t="shared" si="100"/>
        <v>0</v>
      </c>
      <c r="K416" s="148" t="s">
        <v>257</v>
      </c>
      <c r="L416" s="153"/>
      <c r="M416" s="154" t="s">
        <v>1</v>
      </c>
      <c r="N416" s="155" t="s">
        <v>41</v>
      </c>
      <c r="P416" s="142">
        <f t="shared" si="101"/>
        <v>0</v>
      </c>
      <c r="Q416" s="142">
        <v>0</v>
      </c>
      <c r="R416" s="142">
        <f t="shared" si="102"/>
        <v>0</v>
      </c>
      <c r="S416" s="142">
        <v>0</v>
      </c>
      <c r="T416" s="143">
        <f t="shared" si="103"/>
        <v>0</v>
      </c>
      <c r="AR416" s="144" t="s">
        <v>283</v>
      </c>
      <c r="AT416" s="144" t="s">
        <v>423</v>
      </c>
      <c r="AU416" s="144" t="s">
        <v>83</v>
      </c>
      <c r="AY416" s="13" t="s">
        <v>251</v>
      </c>
      <c r="BE416" s="145">
        <f t="shared" si="104"/>
        <v>0</v>
      </c>
      <c r="BF416" s="145">
        <f t="shared" si="105"/>
        <v>0</v>
      </c>
      <c r="BG416" s="145">
        <f t="shared" si="106"/>
        <v>0</v>
      </c>
      <c r="BH416" s="145">
        <f t="shared" si="107"/>
        <v>0</v>
      </c>
      <c r="BI416" s="145">
        <f t="shared" si="108"/>
        <v>0</v>
      </c>
      <c r="BJ416" s="13" t="s">
        <v>83</v>
      </c>
      <c r="BK416" s="145">
        <f t="shared" si="109"/>
        <v>0</v>
      </c>
      <c r="BL416" s="13" t="s">
        <v>258</v>
      </c>
      <c r="BM416" s="144" t="s">
        <v>4572</v>
      </c>
    </row>
    <row r="417" spans="2:65" s="1" customFormat="1" ht="16.5" customHeight="1">
      <c r="B417" s="132"/>
      <c r="C417" s="146" t="s">
        <v>2823</v>
      </c>
      <c r="D417" s="146" t="s">
        <v>423</v>
      </c>
      <c r="E417" s="147" t="s">
        <v>2844</v>
      </c>
      <c r="F417" s="148" t="s">
        <v>2845</v>
      </c>
      <c r="G417" s="149" t="s">
        <v>401</v>
      </c>
      <c r="H417" s="150">
        <v>105</v>
      </c>
      <c r="I417" s="151"/>
      <c r="J417" s="152">
        <f t="shared" si="100"/>
        <v>0</v>
      </c>
      <c r="K417" s="148" t="s">
        <v>257</v>
      </c>
      <c r="L417" s="153"/>
      <c r="M417" s="154" t="s">
        <v>1</v>
      </c>
      <c r="N417" s="155" t="s">
        <v>41</v>
      </c>
      <c r="P417" s="142">
        <f t="shared" si="101"/>
        <v>0</v>
      </c>
      <c r="Q417" s="142">
        <v>0</v>
      </c>
      <c r="R417" s="142">
        <f t="shared" si="102"/>
        <v>0</v>
      </c>
      <c r="S417" s="142">
        <v>0</v>
      </c>
      <c r="T417" s="143">
        <f t="shared" si="103"/>
        <v>0</v>
      </c>
      <c r="AR417" s="144" t="s">
        <v>283</v>
      </c>
      <c r="AT417" s="144" t="s">
        <v>423</v>
      </c>
      <c r="AU417" s="144" t="s">
        <v>83</v>
      </c>
      <c r="AY417" s="13" t="s">
        <v>251</v>
      </c>
      <c r="BE417" s="145">
        <f t="shared" si="104"/>
        <v>0</v>
      </c>
      <c r="BF417" s="145">
        <f t="shared" si="105"/>
        <v>0</v>
      </c>
      <c r="BG417" s="145">
        <f t="shared" si="106"/>
        <v>0</v>
      </c>
      <c r="BH417" s="145">
        <f t="shared" si="107"/>
        <v>0</v>
      </c>
      <c r="BI417" s="145">
        <f t="shared" si="108"/>
        <v>0</v>
      </c>
      <c r="BJ417" s="13" t="s">
        <v>83</v>
      </c>
      <c r="BK417" s="145">
        <f t="shared" si="109"/>
        <v>0</v>
      </c>
      <c r="BL417" s="13" t="s">
        <v>258</v>
      </c>
      <c r="BM417" s="144" t="s">
        <v>4573</v>
      </c>
    </row>
    <row r="418" spans="2:65" s="1" customFormat="1" ht="24.2" customHeight="1">
      <c r="B418" s="132"/>
      <c r="C418" s="146" t="s">
        <v>2827</v>
      </c>
      <c r="D418" s="146" t="s">
        <v>423</v>
      </c>
      <c r="E418" s="147" t="s">
        <v>2848</v>
      </c>
      <c r="F418" s="148" t="s">
        <v>2849</v>
      </c>
      <c r="G418" s="149" t="s">
        <v>401</v>
      </c>
      <c r="H418" s="150">
        <v>5</v>
      </c>
      <c r="I418" s="151"/>
      <c r="J418" s="152">
        <f t="shared" si="100"/>
        <v>0</v>
      </c>
      <c r="K418" s="148" t="s">
        <v>257</v>
      </c>
      <c r="L418" s="153"/>
      <c r="M418" s="154" t="s">
        <v>1</v>
      </c>
      <c r="N418" s="155" t="s">
        <v>41</v>
      </c>
      <c r="P418" s="142">
        <f t="shared" si="101"/>
        <v>0</v>
      </c>
      <c r="Q418" s="142">
        <v>0</v>
      </c>
      <c r="R418" s="142">
        <f t="shared" si="102"/>
        <v>0</v>
      </c>
      <c r="S418" s="142">
        <v>0</v>
      </c>
      <c r="T418" s="143">
        <f t="shared" si="103"/>
        <v>0</v>
      </c>
      <c r="AR418" s="144" t="s">
        <v>283</v>
      </c>
      <c r="AT418" s="144" t="s">
        <v>423</v>
      </c>
      <c r="AU418" s="144" t="s">
        <v>83</v>
      </c>
      <c r="AY418" s="13" t="s">
        <v>251</v>
      </c>
      <c r="BE418" s="145">
        <f t="shared" si="104"/>
        <v>0</v>
      </c>
      <c r="BF418" s="145">
        <f t="shared" si="105"/>
        <v>0</v>
      </c>
      <c r="BG418" s="145">
        <f t="shared" si="106"/>
        <v>0</v>
      </c>
      <c r="BH418" s="145">
        <f t="shared" si="107"/>
        <v>0</v>
      </c>
      <c r="BI418" s="145">
        <f t="shared" si="108"/>
        <v>0</v>
      </c>
      <c r="BJ418" s="13" t="s">
        <v>83</v>
      </c>
      <c r="BK418" s="145">
        <f t="shared" si="109"/>
        <v>0</v>
      </c>
      <c r="BL418" s="13" t="s">
        <v>258</v>
      </c>
      <c r="BM418" s="144" t="s">
        <v>4574</v>
      </c>
    </row>
    <row r="419" spans="2:65" s="1" customFormat="1" ht="16.5" customHeight="1">
      <c r="B419" s="132"/>
      <c r="C419" s="146" t="s">
        <v>2831</v>
      </c>
      <c r="D419" s="146" t="s">
        <v>423</v>
      </c>
      <c r="E419" s="147" t="s">
        <v>2852</v>
      </c>
      <c r="F419" s="148" t="s">
        <v>2853</v>
      </c>
      <c r="G419" s="149" t="s">
        <v>401</v>
      </c>
      <c r="H419" s="150">
        <v>17</v>
      </c>
      <c r="I419" s="151"/>
      <c r="J419" s="152">
        <f t="shared" si="100"/>
        <v>0</v>
      </c>
      <c r="K419" s="148" t="s">
        <v>257</v>
      </c>
      <c r="L419" s="153"/>
      <c r="M419" s="154" t="s">
        <v>1</v>
      </c>
      <c r="N419" s="155" t="s">
        <v>41</v>
      </c>
      <c r="P419" s="142">
        <f t="shared" si="101"/>
        <v>0</v>
      </c>
      <c r="Q419" s="142">
        <v>0</v>
      </c>
      <c r="R419" s="142">
        <f t="shared" si="102"/>
        <v>0</v>
      </c>
      <c r="S419" s="142">
        <v>0</v>
      </c>
      <c r="T419" s="143">
        <f t="shared" si="103"/>
        <v>0</v>
      </c>
      <c r="AR419" s="144" t="s">
        <v>283</v>
      </c>
      <c r="AT419" s="144" t="s">
        <v>423</v>
      </c>
      <c r="AU419" s="144" t="s">
        <v>83</v>
      </c>
      <c r="AY419" s="13" t="s">
        <v>251</v>
      </c>
      <c r="BE419" s="145">
        <f t="shared" si="104"/>
        <v>0</v>
      </c>
      <c r="BF419" s="145">
        <f t="shared" si="105"/>
        <v>0</v>
      </c>
      <c r="BG419" s="145">
        <f t="shared" si="106"/>
        <v>0</v>
      </c>
      <c r="BH419" s="145">
        <f t="shared" si="107"/>
        <v>0</v>
      </c>
      <c r="BI419" s="145">
        <f t="shared" si="108"/>
        <v>0</v>
      </c>
      <c r="BJ419" s="13" t="s">
        <v>83</v>
      </c>
      <c r="BK419" s="145">
        <f t="shared" si="109"/>
        <v>0</v>
      </c>
      <c r="BL419" s="13" t="s">
        <v>258</v>
      </c>
      <c r="BM419" s="144" t="s">
        <v>4575</v>
      </c>
    </row>
    <row r="420" spans="2:65" s="1" customFormat="1" ht="16.5" customHeight="1">
      <c r="B420" s="132"/>
      <c r="C420" s="146" t="s">
        <v>2835</v>
      </c>
      <c r="D420" s="146" t="s">
        <v>423</v>
      </c>
      <c r="E420" s="147" t="s">
        <v>4576</v>
      </c>
      <c r="F420" s="148" t="s">
        <v>4577</v>
      </c>
      <c r="G420" s="149" t="s">
        <v>401</v>
      </c>
      <c r="H420" s="150">
        <v>2</v>
      </c>
      <c r="I420" s="151"/>
      <c r="J420" s="152">
        <f t="shared" si="100"/>
        <v>0</v>
      </c>
      <c r="K420" s="148" t="s">
        <v>257</v>
      </c>
      <c r="L420" s="153"/>
      <c r="M420" s="154" t="s">
        <v>1</v>
      </c>
      <c r="N420" s="155" t="s">
        <v>41</v>
      </c>
      <c r="P420" s="142">
        <f t="shared" si="101"/>
        <v>0</v>
      </c>
      <c r="Q420" s="142">
        <v>0</v>
      </c>
      <c r="R420" s="142">
        <f t="shared" si="102"/>
        <v>0</v>
      </c>
      <c r="S420" s="142">
        <v>0</v>
      </c>
      <c r="T420" s="143">
        <f t="shared" si="103"/>
        <v>0</v>
      </c>
      <c r="AR420" s="144" t="s">
        <v>283</v>
      </c>
      <c r="AT420" s="144" t="s">
        <v>423</v>
      </c>
      <c r="AU420" s="144" t="s">
        <v>83</v>
      </c>
      <c r="AY420" s="13" t="s">
        <v>251</v>
      </c>
      <c r="BE420" s="145">
        <f t="shared" si="104"/>
        <v>0</v>
      </c>
      <c r="BF420" s="145">
        <f t="shared" si="105"/>
        <v>0</v>
      </c>
      <c r="BG420" s="145">
        <f t="shared" si="106"/>
        <v>0</v>
      </c>
      <c r="BH420" s="145">
        <f t="shared" si="107"/>
        <v>0</v>
      </c>
      <c r="BI420" s="145">
        <f t="shared" si="108"/>
        <v>0</v>
      </c>
      <c r="BJ420" s="13" t="s">
        <v>83</v>
      </c>
      <c r="BK420" s="145">
        <f t="shared" si="109"/>
        <v>0</v>
      </c>
      <c r="BL420" s="13" t="s">
        <v>258</v>
      </c>
      <c r="BM420" s="144" t="s">
        <v>4578</v>
      </c>
    </row>
    <row r="421" spans="2:65" s="1" customFormat="1" ht="16.5" customHeight="1">
      <c r="B421" s="132"/>
      <c r="C421" s="146" t="s">
        <v>2839</v>
      </c>
      <c r="D421" s="146" t="s">
        <v>423</v>
      </c>
      <c r="E421" s="147" t="s">
        <v>2860</v>
      </c>
      <c r="F421" s="148" t="s">
        <v>2861</v>
      </c>
      <c r="G421" s="149" t="s">
        <v>401</v>
      </c>
      <c r="H421" s="150">
        <v>146</v>
      </c>
      <c r="I421" s="151"/>
      <c r="J421" s="152">
        <f t="shared" si="100"/>
        <v>0</v>
      </c>
      <c r="K421" s="148" t="s">
        <v>257</v>
      </c>
      <c r="L421" s="153"/>
      <c r="M421" s="154" t="s">
        <v>1</v>
      </c>
      <c r="N421" s="155" t="s">
        <v>41</v>
      </c>
      <c r="P421" s="142">
        <f t="shared" si="101"/>
        <v>0</v>
      </c>
      <c r="Q421" s="142">
        <v>0</v>
      </c>
      <c r="R421" s="142">
        <f t="shared" si="102"/>
        <v>0</v>
      </c>
      <c r="S421" s="142">
        <v>0</v>
      </c>
      <c r="T421" s="143">
        <f t="shared" si="103"/>
        <v>0</v>
      </c>
      <c r="AR421" s="144" t="s">
        <v>283</v>
      </c>
      <c r="AT421" s="144" t="s">
        <v>423</v>
      </c>
      <c r="AU421" s="144" t="s">
        <v>83</v>
      </c>
      <c r="AY421" s="13" t="s">
        <v>251</v>
      </c>
      <c r="BE421" s="145">
        <f t="shared" si="104"/>
        <v>0</v>
      </c>
      <c r="BF421" s="145">
        <f t="shared" si="105"/>
        <v>0</v>
      </c>
      <c r="BG421" s="145">
        <f t="shared" si="106"/>
        <v>0</v>
      </c>
      <c r="BH421" s="145">
        <f t="shared" si="107"/>
        <v>0</v>
      </c>
      <c r="BI421" s="145">
        <f t="shared" si="108"/>
        <v>0</v>
      </c>
      <c r="BJ421" s="13" t="s">
        <v>83</v>
      </c>
      <c r="BK421" s="145">
        <f t="shared" si="109"/>
        <v>0</v>
      </c>
      <c r="BL421" s="13" t="s">
        <v>258</v>
      </c>
      <c r="BM421" s="144" t="s">
        <v>4579</v>
      </c>
    </row>
    <row r="422" spans="2:65" s="1" customFormat="1" ht="16.5" customHeight="1">
      <c r="B422" s="132"/>
      <c r="C422" s="146" t="s">
        <v>2843</v>
      </c>
      <c r="D422" s="146" t="s">
        <v>423</v>
      </c>
      <c r="E422" s="147" t="s">
        <v>2864</v>
      </c>
      <c r="F422" s="148" t="s">
        <v>2865</v>
      </c>
      <c r="G422" s="149" t="s">
        <v>401</v>
      </c>
      <c r="H422" s="150">
        <v>54</v>
      </c>
      <c r="I422" s="151"/>
      <c r="J422" s="152">
        <f t="shared" ref="J422:J453" si="110">ROUND(I422*H422,2)</f>
        <v>0</v>
      </c>
      <c r="K422" s="148" t="s">
        <v>257</v>
      </c>
      <c r="L422" s="153"/>
      <c r="M422" s="154" t="s">
        <v>1</v>
      </c>
      <c r="N422" s="155" t="s">
        <v>41</v>
      </c>
      <c r="P422" s="142">
        <f t="shared" ref="P422:P453" si="111">O422*H422</f>
        <v>0</v>
      </c>
      <c r="Q422" s="142">
        <v>0</v>
      </c>
      <c r="R422" s="142">
        <f t="shared" ref="R422:R453" si="112">Q422*H422</f>
        <v>0</v>
      </c>
      <c r="S422" s="142">
        <v>0</v>
      </c>
      <c r="T422" s="143">
        <f t="shared" ref="T422:T453" si="113">S422*H422</f>
        <v>0</v>
      </c>
      <c r="AR422" s="144" t="s">
        <v>283</v>
      </c>
      <c r="AT422" s="144" t="s">
        <v>423</v>
      </c>
      <c r="AU422" s="144" t="s">
        <v>83</v>
      </c>
      <c r="AY422" s="13" t="s">
        <v>251</v>
      </c>
      <c r="BE422" s="145">
        <f t="shared" ref="BE422:BE438" si="114">IF(N422="základní",J422,0)</f>
        <v>0</v>
      </c>
      <c r="BF422" s="145">
        <f t="shared" ref="BF422:BF438" si="115">IF(N422="snížená",J422,0)</f>
        <v>0</v>
      </c>
      <c r="BG422" s="145">
        <f t="shared" ref="BG422:BG438" si="116">IF(N422="zákl. přenesená",J422,0)</f>
        <v>0</v>
      </c>
      <c r="BH422" s="145">
        <f t="shared" ref="BH422:BH438" si="117">IF(N422="sníž. přenesená",J422,0)</f>
        <v>0</v>
      </c>
      <c r="BI422" s="145">
        <f t="shared" ref="BI422:BI438" si="118">IF(N422="nulová",J422,0)</f>
        <v>0</v>
      </c>
      <c r="BJ422" s="13" t="s">
        <v>83</v>
      </c>
      <c r="BK422" s="145">
        <f t="shared" ref="BK422:BK438" si="119">ROUND(I422*H422,2)</f>
        <v>0</v>
      </c>
      <c r="BL422" s="13" t="s">
        <v>258</v>
      </c>
      <c r="BM422" s="144" t="s">
        <v>4580</v>
      </c>
    </row>
    <row r="423" spans="2:65" s="1" customFormat="1" ht="16.5" customHeight="1">
      <c r="B423" s="132"/>
      <c r="C423" s="146" t="s">
        <v>2847</v>
      </c>
      <c r="D423" s="146" t="s">
        <v>423</v>
      </c>
      <c r="E423" s="147" t="s">
        <v>2868</v>
      </c>
      <c r="F423" s="148" t="s">
        <v>2869</v>
      </c>
      <c r="G423" s="149" t="s">
        <v>401</v>
      </c>
      <c r="H423" s="150">
        <v>51</v>
      </c>
      <c r="I423" s="151"/>
      <c r="J423" s="152">
        <f t="shared" si="110"/>
        <v>0</v>
      </c>
      <c r="K423" s="148" t="s">
        <v>257</v>
      </c>
      <c r="L423" s="153"/>
      <c r="M423" s="154" t="s">
        <v>1</v>
      </c>
      <c r="N423" s="155" t="s">
        <v>41</v>
      </c>
      <c r="P423" s="142">
        <f t="shared" si="111"/>
        <v>0</v>
      </c>
      <c r="Q423" s="142">
        <v>0</v>
      </c>
      <c r="R423" s="142">
        <f t="shared" si="112"/>
        <v>0</v>
      </c>
      <c r="S423" s="142">
        <v>0</v>
      </c>
      <c r="T423" s="143">
        <f t="shared" si="113"/>
        <v>0</v>
      </c>
      <c r="AR423" s="144" t="s">
        <v>283</v>
      </c>
      <c r="AT423" s="144" t="s">
        <v>423</v>
      </c>
      <c r="AU423" s="144" t="s">
        <v>83</v>
      </c>
      <c r="AY423" s="13" t="s">
        <v>251</v>
      </c>
      <c r="BE423" s="145">
        <f t="shared" si="114"/>
        <v>0</v>
      </c>
      <c r="BF423" s="145">
        <f t="shared" si="115"/>
        <v>0</v>
      </c>
      <c r="BG423" s="145">
        <f t="shared" si="116"/>
        <v>0</v>
      </c>
      <c r="BH423" s="145">
        <f t="shared" si="117"/>
        <v>0</v>
      </c>
      <c r="BI423" s="145">
        <f t="shared" si="118"/>
        <v>0</v>
      </c>
      <c r="BJ423" s="13" t="s">
        <v>83</v>
      </c>
      <c r="BK423" s="145">
        <f t="shared" si="119"/>
        <v>0</v>
      </c>
      <c r="BL423" s="13" t="s">
        <v>258</v>
      </c>
      <c r="BM423" s="144" t="s">
        <v>4581</v>
      </c>
    </row>
    <row r="424" spans="2:65" s="1" customFormat="1" ht="16.5" customHeight="1">
      <c r="B424" s="132"/>
      <c r="C424" s="146" t="s">
        <v>2851</v>
      </c>
      <c r="D424" s="146" t="s">
        <v>423</v>
      </c>
      <c r="E424" s="147" t="s">
        <v>2872</v>
      </c>
      <c r="F424" s="148" t="s">
        <v>2873</v>
      </c>
      <c r="G424" s="149" t="s">
        <v>401</v>
      </c>
      <c r="H424" s="150">
        <v>270</v>
      </c>
      <c r="I424" s="151"/>
      <c r="J424" s="152">
        <f t="shared" si="110"/>
        <v>0</v>
      </c>
      <c r="K424" s="148" t="s">
        <v>257</v>
      </c>
      <c r="L424" s="153"/>
      <c r="M424" s="154" t="s">
        <v>1</v>
      </c>
      <c r="N424" s="155" t="s">
        <v>41</v>
      </c>
      <c r="P424" s="142">
        <f t="shared" si="111"/>
        <v>0</v>
      </c>
      <c r="Q424" s="142">
        <v>0</v>
      </c>
      <c r="R424" s="142">
        <f t="shared" si="112"/>
        <v>0</v>
      </c>
      <c r="S424" s="142">
        <v>0</v>
      </c>
      <c r="T424" s="143">
        <f t="shared" si="113"/>
        <v>0</v>
      </c>
      <c r="AR424" s="144" t="s">
        <v>283</v>
      </c>
      <c r="AT424" s="144" t="s">
        <v>423</v>
      </c>
      <c r="AU424" s="144" t="s">
        <v>83</v>
      </c>
      <c r="AY424" s="13" t="s">
        <v>251</v>
      </c>
      <c r="BE424" s="145">
        <f t="shared" si="114"/>
        <v>0</v>
      </c>
      <c r="BF424" s="145">
        <f t="shared" si="115"/>
        <v>0</v>
      </c>
      <c r="BG424" s="145">
        <f t="shared" si="116"/>
        <v>0</v>
      </c>
      <c r="BH424" s="145">
        <f t="shared" si="117"/>
        <v>0</v>
      </c>
      <c r="BI424" s="145">
        <f t="shared" si="118"/>
        <v>0</v>
      </c>
      <c r="BJ424" s="13" t="s">
        <v>83</v>
      </c>
      <c r="BK424" s="145">
        <f t="shared" si="119"/>
        <v>0</v>
      </c>
      <c r="BL424" s="13" t="s">
        <v>258</v>
      </c>
      <c r="BM424" s="144" t="s">
        <v>4582</v>
      </c>
    </row>
    <row r="425" spans="2:65" s="1" customFormat="1" ht="24.2" customHeight="1">
      <c r="B425" s="132"/>
      <c r="C425" s="146" t="s">
        <v>2855</v>
      </c>
      <c r="D425" s="146" t="s">
        <v>423</v>
      </c>
      <c r="E425" s="147" t="s">
        <v>2880</v>
      </c>
      <c r="F425" s="148" t="s">
        <v>2387</v>
      </c>
      <c r="G425" s="149" t="s">
        <v>401</v>
      </c>
      <c r="H425" s="150">
        <v>5</v>
      </c>
      <c r="I425" s="151"/>
      <c r="J425" s="152">
        <f t="shared" si="110"/>
        <v>0</v>
      </c>
      <c r="K425" s="148" t="s">
        <v>257</v>
      </c>
      <c r="L425" s="153"/>
      <c r="M425" s="154" t="s">
        <v>1</v>
      </c>
      <c r="N425" s="155" t="s">
        <v>41</v>
      </c>
      <c r="P425" s="142">
        <f t="shared" si="111"/>
        <v>0</v>
      </c>
      <c r="Q425" s="142">
        <v>0</v>
      </c>
      <c r="R425" s="142">
        <f t="shared" si="112"/>
        <v>0</v>
      </c>
      <c r="S425" s="142">
        <v>0</v>
      </c>
      <c r="T425" s="143">
        <f t="shared" si="113"/>
        <v>0</v>
      </c>
      <c r="AR425" s="144" t="s">
        <v>283</v>
      </c>
      <c r="AT425" s="144" t="s">
        <v>423</v>
      </c>
      <c r="AU425" s="144" t="s">
        <v>83</v>
      </c>
      <c r="AY425" s="13" t="s">
        <v>251</v>
      </c>
      <c r="BE425" s="145">
        <f t="shared" si="114"/>
        <v>0</v>
      </c>
      <c r="BF425" s="145">
        <f t="shared" si="115"/>
        <v>0</v>
      </c>
      <c r="BG425" s="145">
        <f t="shared" si="116"/>
        <v>0</v>
      </c>
      <c r="BH425" s="145">
        <f t="shared" si="117"/>
        <v>0</v>
      </c>
      <c r="BI425" s="145">
        <f t="shared" si="118"/>
        <v>0</v>
      </c>
      <c r="BJ425" s="13" t="s">
        <v>83</v>
      </c>
      <c r="BK425" s="145">
        <f t="shared" si="119"/>
        <v>0</v>
      </c>
      <c r="BL425" s="13" t="s">
        <v>258</v>
      </c>
      <c r="BM425" s="144" t="s">
        <v>4583</v>
      </c>
    </row>
    <row r="426" spans="2:65" s="1" customFormat="1" ht="16.5" customHeight="1">
      <c r="B426" s="132"/>
      <c r="C426" s="146" t="s">
        <v>2859</v>
      </c>
      <c r="D426" s="146" t="s">
        <v>423</v>
      </c>
      <c r="E426" s="147" t="s">
        <v>2887</v>
      </c>
      <c r="F426" s="148" t="s">
        <v>2888</v>
      </c>
      <c r="G426" s="149" t="s">
        <v>401</v>
      </c>
      <c r="H426" s="150">
        <v>5</v>
      </c>
      <c r="I426" s="151"/>
      <c r="J426" s="152">
        <f t="shared" si="110"/>
        <v>0</v>
      </c>
      <c r="K426" s="148" t="s">
        <v>257</v>
      </c>
      <c r="L426" s="153"/>
      <c r="M426" s="154" t="s">
        <v>1</v>
      </c>
      <c r="N426" s="155" t="s">
        <v>41</v>
      </c>
      <c r="P426" s="142">
        <f t="shared" si="111"/>
        <v>0</v>
      </c>
      <c r="Q426" s="142">
        <v>0</v>
      </c>
      <c r="R426" s="142">
        <f t="shared" si="112"/>
        <v>0</v>
      </c>
      <c r="S426" s="142">
        <v>0</v>
      </c>
      <c r="T426" s="143">
        <f t="shared" si="113"/>
        <v>0</v>
      </c>
      <c r="AR426" s="144" t="s">
        <v>283</v>
      </c>
      <c r="AT426" s="144" t="s">
        <v>423</v>
      </c>
      <c r="AU426" s="144" t="s">
        <v>83</v>
      </c>
      <c r="AY426" s="13" t="s">
        <v>251</v>
      </c>
      <c r="BE426" s="145">
        <f t="shared" si="114"/>
        <v>0</v>
      </c>
      <c r="BF426" s="145">
        <f t="shared" si="115"/>
        <v>0</v>
      </c>
      <c r="BG426" s="145">
        <f t="shared" si="116"/>
        <v>0</v>
      </c>
      <c r="BH426" s="145">
        <f t="shared" si="117"/>
        <v>0</v>
      </c>
      <c r="BI426" s="145">
        <f t="shared" si="118"/>
        <v>0</v>
      </c>
      <c r="BJ426" s="13" t="s">
        <v>83</v>
      </c>
      <c r="BK426" s="145">
        <f t="shared" si="119"/>
        <v>0</v>
      </c>
      <c r="BL426" s="13" t="s">
        <v>258</v>
      </c>
      <c r="BM426" s="144" t="s">
        <v>4584</v>
      </c>
    </row>
    <row r="427" spans="2:65" s="1" customFormat="1" ht="24.2" customHeight="1">
      <c r="B427" s="132"/>
      <c r="C427" s="146" t="s">
        <v>2863</v>
      </c>
      <c r="D427" s="146" t="s">
        <v>423</v>
      </c>
      <c r="E427" s="147" t="s">
        <v>2891</v>
      </c>
      <c r="F427" s="148" t="s">
        <v>2892</v>
      </c>
      <c r="G427" s="149" t="s">
        <v>401</v>
      </c>
      <c r="H427" s="150">
        <v>55</v>
      </c>
      <c r="I427" s="151"/>
      <c r="J427" s="152">
        <f t="shared" si="110"/>
        <v>0</v>
      </c>
      <c r="K427" s="148" t="s">
        <v>257</v>
      </c>
      <c r="L427" s="153"/>
      <c r="M427" s="154" t="s">
        <v>1</v>
      </c>
      <c r="N427" s="155" t="s">
        <v>41</v>
      </c>
      <c r="P427" s="142">
        <f t="shared" si="111"/>
        <v>0</v>
      </c>
      <c r="Q427" s="142">
        <v>0</v>
      </c>
      <c r="R427" s="142">
        <f t="shared" si="112"/>
        <v>0</v>
      </c>
      <c r="S427" s="142">
        <v>0</v>
      </c>
      <c r="T427" s="143">
        <f t="shared" si="113"/>
        <v>0</v>
      </c>
      <c r="AR427" s="144" t="s">
        <v>283</v>
      </c>
      <c r="AT427" s="144" t="s">
        <v>423</v>
      </c>
      <c r="AU427" s="144" t="s">
        <v>83</v>
      </c>
      <c r="AY427" s="13" t="s">
        <v>251</v>
      </c>
      <c r="BE427" s="145">
        <f t="shared" si="114"/>
        <v>0</v>
      </c>
      <c r="BF427" s="145">
        <f t="shared" si="115"/>
        <v>0</v>
      </c>
      <c r="BG427" s="145">
        <f t="shared" si="116"/>
        <v>0</v>
      </c>
      <c r="BH427" s="145">
        <f t="shared" si="117"/>
        <v>0</v>
      </c>
      <c r="BI427" s="145">
        <f t="shared" si="118"/>
        <v>0</v>
      </c>
      <c r="BJ427" s="13" t="s">
        <v>83</v>
      </c>
      <c r="BK427" s="145">
        <f t="shared" si="119"/>
        <v>0</v>
      </c>
      <c r="BL427" s="13" t="s">
        <v>258</v>
      </c>
      <c r="BM427" s="144" t="s">
        <v>4585</v>
      </c>
    </row>
    <row r="428" spans="2:65" s="1" customFormat="1" ht="16.5" customHeight="1">
      <c r="B428" s="132"/>
      <c r="C428" s="146" t="s">
        <v>2867</v>
      </c>
      <c r="D428" s="146" t="s">
        <v>423</v>
      </c>
      <c r="E428" s="147" t="s">
        <v>2895</v>
      </c>
      <c r="F428" s="148" t="s">
        <v>2896</v>
      </c>
      <c r="G428" s="149" t="s">
        <v>401</v>
      </c>
      <c r="H428" s="150">
        <v>69</v>
      </c>
      <c r="I428" s="151"/>
      <c r="J428" s="152">
        <f t="shared" si="110"/>
        <v>0</v>
      </c>
      <c r="K428" s="148" t="s">
        <v>257</v>
      </c>
      <c r="L428" s="153"/>
      <c r="M428" s="154" t="s">
        <v>1</v>
      </c>
      <c r="N428" s="155" t="s">
        <v>41</v>
      </c>
      <c r="P428" s="142">
        <f t="shared" si="111"/>
        <v>0</v>
      </c>
      <c r="Q428" s="142">
        <v>0</v>
      </c>
      <c r="R428" s="142">
        <f t="shared" si="112"/>
        <v>0</v>
      </c>
      <c r="S428" s="142">
        <v>0</v>
      </c>
      <c r="T428" s="143">
        <f t="shared" si="113"/>
        <v>0</v>
      </c>
      <c r="AR428" s="144" t="s">
        <v>283</v>
      </c>
      <c r="AT428" s="144" t="s">
        <v>423</v>
      </c>
      <c r="AU428" s="144" t="s">
        <v>83</v>
      </c>
      <c r="AY428" s="13" t="s">
        <v>251</v>
      </c>
      <c r="BE428" s="145">
        <f t="shared" si="114"/>
        <v>0</v>
      </c>
      <c r="BF428" s="145">
        <f t="shared" si="115"/>
        <v>0</v>
      </c>
      <c r="BG428" s="145">
        <f t="shared" si="116"/>
        <v>0</v>
      </c>
      <c r="BH428" s="145">
        <f t="shared" si="117"/>
        <v>0</v>
      </c>
      <c r="BI428" s="145">
        <f t="shared" si="118"/>
        <v>0</v>
      </c>
      <c r="BJ428" s="13" t="s">
        <v>83</v>
      </c>
      <c r="BK428" s="145">
        <f t="shared" si="119"/>
        <v>0</v>
      </c>
      <c r="BL428" s="13" t="s">
        <v>258</v>
      </c>
      <c r="BM428" s="144" t="s">
        <v>4586</v>
      </c>
    </row>
    <row r="429" spans="2:65" s="1" customFormat="1" ht="16.5" customHeight="1">
      <c r="B429" s="132"/>
      <c r="C429" s="146" t="s">
        <v>2871</v>
      </c>
      <c r="D429" s="146" t="s">
        <v>423</v>
      </c>
      <c r="E429" s="147" t="s">
        <v>2899</v>
      </c>
      <c r="F429" s="148" t="s">
        <v>2900</v>
      </c>
      <c r="G429" s="149" t="s">
        <v>401</v>
      </c>
      <c r="H429" s="150">
        <v>27</v>
      </c>
      <c r="I429" s="151"/>
      <c r="J429" s="152">
        <f t="shared" si="110"/>
        <v>0</v>
      </c>
      <c r="K429" s="148" t="s">
        <v>257</v>
      </c>
      <c r="L429" s="153"/>
      <c r="M429" s="154" t="s">
        <v>1</v>
      </c>
      <c r="N429" s="155" t="s">
        <v>41</v>
      </c>
      <c r="P429" s="142">
        <f t="shared" si="111"/>
        <v>0</v>
      </c>
      <c r="Q429" s="142">
        <v>0</v>
      </c>
      <c r="R429" s="142">
        <f t="shared" si="112"/>
        <v>0</v>
      </c>
      <c r="S429" s="142">
        <v>0</v>
      </c>
      <c r="T429" s="143">
        <f t="shared" si="113"/>
        <v>0</v>
      </c>
      <c r="AR429" s="144" t="s">
        <v>283</v>
      </c>
      <c r="AT429" s="144" t="s">
        <v>423</v>
      </c>
      <c r="AU429" s="144" t="s">
        <v>83</v>
      </c>
      <c r="AY429" s="13" t="s">
        <v>251</v>
      </c>
      <c r="BE429" s="145">
        <f t="shared" si="114"/>
        <v>0</v>
      </c>
      <c r="BF429" s="145">
        <f t="shared" si="115"/>
        <v>0</v>
      </c>
      <c r="BG429" s="145">
        <f t="shared" si="116"/>
        <v>0</v>
      </c>
      <c r="BH429" s="145">
        <f t="shared" si="117"/>
        <v>0</v>
      </c>
      <c r="BI429" s="145">
        <f t="shared" si="118"/>
        <v>0</v>
      </c>
      <c r="BJ429" s="13" t="s">
        <v>83</v>
      </c>
      <c r="BK429" s="145">
        <f t="shared" si="119"/>
        <v>0</v>
      </c>
      <c r="BL429" s="13" t="s">
        <v>258</v>
      </c>
      <c r="BM429" s="144" t="s">
        <v>4587</v>
      </c>
    </row>
    <row r="430" spans="2:65" s="1" customFormat="1" ht="16.5" customHeight="1">
      <c r="B430" s="132"/>
      <c r="C430" s="146" t="s">
        <v>2875</v>
      </c>
      <c r="D430" s="146" t="s">
        <v>423</v>
      </c>
      <c r="E430" s="147" t="s">
        <v>2903</v>
      </c>
      <c r="F430" s="148" t="s">
        <v>2904</v>
      </c>
      <c r="G430" s="149" t="s">
        <v>401</v>
      </c>
      <c r="H430" s="150">
        <v>24</v>
      </c>
      <c r="I430" s="151"/>
      <c r="J430" s="152">
        <f t="shared" si="110"/>
        <v>0</v>
      </c>
      <c r="K430" s="148" t="s">
        <v>257</v>
      </c>
      <c r="L430" s="153"/>
      <c r="M430" s="154" t="s">
        <v>1</v>
      </c>
      <c r="N430" s="155" t="s">
        <v>41</v>
      </c>
      <c r="P430" s="142">
        <f t="shared" si="111"/>
        <v>0</v>
      </c>
      <c r="Q430" s="142">
        <v>0</v>
      </c>
      <c r="R430" s="142">
        <f t="shared" si="112"/>
        <v>0</v>
      </c>
      <c r="S430" s="142">
        <v>0</v>
      </c>
      <c r="T430" s="143">
        <f t="shared" si="113"/>
        <v>0</v>
      </c>
      <c r="AR430" s="144" t="s">
        <v>283</v>
      </c>
      <c r="AT430" s="144" t="s">
        <v>423</v>
      </c>
      <c r="AU430" s="144" t="s">
        <v>83</v>
      </c>
      <c r="AY430" s="13" t="s">
        <v>251</v>
      </c>
      <c r="BE430" s="145">
        <f t="shared" si="114"/>
        <v>0</v>
      </c>
      <c r="BF430" s="145">
        <f t="shared" si="115"/>
        <v>0</v>
      </c>
      <c r="BG430" s="145">
        <f t="shared" si="116"/>
        <v>0</v>
      </c>
      <c r="BH430" s="145">
        <f t="shared" si="117"/>
        <v>0</v>
      </c>
      <c r="BI430" s="145">
        <f t="shared" si="118"/>
        <v>0</v>
      </c>
      <c r="BJ430" s="13" t="s">
        <v>83</v>
      </c>
      <c r="BK430" s="145">
        <f t="shared" si="119"/>
        <v>0</v>
      </c>
      <c r="BL430" s="13" t="s">
        <v>258</v>
      </c>
      <c r="BM430" s="144" t="s">
        <v>4588</v>
      </c>
    </row>
    <row r="431" spans="2:65" s="1" customFormat="1" ht="16.5" customHeight="1">
      <c r="B431" s="132"/>
      <c r="C431" s="146" t="s">
        <v>2879</v>
      </c>
      <c r="D431" s="146" t="s">
        <v>423</v>
      </c>
      <c r="E431" s="147" t="s">
        <v>2907</v>
      </c>
      <c r="F431" s="148" t="s">
        <v>2908</v>
      </c>
      <c r="G431" s="149" t="s">
        <v>401</v>
      </c>
      <c r="H431" s="150">
        <v>5</v>
      </c>
      <c r="I431" s="151"/>
      <c r="J431" s="152">
        <f t="shared" si="110"/>
        <v>0</v>
      </c>
      <c r="K431" s="148" t="s">
        <v>257</v>
      </c>
      <c r="L431" s="153"/>
      <c r="M431" s="154" t="s">
        <v>1</v>
      </c>
      <c r="N431" s="155" t="s">
        <v>41</v>
      </c>
      <c r="P431" s="142">
        <f t="shared" si="111"/>
        <v>0</v>
      </c>
      <c r="Q431" s="142">
        <v>0</v>
      </c>
      <c r="R431" s="142">
        <f t="shared" si="112"/>
        <v>0</v>
      </c>
      <c r="S431" s="142">
        <v>0</v>
      </c>
      <c r="T431" s="143">
        <f t="shared" si="113"/>
        <v>0</v>
      </c>
      <c r="AR431" s="144" t="s">
        <v>283</v>
      </c>
      <c r="AT431" s="144" t="s">
        <v>423</v>
      </c>
      <c r="AU431" s="144" t="s">
        <v>83</v>
      </c>
      <c r="AY431" s="13" t="s">
        <v>251</v>
      </c>
      <c r="BE431" s="145">
        <f t="shared" si="114"/>
        <v>0</v>
      </c>
      <c r="BF431" s="145">
        <f t="shared" si="115"/>
        <v>0</v>
      </c>
      <c r="BG431" s="145">
        <f t="shared" si="116"/>
        <v>0</v>
      </c>
      <c r="BH431" s="145">
        <f t="shared" si="117"/>
        <v>0</v>
      </c>
      <c r="BI431" s="145">
        <f t="shared" si="118"/>
        <v>0</v>
      </c>
      <c r="BJ431" s="13" t="s">
        <v>83</v>
      </c>
      <c r="BK431" s="145">
        <f t="shared" si="119"/>
        <v>0</v>
      </c>
      <c r="BL431" s="13" t="s">
        <v>258</v>
      </c>
      <c r="BM431" s="144" t="s">
        <v>4589</v>
      </c>
    </row>
    <row r="432" spans="2:65" s="1" customFormat="1" ht="16.5" customHeight="1">
      <c r="B432" s="132"/>
      <c r="C432" s="146" t="s">
        <v>2882</v>
      </c>
      <c r="D432" s="146" t="s">
        <v>423</v>
      </c>
      <c r="E432" s="147" t="s">
        <v>4590</v>
      </c>
      <c r="F432" s="148" t="s">
        <v>4591</v>
      </c>
      <c r="G432" s="149" t="s">
        <v>401</v>
      </c>
      <c r="H432" s="150">
        <v>2</v>
      </c>
      <c r="I432" s="151"/>
      <c r="J432" s="152">
        <f t="shared" si="110"/>
        <v>0</v>
      </c>
      <c r="K432" s="148" t="s">
        <v>257</v>
      </c>
      <c r="L432" s="153"/>
      <c r="M432" s="154" t="s">
        <v>1</v>
      </c>
      <c r="N432" s="155" t="s">
        <v>41</v>
      </c>
      <c r="P432" s="142">
        <f t="shared" si="111"/>
        <v>0</v>
      </c>
      <c r="Q432" s="142">
        <v>0</v>
      </c>
      <c r="R432" s="142">
        <f t="shared" si="112"/>
        <v>0</v>
      </c>
      <c r="S432" s="142">
        <v>0</v>
      </c>
      <c r="T432" s="143">
        <f t="shared" si="113"/>
        <v>0</v>
      </c>
      <c r="AR432" s="144" t="s">
        <v>283</v>
      </c>
      <c r="AT432" s="144" t="s">
        <v>423</v>
      </c>
      <c r="AU432" s="144" t="s">
        <v>83</v>
      </c>
      <c r="AY432" s="13" t="s">
        <v>251</v>
      </c>
      <c r="BE432" s="145">
        <f t="shared" si="114"/>
        <v>0</v>
      </c>
      <c r="BF432" s="145">
        <f t="shared" si="115"/>
        <v>0</v>
      </c>
      <c r="BG432" s="145">
        <f t="shared" si="116"/>
        <v>0</v>
      </c>
      <c r="BH432" s="145">
        <f t="shared" si="117"/>
        <v>0</v>
      </c>
      <c r="BI432" s="145">
        <f t="shared" si="118"/>
        <v>0</v>
      </c>
      <c r="BJ432" s="13" t="s">
        <v>83</v>
      </c>
      <c r="BK432" s="145">
        <f t="shared" si="119"/>
        <v>0</v>
      </c>
      <c r="BL432" s="13" t="s">
        <v>258</v>
      </c>
      <c r="BM432" s="144" t="s">
        <v>4592</v>
      </c>
    </row>
    <row r="433" spans="2:65" s="1" customFormat="1" ht="21.75" customHeight="1">
      <c r="B433" s="132"/>
      <c r="C433" s="146" t="s">
        <v>2886</v>
      </c>
      <c r="D433" s="146" t="s">
        <v>423</v>
      </c>
      <c r="E433" s="147" t="s">
        <v>2915</v>
      </c>
      <c r="F433" s="148" t="s">
        <v>2396</v>
      </c>
      <c r="G433" s="149" t="s">
        <v>401</v>
      </c>
      <c r="H433" s="150">
        <v>2</v>
      </c>
      <c r="I433" s="151"/>
      <c r="J433" s="152">
        <f t="shared" si="110"/>
        <v>0</v>
      </c>
      <c r="K433" s="148" t="s">
        <v>257</v>
      </c>
      <c r="L433" s="153"/>
      <c r="M433" s="154" t="s">
        <v>1</v>
      </c>
      <c r="N433" s="155" t="s">
        <v>41</v>
      </c>
      <c r="P433" s="142">
        <f t="shared" si="111"/>
        <v>0</v>
      </c>
      <c r="Q433" s="142">
        <v>0</v>
      </c>
      <c r="R433" s="142">
        <f t="shared" si="112"/>
        <v>0</v>
      </c>
      <c r="S433" s="142">
        <v>0</v>
      </c>
      <c r="T433" s="143">
        <f t="shared" si="113"/>
        <v>0</v>
      </c>
      <c r="AR433" s="144" t="s">
        <v>283</v>
      </c>
      <c r="AT433" s="144" t="s">
        <v>423</v>
      </c>
      <c r="AU433" s="144" t="s">
        <v>83</v>
      </c>
      <c r="AY433" s="13" t="s">
        <v>251</v>
      </c>
      <c r="BE433" s="145">
        <f t="shared" si="114"/>
        <v>0</v>
      </c>
      <c r="BF433" s="145">
        <f t="shared" si="115"/>
        <v>0</v>
      </c>
      <c r="BG433" s="145">
        <f t="shared" si="116"/>
        <v>0</v>
      </c>
      <c r="BH433" s="145">
        <f t="shared" si="117"/>
        <v>0</v>
      </c>
      <c r="BI433" s="145">
        <f t="shared" si="118"/>
        <v>0</v>
      </c>
      <c r="BJ433" s="13" t="s">
        <v>83</v>
      </c>
      <c r="BK433" s="145">
        <f t="shared" si="119"/>
        <v>0</v>
      </c>
      <c r="BL433" s="13" t="s">
        <v>258</v>
      </c>
      <c r="BM433" s="144" t="s">
        <v>4593</v>
      </c>
    </row>
    <row r="434" spans="2:65" s="1" customFormat="1" ht="16.5" customHeight="1">
      <c r="B434" s="132"/>
      <c r="C434" s="146" t="s">
        <v>2890</v>
      </c>
      <c r="D434" s="146" t="s">
        <v>423</v>
      </c>
      <c r="E434" s="147" t="s">
        <v>2918</v>
      </c>
      <c r="F434" s="148" t="s">
        <v>2919</v>
      </c>
      <c r="G434" s="149" t="s">
        <v>401</v>
      </c>
      <c r="H434" s="150">
        <v>115</v>
      </c>
      <c r="I434" s="151"/>
      <c r="J434" s="152">
        <f t="shared" si="110"/>
        <v>0</v>
      </c>
      <c r="K434" s="148" t="s">
        <v>257</v>
      </c>
      <c r="L434" s="153"/>
      <c r="M434" s="154" t="s">
        <v>1</v>
      </c>
      <c r="N434" s="155" t="s">
        <v>41</v>
      </c>
      <c r="P434" s="142">
        <f t="shared" si="111"/>
        <v>0</v>
      </c>
      <c r="Q434" s="142">
        <v>0</v>
      </c>
      <c r="R434" s="142">
        <f t="shared" si="112"/>
        <v>0</v>
      </c>
      <c r="S434" s="142">
        <v>0</v>
      </c>
      <c r="T434" s="143">
        <f t="shared" si="113"/>
        <v>0</v>
      </c>
      <c r="AR434" s="144" t="s">
        <v>283</v>
      </c>
      <c r="AT434" s="144" t="s">
        <v>423</v>
      </c>
      <c r="AU434" s="144" t="s">
        <v>83</v>
      </c>
      <c r="AY434" s="13" t="s">
        <v>251</v>
      </c>
      <c r="BE434" s="145">
        <f t="shared" si="114"/>
        <v>0</v>
      </c>
      <c r="BF434" s="145">
        <f t="shared" si="115"/>
        <v>0</v>
      </c>
      <c r="BG434" s="145">
        <f t="shared" si="116"/>
        <v>0</v>
      </c>
      <c r="BH434" s="145">
        <f t="shared" si="117"/>
        <v>0</v>
      </c>
      <c r="BI434" s="145">
        <f t="shared" si="118"/>
        <v>0</v>
      </c>
      <c r="BJ434" s="13" t="s">
        <v>83</v>
      </c>
      <c r="BK434" s="145">
        <f t="shared" si="119"/>
        <v>0</v>
      </c>
      <c r="BL434" s="13" t="s">
        <v>258</v>
      </c>
      <c r="BM434" s="144" t="s">
        <v>4594</v>
      </c>
    </row>
    <row r="435" spans="2:65" s="1" customFormat="1" ht="16.5" customHeight="1">
      <c r="B435" s="132"/>
      <c r="C435" s="146" t="s">
        <v>2894</v>
      </c>
      <c r="D435" s="146" t="s">
        <v>423</v>
      </c>
      <c r="E435" s="147" t="s">
        <v>2922</v>
      </c>
      <c r="F435" s="148" t="s">
        <v>2923</v>
      </c>
      <c r="G435" s="149" t="s">
        <v>411</v>
      </c>
      <c r="H435" s="150">
        <v>54</v>
      </c>
      <c r="I435" s="151"/>
      <c r="J435" s="152">
        <f t="shared" si="110"/>
        <v>0</v>
      </c>
      <c r="K435" s="148" t="s">
        <v>257</v>
      </c>
      <c r="L435" s="153"/>
      <c r="M435" s="154" t="s">
        <v>1</v>
      </c>
      <c r="N435" s="155" t="s">
        <v>41</v>
      </c>
      <c r="P435" s="142">
        <f t="shared" si="111"/>
        <v>0</v>
      </c>
      <c r="Q435" s="142">
        <v>0</v>
      </c>
      <c r="R435" s="142">
        <f t="shared" si="112"/>
        <v>0</v>
      </c>
      <c r="S435" s="142">
        <v>0</v>
      </c>
      <c r="T435" s="143">
        <f t="shared" si="113"/>
        <v>0</v>
      </c>
      <c r="AR435" s="144" t="s">
        <v>283</v>
      </c>
      <c r="AT435" s="144" t="s">
        <v>423</v>
      </c>
      <c r="AU435" s="144" t="s">
        <v>83</v>
      </c>
      <c r="AY435" s="13" t="s">
        <v>251</v>
      </c>
      <c r="BE435" s="145">
        <f t="shared" si="114"/>
        <v>0</v>
      </c>
      <c r="BF435" s="145">
        <f t="shared" si="115"/>
        <v>0</v>
      </c>
      <c r="BG435" s="145">
        <f t="shared" si="116"/>
        <v>0</v>
      </c>
      <c r="BH435" s="145">
        <f t="shared" si="117"/>
        <v>0</v>
      </c>
      <c r="BI435" s="145">
        <f t="shared" si="118"/>
        <v>0</v>
      </c>
      <c r="BJ435" s="13" t="s">
        <v>83</v>
      </c>
      <c r="BK435" s="145">
        <f t="shared" si="119"/>
        <v>0</v>
      </c>
      <c r="BL435" s="13" t="s">
        <v>258</v>
      </c>
      <c r="BM435" s="144" t="s">
        <v>4595</v>
      </c>
    </row>
    <row r="436" spans="2:65" s="1" customFormat="1" ht="21.75" customHeight="1">
      <c r="B436" s="132"/>
      <c r="C436" s="146" t="s">
        <v>2898</v>
      </c>
      <c r="D436" s="146" t="s">
        <v>423</v>
      </c>
      <c r="E436" s="147" t="s">
        <v>2926</v>
      </c>
      <c r="F436" s="148" t="s">
        <v>2927</v>
      </c>
      <c r="G436" s="149" t="s">
        <v>411</v>
      </c>
      <c r="H436" s="150">
        <v>85.5</v>
      </c>
      <c r="I436" s="151"/>
      <c r="J436" s="152">
        <f t="shared" si="110"/>
        <v>0</v>
      </c>
      <c r="K436" s="148" t="s">
        <v>257</v>
      </c>
      <c r="L436" s="153"/>
      <c r="M436" s="154" t="s">
        <v>1</v>
      </c>
      <c r="N436" s="155" t="s">
        <v>41</v>
      </c>
      <c r="P436" s="142">
        <f t="shared" si="111"/>
        <v>0</v>
      </c>
      <c r="Q436" s="142">
        <v>0</v>
      </c>
      <c r="R436" s="142">
        <f t="shared" si="112"/>
        <v>0</v>
      </c>
      <c r="S436" s="142">
        <v>0</v>
      </c>
      <c r="T436" s="143">
        <f t="shared" si="113"/>
        <v>0</v>
      </c>
      <c r="AR436" s="144" t="s">
        <v>283</v>
      </c>
      <c r="AT436" s="144" t="s">
        <v>423</v>
      </c>
      <c r="AU436" s="144" t="s">
        <v>83</v>
      </c>
      <c r="AY436" s="13" t="s">
        <v>251</v>
      </c>
      <c r="BE436" s="145">
        <f t="shared" si="114"/>
        <v>0</v>
      </c>
      <c r="BF436" s="145">
        <f t="shared" si="115"/>
        <v>0</v>
      </c>
      <c r="BG436" s="145">
        <f t="shared" si="116"/>
        <v>0</v>
      </c>
      <c r="BH436" s="145">
        <f t="shared" si="117"/>
        <v>0</v>
      </c>
      <c r="BI436" s="145">
        <f t="shared" si="118"/>
        <v>0</v>
      </c>
      <c r="BJ436" s="13" t="s">
        <v>83</v>
      </c>
      <c r="BK436" s="145">
        <f t="shared" si="119"/>
        <v>0</v>
      </c>
      <c r="BL436" s="13" t="s">
        <v>258</v>
      </c>
      <c r="BM436" s="144" t="s">
        <v>4596</v>
      </c>
    </row>
    <row r="437" spans="2:65" s="1" customFormat="1" ht="24.2" customHeight="1">
      <c r="B437" s="132"/>
      <c r="C437" s="146" t="s">
        <v>2902</v>
      </c>
      <c r="D437" s="146" t="s">
        <v>423</v>
      </c>
      <c r="E437" s="147" t="s">
        <v>2930</v>
      </c>
      <c r="F437" s="148" t="s">
        <v>2931</v>
      </c>
      <c r="G437" s="149" t="s">
        <v>411</v>
      </c>
      <c r="H437" s="150">
        <v>146</v>
      </c>
      <c r="I437" s="151"/>
      <c r="J437" s="152">
        <f t="shared" si="110"/>
        <v>0</v>
      </c>
      <c r="K437" s="148" t="s">
        <v>257</v>
      </c>
      <c r="L437" s="153"/>
      <c r="M437" s="154" t="s">
        <v>1</v>
      </c>
      <c r="N437" s="155" t="s">
        <v>41</v>
      </c>
      <c r="P437" s="142">
        <f t="shared" si="111"/>
        <v>0</v>
      </c>
      <c r="Q437" s="142">
        <v>0</v>
      </c>
      <c r="R437" s="142">
        <f t="shared" si="112"/>
        <v>0</v>
      </c>
      <c r="S437" s="142">
        <v>0</v>
      </c>
      <c r="T437" s="143">
        <f t="shared" si="113"/>
        <v>0</v>
      </c>
      <c r="AR437" s="144" t="s">
        <v>283</v>
      </c>
      <c r="AT437" s="144" t="s">
        <v>423</v>
      </c>
      <c r="AU437" s="144" t="s">
        <v>83</v>
      </c>
      <c r="AY437" s="13" t="s">
        <v>251</v>
      </c>
      <c r="BE437" s="145">
        <f t="shared" si="114"/>
        <v>0</v>
      </c>
      <c r="BF437" s="145">
        <f t="shared" si="115"/>
        <v>0</v>
      </c>
      <c r="BG437" s="145">
        <f t="shared" si="116"/>
        <v>0</v>
      </c>
      <c r="BH437" s="145">
        <f t="shared" si="117"/>
        <v>0</v>
      </c>
      <c r="BI437" s="145">
        <f t="shared" si="118"/>
        <v>0</v>
      </c>
      <c r="BJ437" s="13" t="s">
        <v>83</v>
      </c>
      <c r="BK437" s="145">
        <f t="shared" si="119"/>
        <v>0</v>
      </c>
      <c r="BL437" s="13" t="s">
        <v>258</v>
      </c>
      <c r="BM437" s="144" t="s">
        <v>4597</v>
      </c>
    </row>
    <row r="438" spans="2:65" s="1" customFormat="1" ht="16.5" customHeight="1">
      <c r="B438" s="132"/>
      <c r="C438" s="146" t="s">
        <v>2906</v>
      </c>
      <c r="D438" s="146" t="s">
        <v>423</v>
      </c>
      <c r="E438" s="147" t="s">
        <v>2934</v>
      </c>
      <c r="F438" s="148" t="s">
        <v>2935</v>
      </c>
      <c r="G438" s="149" t="s">
        <v>411</v>
      </c>
      <c r="H438" s="150">
        <v>51</v>
      </c>
      <c r="I438" s="151"/>
      <c r="J438" s="152">
        <f t="shared" si="110"/>
        <v>0</v>
      </c>
      <c r="K438" s="148" t="s">
        <v>257</v>
      </c>
      <c r="L438" s="153"/>
      <c r="M438" s="154" t="s">
        <v>1</v>
      </c>
      <c r="N438" s="155" t="s">
        <v>41</v>
      </c>
      <c r="P438" s="142">
        <f t="shared" si="111"/>
        <v>0</v>
      </c>
      <c r="Q438" s="142">
        <v>0</v>
      </c>
      <c r="R438" s="142">
        <f t="shared" si="112"/>
        <v>0</v>
      </c>
      <c r="S438" s="142">
        <v>0</v>
      </c>
      <c r="T438" s="143">
        <f t="shared" si="113"/>
        <v>0</v>
      </c>
      <c r="AR438" s="144" t="s">
        <v>283</v>
      </c>
      <c r="AT438" s="144" t="s">
        <v>423</v>
      </c>
      <c r="AU438" s="144" t="s">
        <v>83</v>
      </c>
      <c r="AY438" s="13" t="s">
        <v>251</v>
      </c>
      <c r="BE438" s="145">
        <f t="shared" si="114"/>
        <v>0</v>
      </c>
      <c r="BF438" s="145">
        <f t="shared" si="115"/>
        <v>0</v>
      </c>
      <c r="BG438" s="145">
        <f t="shared" si="116"/>
        <v>0</v>
      </c>
      <c r="BH438" s="145">
        <f t="shared" si="117"/>
        <v>0</v>
      </c>
      <c r="BI438" s="145">
        <f t="shared" si="118"/>
        <v>0</v>
      </c>
      <c r="BJ438" s="13" t="s">
        <v>83</v>
      </c>
      <c r="BK438" s="145">
        <f t="shared" si="119"/>
        <v>0</v>
      </c>
      <c r="BL438" s="13" t="s">
        <v>258</v>
      </c>
      <c r="BM438" s="144" t="s">
        <v>4598</v>
      </c>
    </row>
    <row r="439" spans="2:65" s="11" customFormat="1" ht="25.9" customHeight="1">
      <c r="B439" s="120"/>
      <c r="D439" s="121" t="s">
        <v>75</v>
      </c>
      <c r="E439" s="122" t="s">
        <v>2937</v>
      </c>
      <c r="F439" s="122" t="s">
        <v>2938</v>
      </c>
      <c r="I439" s="123"/>
      <c r="J439" s="124">
        <f>BK439</f>
        <v>0</v>
      </c>
      <c r="L439" s="120"/>
      <c r="M439" s="125"/>
      <c r="P439" s="126">
        <f>P440+SUM(P441:P450)</f>
        <v>0</v>
      </c>
      <c r="R439" s="126">
        <f>R440+SUM(R441:R450)</f>
        <v>0</v>
      </c>
      <c r="T439" s="127">
        <f>T440+SUM(T441:T450)</f>
        <v>0</v>
      </c>
      <c r="AR439" s="121" t="s">
        <v>83</v>
      </c>
      <c r="AT439" s="128" t="s">
        <v>75</v>
      </c>
      <c r="AU439" s="128" t="s">
        <v>76</v>
      </c>
      <c r="AY439" s="121" t="s">
        <v>251</v>
      </c>
      <c r="BK439" s="129">
        <f>BK440+SUM(BK441:BK450)</f>
        <v>0</v>
      </c>
    </row>
    <row r="440" spans="2:65" s="1" customFormat="1" ht="16.5" customHeight="1">
      <c r="B440" s="132"/>
      <c r="C440" s="133" t="s">
        <v>2910</v>
      </c>
      <c r="D440" s="133" t="s">
        <v>253</v>
      </c>
      <c r="E440" s="134" t="s">
        <v>4599</v>
      </c>
      <c r="F440" s="135" t="s">
        <v>2958</v>
      </c>
      <c r="G440" s="136" t="s">
        <v>401</v>
      </c>
      <c r="H440" s="137">
        <v>100</v>
      </c>
      <c r="I440" s="138"/>
      <c r="J440" s="139">
        <f>ROUND(I440*H440,2)</f>
        <v>0</v>
      </c>
      <c r="K440" s="135" t="s">
        <v>257</v>
      </c>
      <c r="L440" s="28"/>
      <c r="M440" s="140" t="s">
        <v>1</v>
      </c>
      <c r="N440" s="141" t="s">
        <v>41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258</v>
      </c>
      <c r="AT440" s="144" t="s">
        <v>253</v>
      </c>
      <c r="AU440" s="144" t="s">
        <v>83</v>
      </c>
      <c r="AY440" s="13" t="s">
        <v>251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3" t="s">
        <v>83</v>
      </c>
      <c r="BK440" s="145">
        <f>ROUND(I440*H440,2)</f>
        <v>0</v>
      </c>
      <c r="BL440" s="13" t="s">
        <v>258</v>
      </c>
      <c r="BM440" s="144" t="s">
        <v>4600</v>
      </c>
    </row>
    <row r="441" spans="2:65" s="1" customFormat="1" ht="24.2" customHeight="1">
      <c r="B441" s="132"/>
      <c r="C441" s="133" t="s">
        <v>2914</v>
      </c>
      <c r="D441" s="133" t="s">
        <v>253</v>
      </c>
      <c r="E441" s="134" t="s">
        <v>4601</v>
      </c>
      <c r="F441" s="135" t="s">
        <v>2962</v>
      </c>
      <c r="G441" s="136" t="s">
        <v>1217</v>
      </c>
      <c r="H441" s="137">
        <v>1</v>
      </c>
      <c r="I441" s="138"/>
      <c r="J441" s="139">
        <f>ROUND(I441*H441,2)</f>
        <v>0</v>
      </c>
      <c r="K441" s="135" t="s">
        <v>257</v>
      </c>
      <c r="L441" s="28"/>
      <c r="M441" s="140" t="s">
        <v>1</v>
      </c>
      <c r="N441" s="141" t="s">
        <v>41</v>
      </c>
      <c r="P441" s="142">
        <f>O441*H441</f>
        <v>0</v>
      </c>
      <c r="Q441" s="142">
        <v>0</v>
      </c>
      <c r="R441" s="142">
        <f>Q441*H441</f>
        <v>0</v>
      </c>
      <c r="S441" s="142">
        <v>0</v>
      </c>
      <c r="T441" s="143">
        <f>S441*H441</f>
        <v>0</v>
      </c>
      <c r="AR441" s="144" t="s">
        <v>258</v>
      </c>
      <c r="AT441" s="144" t="s">
        <v>253</v>
      </c>
      <c r="AU441" s="144" t="s">
        <v>83</v>
      </c>
      <c r="AY441" s="13" t="s">
        <v>251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3" t="s">
        <v>83</v>
      </c>
      <c r="BK441" s="145">
        <f>ROUND(I441*H441,2)</f>
        <v>0</v>
      </c>
      <c r="BL441" s="13" t="s">
        <v>258</v>
      </c>
      <c r="BM441" s="144" t="s">
        <v>4602</v>
      </c>
    </row>
    <row r="442" spans="2:65" s="1" customFormat="1" ht="58.5">
      <c r="B442" s="28"/>
      <c r="D442" s="156" t="s">
        <v>679</v>
      </c>
      <c r="F442" s="157" t="s">
        <v>2964</v>
      </c>
      <c r="I442" s="158"/>
      <c r="L442" s="28"/>
      <c r="M442" s="159"/>
      <c r="T442" s="52"/>
      <c r="AT442" s="13" t="s">
        <v>679</v>
      </c>
      <c r="AU442" s="13" t="s">
        <v>83</v>
      </c>
    </row>
    <row r="443" spans="2:65" s="1" customFormat="1" ht="24.2" customHeight="1">
      <c r="B443" s="132"/>
      <c r="C443" s="133" t="s">
        <v>2917</v>
      </c>
      <c r="D443" s="133" t="s">
        <v>253</v>
      </c>
      <c r="E443" s="134" t="s">
        <v>4603</v>
      </c>
      <c r="F443" s="135" t="s">
        <v>4604</v>
      </c>
      <c r="G443" s="136" t="s">
        <v>1217</v>
      </c>
      <c r="H443" s="137">
        <v>1</v>
      </c>
      <c r="I443" s="138"/>
      <c r="J443" s="139">
        <f t="shared" ref="J443:J449" si="120">ROUND(I443*H443,2)</f>
        <v>0</v>
      </c>
      <c r="K443" s="135" t="s">
        <v>257</v>
      </c>
      <c r="L443" s="28"/>
      <c r="M443" s="140" t="s">
        <v>1</v>
      </c>
      <c r="N443" s="141" t="s">
        <v>41</v>
      </c>
      <c r="P443" s="142">
        <f t="shared" ref="P443:P449" si="121">O443*H443</f>
        <v>0</v>
      </c>
      <c r="Q443" s="142">
        <v>0</v>
      </c>
      <c r="R443" s="142">
        <f t="shared" ref="R443:R449" si="122">Q443*H443</f>
        <v>0</v>
      </c>
      <c r="S443" s="142">
        <v>0</v>
      </c>
      <c r="T443" s="143">
        <f t="shared" ref="T443:T449" si="123">S443*H443</f>
        <v>0</v>
      </c>
      <c r="AR443" s="144" t="s">
        <v>258</v>
      </c>
      <c r="AT443" s="144" t="s">
        <v>253</v>
      </c>
      <c r="AU443" s="144" t="s">
        <v>83</v>
      </c>
      <c r="AY443" s="13" t="s">
        <v>251</v>
      </c>
      <c r="BE443" s="145">
        <f t="shared" ref="BE443:BE449" si="124">IF(N443="základní",J443,0)</f>
        <v>0</v>
      </c>
      <c r="BF443" s="145">
        <f t="shared" ref="BF443:BF449" si="125">IF(N443="snížená",J443,0)</f>
        <v>0</v>
      </c>
      <c r="BG443" s="145">
        <f t="shared" ref="BG443:BG449" si="126">IF(N443="zákl. přenesená",J443,0)</f>
        <v>0</v>
      </c>
      <c r="BH443" s="145">
        <f t="shared" ref="BH443:BH449" si="127">IF(N443="sníž. přenesená",J443,0)</f>
        <v>0</v>
      </c>
      <c r="BI443" s="145">
        <f t="shared" ref="BI443:BI449" si="128">IF(N443="nulová",J443,0)</f>
        <v>0</v>
      </c>
      <c r="BJ443" s="13" t="s">
        <v>83</v>
      </c>
      <c r="BK443" s="145">
        <f t="shared" ref="BK443:BK449" si="129">ROUND(I443*H443,2)</f>
        <v>0</v>
      </c>
      <c r="BL443" s="13" t="s">
        <v>258</v>
      </c>
      <c r="BM443" s="144" t="s">
        <v>4605</v>
      </c>
    </row>
    <row r="444" spans="2:65" s="1" customFormat="1" ht="24.2" customHeight="1">
      <c r="B444" s="132"/>
      <c r="C444" s="133" t="s">
        <v>2921</v>
      </c>
      <c r="D444" s="133" t="s">
        <v>253</v>
      </c>
      <c r="E444" s="134" t="s">
        <v>4606</v>
      </c>
      <c r="F444" s="135" t="s">
        <v>4607</v>
      </c>
      <c r="G444" s="136" t="s">
        <v>1217</v>
      </c>
      <c r="H444" s="137">
        <v>1</v>
      </c>
      <c r="I444" s="138"/>
      <c r="J444" s="139">
        <f t="shared" si="120"/>
        <v>0</v>
      </c>
      <c r="K444" s="135" t="s">
        <v>257</v>
      </c>
      <c r="L444" s="28"/>
      <c r="M444" s="140" t="s">
        <v>1</v>
      </c>
      <c r="N444" s="141" t="s">
        <v>41</v>
      </c>
      <c r="P444" s="142">
        <f t="shared" si="121"/>
        <v>0</v>
      </c>
      <c r="Q444" s="142">
        <v>0</v>
      </c>
      <c r="R444" s="142">
        <f t="shared" si="122"/>
        <v>0</v>
      </c>
      <c r="S444" s="142">
        <v>0</v>
      </c>
      <c r="T444" s="143">
        <f t="shared" si="123"/>
        <v>0</v>
      </c>
      <c r="AR444" s="144" t="s">
        <v>258</v>
      </c>
      <c r="AT444" s="144" t="s">
        <v>253</v>
      </c>
      <c r="AU444" s="144" t="s">
        <v>83</v>
      </c>
      <c r="AY444" s="13" t="s">
        <v>251</v>
      </c>
      <c r="BE444" s="145">
        <f t="shared" si="124"/>
        <v>0</v>
      </c>
      <c r="BF444" s="145">
        <f t="shared" si="125"/>
        <v>0</v>
      </c>
      <c r="BG444" s="145">
        <f t="shared" si="126"/>
        <v>0</v>
      </c>
      <c r="BH444" s="145">
        <f t="shared" si="127"/>
        <v>0</v>
      </c>
      <c r="BI444" s="145">
        <f t="shared" si="128"/>
        <v>0</v>
      </c>
      <c r="BJ444" s="13" t="s">
        <v>83</v>
      </c>
      <c r="BK444" s="145">
        <f t="shared" si="129"/>
        <v>0</v>
      </c>
      <c r="BL444" s="13" t="s">
        <v>258</v>
      </c>
      <c r="BM444" s="144" t="s">
        <v>4608</v>
      </c>
    </row>
    <row r="445" spans="2:65" s="1" customFormat="1" ht="24.2" customHeight="1">
      <c r="B445" s="132"/>
      <c r="C445" s="133" t="s">
        <v>2925</v>
      </c>
      <c r="D445" s="133" t="s">
        <v>253</v>
      </c>
      <c r="E445" s="134" t="s">
        <v>4609</v>
      </c>
      <c r="F445" s="135" t="s">
        <v>4610</v>
      </c>
      <c r="G445" s="136" t="s">
        <v>1217</v>
      </c>
      <c r="H445" s="137">
        <v>1</v>
      </c>
      <c r="I445" s="138"/>
      <c r="J445" s="139">
        <f t="shared" si="120"/>
        <v>0</v>
      </c>
      <c r="K445" s="135" t="s">
        <v>257</v>
      </c>
      <c r="L445" s="28"/>
      <c r="M445" s="140" t="s">
        <v>1</v>
      </c>
      <c r="N445" s="141" t="s">
        <v>41</v>
      </c>
      <c r="P445" s="142">
        <f t="shared" si="121"/>
        <v>0</v>
      </c>
      <c r="Q445" s="142">
        <v>0</v>
      </c>
      <c r="R445" s="142">
        <f t="shared" si="122"/>
        <v>0</v>
      </c>
      <c r="S445" s="142">
        <v>0</v>
      </c>
      <c r="T445" s="143">
        <f t="shared" si="123"/>
        <v>0</v>
      </c>
      <c r="AR445" s="144" t="s">
        <v>258</v>
      </c>
      <c r="AT445" s="144" t="s">
        <v>253</v>
      </c>
      <c r="AU445" s="144" t="s">
        <v>83</v>
      </c>
      <c r="AY445" s="13" t="s">
        <v>251</v>
      </c>
      <c r="BE445" s="145">
        <f t="shared" si="124"/>
        <v>0</v>
      </c>
      <c r="BF445" s="145">
        <f t="shared" si="125"/>
        <v>0</v>
      </c>
      <c r="BG445" s="145">
        <f t="shared" si="126"/>
        <v>0</v>
      </c>
      <c r="BH445" s="145">
        <f t="shared" si="127"/>
        <v>0</v>
      </c>
      <c r="BI445" s="145">
        <f t="shared" si="128"/>
        <v>0</v>
      </c>
      <c r="BJ445" s="13" t="s">
        <v>83</v>
      </c>
      <c r="BK445" s="145">
        <f t="shared" si="129"/>
        <v>0</v>
      </c>
      <c r="BL445" s="13" t="s">
        <v>258</v>
      </c>
      <c r="BM445" s="144" t="s">
        <v>4611</v>
      </c>
    </row>
    <row r="446" spans="2:65" s="1" customFormat="1" ht="24.2" customHeight="1">
      <c r="B446" s="132"/>
      <c r="C446" s="133" t="s">
        <v>2929</v>
      </c>
      <c r="D446" s="133" t="s">
        <v>253</v>
      </c>
      <c r="E446" s="134" t="s">
        <v>4612</v>
      </c>
      <c r="F446" s="135" t="s">
        <v>4613</v>
      </c>
      <c r="G446" s="136" t="s">
        <v>1217</v>
      </c>
      <c r="H446" s="137">
        <v>1</v>
      </c>
      <c r="I446" s="138"/>
      <c r="J446" s="139">
        <f t="shared" si="120"/>
        <v>0</v>
      </c>
      <c r="K446" s="135" t="s">
        <v>257</v>
      </c>
      <c r="L446" s="28"/>
      <c r="M446" s="140" t="s">
        <v>1</v>
      </c>
      <c r="N446" s="141" t="s">
        <v>41</v>
      </c>
      <c r="P446" s="142">
        <f t="shared" si="121"/>
        <v>0</v>
      </c>
      <c r="Q446" s="142">
        <v>0</v>
      </c>
      <c r="R446" s="142">
        <f t="shared" si="122"/>
        <v>0</v>
      </c>
      <c r="S446" s="142">
        <v>0</v>
      </c>
      <c r="T446" s="143">
        <f t="shared" si="123"/>
        <v>0</v>
      </c>
      <c r="AR446" s="144" t="s">
        <v>258</v>
      </c>
      <c r="AT446" s="144" t="s">
        <v>253</v>
      </c>
      <c r="AU446" s="144" t="s">
        <v>83</v>
      </c>
      <c r="AY446" s="13" t="s">
        <v>251</v>
      </c>
      <c r="BE446" s="145">
        <f t="shared" si="124"/>
        <v>0</v>
      </c>
      <c r="BF446" s="145">
        <f t="shared" si="125"/>
        <v>0</v>
      </c>
      <c r="BG446" s="145">
        <f t="shared" si="126"/>
        <v>0</v>
      </c>
      <c r="BH446" s="145">
        <f t="shared" si="127"/>
        <v>0</v>
      </c>
      <c r="BI446" s="145">
        <f t="shared" si="128"/>
        <v>0</v>
      </c>
      <c r="BJ446" s="13" t="s">
        <v>83</v>
      </c>
      <c r="BK446" s="145">
        <f t="shared" si="129"/>
        <v>0</v>
      </c>
      <c r="BL446" s="13" t="s">
        <v>258</v>
      </c>
      <c r="BM446" s="144" t="s">
        <v>4614</v>
      </c>
    </row>
    <row r="447" spans="2:65" s="1" customFormat="1" ht="24.2" customHeight="1">
      <c r="B447" s="132"/>
      <c r="C447" s="133" t="s">
        <v>2933</v>
      </c>
      <c r="D447" s="133" t="s">
        <v>253</v>
      </c>
      <c r="E447" s="134" t="s">
        <v>4615</v>
      </c>
      <c r="F447" s="135" t="s">
        <v>4616</v>
      </c>
      <c r="G447" s="136" t="s">
        <v>1217</v>
      </c>
      <c r="H447" s="137">
        <v>1</v>
      </c>
      <c r="I447" s="138"/>
      <c r="J447" s="139">
        <f t="shared" si="120"/>
        <v>0</v>
      </c>
      <c r="K447" s="135" t="s">
        <v>257</v>
      </c>
      <c r="L447" s="28"/>
      <c r="M447" s="140" t="s">
        <v>1</v>
      </c>
      <c r="N447" s="141" t="s">
        <v>41</v>
      </c>
      <c r="P447" s="142">
        <f t="shared" si="121"/>
        <v>0</v>
      </c>
      <c r="Q447" s="142">
        <v>0</v>
      </c>
      <c r="R447" s="142">
        <f t="shared" si="122"/>
        <v>0</v>
      </c>
      <c r="S447" s="142">
        <v>0</v>
      </c>
      <c r="T447" s="143">
        <f t="shared" si="123"/>
        <v>0</v>
      </c>
      <c r="AR447" s="144" t="s">
        <v>258</v>
      </c>
      <c r="AT447" s="144" t="s">
        <v>253</v>
      </c>
      <c r="AU447" s="144" t="s">
        <v>83</v>
      </c>
      <c r="AY447" s="13" t="s">
        <v>251</v>
      </c>
      <c r="BE447" s="145">
        <f t="shared" si="124"/>
        <v>0</v>
      </c>
      <c r="BF447" s="145">
        <f t="shared" si="125"/>
        <v>0</v>
      </c>
      <c r="BG447" s="145">
        <f t="shared" si="126"/>
        <v>0</v>
      </c>
      <c r="BH447" s="145">
        <f t="shared" si="127"/>
        <v>0</v>
      </c>
      <c r="BI447" s="145">
        <f t="shared" si="128"/>
        <v>0</v>
      </c>
      <c r="BJ447" s="13" t="s">
        <v>83</v>
      </c>
      <c r="BK447" s="145">
        <f t="shared" si="129"/>
        <v>0</v>
      </c>
      <c r="BL447" s="13" t="s">
        <v>258</v>
      </c>
      <c r="BM447" s="144" t="s">
        <v>4617</v>
      </c>
    </row>
    <row r="448" spans="2:65" s="1" customFormat="1" ht="24.2" customHeight="1">
      <c r="B448" s="132"/>
      <c r="C448" s="133" t="s">
        <v>2939</v>
      </c>
      <c r="D448" s="133" t="s">
        <v>253</v>
      </c>
      <c r="E448" s="134" t="s">
        <v>4618</v>
      </c>
      <c r="F448" s="135" t="s">
        <v>4619</v>
      </c>
      <c r="G448" s="136" t="s">
        <v>1217</v>
      </c>
      <c r="H448" s="137">
        <v>1</v>
      </c>
      <c r="I448" s="138"/>
      <c r="J448" s="139">
        <f t="shared" si="120"/>
        <v>0</v>
      </c>
      <c r="K448" s="135" t="s">
        <v>257</v>
      </c>
      <c r="L448" s="28"/>
      <c r="M448" s="140" t="s">
        <v>1</v>
      </c>
      <c r="N448" s="141" t="s">
        <v>41</v>
      </c>
      <c r="P448" s="142">
        <f t="shared" si="121"/>
        <v>0</v>
      </c>
      <c r="Q448" s="142">
        <v>0</v>
      </c>
      <c r="R448" s="142">
        <f t="shared" si="122"/>
        <v>0</v>
      </c>
      <c r="S448" s="142">
        <v>0</v>
      </c>
      <c r="T448" s="143">
        <f t="shared" si="123"/>
        <v>0</v>
      </c>
      <c r="AR448" s="144" t="s">
        <v>258</v>
      </c>
      <c r="AT448" s="144" t="s">
        <v>253</v>
      </c>
      <c r="AU448" s="144" t="s">
        <v>83</v>
      </c>
      <c r="AY448" s="13" t="s">
        <v>251</v>
      </c>
      <c r="BE448" s="145">
        <f t="shared" si="124"/>
        <v>0</v>
      </c>
      <c r="BF448" s="145">
        <f t="shared" si="125"/>
        <v>0</v>
      </c>
      <c r="BG448" s="145">
        <f t="shared" si="126"/>
        <v>0</v>
      </c>
      <c r="BH448" s="145">
        <f t="shared" si="127"/>
        <v>0</v>
      </c>
      <c r="BI448" s="145">
        <f t="shared" si="128"/>
        <v>0</v>
      </c>
      <c r="BJ448" s="13" t="s">
        <v>83</v>
      </c>
      <c r="BK448" s="145">
        <f t="shared" si="129"/>
        <v>0</v>
      </c>
      <c r="BL448" s="13" t="s">
        <v>258</v>
      </c>
      <c r="BM448" s="144" t="s">
        <v>4620</v>
      </c>
    </row>
    <row r="449" spans="2:65" s="1" customFormat="1" ht="24.2" customHeight="1">
      <c r="B449" s="132"/>
      <c r="C449" s="133" t="s">
        <v>2944</v>
      </c>
      <c r="D449" s="133" t="s">
        <v>253</v>
      </c>
      <c r="E449" s="134" t="s">
        <v>4621</v>
      </c>
      <c r="F449" s="135" t="s">
        <v>4622</v>
      </c>
      <c r="G449" s="136" t="s">
        <v>1217</v>
      </c>
      <c r="H449" s="137">
        <v>0</v>
      </c>
      <c r="I449" s="138"/>
      <c r="J449" s="139">
        <f t="shared" si="120"/>
        <v>0</v>
      </c>
      <c r="K449" s="135" t="s">
        <v>257</v>
      </c>
      <c r="L449" s="28"/>
      <c r="M449" s="140" t="s">
        <v>1</v>
      </c>
      <c r="N449" s="141" t="s">
        <v>41</v>
      </c>
      <c r="P449" s="142">
        <f t="shared" si="121"/>
        <v>0</v>
      </c>
      <c r="Q449" s="142">
        <v>0</v>
      </c>
      <c r="R449" s="142">
        <f t="shared" si="122"/>
        <v>0</v>
      </c>
      <c r="S449" s="142">
        <v>0</v>
      </c>
      <c r="T449" s="143">
        <f t="shared" si="123"/>
        <v>0</v>
      </c>
      <c r="AR449" s="144" t="s">
        <v>258</v>
      </c>
      <c r="AT449" s="144" t="s">
        <v>253</v>
      </c>
      <c r="AU449" s="144" t="s">
        <v>83</v>
      </c>
      <c r="AY449" s="13" t="s">
        <v>251</v>
      </c>
      <c r="BE449" s="145">
        <f t="shared" si="124"/>
        <v>0</v>
      </c>
      <c r="BF449" s="145">
        <f t="shared" si="125"/>
        <v>0</v>
      </c>
      <c r="BG449" s="145">
        <f t="shared" si="126"/>
        <v>0</v>
      </c>
      <c r="BH449" s="145">
        <f t="shared" si="127"/>
        <v>0</v>
      </c>
      <c r="BI449" s="145">
        <f t="shared" si="128"/>
        <v>0</v>
      </c>
      <c r="BJ449" s="13" t="s">
        <v>83</v>
      </c>
      <c r="BK449" s="145">
        <f t="shared" si="129"/>
        <v>0</v>
      </c>
      <c r="BL449" s="13" t="s">
        <v>258</v>
      </c>
      <c r="BM449" s="144" t="s">
        <v>4623</v>
      </c>
    </row>
    <row r="450" spans="2:65" s="11" customFormat="1" ht="22.9" customHeight="1">
      <c r="B450" s="120"/>
      <c r="D450" s="121" t="s">
        <v>75</v>
      </c>
      <c r="E450" s="130" t="s">
        <v>1573</v>
      </c>
      <c r="F450" s="130" t="s">
        <v>2997</v>
      </c>
      <c r="I450" s="123"/>
      <c r="J450" s="131">
        <f>BK450</f>
        <v>0</v>
      </c>
      <c r="L450" s="120"/>
      <c r="M450" s="125"/>
      <c r="P450" s="126">
        <f>SUM(P451:P458)</f>
        <v>0</v>
      </c>
      <c r="R450" s="126">
        <f>SUM(R451:R458)</f>
        <v>0</v>
      </c>
      <c r="T450" s="127">
        <f>SUM(T451:T458)</f>
        <v>0</v>
      </c>
      <c r="AR450" s="121" t="s">
        <v>258</v>
      </c>
      <c r="AT450" s="128" t="s">
        <v>75</v>
      </c>
      <c r="AU450" s="128" t="s">
        <v>83</v>
      </c>
      <c r="AY450" s="121" t="s">
        <v>251</v>
      </c>
      <c r="BK450" s="129">
        <f>SUM(BK451:BK458)</f>
        <v>0</v>
      </c>
    </row>
    <row r="451" spans="2:65" s="1" customFormat="1" ht="24.2" customHeight="1">
      <c r="B451" s="132"/>
      <c r="C451" s="133" t="s">
        <v>2948</v>
      </c>
      <c r="D451" s="133" t="s">
        <v>253</v>
      </c>
      <c r="E451" s="134" t="s">
        <v>4624</v>
      </c>
      <c r="F451" s="135" t="s">
        <v>4625</v>
      </c>
      <c r="G451" s="136" t="s">
        <v>3001</v>
      </c>
      <c r="H451" s="137">
        <v>10</v>
      </c>
      <c r="I451" s="138"/>
      <c r="J451" s="139">
        <f t="shared" ref="J451:J458" si="130">ROUND(I451*H451,2)</f>
        <v>0</v>
      </c>
      <c r="K451" s="135" t="s">
        <v>257</v>
      </c>
      <c r="L451" s="28"/>
      <c r="M451" s="140" t="s">
        <v>1</v>
      </c>
      <c r="N451" s="141" t="s">
        <v>41</v>
      </c>
      <c r="P451" s="142">
        <f t="shared" ref="P451:P458" si="131">O451*H451</f>
        <v>0</v>
      </c>
      <c r="Q451" s="142">
        <v>0</v>
      </c>
      <c r="R451" s="142">
        <f t="shared" ref="R451:R458" si="132">Q451*H451</f>
        <v>0</v>
      </c>
      <c r="S451" s="142">
        <v>0</v>
      </c>
      <c r="T451" s="143">
        <f t="shared" ref="T451:T458" si="133">S451*H451</f>
        <v>0</v>
      </c>
      <c r="AR451" s="144" t="s">
        <v>1578</v>
      </c>
      <c r="AT451" s="144" t="s">
        <v>253</v>
      </c>
      <c r="AU451" s="144" t="s">
        <v>85</v>
      </c>
      <c r="AY451" s="13" t="s">
        <v>251</v>
      </c>
      <c r="BE451" s="145">
        <f t="shared" ref="BE451:BE458" si="134">IF(N451="základní",J451,0)</f>
        <v>0</v>
      </c>
      <c r="BF451" s="145">
        <f t="shared" ref="BF451:BF458" si="135">IF(N451="snížená",J451,0)</f>
        <v>0</v>
      </c>
      <c r="BG451" s="145">
        <f t="shared" ref="BG451:BG458" si="136">IF(N451="zákl. přenesená",J451,0)</f>
        <v>0</v>
      </c>
      <c r="BH451" s="145">
        <f t="shared" ref="BH451:BH458" si="137">IF(N451="sníž. přenesená",J451,0)</f>
        <v>0</v>
      </c>
      <c r="BI451" s="145">
        <f t="shared" ref="BI451:BI458" si="138">IF(N451="nulová",J451,0)</f>
        <v>0</v>
      </c>
      <c r="BJ451" s="13" t="s">
        <v>83</v>
      </c>
      <c r="BK451" s="145">
        <f t="shared" ref="BK451:BK458" si="139">ROUND(I451*H451,2)</f>
        <v>0</v>
      </c>
      <c r="BL451" s="13" t="s">
        <v>1578</v>
      </c>
      <c r="BM451" s="144" t="s">
        <v>4626</v>
      </c>
    </row>
    <row r="452" spans="2:65" s="1" customFormat="1" ht="16.5" customHeight="1">
      <c r="B452" s="132"/>
      <c r="C452" s="133" t="s">
        <v>2952</v>
      </c>
      <c r="D452" s="133" t="s">
        <v>253</v>
      </c>
      <c r="E452" s="134" t="s">
        <v>4627</v>
      </c>
      <c r="F452" s="135" t="s">
        <v>4628</v>
      </c>
      <c r="G452" s="136" t="s">
        <v>3001</v>
      </c>
      <c r="H452" s="137">
        <v>28</v>
      </c>
      <c r="I452" s="138"/>
      <c r="J452" s="139">
        <f t="shared" si="130"/>
        <v>0</v>
      </c>
      <c r="K452" s="135" t="s">
        <v>257</v>
      </c>
      <c r="L452" s="28"/>
      <c r="M452" s="140" t="s">
        <v>1</v>
      </c>
      <c r="N452" s="141" t="s">
        <v>41</v>
      </c>
      <c r="P452" s="142">
        <f t="shared" si="131"/>
        <v>0</v>
      </c>
      <c r="Q452" s="142">
        <v>0</v>
      </c>
      <c r="R452" s="142">
        <f t="shared" si="132"/>
        <v>0</v>
      </c>
      <c r="S452" s="142">
        <v>0</v>
      </c>
      <c r="T452" s="143">
        <f t="shared" si="133"/>
        <v>0</v>
      </c>
      <c r="AR452" s="144" t="s">
        <v>1578</v>
      </c>
      <c r="AT452" s="144" t="s">
        <v>253</v>
      </c>
      <c r="AU452" s="144" t="s">
        <v>85</v>
      </c>
      <c r="AY452" s="13" t="s">
        <v>251</v>
      </c>
      <c r="BE452" s="145">
        <f t="shared" si="134"/>
        <v>0</v>
      </c>
      <c r="BF452" s="145">
        <f t="shared" si="135"/>
        <v>0</v>
      </c>
      <c r="BG452" s="145">
        <f t="shared" si="136"/>
        <v>0</v>
      </c>
      <c r="BH452" s="145">
        <f t="shared" si="137"/>
        <v>0</v>
      </c>
      <c r="BI452" s="145">
        <f t="shared" si="138"/>
        <v>0</v>
      </c>
      <c r="BJ452" s="13" t="s">
        <v>83</v>
      </c>
      <c r="BK452" s="145">
        <f t="shared" si="139"/>
        <v>0</v>
      </c>
      <c r="BL452" s="13" t="s">
        <v>1578</v>
      </c>
      <c r="BM452" s="144" t="s">
        <v>4629</v>
      </c>
    </row>
    <row r="453" spans="2:65" s="1" customFormat="1" ht="16.5" customHeight="1">
      <c r="B453" s="132"/>
      <c r="C453" s="133" t="s">
        <v>2956</v>
      </c>
      <c r="D453" s="133" t="s">
        <v>253</v>
      </c>
      <c r="E453" s="134" t="s">
        <v>4630</v>
      </c>
      <c r="F453" s="135" t="s">
        <v>3005</v>
      </c>
      <c r="G453" s="136" t="s">
        <v>3001</v>
      </c>
      <c r="H453" s="137">
        <v>4</v>
      </c>
      <c r="I453" s="138"/>
      <c r="J453" s="139">
        <f t="shared" si="130"/>
        <v>0</v>
      </c>
      <c r="K453" s="135" t="s">
        <v>257</v>
      </c>
      <c r="L453" s="28"/>
      <c r="M453" s="140" t="s">
        <v>1</v>
      </c>
      <c r="N453" s="141" t="s">
        <v>41</v>
      </c>
      <c r="P453" s="142">
        <f t="shared" si="131"/>
        <v>0</v>
      </c>
      <c r="Q453" s="142">
        <v>0</v>
      </c>
      <c r="R453" s="142">
        <f t="shared" si="132"/>
        <v>0</v>
      </c>
      <c r="S453" s="142">
        <v>0</v>
      </c>
      <c r="T453" s="143">
        <f t="shared" si="133"/>
        <v>0</v>
      </c>
      <c r="AR453" s="144" t="s">
        <v>1578</v>
      </c>
      <c r="AT453" s="144" t="s">
        <v>253</v>
      </c>
      <c r="AU453" s="144" t="s">
        <v>85</v>
      </c>
      <c r="AY453" s="13" t="s">
        <v>251</v>
      </c>
      <c r="BE453" s="145">
        <f t="shared" si="134"/>
        <v>0</v>
      </c>
      <c r="BF453" s="145">
        <f t="shared" si="135"/>
        <v>0</v>
      </c>
      <c r="BG453" s="145">
        <f t="shared" si="136"/>
        <v>0</v>
      </c>
      <c r="BH453" s="145">
        <f t="shared" si="137"/>
        <v>0</v>
      </c>
      <c r="BI453" s="145">
        <f t="shared" si="138"/>
        <v>0</v>
      </c>
      <c r="BJ453" s="13" t="s">
        <v>83</v>
      </c>
      <c r="BK453" s="145">
        <f t="shared" si="139"/>
        <v>0</v>
      </c>
      <c r="BL453" s="13" t="s">
        <v>1578</v>
      </c>
      <c r="BM453" s="144" t="s">
        <v>4631</v>
      </c>
    </row>
    <row r="454" spans="2:65" s="1" customFormat="1" ht="16.5" customHeight="1">
      <c r="B454" s="132"/>
      <c r="C454" s="133" t="s">
        <v>2960</v>
      </c>
      <c r="D454" s="133" t="s">
        <v>253</v>
      </c>
      <c r="E454" s="134" t="s">
        <v>3008</v>
      </c>
      <c r="F454" s="135" t="s">
        <v>3009</v>
      </c>
      <c r="G454" s="136" t="s">
        <v>3001</v>
      </c>
      <c r="H454" s="137">
        <v>12</v>
      </c>
      <c r="I454" s="138"/>
      <c r="J454" s="139">
        <f t="shared" si="130"/>
        <v>0</v>
      </c>
      <c r="K454" s="135" t="s">
        <v>257</v>
      </c>
      <c r="L454" s="28"/>
      <c r="M454" s="140" t="s">
        <v>1</v>
      </c>
      <c r="N454" s="141" t="s">
        <v>41</v>
      </c>
      <c r="P454" s="142">
        <f t="shared" si="131"/>
        <v>0</v>
      </c>
      <c r="Q454" s="142">
        <v>0</v>
      </c>
      <c r="R454" s="142">
        <f t="shared" si="132"/>
        <v>0</v>
      </c>
      <c r="S454" s="142">
        <v>0</v>
      </c>
      <c r="T454" s="143">
        <f t="shared" si="133"/>
        <v>0</v>
      </c>
      <c r="AR454" s="144" t="s">
        <v>1578</v>
      </c>
      <c r="AT454" s="144" t="s">
        <v>253</v>
      </c>
      <c r="AU454" s="144" t="s">
        <v>85</v>
      </c>
      <c r="AY454" s="13" t="s">
        <v>251</v>
      </c>
      <c r="BE454" s="145">
        <f t="shared" si="134"/>
        <v>0</v>
      </c>
      <c r="BF454" s="145">
        <f t="shared" si="135"/>
        <v>0</v>
      </c>
      <c r="BG454" s="145">
        <f t="shared" si="136"/>
        <v>0</v>
      </c>
      <c r="BH454" s="145">
        <f t="shared" si="137"/>
        <v>0</v>
      </c>
      <c r="BI454" s="145">
        <f t="shared" si="138"/>
        <v>0</v>
      </c>
      <c r="BJ454" s="13" t="s">
        <v>83</v>
      </c>
      <c r="BK454" s="145">
        <f t="shared" si="139"/>
        <v>0</v>
      </c>
      <c r="BL454" s="13" t="s">
        <v>1578</v>
      </c>
      <c r="BM454" s="144" t="s">
        <v>4632</v>
      </c>
    </row>
    <row r="455" spans="2:65" s="1" customFormat="1" ht="16.5" customHeight="1">
      <c r="B455" s="132"/>
      <c r="C455" s="133" t="s">
        <v>2965</v>
      </c>
      <c r="D455" s="133" t="s">
        <v>253</v>
      </c>
      <c r="E455" s="134" t="s">
        <v>4633</v>
      </c>
      <c r="F455" s="135" t="s">
        <v>4634</v>
      </c>
      <c r="G455" s="136" t="s">
        <v>3001</v>
      </c>
      <c r="H455" s="137">
        <v>5</v>
      </c>
      <c r="I455" s="138"/>
      <c r="J455" s="139">
        <f t="shared" si="130"/>
        <v>0</v>
      </c>
      <c r="K455" s="135" t="s">
        <v>257</v>
      </c>
      <c r="L455" s="28"/>
      <c r="M455" s="140" t="s">
        <v>1</v>
      </c>
      <c r="N455" s="141" t="s">
        <v>41</v>
      </c>
      <c r="P455" s="142">
        <f t="shared" si="131"/>
        <v>0</v>
      </c>
      <c r="Q455" s="142">
        <v>0</v>
      </c>
      <c r="R455" s="142">
        <f t="shared" si="132"/>
        <v>0</v>
      </c>
      <c r="S455" s="142">
        <v>0</v>
      </c>
      <c r="T455" s="143">
        <f t="shared" si="133"/>
        <v>0</v>
      </c>
      <c r="AR455" s="144" t="s">
        <v>1578</v>
      </c>
      <c r="AT455" s="144" t="s">
        <v>253</v>
      </c>
      <c r="AU455" s="144" t="s">
        <v>85</v>
      </c>
      <c r="AY455" s="13" t="s">
        <v>251</v>
      </c>
      <c r="BE455" s="145">
        <f t="shared" si="134"/>
        <v>0</v>
      </c>
      <c r="BF455" s="145">
        <f t="shared" si="135"/>
        <v>0</v>
      </c>
      <c r="BG455" s="145">
        <f t="shared" si="136"/>
        <v>0</v>
      </c>
      <c r="BH455" s="145">
        <f t="shared" si="137"/>
        <v>0</v>
      </c>
      <c r="BI455" s="145">
        <f t="shared" si="138"/>
        <v>0</v>
      </c>
      <c r="BJ455" s="13" t="s">
        <v>83</v>
      </c>
      <c r="BK455" s="145">
        <f t="shared" si="139"/>
        <v>0</v>
      </c>
      <c r="BL455" s="13" t="s">
        <v>1578</v>
      </c>
      <c r="BM455" s="144" t="s">
        <v>4635</v>
      </c>
    </row>
    <row r="456" spans="2:65" s="1" customFormat="1" ht="37.9" customHeight="1">
      <c r="B456" s="132"/>
      <c r="C456" s="133" t="s">
        <v>2969</v>
      </c>
      <c r="D456" s="133" t="s">
        <v>253</v>
      </c>
      <c r="E456" s="134" t="s">
        <v>3012</v>
      </c>
      <c r="F456" s="135" t="s">
        <v>3013</v>
      </c>
      <c r="G456" s="136" t="s">
        <v>3001</v>
      </c>
      <c r="H456" s="137">
        <v>5</v>
      </c>
      <c r="I456" s="138"/>
      <c r="J456" s="139">
        <f t="shared" si="130"/>
        <v>0</v>
      </c>
      <c r="K456" s="135" t="s">
        <v>257</v>
      </c>
      <c r="L456" s="28"/>
      <c r="M456" s="140" t="s">
        <v>1</v>
      </c>
      <c r="N456" s="141" t="s">
        <v>41</v>
      </c>
      <c r="P456" s="142">
        <f t="shared" si="131"/>
        <v>0</v>
      </c>
      <c r="Q456" s="142">
        <v>0</v>
      </c>
      <c r="R456" s="142">
        <f t="shared" si="132"/>
        <v>0</v>
      </c>
      <c r="S456" s="142">
        <v>0</v>
      </c>
      <c r="T456" s="143">
        <f t="shared" si="133"/>
        <v>0</v>
      </c>
      <c r="AR456" s="144" t="s">
        <v>1578</v>
      </c>
      <c r="AT456" s="144" t="s">
        <v>253</v>
      </c>
      <c r="AU456" s="144" t="s">
        <v>85</v>
      </c>
      <c r="AY456" s="13" t="s">
        <v>251</v>
      </c>
      <c r="BE456" s="145">
        <f t="shared" si="134"/>
        <v>0</v>
      </c>
      <c r="BF456" s="145">
        <f t="shared" si="135"/>
        <v>0</v>
      </c>
      <c r="BG456" s="145">
        <f t="shared" si="136"/>
        <v>0</v>
      </c>
      <c r="BH456" s="145">
        <f t="shared" si="137"/>
        <v>0</v>
      </c>
      <c r="BI456" s="145">
        <f t="shared" si="138"/>
        <v>0</v>
      </c>
      <c r="BJ456" s="13" t="s">
        <v>83</v>
      </c>
      <c r="BK456" s="145">
        <f t="shared" si="139"/>
        <v>0</v>
      </c>
      <c r="BL456" s="13" t="s">
        <v>1578</v>
      </c>
      <c r="BM456" s="144" t="s">
        <v>4636</v>
      </c>
    </row>
    <row r="457" spans="2:65" s="1" customFormat="1" ht="16.5" customHeight="1">
      <c r="B457" s="132"/>
      <c r="C457" s="133" t="s">
        <v>2973</v>
      </c>
      <c r="D457" s="133" t="s">
        <v>253</v>
      </c>
      <c r="E457" s="134" t="s">
        <v>3016</v>
      </c>
      <c r="F457" s="135" t="s">
        <v>3017</v>
      </c>
      <c r="G457" s="136" t="s">
        <v>3001</v>
      </c>
      <c r="H457" s="137">
        <v>9</v>
      </c>
      <c r="I457" s="138"/>
      <c r="J457" s="139">
        <f t="shared" si="130"/>
        <v>0</v>
      </c>
      <c r="K457" s="135" t="s">
        <v>257</v>
      </c>
      <c r="L457" s="28"/>
      <c r="M457" s="140" t="s">
        <v>1</v>
      </c>
      <c r="N457" s="141" t="s">
        <v>41</v>
      </c>
      <c r="P457" s="142">
        <f t="shared" si="131"/>
        <v>0</v>
      </c>
      <c r="Q457" s="142">
        <v>0</v>
      </c>
      <c r="R457" s="142">
        <f t="shared" si="132"/>
        <v>0</v>
      </c>
      <c r="S457" s="142">
        <v>0</v>
      </c>
      <c r="T457" s="143">
        <f t="shared" si="133"/>
        <v>0</v>
      </c>
      <c r="AR457" s="144" t="s">
        <v>1578</v>
      </c>
      <c r="AT457" s="144" t="s">
        <v>253</v>
      </c>
      <c r="AU457" s="144" t="s">
        <v>85</v>
      </c>
      <c r="AY457" s="13" t="s">
        <v>251</v>
      </c>
      <c r="BE457" s="145">
        <f t="shared" si="134"/>
        <v>0</v>
      </c>
      <c r="BF457" s="145">
        <f t="shared" si="135"/>
        <v>0</v>
      </c>
      <c r="BG457" s="145">
        <f t="shared" si="136"/>
        <v>0</v>
      </c>
      <c r="BH457" s="145">
        <f t="shared" si="137"/>
        <v>0</v>
      </c>
      <c r="BI457" s="145">
        <f t="shared" si="138"/>
        <v>0</v>
      </c>
      <c r="BJ457" s="13" t="s">
        <v>83</v>
      </c>
      <c r="BK457" s="145">
        <f t="shared" si="139"/>
        <v>0</v>
      </c>
      <c r="BL457" s="13" t="s">
        <v>1578</v>
      </c>
      <c r="BM457" s="144" t="s">
        <v>4637</v>
      </c>
    </row>
    <row r="458" spans="2:65" s="1" customFormat="1" ht="16.5" customHeight="1">
      <c r="B458" s="132"/>
      <c r="C458" s="133" t="s">
        <v>2977</v>
      </c>
      <c r="D458" s="133" t="s">
        <v>253</v>
      </c>
      <c r="E458" s="134" t="s">
        <v>3020</v>
      </c>
      <c r="F458" s="135" t="s">
        <v>3021</v>
      </c>
      <c r="G458" s="136" t="s">
        <v>3001</v>
      </c>
      <c r="H458" s="137">
        <v>16</v>
      </c>
      <c r="I458" s="138"/>
      <c r="J458" s="139">
        <f t="shared" si="130"/>
        <v>0</v>
      </c>
      <c r="K458" s="135" t="s">
        <v>257</v>
      </c>
      <c r="L458" s="28"/>
      <c r="M458" s="140" t="s">
        <v>1</v>
      </c>
      <c r="N458" s="141" t="s">
        <v>41</v>
      </c>
      <c r="P458" s="142">
        <f t="shared" si="131"/>
        <v>0</v>
      </c>
      <c r="Q458" s="142">
        <v>0</v>
      </c>
      <c r="R458" s="142">
        <f t="shared" si="132"/>
        <v>0</v>
      </c>
      <c r="S458" s="142">
        <v>0</v>
      </c>
      <c r="T458" s="143">
        <f t="shared" si="133"/>
        <v>0</v>
      </c>
      <c r="AR458" s="144" t="s">
        <v>1578</v>
      </c>
      <c r="AT458" s="144" t="s">
        <v>253</v>
      </c>
      <c r="AU458" s="144" t="s">
        <v>85</v>
      </c>
      <c r="AY458" s="13" t="s">
        <v>251</v>
      </c>
      <c r="BE458" s="145">
        <f t="shared" si="134"/>
        <v>0</v>
      </c>
      <c r="BF458" s="145">
        <f t="shared" si="135"/>
        <v>0</v>
      </c>
      <c r="BG458" s="145">
        <f t="shared" si="136"/>
        <v>0</v>
      </c>
      <c r="BH458" s="145">
        <f t="shared" si="137"/>
        <v>0</v>
      </c>
      <c r="BI458" s="145">
        <f t="shared" si="138"/>
        <v>0</v>
      </c>
      <c r="BJ458" s="13" t="s">
        <v>83</v>
      </c>
      <c r="BK458" s="145">
        <f t="shared" si="139"/>
        <v>0</v>
      </c>
      <c r="BL458" s="13" t="s">
        <v>1578</v>
      </c>
      <c r="BM458" s="144" t="s">
        <v>4638</v>
      </c>
    </row>
    <row r="459" spans="2:65" s="11" customFormat="1" ht="25.9" customHeight="1">
      <c r="B459" s="120"/>
      <c r="D459" s="121" t="s">
        <v>75</v>
      </c>
      <c r="E459" s="122" t="s">
        <v>781</v>
      </c>
      <c r="F459" s="122" t="s">
        <v>782</v>
      </c>
      <c r="I459" s="123"/>
      <c r="J459" s="124">
        <f>BK459</f>
        <v>0</v>
      </c>
      <c r="L459" s="120"/>
      <c r="M459" s="125"/>
      <c r="P459" s="126">
        <f>P460</f>
        <v>0</v>
      </c>
      <c r="R459" s="126">
        <f>R460</f>
        <v>0</v>
      </c>
      <c r="T459" s="127">
        <f>T460</f>
        <v>0</v>
      </c>
      <c r="AR459" s="121" t="s">
        <v>85</v>
      </c>
      <c r="AT459" s="128" t="s">
        <v>75</v>
      </c>
      <c r="AU459" s="128" t="s">
        <v>76</v>
      </c>
      <c r="AY459" s="121" t="s">
        <v>251</v>
      </c>
      <c r="BK459" s="129">
        <f>BK460</f>
        <v>0</v>
      </c>
    </row>
    <row r="460" spans="2:65" s="11" customFormat="1" ht="22.9" customHeight="1">
      <c r="B460" s="120"/>
      <c r="D460" s="121" t="s">
        <v>75</v>
      </c>
      <c r="E460" s="130" t="s">
        <v>2991</v>
      </c>
      <c r="F460" s="130" t="s">
        <v>2992</v>
      </c>
      <c r="I460" s="123"/>
      <c r="J460" s="131">
        <f>BK460</f>
        <v>0</v>
      </c>
      <c r="L460" s="120"/>
      <c r="M460" s="125"/>
      <c r="P460" s="126">
        <f>P461</f>
        <v>0</v>
      </c>
      <c r="R460" s="126">
        <f>R461</f>
        <v>0</v>
      </c>
      <c r="T460" s="127">
        <f>T461</f>
        <v>0</v>
      </c>
      <c r="AR460" s="121" t="s">
        <v>85</v>
      </c>
      <c r="AT460" s="128" t="s">
        <v>75</v>
      </c>
      <c r="AU460" s="128" t="s">
        <v>83</v>
      </c>
      <c r="AY460" s="121" t="s">
        <v>251</v>
      </c>
      <c r="BK460" s="129">
        <f>BK461</f>
        <v>0</v>
      </c>
    </row>
    <row r="461" spans="2:65" s="1" customFormat="1" ht="24.2" customHeight="1">
      <c r="B461" s="132"/>
      <c r="C461" s="133" t="s">
        <v>2981</v>
      </c>
      <c r="D461" s="133" t="s">
        <v>253</v>
      </c>
      <c r="E461" s="134" t="s">
        <v>2994</v>
      </c>
      <c r="F461" s="135" t="s">
        <v>2995</v>
      </c>
      <c r="G461" s="136" t="s">
        <v>821</v>
      </c>
      <c r="H461" s="160"/>
      <c r="I461" s="138"/>
      <c r="J461" s="139">
        <f>ROUND(I461*H461,2)</f>
        <v>0</v>
      </c>
      <c r="K461" s="135" t="s">
        <v>257</v>
      </c>
      <c r="L461" s="28"/>
      <c r="M461" s="140" t="s">
        <v>1</v>
      </c>
      <c r="N461" s="141" t="s">
        <v>41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315</v>
      </c>
      <c r="AT461" s="144" t="s">
        <v>253</v>
      </c>
      <c r="AU461" s="144" t="s">
        <v>85</v>
      </c>
      <c r="AY461" s="13" t="s">
        <v>251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3" t="s">
        <v>83</v>
      </c>
      <c r="BK461" s="145">
        <f>ROUND(I461*H461,2)</f>
        <v>0</v>
      </c>
      <c r="BL461" s="13" t="s">
        <v>315</v>
      </c>
      <c r="BM461" s="144" t="s">
        <v>4639</v>
      </c>
    </row>
    <row r="462" spans="2:65" s="11" customFormat="1" ht="25.9" customHeight="1">
      <c r="B462" s="120"/>
      <c r="D462" s="121" t="s">
        <v>75</v>
      </c>
      <c r="E462" s="122" t="s">
        <v>3023</v>
      </c>
      <c r="F462" s="122" t="s">
        <v>3024</v>
      </c>
      <c r="I462" s="123"/>
      <c r="J462" s="124">
        <f>BK462</f>
        <v>0</v>
      </c>
      <c r="L462" s="120"/>
      <c r="M462" s="125"/>
      <c r="P462" s="126">
        <f>SUM(P463:P464)</f>
        <v>0</v>
      </c>
      <c r="R462" s="126">
        <f>SUM(R463:R464)</f>
        <v>0</v>
      </c>
      <c r="T462" s="127">
        <f>SUM(T463:T464)</f>
        <v>0</v>
      </c>
      <c r="AR462" s="121" t="s">
        <v>258</v>
      </c>
      <c r="AT462" s="128" t="s">
        <v>75</v>
      </c>
      <c r="AU462" s="128" t="s">
        <v>76</v>
      </c>
      <c r="AY462" s="121" t="s">
        <v>251</v>
      </c>
      <c r="BK462" s="129">
        <f>SUM(BK463:BK464)</f>
        <v>0</v>
      </c>
    </row>
    <row r="463" spans="2:65" s="1" customFormat="1" ht="16.5" customHeight="1">
      <c r="B463" s="132"/>
      <c r="C463" s="133" t="s">
        <v>2986</v>
      </c>
      <c r="D463" s="133" t="s">
        <v>253</v>
      </c>
      <c r="E463" s="134" t="s">
        <v>4640</v>
      </c>
      <c r="F463" s="135" t="s">
        <v>3027</v>
      </c>
      <c r="G463" s="136" t="s">
        <v>706</v>
      </c>
      <c r="H463" s="137">
        <v>0.93899999999999995</v>
      </c>
      <c r="I463" s="138"/>
      <c r="J463" s="139">
        <f>ROUND(I463*H463,2)</f>
        <v>0</v>
      </c>
      <c r="K463" s="135" t="s">
        <v>257</v>
      </c>
      <c r="L463" s="28"/>
      <c r="M463" s="140" t="s">
        <v>1</v>
      </c>
      <c r="N463" s="141" t="s">
        <v>41</v>
      </c>
      <c r="P463" s="142">
        <f>O463*H463</f>
        <v>0</v>
      </c>
      <c r="Q463" s="142">
        <v>0</v>
      </c>
      <c r="R463" s="142">
        <f>Q463*H463</f>
        <v>0</v>
      </c>
      <c r="S463" s="142">
        <v>0</v>
      </c>
      <c r="T463" s="143">
        <f>S463*H463</f>
        <v>0</v>
      </c>
      <c r="AR463" s="144" t="s">
        <v>3028</v>
      </c>
      <c r="AT463" s="144" t="s">
        <v>253</v>
      </c>
      <c r="AU463" s="144" t="s">
        <v>83</v>
      </c>
      <c r="AY463" s="13" t="s">
        <v>251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3" t="s">
        <v>83</v>
      </c>
      <c r="BK463" s="145">
        <f>ROUND(I463*H463,2)</f>
        <v>0</v>
      </c>
      <c r="BL463" s="13" t="s">
        <v>3028</v>
      </c>
      <c r="BM463" s="144" t="s">
        <v>4641</v>
      </c>
    </row>
    <row r="464" spans="2:65" s="1" customFormat="1" ht="16.5" customHeight="1">
      <c r="B464" s="132"/>
      <c r="C464" s="133" t="s">
        <v>2993</v>
      </c>
      <c r="D464" s="133" t="s">
        <v>253</v>
      </c>
      <c r="E464" s="134" t="s">
        <v>4642</v>
      </c>
      <c r="F464" s="135" t="s">
        <v>4643</v>
      </c>
      <c r="G464" s="136" t="s">
        <v>706</v>
      </c>
      <c r="H464" s="137">
        <v>0.93899999999999995</v>
      </c>
      <c r="I464" s="138"/>
      <c r="J464" s="139">
        <f>ROUND(I464*H464,2)</f>
        <v>0</v>
      </c>
      <c r="K464" s="135" t="s">
        <v>257</v>
      </c>
      <c r="L464" s="28"/>
      <c r="M464" s="161" t="s">
        <v>1</v>
      </c>
      <c r="N464" s="162" t="s">
        <v>41</v>
      </c>
      <c r="O464" s="163"/>
      <c r="P464" s="164">
        <f>O464*H464</f>
        <v>0</v>
      </c>
      <c r="Q464" s="164">
        <v>0</v>
      </c>
      <c r="R464" s="164">
        <f>Q464*H464</f>
        <v>0</v>
      </c>
      <c r="S464" s="164">
        <v>0</v>
      </c>
      <c r="T464" s="165">
        <f>S464*H464</f>
        <v>0</v>
      </c>
      <c r="AR464" s="144" t="s">
        <v>3028</v>
      </c>
      <c r="AT464" s="144" t="s">
        <v>253</v>
      </c>
      <c r="AU464" s="144" t="s">
        <v>83</v>
      </c>
      <c r="AY464" s="13" t="s">
        <v>251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3" t="s">
        <v>83</v>
      </c>
      <c r="BK464" s="145">
        <f>ROUND(I464*H464,2)</f>
        <v>0</v>
      </c>
      <c r="BL464" s="13" t="s">
        <v>3028</v>
      </c>
      <c r="BM464" s="144" t="s">
        <v>4644</v>
      </c>
    </row>
    <row r="465" spans="2:12" s="1" customFormat="1" ht="6.95" customHeight="1">
      <c r="B465" s="40"/>
      <c r="C465" s="41"/>
      <c r="D465" s="41"/>
      <c r="E465" s="41"/>
      <c r="F465" s="41"/>
      <c r="G465" s="41"/>
      <c r="H465" s="41"/>
      <c r="I465" s="41"/>
      <c r="J465" s="41"/>
      <c r="K465" s="41"/>
      <c r="L465" s="28"/>
    </row>
  </sheetData>
  <autoFilter ref="C135:K464" xr:uid="{00000000-0009-0000-0000-000014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166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3395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4645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ROUND(J133,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ROUND((SUM(BE133:BE181)),  2)</f>
        <v>0</v>
      </c>
      <c r="I37" s="92">
        <v>0.21</v>
      </c>
      <c r="J37" s="81">
        <f>ROUND(((SUM(BE133:BE181))*I37),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ROUND((SUM(BF133:BF181)),  2)</f>
        <v>0</v>
      </c>
      <c r="I38" s="92">
        <v>0.15</v>
      </c>
      <c r="J38" s="81">
        <f>ROUND(((SUM(BF133:BF181))*I38),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ROUND((SUM(BG133:BG181)),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ROUND((SUM(BH133:BH181)),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ROUND((SUM(BI133:BI181)),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3395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IO 02 - VENKOVNÍ KANALIZACE A PŘÍPOJKA KANALIZACE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J133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customHeight="1">
      <c r="B103" s="108"/>
      <c r="D103" s="109" t="s">
        <v>215</v>
      </c>
      <c r="E103" s="110"/>
      <c r="F103" s="110"/>
      <c r="G103" s="110"/>
      <c r="H103" s="110"/>
      <c r="I103" s="110"/>
      <c r="J103" s="111">
        <f>J148</f>
        <v>0</v>
      </c>
      <c r="L103" s="108"/>
    </row>
    <row r="104" spans="2:47" s="9" customFormat="1" ht="19.899999999999999" customHeight="1">
      <c r="B104" s="108"/>
      <c r="D104" s="109" t="s">
        <v>3035</v>
      </c>
      <c r="E104" s="110"/>
      <c r="F104" s="110"/>
      <c r="G104" s="110"/>
      <c r="H104" s="110"/>
      <c r="I104" s="110"/>
      <c r="J104" s="111">
        <f>J150</f>
        <v>0</v>
      </c>
      <c r="L104" s="108"/>
    </row>
    <row r="105" spans="2:47" s="9" customFormat="1" ht="19.899999999999999" customHeight="1">
      <c r="B105" s="108"/>
      <c r="D105" s="109" t="s">
        <v>3036</v>
      </c>
      <c r="E105" s="110"/>
      <c r="F105" s="110"/>
      <c r="G105" s="110"/>
      <c r="H105" s="110"/>
      <c r="I105" s="110"/>
      <c r="J105" s="111">
        <f>J152</f>
        <v>0</v>
      </c>
      <c r="L105" s="108"/>
    </row>
    <row r="106" spans="2:47" s="9" customFormat="1" ht="19.899999999999999" customHeight="1">
      <c r="B106" s="108"/>
      <c r="D106" s="109" t="s">
        <v>219</v>
      </c>
      <c r="E106" s="110"/>
      <c r="F106" s="110"/>
      <c r="G106" s="110"/>
      <c r="H106" s="110"/>
      <c r="I106" s="110"/>
      <c r="J106" s="111">
        <f>J167</f>
        <v>0</v>
      </c>
      <c r="L106" s="108"/>
    </row>
    <row r="107" spans="2:47" s="8" customFormat="1" ht="24.95" customHeight="1">
      <c r="B107" s="104"/>
      <c r="D107" s="105" t="s">
        <v>220</v>
      </c>
      <c r="E107" s="106"/>
      <c r="F107" s="106"/>
      <c r="G107" s="106"/>
      <c r="H107" s="106"/>
      <c r="I107" s="106"/>
      <c r="J107" s="107">
        <f>J169</f>
        <v>0</v>
      </c>
      <c r="L107" s="104"/>
    </row>
    <row r="108" spans="2:47" s="9" customFormat="1" ht="19.899999999999999" customHeight="1">
      <c r="B108" s="108"/>
      <c r="D108" s="109" t="s">
        <v>224</v>
      </c>
      <c r="E108" s="110"/>
      <c r="F108" s="110"/>
      <c r="G108" s="110"/>
      <c r="H108" s="110"/>
      <c r="I108" s="110"/>
      <c r="J108" s="111">
        <f>J170</f>
        <v>0</v>
      </c>
      <c r="L108" s="108"/>
    </row>
    <row r="109" spans="2:47" s="8" customFormat="1" ht="24.95" customHeight="1">
      <c r="B109" s="104"/>
      <c r="D109" s="105" t="s">
        <v>1400</v>
      </c>
      <c r="E109" s="106"/>
      <c r="F109" s="106"/>
      <c r="G109" s="106"/>
      <c r="H109" s="106"/>
      <c r="I109" s="106"/>
      <c r="J109" s="107">
        <f>J179</f>
        <v>0</v>
      </c>
      <c r="L109" s="104"/>
    </row>
    <row r="110" spans="2:47" s="1" customFormat="1" ht="21.75" customHeight="1">
      <c r="B110" s="28"/>
      <c r="L110" s="28"/>
    </row>
    <row r="111" spans="2:47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4.95" customHeight="1">
      <c r="B116" s="28"/>
      <c r="C116" s="17" t="s">
        <v>236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16</v>
      </c>
      <c r="L118" s="28"/>
    </row>
    <row r="119" spans="2:12" s="1" customFormat="1" ht="26.25" customHeight="1">
      <c r="B119" s="28"/>
      <c r="E119" s="210" t="str">
        <f>E7</f>
        <v>PŘÍSTAVBA A STAVEBNÍ ÚPRAVY  DÍLEN HORSKÁ 258, VRCHLABÍ</v>
      </c>
      <c r="F119" s="211"/>
      <c r="G119" s="211"/>
      <c r="H119" s="211"/>
      <c r="L119" s="28"/>
    </row>
    <row r="120" spans="2:12" ht="12" customHeight="1">
      <c r="B120" s="16"/>
      <c r="C120" s="23" t="s">
        <v>198</v>
      </c>
      <c r="L120" s="16"/>
    </row>
    <row r="121" spans="2:12" ht="16.5" customHeight="1">
      <c r="B121" s="16"/>
      <c r="E121" s="210" t="s">
        <v>3394</v>
      </c>
      <c r="F121" s="170"/>
      <c r="G121" s="170"/>
      <c r="H121" s="170"/>
      <c r="L121" s="16"/>
    </row>
    <row r="122" spans="2:12" ht="12" customHeight="1">
      <c r="B122" s="16"/>
      <c r="C122" s="23" t="s">
        <v>200</v>
      </c>
      <c r="L122" s="16"/>
    </row>
    <row r="123" spans="2:12" s="1" customFormat="1" ht="16.5" customHeight="1">
      <c r="B123" s="28"/>
      <c r="E123" s="203" t="s">
        <v>3395</v>
      </c>
      <c r="F123" s="212"/>
      <c r="G123" s="212"/>
      <c r="H123" s="212"/>
      <c r="L123" s="28"/>
    </row>
    <row r="124" spans="2:12" s="1" customFormat="1" ht="12" customHeight="1">
      <c r="B124" s="28"/>
      <c r="C124" s="23" t="s">
        <v>202</v>
      </c>
      <c r="L124" s="28"/>
    </row>
    <row r="125" spans="2:12" s="1" customFormat="1" ht="30" customHeight="1">
      <c r="B125" s="28"/>
      <c r="E125" s="192" t="str">
        <f>E13</f>
        <v>IO 02 - VENKOVNÍ KANALIZACE A PŘÍPOJKA KANALIZACE II.etapa STAVEBNÍ ÚPRAVY</v>
      </c>
      <c r="F125" s="212"/>
      <c r="G125" s="212"/>
      <c r="H125" s="212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20</v>
      </c>
      <c r="F127" s="21" t="str">
        <f>F16</f>
        <v>Vrchlabí</v>
      </c>
      <c r="I127" s="23" t="s">
        <v>22</v>
      </c>
      <c r="J127" s="48" t="str">
        <f>IF(J16="","",J16)</f>
        <v>25. 10. 2023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24</v>
      </c>
      <c r="F129" s="21" t="str">
        <f>E19</f>
        <v>Královéhradecký kraj</v>
      </c>
      <c r="I129" s="23" t="s">
        <v>30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28</v>
      </c>
      <c r="F130" s="21" t="str">
        <f>IF(E22="","",E22)</f>
        <v>Vyplň údaj</v>
      </c>
      <c r="I130" s="23" t="s">
        <v>33</v>
      </c>
      <c r="J130" s="26" t="str">
        <f>E28</f>
        <v>IRBOS s.r.o.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237</v>
      </c>
      <c r="D132" s="114" t="s">
        <v>61</v>
      </c>
      <c r="E132" s="114" t="s">
        <v>57</v>
      </c>
      <c r="F132" s="114" t="s">
        <v>58</v>
      </c>
      <c r="G132" s="114" t="s">
        <v>238</v>
      </c>
      <c r="H132" s="114" t="s">
        <v>239</v>
      </c>
      <c r="I132" s="114" t="s">
        <v>240</v>
      </c>
      <c r="J132" s="114" t="s">
        <v>207</v>
      </c>
      <c r="K132" s="115" t="s">
        <v>241</v>
      </c>
      <c r="L132" s="112"/>
      <c r="M132" s="55" t="s">
        <v>1</v>
      </c>
      <c r="N132" s="56" t="s">
        <v>40</v>
      </c>
      <c r="O132" s="56" t="s">
        <v>242</v>
      </c>
      <c r="P132" s="56" t="s">
        <v>243</v>
      </c>
      <c r="Q132" s="56" t="s">
        <v>244</v>
      </c>
      <c r="R132" s="56" t="s">
        <v>245</v>
      </c>
      <c r="S132" s="56" t="s">
        <v>246</v>
      </c>
      <c r="T132" s="57" t="s">
        <v>247</v>
      </c>
    </row>
    <row r="133" spans="2:65" s="1" customFormat="1" ht="22.9" customHeight="1">
      <c r="B133" s="28"/>
      <c r="C133" s="60" t="s">
        <v>248</v>
      </c>
      <c r="J133" s="116">
        <f>BK133</f>
        <v>0</v>
      </c>
      <c r="L133" s="28"/>
      <c r="M133" s="58"/>
      <c r="N133" s="49"/>
      <c r="O133" s="49"/>
      <c r="P133" s="117">
        <f>P134+P169+P179</f>
        <v>0</v>
      </c>
      <c r="Q133" s="49"/>
      <c r="R133" s="117">
        <f>R134+R169+R179</f>
        <v>138.29524904000002</v>
      </c>
      <c r="S133" s="49"/>
      <c r="T133" s="118">
        <f>T134+T169+T179</f>
        <v>0</v>
      </c>
      <c r="AT133" s="13" t="s">
        <v>75</v>
      </c>
      <c r="AU133" s="13" t="s">
        <v>209</v>
      </c>
      <c r="BK133" s="119">
        <f>BK134+BK169+BK179</f>
        <v>0</v>
      </c>
    </row>
    <row r="134" spans="2:65" s="11" customFormat="1" ht="25.9" customHeight="1">
      <c r="B134" s="120"/>
      <c r="D134" s="121" t="s">
        <v>75</v>
      </c>
      <c r="E134" s="122" t="s">
        <v>249</v>
      </c>
      <c r="F134" s="122" t="s">
        <v>250</v>
      </c>
      <c r="I134" s="123"/>
      <c r="J134" s="124">
        <f>BK134</f>
        <v>0</v>
      </c>
      <c r="L134" s="120"/>
      <c r="M134" s="125"/>
      <c r="P134" s="126">
        <f>P135+P148+P150+P152+P167</f>
        <v>0</v>
      </c>
      <c r="R134" s="126">
        <f>R135+R148+R150+R152+R167</f>
        <v>137.41704904000002</v>
      </c>
      <c r="T134" s="127">
        <f>T135+T148+T150+T152+T167</f>
        <v>0</v>
      </c>
      <c r="AR134" s="121" t="s">
        <v>83</v>
      </c>
      <c r="AT134" s="128" t="s">
        <v>75</v>
      </c>
      <c r="AU134" s="128" t="s">
        <v>76</v>
      </c>
      <c r="AY134" s="121" t="s">
        <v>251</v>
      </c>
      <c r="BK134" s="129">
        <f>BK135+BK148+BK150+BK152+BK167</f>
        <v>0</v>
      </c>
    </row>
    <row r="135" spans="2:65" s="11" customFormat="1" ht="22.9" customHeight="1">
      <c r="B135" s="120"/>
      <c r="D135" s="121" t="s">
        <v>75</v>
      </c>
      <c r="E135" s="130" t="s">
        <v>83</v>
      </c>
      <c r="F135" s="130" t="s">
        <v>252</v>
      </c>
      <c r="I135" s="123"/>
      <c r="J135" s="131">
        <f>BK135</f>
        <v>0</v>
      </c>
      <c r="L135" s="120"/>
      <c r="M135" s="125"/>
      <c r="P135" s="126">
        <f>SUM(P136:P147)</f>
        <v>0</v>
      </c>
      <c r="R135" s="126">
        <f>SUM(R136:R147)</f>
        <v>109.43827607999999</v>
      </c>
      <c r="T135" s="127">
        <f>SUM(T136:T147)</f>
        <v>0</v>
      </c>
      <c r="AR135" s="121" t="s">
        <v>83</v>
      </c>
      <c r="AT135" s="128" t="s">
        <v>75</v>
      </c>
      <c r="AU135" s="128" t="s">
        <v>83</v>
      </c>
      <c r="AY135" s="121" t="s">
        <v>251</v>
      </c>
      <c r="BK135" s="129">
        <f>SUM(BK136:BK147)</f>
        <v>0</v>
      </c>
    </row>
    <row r="136" spans="2:65" s="1" customFormat="1" ht="24.2" customHeight="1">
      <c r="B136" s="132"/>
      <c r="C136" s="133" t="s">
        <v>83</v>
      </c>
      <c r="D136" s="133" t="s">
        <v>253</v>
      </c>
      <c r="E136" s="134" t="s">
        <v>3037</v>
      </c>
      <c r="F136" s="135" t="s">
        <v>3038</v>
      </c>
      <c r="G136" s="136" t="s">
        <v>1577</v>
      </c>
      <c r="H136" s="137">
        <v>5</v>
      </c>
      <c r="I136" s="138"/>
      <c r="J136" s="139">
        <f t="shared" ref="J136:J147" si="0">ROUND(I136*H136,2)</f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ref="P136:P147" si="1">O136*H136</f>
        <v>0</v>
      </c>
      <c r="Q136" s="142">
        <v>3.0000000000000001E-5</v>
      </c>
      <c r="R136" s="142">
        <f t="shared" ref="R136:R147" si="2">Q136*H136</f>
        <v>1.5000000000000001E-4</v>
      </c>
      <c r="S136" s="142">
        <v>0</v>
      </c>
      <c r="T136" s="143">
        <f t="shared" ref="T136:T147" si="3">S136*H136</f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ref="BE136:BE147" si="4">IF(N136="základní",J136,0)</f>
        <v>0</v>
      </c>
      <c r="BF136" s="145">
        <f t="shared" ref="BF136:BF147" si="5">IF(N136="snížená",J136,0)</f>
        <v>0</v>
      </c>
      <c r="BG136" s="145">
        <f t="shared" ref="BG136:BG147" si="6">IF(N136="zákl. přenesená",J136,0)</f>
        <v>0</v>
      </c>
      <c r="BH136" s="145">
        <f t="shared" ref="BH136:BH147" si="7">IF(N136="sníž. přenesená",J136,0)</f>
        <v>0</v>
      </c>
      <c r="BI136" s="145">
        <f t="shared" ref="BI136:BI147" si="8">IF(N136="nulová",J136,0)</f>
        <v>0</v>
      </c>
      <c r="BJ136" s="13" t="s">
        <v>83</v>
      </c>
      <c r="BK136" s="145">
        <f t="shared" ref="BK136:BK147" si="9">ROUND(I136*H136,2)</f>
        <v>0</v>
      </c>
      <c r="BL136" s="13" t="s">
        <v>258</v>
      </c>
      <c r="BM136" s="144" t="s">
        <v>85</v>
      </c>
    </row>
    <row r="137" spans="2:65" s="1" customFormat="1" ht="24.2" customHeight="1">
      <c r="B137" s="132"/>
      <c r="C137" s="133" t="s">
        <v>85</v>
      </c>
      <c r="D137" s="133" t="s">
        <v>253</v>
      </c>
      <c r="E137" s="134" t="s">
        <v>3039</v>
      </c>
      <c r="F137" s="135" t="s">
        <v>3040</v>
      </c>
      <c r="G137" s="136" t="s">
        <v>3041</v>
      </c>
      <c r="H137" s="137">
        <v>10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258</v>
      </c>
    </row>
    <row r="138" spans="2:65" s="1" customFormat="1" ht="33" customHeight="1">
      <c r="B138" s="132"/>
      <c r="C138" s="133" t="s">
        <v>93</v>
      </c>
      <c r="D138" s="133" t="s">
        <v>253</v>
      </c>
      <c r="E138" s="134" t="s">
        <v>3042</v>
      </c>
      <c r="F138" s="135" t="s">
        <v>3043</v>
      </c>
      <c r="G138" s="136" t="s">
        <v>262</v>
      </c>
      <c r="H138" s="137">
        <v>22.940999999999999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274</v>
      </c>
    </row>
    <row r="139" spans="2:65" s="1" customFormat="1" ht="33" customHeight="1">
      <c r="B139" s="132"/>
      <c r="C139" s="133" t="s">
        <v>258</v>
      </c>
      <c r="D139" s="133" t="s">
        <v>253</v>
      </c>
      <c r="E139" s="134" t="s">
        <v>3044</v>
      </c>
      <c r="F139" s="135" t="s">
        <v>3045</v>
      </c>
      <c r="G139" s="136" t="s">
        <v>262</v>
      </c>
      <c r="H139" s="137">
        <v>178.08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283</v>
      </c>
    </row>
    <row r="140" spans="2:65" s="1" customFormat="1" ht="21.75" customHeight="1">
      <c r="B140" s="132"/>
      <c r="C140" s="133" t="s">
        <v>270</v>
      </c>
      <c r="D140" s="133" t="s">
        <v>253</v>
      </c>
      <c r="E140" s="134" t="s">
        <v>3046</v>
      </c>
      <c r="F140" s="135" t="s">
        <v>3047</v>
      </c>
      <c r="G140" s="136" t="s">
        <v>256</v>
      </c>
      <c r="H140" s="137">
        <v>54.911999999999999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8.4000000000000003E-4</v>
      </c>
      <c r="R140" s="142">
        <f t="shared" si="2"/>
        <v>4.612608E-2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292</v>
      </c>
    </row>
    <row r="141" spans="2:65" s="1" customFormat="1" ht="24.2" customHeight="1">
      <c r="B141" s="132"/>
      <c r="C141" s="133" t="s">
        <v>274</v>
      </c>
      <c r="D141" s="133" t="s">
        <v>253</v>
      </c>
      <c r="E141" s="134" t="s">
        <v>3048</v>
      </c>
      <c r="F141" s="135" t="s">
        <v>3049</v>
      </c>
      <c r="G141" s="136" t="s">
        <v>256</v>
      </c>
      <c r="H141" s="137">
        <v>54.911999999999999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300</v>
      </c>
    </row>
    <row r="142" spans="2:65" s="1" customFormat="1" ht="33" customHeight="1">
      <c r="B142" s="132"/>
      <c r="C142" s="133" t="s">
        <v>278</v>
      </c>
      <c r="D142" s="133" t="s">
        <v>253</v>
      </c>
      <c r="E142" s="134" t="s">
        <v>3050</v>
      </c>
      <c r="F142" s="135" t="s">
        <v>3051</v>
      </c>
      <c r="G142" s="136" t="s">
        <v>262</v>
      </c>
      <c r="H142" s="137">
        <v>75.768000000000001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308</v>
      </c>
    </row>
    <row r="143" spans="2:65" s="1" customFormat="1" ht="37.9" customHeight="1">
      <c r="B143" s="132"/>
      <c r="C143" s="133" t="s">
        <v>283</v>
      </c>
      <c r="D143" s="133" t="s">
        <v>253</v>
      </c>
      <c r="E143" s="134" t="s">
        <v>3052</v>
      </c>
      <c r="F143" s="135" t="s">
        <v>3053</v>
      </c>
      <c r="G143" s="136" t="s">
        <v>262</v>
      </c>
      <c r="H143" s="137">
        <v>75.768000000000001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315</v>
      </c>
    </row>
    <row r="144" spans="2:65" s="1" customFormat="1" ht="24.2" customHeight="1">
      <c r="B144" s="132"/>
      <c r="C144" s="133" t="s">
        <v>287</v>
      </c>
      <c r="D144" s="133" t="s">
        <v>253</v>
      </c>
      <c r="E144" s="134" t="s">
        <v>3054</v>
      </c>
      <c r="F144" s="135" t="s">
        <v>3055</v>
      </c>
      <c r="G144" s="136" t="s">
        <v>281</v>
      </c>
      <c r="H144" s="137">
        <v>151.536</v>
      </c>
      <c r="I144" s="138"/>
      <c r="J144" s="139">
        <f t="shared" si="0"/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258</v>
      </c>
      <c r="AT144" s="144" t="s">
        <v>253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324</v>
      </c>
    </row>
    <row r="145" spans="2:65" s="1" customFormat="1" ht="24.2" customHeight="1">
      <c r="B145" s="132"/>
      <c r="C145" s="133" t="s">
        <v>292</v>
      </c>
      <c r="D145" s="133" t="s">
        <v>253</v>
      </c>
      <c r="E145" s="134" t="s">
        <v>288</v>
      </c>
      <c r="F145" s="135" t="s">
        <v>289</v>
      </c>
      <c r="G145" s="136" t="s">
        <v>262</v>
      </c>
      <c r="H145" s="137">
        <v>125.244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332</v>
      </c>
    </row>
    <row r="146" spans="2:65" s="1" customFormat="1" ht="24.2" customHeight="1">
      <c r="B146" s="132"/>
      <c r="C146" s="133" t="s">
        <v>296</v>
      </c>
      <c r="D146" s="133" t="s">
        <v>253</v>
      </c>
      <c r="E146" s="134" t="s">
        <v>3056</v>
      </c>
      <c r="F146" s="135" t="s">
        <v>3057</v>
      </c>
      <c r="G146" s="136" t="s">
        <v>262</v>
      </c>
      <c r="H146" s="137">
        <v>54.695999999999998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340</v>
      </c>
    </row>
    <row r="147" spans="2:65" s="1" customFormat="1" ht="16.5" customHeight="1">
      <c r="B147" s="132"/>
      <c r="C147" s="146" t="s">
        <v>300</v>
      </c>
      <c r="D147" s="146" t="s">
        <v>423</v>
      </c>
      <c r="E147" s="147" t="s">
        <v>3058</v>
      </c>
      <c r="F147" s="148" t="s">
        <v>3059</v>
      </c>
      <c r="G147" s="149" t="s">
        <v>281</v>
      </c>
      <c r="H147" s="150">
        <v>109.392</v>
      </c>
      <c r="I147" s="151"/>
      <c r="J147" s="152">
        <f t="shared" si="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"/>
        <v>0</v>
      </c>
      <c r="Q147" s="142">
        <v>1</v>
      </c>
      <c r="R147" s="142">
        <f t="shared" si="2"/>
        <v>109.392</v>
      </c>
      <c r="S147" s="142">
        <v>0</v>
      </c>
      <c r="T147" s="143">
        <f t="shared" si="3"/>
        <v>0</v>
      </c>
      <c r="AR147" s="144" t="s">
        <v>283</v>
      </c>
      <c r="AT147" s="144" t="s">
        <v>423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348</v>
      </c>
    </row>
    <row r="148" spans="2:65" s="11" customFormat="1" ht="22.9" customHeight="1">
      <c r="B148" s="120"/>
      <c r="D148" s="121" t="s">
        <v>75</v>
      </c>
      <c r="E148" s="130" t="s">
        <v>258</v>
      </c>
      <c r="F148" s="130" t="s">
        <v>417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24.050594400000001</v>
      </c>
      <c r="T148" s="127">
        <f>T149</f>
        <v>0</v>
      </c>
      <c r="AR148" s="121" t="s">
        <v>83</v>
      </c>
      <c r="AT148" s="128" t="s">
        <v>75</v>
      </c>
      <c r="AU148" s="128" t="s">
        <v>83</v>
      </c>
      <c r="AY148" s="121" t="s">
        <v>251</v>
      </c>
      <c r="BK148" s="129">
        <f>BK149</f>
        <v>0</v>
      </c>
    </row>
    <row r="149" spans="2:65" s="1" customFormat="1" ht="24.2" customHeight="1">
      <c r="B149" s="132"/>
      <c r="C149" s="133" t="s">
        <v>304</v>
      </c>
      <c r="D149" s="133" t="s">
        <v>253</v>
      </c>
      <c r="E149" s="134" t="s">
        <v>3060</v>
      </c>
      <c r="F149" s="135" t="s">
        <v>3061</v>
      </c>
      <c r="G149" s="136" t="s">
        <v>262</v>
      </c>
      <c r="H149" s="137">
        <v>12.72</v>
      </c>
      <c r="I149" s="138"/>
      <c r="J149" s="139">
        <f>ROUND(I149*H149,2)</f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1.8907700000000001</v>
      </c>
      <c r="R149" s="142">
        <f>Q149*H149</f>
        <v>24.050594400000001</v>
      </c>
      <c r="S149" s="142">
        <v>0</v>
      </c>
      <c r="T149" s="143">
        <f>S149*H149</f>
        <v>0</v>
      </c>
      <c r="AR149" s="144" t="s">
        <v>258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258</v>
      </c>
      <c r="BM149" s="144" t="s">
        <v>356</v>
      </c>
    </row>
    <row r="150" spans="2:65" s="11" customFormat="1" ht="22.9" customHeight="1">
      <c r="B150" s="120"/>
      <c r="D150" s="121" t="s">
        <v>75</v>
      </c>
      <c r="E150" s="130" t="s">
        <v>270</v>
      </c>
      <c r="F150" s="130" t="s">
        <v>3062</v>
      </c>
      <c r="I150" s="123"/>
      <c r="J150" s="131">
        <f>BK150</f>
        <v>0</v>
      </c>
      <c r="L150" s="120"/>
      <c r="M150" s="125"/>
      <c r="P150" s="126">
        <f>P151</f>
        <v>0</v>
      </c>
      <c r="R150" s="126">
        <f>R151</f>
        <v>2.4472</v>
      </c>
      <c r="T150" s="127">
        <f>T151</f>
        <v>0</v>
      </c>
      <c r="AR150" s="121" t="s">
        <v>83</v>
      </c>
      <c r="AT150" s="128" t="s">
        <v>75</v>
      </c>
      <c r="AU150" s="128" t="s">
        <v>83</v>
      </c>
      <c r="AY150" s="121" t="s">
        <v>251</v>
      </c>
      <c r="BK150" s="129">
        <f>BK151</f>
        <v>0</v>
      </c>
    </row>
    <row r="151" spans="2:65" s="1" customFormat="1" ht="21.75" customHeight="1">
      <c r="B151" s="132"/>
      <c r="C151" s="133" t="s">
        <v>308</v>
      </c>
      <c r="D151" s="133" t="s">
        <v>253</v>
      </c>
      <c r="E151" s="134" t="s">
        <v>3063</v>
      </c>
      <c r="F151" s="135" t="s">
        <v>3064</v>
      </c>
      <c r="G151" s="136" t="s">
        <v>256</v>
      </c>
      <c r="H151" s="137">
        <v>10.64</v>
      </c>
      <c r="I151" s="138"/>
      <c r="J151" s="139">
        <f>ROUND(I151*H151,2)</f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>O151*H151</f>
        <v>0</v>
      </c>
      <c r="Q151" s="142">
        <v>0.23</v>
      </c>
      <c r="R151" s="142">
        <f>Q151*H151</f>
        <v>2.4472</v>
      </c>
      <c r="S151" s="142">
        <v>0</v>
      </c>
      <c r="T151" s="143">
        <f>S151*H151</f>
        <v>0</v>
      </c>
      <c r="AR151" s="144" t="s">
        <v>258</v>
      </c>
      <c r="AT151" s="144" t="s">
        <v>253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258</v>
      </c>
      <c r="BM151" s="144" t="s">
        <v>364</v>
      </c>
    </row>
    <row r="152" spans="2:65" s="11" customFormat="1" ht="22.9" customHeight="1">
      <c r="B152" s="120"/>
      <c r="D152" s="121" t="s">
        <v>75</v>
      </c>
      <c r="E152" s="130" t="s">
        <v>283</v>
      </c>
      <c r="F152" s="130" t="s">
        <v>3065</v>
      </c>
      <c r="I152" s="123"/>
      <c r="J152" s="131">
        <f>BK152</f>
        <v>0</v>
      </c>
      <c r="L152" s="120"/>
      <c r="M152" s="125"/>
      <c r="P152" s="126">
        <f>SUM(P153:P166)</f>
        <v>0</v>
      </c>
      <c r="R152" s="126">
        <f>SUM(R153:R166)</f>
        <v>1.4809785600000001</v>
      </c>
      <c r="T152" s="127">
        <f>SUM(T153:T166)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SUM(BK153:BK166)</f>
        <v>0</v>
      </c>
    </row>
    <row r="153" spans="2:65" s="1" customFormat="1" ht="24.2" customHeight="1">
      <c r="B153" s="132"/>
      <c r="C153" s="133" t="s">
        <v>8</v>
      </c>
      <c r="D153" s="133" t="s">
        <v>253</v>
      </c>
      <c r="E153" s="134" t="s">
        <v>3066</v>
      </c>
      <c r="F153" s="135" t="s">
        <v>3067</v>
      </c>
      <c r="G153" s="136" t="s">
        <v>335</v>
      </c>
      <c r="H153" s="137">
        <v>4</v>
      </c>
      <c r="I153" s="138"/>
      <c r="J153" s="139">
        <f t="shared" ref="J153:J166" si="10"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ref="P153:P166" si="11">O153*H153</f>
        <v>0</v>
      </c>
      <c r="Q153" s="142">
        <v>5.8029999999999998E-2</v>
      </c>
      <c r="R153" s="142">
        <f t="shared" ref="R153:R166" si="12">Q153*H153</f>
        <v>0.23211999999999999</v>
      </c>
      <c r="S153" s="142">
        <v>0</v>
      </c>
      <c r="T153" s="143">
        <f t="shared" ref="T153:T166" si="13"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ref="BE153:BE166" si="14">IF(N153="základní",J153,0)</f>
        <v>0</v>
      </c>
      <c r="BF153" s="145">
        <f t="shared" ref="BF153:BF166" si="15">IF(N153="snížená",J153,0)</f>
        <v>0</v>
      </c>
      <c r="BG153" s="145">
        <f t="shared" ref="BG153:BG166" si="16">IF(N153="zákl. přenesená",J153,0)</f>
        <v>0</v>
      </c>
      <c r="BH153" s="145">
        <f t="shared" ref="BH153:BH166" si="17">IF(N153="sníž. přenesená",J153,0)</f>
        <v>0</v>
      </c>
      <c r="BI153" s="145">
        <f t="shared" ref="BI153:BI166" si="18">IF(N153="nulová",J153,0)</f>
        <v>0</v>
      </c>
      <c r="BJ153" s="13" t="s">
        <v>83</v>
      </c>
      <c r="BK153" s="145">
        <f t="shared" ref="BK153:BK166" si="19">ROUND(I153*H153,2)</f>
        <v>0</v>
      </c>
      <c r="BL153" s="13" t="s">
        <v>258</v>
      </c>
      <c r="BM153" s="144" t="s">
        <v>372</v>
      </c>
    </row>
    <row r="154" spans="2:65" s="1" customFormat="1" ht="24.2" customHeight="1">
      <c r="B154" s="132"/>
      <c r="C154" s="133" t="s">
        <v>315</v>
      </c>
      <c r="D154" s="133" t="s">
        <v>253</v>
      </c>
      <c r="E154" s="134" t="s">
        <v>3068</v>
      </c>
      <c r="F154" s="135" t="s">
        <v>3069</v>
      </c>
      <c r="G154" s="136" t="s">
        <v>335</v>
      </c>
      <c r="H154" s="137">
        <v>1</v>
      </c>
      <c r="I154" s="138"/>
      <c r="J154" s="139">
        <f t="shared" si="10"/>
        <v>0</v>
      </c>
      <c r="K154" s="135" t="s">
        <v>257</v>
      </c>
      <c r="L154" s="28"/>
      <c r="M154" s="140" t="s">
        <v>1</v>
      </c>
      <c r="N154" s="141" t="s">
        <v>41</v>
      </c>
      <c r="P154" s="142">
        <f t="shared" si="11"/>
        <v>0</v>
      </c>
      <c r="Q154" s="142">
        <v>6.8959999999999994E-2</v>
      </c>
      <c r="R154" s="142">
        <f t="shared" si="12"/>
        <v>6.8959999999999994E-2</v>
      </c>
      <c r="S154" s="142">
        <v>0</v>
      </c>
      <c r="T154" s="143">
        <f t="shared" si="1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83</v>
      </c>
      <c r="BK154" s="145">
        <f t="shared" si="19"/>
        <v>0</v>
      </c>
      <c r="BL154" s="13" t="s">
        <v>258</v>
      </c>
      <c r="BM154" s="144" t="s">
        <v>380</v>
      </c>
    </row>
    <row r="155" spans="2:65" s="1" customFormat="1" ht="24.2" customHeight="1">
      <c r="B155" s="132"/>
      <c r="C155" s="133" t="s">
        <v>319</v>
      </c>
      <c r="D155" s="133" t="s">
        <v>253</v>
      </c>
      <c r="E155" s="134" t="s">
        <v>3070</v>
      </c>
      <c r="F155" s="135" t="s">
        <v>3071</v>
      </c>
      <c r="G155" s="136" t="s">
        <v>335</v>
      </c>
      <c r="H155" s="137">
        <v>2</v>
      </c>
      <c r="I155" s="138"/>
      <c r="J155" s="139">
        <f t="shared" si="1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1"/>
        <v>0</v>
      </c>
      <c r="Q155" s="142">
        <v>6.8769999999999998E-2</v>
      </c>
      <c r="R155" s="142">
        <f t="shared" si="12"/>
        <v>0.13754</v>
      </c>
      <c r="S155" s="142">
        <v>0</v>
      </c>
      <c r="T155" s="143">
        <f t="shared" si="1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83</v>
      </c>
      <c r="BK155" s="145">
        <f t="shared" si="19"/>
        <v>0</v>
      </c>
      <c r="BL155" s="13" t="s">
        <v>258</v>
      </c>
      <c r="BM155" s="144" t="s">
        <v>388</v>
      </c>
    </row>
    <row r="156" spans="2:65" s="1" customFormat="1" ht="33" customHeight="1">
      <c r="B156" s="132"/>
      <c r="C156" s="133" t="s">
        <v>324</v>
      </c>
      <c r="D156" s="133" t="s">
        <v>253</v>
      </c>
      <c r="E156" s="134" t="s">
        <v>3072</v>
      </c>
      <c r="F156" s="135" t="s">
        <v>3073</v>
      </c>
      <c r="G156" s="136" t="s">
        <v>335</v>
      </c>
      <c r="H156" s="137">
        <v>7</v>
      </c>
      <c r="I156" s="138"/>
      <c r="J156" s="139">
        <f t="shared" si="1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1.136E-2</v>
      </c>
      <c r="R156" s="142">
        <f t="shared" si="12"/>
        <v>7.9520000000000007E-2</v>
      </c>
      <c r="S156" s="142">
        <v>0</v>
      </c>
      <c r="T156" s="143">
        <f t="shared" si="1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258</v>
      </c>
      <c r="BM156" s="144" t="s">
        <v>398</v>
      </c>
    </row>
    <row r="157" spans="2:65" s="1" customFormat="1" ht="24.2" customHeight="1">
      <c r="B157" s="132"/>
      <c r="C157" s="133" t="s">
        <v>328</v>
      </c>
      <c r="D157" s="133" t="s">
        <v>253</v>
      </c>
      <c r="E157" s="134" t="s">
        <v>3076</v>
      </c>
      <c r="F157" s="135" t="s">
        <v>3077</v>
      </c>
      <c r="G157" s="136" t="s">
        <v>335</v>
      </c>
      <c r="H157" s="137">
        <v>7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6.2199999999999998E-3</v>
      </c>
      <c r="R157" s="142">
        <f t="shared" si="12"/>
        <v>4.3539999999999995E-2</v>
      </c>
      <c r="S157" s="142">
        <v>0</v>
      </c>
      <c r="T157" s="143">
        <f t="shared" si="1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258</v>
      </c>
      <c r="BM157" s="144" t="s">
        <v>408</v>
      </c>
    </row>
    <row r="158" spans="2:65" s="1" customFormat="1" ht="24.2" customHeight="1">
      <c r="B158" s="132"/>
      <c r="C158" s="133" t="s">
        <v>332</v>
      </c>
      <c r="D158" s="133" t="s">
        <v>253</v>
      </c>
      <c r="E158" s="134" t="s">
        <v>3078</v>
      </c>
      <c r="F158" s="135" t="s">
        <v>3079</v>
      </c>
      <c r="G158" s="136" t="s">
        <v>335</v>
      </c>
      <c r="H158" s="137">
        <v>7</v>
      </c>
      <c r="I158" s="138"/>
      <c r="J158" s="139">
        <f t="shared" si="10"/>
        <v>0</v>
      </c>
      <c r="K158" s="135" t="s">
        <v>257</v>
      </c>
      <c r="L158" s="28"/>
      <c r="M158" s="140" t="s">
        <v>1</v>
      </c>
      <c r="N158" s="141" t="s">
        <v>41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258</v>
      </c>
      <c r="AT158" s="144" t="s">
        <v>253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258</v>
      </c>
      <c r="BM158" s="144" t="s">
        <v>418</v>
      </c>
    </row>
    <row r="159" spans="2:65" s="1" customFormat="1" ht="24.2" customHeight="1">
      <c r="B159" s="132"/>
      <c r="C159" s="133" t="s">
        <v>7</v>
      </c>
      <c r="D159" s="133" t="s">
        <v>253</v>
      </c>
      <c r="E159" s="134" t="s">
        <v>3080</v>
      </c>
      <c r="F159" s="135" t="s">
        <v>3081</v>
      </c>
      <c r="G159" s="136" t="s">
        <v>335</v>
      </c>
      <c r="H159" s="137">
        <v>3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2.6800000000000001E-3</v>
      </c>
      <c r="R159" s="142">
        <f t="shared" si="12"/>
        <v>8.0400000000000003E-3</v>
      </c>
      <c r="S159" s="142">
        <v>0</v>
      </c>
      <c r="T159" s="143">
        <f t="shared" si="1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258</v>
      </c>
      <c r="BM159" s="144" t="s">
        <v>427</v>
      </c>
    </row>
    <row r="160" spans="2:65" s="1" customFormat="1" ht="33" customHeight="1">
      <c r="B160" s="132"/>
      <c r="C160" s="133" t="s">
        <v>340</v>
      </c>
      <c r="D160" s="133" t="s">
        <v>253</v>
      </c>
      <c r="E160" s="134" t="s">
        <v>3082</v>
      </c>
      <c r="F160" s="135" t="s">
        <v>3083</v>
      </c>
      <c r="G160" s="136" t="s">
        <v>335</v>
      </c>
      <c r="H160" s="137">
        <v>4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5.4539999999999998E-2</v>
      </c>
      <c r="R160" s="142">
        <f t="shared" si="12"/>
        <v>0.21815999999999999</v>
      </c>
      <c r="S160" s="142">
        <v>0</v>
      </c>
      <c r="T160" s="143">
        <f t="shared" si="1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435</v>
      </c>
    </row>
    <row r="161" spans="2:65" s="1" customFormat="1" ht="24.2" customHeight="1">
      <c r="B161" s="132"/>
      <c r="C161" s="133" t="s">
        <v>344</v>
      </c>
      <c r="D161" s="133" t="s">
        <v>253</v>
      </c>
      <c r="E161" s="134" t="s">
        <v>4646</v>
      </c>
      <c r="F161" s="135" t="s">
        <v>4647</v>
      </c>
      <c r="G161" s="136" t="s">
        <v>335</v>
      </c>
      <c r="H161" s="137">
        <v>1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0.10661</v>
      </c>
      <c r="R161" s="142">
        <f t="shared" si="12"/>
        <v>0.10661</v>
      </c>
      <c r="S161" s="142">
        <v>0</v>
      </c>
      <c r="T161" s="143">
        <f t="shared" si="1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443</v>
      </c>
    </row>
    <row r="162" spans="2:65" s="1" customFormat="1" ht="24.2" customHeight="1">
      <c r="B162" s="132"/>
      <c r="C162" s="133" t="s">
        <v>348</v>
      </c>
      <c r="D162" s="133" t="s">
        <v>253</v>
      </c>
      <c r="E162" s="134" t="s">
        <v>3086</v>
      </c>
      <c r="F162" s="135" t="s">
        <v>3087</v>
      </c>
      <c r="G162" s="136" t="s">
        <v>335</v>
      </c>
      <c r="H162" s="137">
        <v>1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2.4240000000000001E-2</v>
      </c>
      <c r="R162" s="142">
        <f t="shared" si="12"/>
        <v>2.4240000000000001E-2</v>
      </c>
      <c r="S162" s="142">
        <v>0</v>
      </c>
      <c r="T162" s="143">
        <f t="shared" si="1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451</v>
      </c>
    </row>
    <row r="163" spans="2:65" s="1" customFormat="1" ht="24.2" customHeight="1">
      <c r="B163" s="132"/>
      <c r="C163" s="133" t="s">
        <v>352</v>
      </c>
      <c r="D163" s="133" t="s">
        <v>253</v>
      </c>
      <c r="E163" s="134" t="s">
        <v>3088</v>
      </c>
      <c r="F163" s="135" t="s">
        <v>3089</v>
      </c>
      <c r="G163" s="136" t="s">
        <v>335</v>
      </c>
      <c r="H163" s="137">
        <v>1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459</v>
      </c>
    </row>
    <row r="164" spans="2:65" s="1" customFormat="1" ht="33" customHeight="1">
      <c r="B164" s="132"/>
      <c r="C164" s="133" t="s">
        <v>356</v>
      </c>
      <c r="D164" s="133" t="s">
        <v>253</v>
      </c>
      <c r="E164" s="134" t="s">
        <v>3090</v>
      </c>
      <c r="F164" s="135" t="s">
        <v>3091</v>
      </c>
      <c r="G164" s="136" t="s">
        <v>335</v>
      </c>
      <c r="H164" s="137">
        <v>1</v>
      </c>
      <c r="I164" s="138"/>
      <c r="J164" s="139">
        <f t="shared" si="1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0.21007999999999999</v>
      </c>
      <c r="R164" s="142">
        <f t="shared" si="12"/>
        <v>0.21007999999999999</v>
      </c>
      <c r="S164" s="142">
        <v>0</v>
      </c>
      <c r="T164" s="143">
        <f t="shared" si="1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467</v>
      </c>
    </row>
    <row r="165" spans="2:65" s="1" customFormat="1" ht="37.9" customHeight="1">
      <c r="B165" s="132"/>
      <c r="C165" s="133" t="s">
        <v>360</v>
      </c>
      <c r="D165" s="133" t="s">
        <v>253</v>
      </c>
      <c r="E165" s="134" t="s">
        <v>3092</v>
      </c>
      <c r="F165" s="135" t="s">
        <v>3093</v>
      </c>
      <c r="G165" s="136" t="s">
        <v>262</v>
      </c>
      <c r="H165" s="137">
        <v>7.4880000000000004</v>
      </c>
      <c r="I165" s="138"/>
      <c r="J165" s="139">
        <f t="shared" si="1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4.512E-2</v>
      </c>
      <c r="R165" s="142">
        <f t="shared" si="12"/>
        <v>0.33785856000000003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475</v>
      </c>
    </row>
    <row r="166" spans="2:65" s="1" customFormat="1" ht="21.75" customHeight="1">
      <c r="B166" s="132"/>
      <c r="C166" s="133" t="s">
        <v>364</v>
      </c>
      <c r="D166" s="133" t="s">
        <v>253</v>
      </c>
      <c r="E166" s="134" t="s">
        <v>3094</v>
      </c>
      <c r="F166" s="135" t="s">
        <v>3095</v>
      </c>
      <c r="G166" s="136" t="s">
        <v>411</v>
      </c>
      <c r="H166" s="137">
        <v>159</v>
      </c>
      <c r="I166" s="138"/>
      <c r="J166" s="139">
        <f t="shared" si="1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1"/>
        <v>0</v>
      </c>
      <c r="Q166" s="142">
        <v>9.0000000000000006E-5</v>
      </c>
      <c r="R166" s="142">
        <f t="shared" si="12"/>
        <v>1.4310000000000002E-2</v>
      </c>
      <c r="S166" s="142">
        <v>0</v>
      </c>
      <c r="T166" s="143">
        <f t="shared" si="13"/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3" t="s">
        <v>83</v>
      </c>
      <c r="BK166" s="145">
        <f t="shared" si="19"/>
        <v>0</v>
      </c>
      <c r="BL166" s="13" t="s">
        <v>258</v>
      </c>
      <c r="BM166" s="144" t="s">
        <v>483</v>
      </c>
    </row>
    <row r="167" spans="2:65" s="11" customFormat="1" ht="22.9" customHeight="1">
      <c r="B167" s="120"/>
      <c r="D167" s="121" t="s">
        <v>75</v>
      </c>
      <c r="E167" s="130" t="s">
        <v>775</v>
      </c>
      <c r="F167" s="130" t="s">
        <v>776</v>
      </c>
      <c r="I167" s="123"/>
      <c r="J167" s="131">
        <f>BK167</f>
        <v>0</v>
      </c>
      <c r="L167" s="120"/>
      <c r="M167" s="125"/>
      <c r="P167" s="126">
        <f>P168</f>
        <v>0</v>
      </c>
      <c r="R167" s="126">
        <f>R168</f>
        <v>0</v>
      </c>
      <c r="T167" s="127">
        <f>T168</f>
        <v>0</v>
      </c>
      <c r="AR167" s="121" t="s">
        <v>83</v>
      </c>
      <c r="AT167" s="128" t="s">
        <v>75</v>
      </c>
      <c r="AU167" s="128" t="s">
        <v>83</v>
      </c>
      <c r="AY167" s="121" t="s">
        <v>251</v>
      </c>
      <c r="BK167" s="129">
        <f>BK168</f>
        <v>0</v>
      </c>
    </row>
    <row r="168" spans="2:65" s="1" customFormat="1" ht="24.2" customHeight="1">
      <c r="B168" s="132"/>
      <c r="C168" s="133" t="s">
        <v>368</v>
      </c>
      <c r="D168" s="133" t="s">
        <v>253</v>
      </c>
      <c r="E168" s="134" t="s">
        <v>3096</v>
      </c>
      <c r="F168" s="135" t="s">
        <v>3097</v>
      </c>
      <c r="G168" s="136" t="s">
        <v>281</v>
      </c>
      <c r="H168" s="137">
        <v>137.417</v>
      </c>
      <c r="I168" s="138"/>
      <c r="J168" s="139">
        <f>ROUND(I168*H168,2)</f>
        <v>0</v>
      </c>
      <c r="K168" s="135" t="s">
        <v>257</v>
      </c>
      <c r="L168" s="28"/>
      <c r="M168" s="140" t="s">
        <v>1</v>
      </c>
      <c r="N168" s="141" t="s">
        <v>41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258</v>
      </c>
      <c r="AT168" s="144" t="s">
        <v>253</v>
      </c>
      <c r="AU168" s="144" t="s">
        <v>85</v>
      </c>
      <c r="AY168" s="13" t="s">
        <v>251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3" t="s">
        <v>83</v>
      </c>
      <c r="BK168" s="145">
        <f>ROUND(I168*H168,2)</f>
        <v>0</v>
      </c>
      <c r="BL168" s="13" t="s">
        <v>258</v>
      </c>
      <c r="BM168" s="144" t="s">
        <v>4648</v>
      </c>
    </row>
    <row r="169" spans="2:65" s="11" customFormat="1" ht="25.9" customHeight="1">
      <c r="B169" s="120"/>
      <c r="D169" s="121" t="s">
        <v>75</v>
      </c>
      <c r="E169" s="122" t="s">
        <v>781</v>
      </c>
      <c r="F169" s="122" t="s">
        <v>782</v>
      </c>
      <c r="I169" s="123"/>
      <c r="J169" s="124">
        <f>BK169</f>
        <v>0</v>
      </c>
      <c r="L169" s="120"/>
      <c r="M169" s="125"/>
      <c r="P169" s="126">
        <f>P170</f>
        <v>0</v>
      </c>
      <c r="R169" s="126">
        <f>R170</f>
        <v>0.87819999999999998</v>
      </c>
      <c r="T169" s="127">
        <f>T170</f>
        <v>0</v>
      </c>
      <c r="AR169" s="121" t="s">
        <v>85</v>
      </c>
      <c r="AT169" s="128" t="s">
        <v>75</v>
      </c>
      <c r="AU169" s="128" t="s">
        <v>76</v>
      </c>
      <c r="AY169" s="121" t="s">
        <v>251</v>
      </c>
      <c r="BK169" s="129">
        <f>BK170</f>
        <v>0</v>
      </c>
    </row>
    <row r="170" spans="2:65" s="11" customFormat="1" ht="22.9" customHeight="1">
      <c r="B170" s="120"/>
      <c r="D170" s="121" t="s">
        <v>75</v>
      </c>
      <c r="E170" s="130" t="s">
        <v>932</v>
      </c>
      <c r="F170" s="130" t="s">
        <v>933</v>
      </c>
      <c r="I170" s="123"/>
      <c r="J170" s="131">
        <f>BK170</f>
        <v>0</v>
      </c>
      <c r="L170" s="120"/>
      <c r="M170" s="125"/>
      <c r="P170" s="126">
        <f>SUM(P171:P178)</f>
        <v>0</v>
      </c>
      <c r="R170" s="126">
        <f>SUM(R171:R178)</f>
        <v>0.87819999999999998</v>
      </c>
      <c r="T170" s="127">
        <f>SUM(T171:T178)</f>
        <v>0</v>
      </c>
      <c r="AR170" s="121" t="s">
        <v>85</v>
      </c>
      <c r="AT170" s="128" t="s">
        <v>75</v>
      </c>
      <c r="AU170" s="128" t="s">
        <v>83</v>
      </c>
      <c r="AY170" s="121" t="s">
        <v>251</v>
      </c>
      <c r="BK170" s="129">
        <f>SUM(BK171:BK178)</f>
        <v>0</v>
      </c>
    </row>
    <row r="171" spans="2:65" s="1" customFormat="1" ht="33" customHeight="1">
      <c r="B171" s="132"/>
      <c r="C171" s="133" t="s">
        <v>372</v>
      </c>
      <c r="D171" s="133" t="s">
        <v>253</v>
      </c>
      <c r="E171" s="134" t="s">
        <v>3099</v>
      </c>
      <c r="F171" s="135" t="s">
        <v>3100</v>
      </c>
      <c r="G171" s="136" t="s">
        <v>411</v>
      </c>
      <c r="H171" s="137">
        <v>1</v>
      </c>
      <c r="I171" s="138"/>
      <c r="J171" s="139">
        <f t="shared" ref="J171:J178" si="20">ROUND(I171*H171,2)</f>
        <v>0</v>
      </c>
      <c r="K171" s="135" t="s">
        <v>257</v>
      </c>
      <c r="L171" s="28"/>
      <c r="M171" s="140" t="s">
        <v>1</v>
      </c>
      <c r="N171" s="141" t="s">
        <v>41</v>
      </c>
      <c r="P171" s="142">
        <f t="shared" ref="P171:P178" si="21">O171*H171</f>
        <v>0</v>
      </c>
      <c r="Q171" s="142">
        <v>4.333E-2</v>
      </c>
      <c r="R171" s="142">
        <f t="shared" ref="R171:R178" si="22">Q171*H171</f>
        <v>4.333E-2</v>
      </c>
      <c r="S171" s="142">
        <v>0</v>
      </c>
      <c r="T171" s="143">
        <f t="shared" ref="T171:T178" si="23">S171*H171</f>
        <v>0</v>
      </c>
      <c r="AR171" s="144" t="s">
        <v>315</v>
      </c>
      <c r="AT171" s="144" t="s">
        <v>253</v>
      </c>
      <c r="AU171" s="144" t="s">
        <v>85</v>
      </c>
      <c r="AY171" s="13" t="s">
        <v>251</v>
      </c>
      <c r="BE171" s="145">
        <f t="shared" ref="BE171:BE178" si="24">IF(N171="základní",J171,0)</f>
        <v>0</v>
      </c>
      <c r="BF171" s="145">
        <f t="shared" ref="BF171:BF178" si="25">IF(N171="snížená",J171,0)</f>
        <v>0</v>
      </c>
      <c r="BG171" s="145">
        <f t="shared" ref="BG171:BG178" si="26">IF(N171="zákl. přenesená",J171,0)</f>
        <v>0</v>
      </c>
      <c r="BH171" s="145">
        <f t="shared" ref="BH171:BH178" si="27">IF(N171="sníž. přenesená",J171,0)</f>
        <v>0</v>
      </c>
      <c r="BI171" s="145">
        <f t="shared" ref="BI171:BI178" si="28">IF(N171="nulová",J171,0)</f>
        <v>0</v>
      </c>
      <c r="BJ171" s="13" t="s">
        <v>83</v>
      </c>
      <c r="BK171" s="145">
        <f t="shared" ref="BK171:BK178" si="29">ROUND(I171*H171,2)</f>
        <v>0</v>
      </c>
      <c r="BL171" s="13" t="s">
        <v>315</v>
      </c>
      <c r="BM171" s="144" t="s">
        <v>491</v>
      </c>
    </row>
    <row r="172" spans="2:65" s="1" customFormat="1" ht="24.2" customHeight="1">
      <c r="B172" s="132"/>
      <c r="C172" s="133" t="s">
        <v>376</v>
      </c>
      <c r="D172" s="133" t="s">
        <v>253</v>
      </c>
      <c r="E172" s="134" t="s">
        <v>3101</v>
      </c>
      <c r="F172" s="135" t="s">
        <v>3102</v>
      </c>
      <c r="G172" s="136" t="s">
        <v>335</v>
      </c>
      <c r="H172" s="137">
        <v>1</v>
      </c>
      <c r="I172" s="138"/>
      <c r="J172" s="139">
        <f t="shared" si="2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21"/>
        <v>0</v>
      </c>
      <c r="Q172" s="142">
        <v>6.8000000000000005E-4</v>
      </c>
      <c r="R172" s="142">
        <f t="shared" si="22"/>
        <v>6.8000000000000005E-4</v>
      </c>
      <c r="S172" s="142">
        <v>0</v>
      </c>
      <c r="T172" s="143">
        <f t="shared" si="2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83</v>
      </c>
      <c r="BK172" s="145">
        <f t="shared" si="29"/>
        <v>0</v>
      </c>
      <c r="BL172" s="13" t="s">
        <v>315</v>
      </c>
      <c r="BM172" s="144" t="s">
        <v>499</v>
      </c>
    </row>
    <row r="173" spans="2:65" s="1" customFormat="1" ht="21.75" customHeight="1">
      <c r="B173" s="132"/>
      <c r="C173" s="133" t="s">
        <v>380</v>
      </c>
      <c r="D173" s="133" t="s">
        <v>253</v>
      </c>
      <c r="E173" s="134" t="s">
        <v>3103</v>
      </c>
      <c r="F173" s="135" t="s">
        <v>3104</v>
      </c>
      <c r="G173" s="136" t="s">
        <v>411</v>
      </c>
      <c r="H173" s="137">
        <v>2</v>
      </c>
      <c r="I173" s="138"/>
      <c r="J173" s="139">
        <f t="shared" si="20"/>
        <v>0</v>
      </c>
      <c r="K173" s="135" t="s">
        <v>257</v>
      </c>
      <c r="L173" s="28"/>
      <c r="M173" s="140" t="s">
        <v>1</v>
      </c>
      <c r="N173" s="141" t="s">
        <v>41</v>
      </c>
      <c r="P173" s="142">
        <f t="shared" si="21"/>
        <v>0</v>
      </c>
      <c r="Q173" s="142">
        <v>1.6800000000000001E-3</v>
      </c>
      <c r="R173" s="142">
        <f t="shared" si="22"/>
        <v>3.3600000000000001E-3</v>
      </c>
      <c r="S173" s="142">
        <v>0</v>
      </c>
      <c r="T173" s="143">
        <f t="shared" si="23"/>
        <v>0</v>
      </c>
      <c r="AR173" s="144" t="s">
        <v>315</v>
      </c>
      <c r="AT173" s="144" t="s">
        <v>253</v>
      </c>
      <c r="AU173" s="144" t="s">
        <v>85</v>
      </c>
      <c r="AY173" s="13" t="s">
        <v>251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83</v>
      </c>
      <c r="BK173" s="145">
        <f t="shared" si="29"/>
        <v>0</v>
      </c>
      <c r="BL173" s="13" t="s">
        <v>315</v>
      </c>
      <c r="BM173" s="144" t="s">
        <v>507</v>
      </c>
    </row>
    <row r="174" spans="2:65" s="1" customFormat="1" ht="21.75" customHeight="1">
      <c r="B174" s="132"/>
      <c r="C174" s="133" t="s">
        <v>384</v>
      </c>
      <c r="D174" s="133" t="s">
        <v>253</v>
      </c>
      <c r="E174" s="134" t="s">
        <v>3105</v>
      </c>
      <c r="F174" s="135" t="s">
        <v>3106</v>
      </c>
      <c r="G174" s="136" t="s">
        <v>411</v>
      </c>
      <c r="H174" s="137">
        <v>45</v>
      </c>
      <c r="I174" s="138"/>
      <c r="J174" s="139">
        <f t="shared" si="2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21"/>
        <v>0</v>
      </c>
      <c r="Q174" s="142">
        <v>1.91E-3</v>
      </c>
      <c r="R174" s="142">
        <f t="shared" si="22"/>
        <v>8.5949999999999999E-2</v>
      </c>
      <c r="S174" s="142">
        <v>0</v>
      </c>
      <c r="T174" s="143">
        <f t="shared" si="23"/>
        <v>0</v>
      </c>
      <c r="AR174" s="144" t="s">
        <v>315</v>
      </c>
      <c r="AT174" s="144" t="s">
        <v>253</v>
      </c>
      <c r="AU174" s="144" t="s">
        <v>85</v>
      </c>
      <c r="AY174" s="13" t="s">
        <v>251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83</v>
      </c>
      <c r="BK174" s="145">
        <f t="shared" si="29"/>
        <v>0</v>
      </c>
      <c r="BL174" s="13" t="s">
        <v>315</v>
      </c>
      <c r="BM174" s="144" t="s">
        <v>515</v>
      </c>
    </row>
    <row r="175" spans="2:65" s="1" customFormat="1" ht="21.75" customHeight="1">
      <c r="B175" s="132"/>
      <c r="C175" s="133" t="s">
        <v>388</v>
      </c>
      <c r="D175" s="133" t="s">
        <v>253</v>
      </c>
      <c r="E175" s="134" t="s">
        <v>3107</v>
      </c>
      <c r="F175" s="135" t="s">
        <v>3108</v>
      </c>
      <c r="G175" s="136" t="s">
        <v>411</v>
      </c>
      <c r="H175" s="137">
        <v>72</v>
      </c>
      <c r="I175" s="138"/>
      <c r="J175" s="139">
        <f t="shared" si="2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21"/>
        <v>0</v>
      </c>
      <c r="Q175" s="142">
        <v>3.0799999999999998E-3</v>
      </c>
      <c r="R175" s="142">
        <f t="shared" si="22"/>
        <v>0.22175999999999998</v>
      </c>
      <c r="S175" s="142">
        <v>0</v>
      </c>
      <c r="T175" s="143">
        <f t="shared" si="23"/>
        <v>0</v>
      </c>
      <c r="AR175" s="144" t="s">
        <v>315</v>
      </c>
      <c r="AT175" s="144" t="s">
        <v>253</v>
      </c>
      <c r="AU175" s="144" t="s">
        <v>85</v>
      </c>
      <c r="AY175" s="13" t="s">
        <v>251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83</v>
      </c>
      <c r="BK175" s="145">
        <f t="shared" si="29"/>
        <v>0</v>
      </c>
      <c r="BL175" s="13" t="s">
        <v>315</v>
      </c>
      <c r="BM175" s="144" t="s">
        <v>524</v>
      </c>
    </row>
    <row r="176" spans="2:65" s="1" customFormat="1" ht="21.75" customHeight="1">
      <c r="B176" s="132"/>
      <c r="C176" s="133" t="s">
        <v>392</v>
      </c>
      <c r="D176" s="133" t="s">
        <v>253</v>
      </c>
      <c r="E176" s="134" t="s">
        <v>1409</v>
      </c>
      <c r="F176" s="135" t="s">
        <v>1410</v>
      </c>
      <c r="G176" s="136" t="s">
        <v>411</v>
      </c>
      <c r="H176" s="137">
        <v>41</v>
      </c>
      <c r="I176" s="138"/>
      <c r="J176" s="139">
        <f t="shared" si="2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21"/>
        <v>0</v>
      </c>
      <c r="Q176" s="142">
        <v>1.2319999999999999E-2</v>
      </c>
      <c r="R176" s="142">
        <f t="shared" si="22"/>
        <v>0.50512000000000001</v>
      </c>
      <c r="S176" s="142">
        <v>0</v>
      </c>
      <c r="T176" s="143">
        <f t="shared" si="23"/>
        <v>0</v>
      </c>
      <c r="AR176" s="144" t="s">
        <v>315</v>
      </c>
      <c r="AT176" s="144" t="s">
        <v>253</v>
      </c>
      <c r="AU176" s="144" t="s">
        <v>85</v>
      </c>
      <c r="AY176" s="13" t="s">
        <v>251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83</v>
      </c>
      <c r="BK176" s="145">
        <f t="shared" si="29"/>
        <v>0</v>
      </c>
      <c r="BL176" s="13" t="s">
        <v>315</v>
      </c>
      <c r="BM176" s="144" t="s">
        <v>532</v>
      </c>
    </row>
    <row r="177" spans="2:65" s="1" customFormat="1" ht="24.2" customHeight="1">
      <c r="B177" s="132"/>
      <c r="C177" s="133" t="s">
        <v>398</v>
      </c>
      <c r="D177" s="133" t="s">
        <v>253</v>
      </c>
      <c r="E177" s="134" t="s">
        <v>3109</v>
      </c>
      <c r="F177" s="135" t="s">
        <v>3110</v>
      </c>
      <c r="G177" s="136" t="s">
        <v>335</v>
      </c>
      <c r="H177" s="137">
        <v>12</v>
      </c>
      <c r="I177" s="138"/>
      <c r="J177" s="139">
        <f t="shared" si="2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21"/>
        <v>0</v>
      </c>
      <c r="Q177" s="142">
        <v>1.5E-3</v>
      </c>
      <c r="R177" s="142">
        <f t="shared" si="22"/>
        <v>1.8000000000000002E-2</v>
      </c>
      <c r="S177" s="142">
        <v>0</v>
      </c>
      <c r="T177" s="143">
        <f t="shared" si="23"/>
        <v>0</v>
      </c>
      <c r="AR177" s="144" t="s">
        <v>315</v>
      </c>
      <c r="AT177" s="144" t="s">
        <v>253</v>
      </c>
      <c r="AU177" s="144" t="s">
        <v>85</v>
      </c>
      <c r="AY177" s="13" t="s">
        <v>251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83</v>
      </c>
      <c r="BK177" s="145">
        <f t="shared" si="29"/>
        <v>0</v>
      </c>
      <c r="BL177" s="13" t="s">
        <v>315</v>
      </c>
      <c r="BM177" s="144" t="s">
        <v>540</v>
      </c>
    </row>
    <row r="178" spans="2:65" s="1" customFormat="1" ht="24.2" customHeight="1">
      <c r="B178" s="132"/>
      <c r="C178" s="133" t="s">
        <v>404</v>
      </c>
      <c r="D178" s="133" t="s">
        <v>253</v>
      </c>
      <c r="E178" s="134" t="s">
        <v>947</v>
      </c>
      <c r="F178" s="135" t="s">
        <v>948</v>
      </c>
      <c r="G178" s="136" t="s">
        <v>821</v>
      </c>
      <c r="H178" s="160"/>
      <c r="I178" s="138"/>
      <c r="J178" s="139">
        <f t="shared" si="2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315</v>
      </c>
      <c r="AT178" s="144" t="s">
        <v>253</v>
      </c>
      <c r="AU178" s="144" t="s">
        <v>85</v>
      </c>
      <c r="AY178" s="13" t="s">
        <v>251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83</v>
      </c>
      <c r="BK178" s="145">
        <f t="shared" si="29"/>
        <v>0</v>
      </c>
      <c r="BL178" s="13" t="s">
        <v>315</v>
      </c>
      <c r="BM178" s="144" t="s">
        <v>4649</v>
      </c>
    </row>
    <row r="179" spans="2:65" s="11" customFormat="1" ht="25.9" customHeight="1">
      <c r="B179" s="120"/>
      <c r="D179" s="121" t="s">
        <v>75</v>
      </c>
      <c r="E179" s="122" t="s">
        <v>1573</v>
      </c>
      <c r="F179" s="122" t="s">
        <v>1574</v>
      </c>
      <c r="I179" s="123"/>
      <c r="J179" s="124">
        <f>BK179</f>
        <v>0</v>
      </c>
      <c r="L179" s="120"/>
      <c r="M179" s="125"/>
      <c r="P179" s="126">
        <f>SUM(P180:P181)</f>
        <v>0</v>
      </c>
      <c r="R179" s="126">
        <f>SUM(R180:R181)</f>
        <v>0</v>
      </c>
      <c r="T179" s="127">
        <f>SUM(T180:T181)</f>
        <v>0</v>
      </c>
      <c r="AR179" s="121" t="s">
        <v>258</v>
      </c>
      <c r="AT179" s="128" t="s">
        <v>75</v>
      </c>
      <c r="AU179" s="128" t="s">
        <v>76</v>
      </c>
      <c r="AY179" s="121" t="s">
        <v>251</v>
      </c>
      <c r="BK179" s="129">
        <f>SUM(BK180:BK181)</f>
        <v>0</v>
      </c>
    </row>
    <row r="180" spans="2:65" s="1" customFormat="1" ht="24.2" customHeight="1">
      <c r="B180" s="132"/>
      <c r="C180" s="133" t="s">
        <v>408</v>
      </c>
      <c r="D180" s="133" t="s">
        <v>253</v>
      </c>
      <c r="E180" s="134" t="s">
        <v>3112</v>
      </c>
      <c r="F180" s="135" t="s">
        <v>3113</v>
      </c>
      <c r="G180" s="136" t="s">
        <v>1577</v>
      </c>
      <c r="H180" s="137">
        <v>5</v>
      </c>
      <c r="I180" s="138"/>
      <c r="J180" s="139">
        <f>ROUND(I180*H180,2)</f>
        <v>0</v>
      </c>
      <c r="K180" s="135" t="s">
        <v>1074</v>
      </c>
      <c r="L180" s="28"/>
      <c r="M180" s="140" t="s">
        <v>1</v>
      </c>
      <c r="N180" s="141" t="s">
        <v>41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1578</v>
      </c>
      <c r="AT180" s="144" t="s">
        <v>253</v>
      </c>
      <c r="AU180" s="144" t="s">
        <v>83</v>
      </c>
      <c r="AY180" s="13" t="s">
        <v>251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3" t="s">
        <v>83</v>
      </c>
      <c r="BK180" s="145">
        <f>ROUND(I180*H180,2)</f>
        <v>0</v>
      </c>
      <c r="BL180" s="13" t="s">
        <v>1578</v>
      </c>
      <c r="BM180" s="144" t="s">
        <v>548</v>
      </c>
    </row>
    <row r="181" spans="2:65" s="1" customFormat="1" ht="24.2" customHeight="1">
      <c r="B181" s="132"/>
      <c r="C181" s="133" t="s">
        <v>413</v>
      </c>
      <c r="D181" s="133" t="s">
        <v>253</v>
      </c>
      <c r="E181" s="134" t="s">
        <v>3114</v>
      </c>
      <c r="F181" s="135" t="s">
        <v>3115</v>
      </c>
      <c r="G181" s="136" t="s">
        <v>1577</v>
      </c>
      <c r="H181" s="137">
        <v>10</v>
      </c>
      <c r="I181" s="138"/>
      <c r="J181" s="139">
        <f>ROUND(I181*H181,2)</f>
        <v>0</v>
      </c>
      <c r="K181" s="135" t="s">
        <v>1074</v>
      </c>
      <c r="L181" s="28"/>
      <c r="M181" s="161" t="s">
        <v>1</v>
      </c>
      <c r="N181" s="162" t="s">
        <v>41</v>
      </c>
      <c r="O181" s="163"/>
      <c r="P181" s="164">
        <f>O181*H181</f>
        <v>0</v>
      </c>
      <c r="Q181" s="164">
        <v>0</v>
      </c>
      <c r="R181" s="164">
        <f>Q181*H181</f>
        <v>0</v>
      </c>
      <c r="S181" s="164">
        <v>0</v>
      </c>
      <c r="T181" s="165">
        <f>S181*H181</f>
        <v>0</v>
      </c>
      <c r="AR181" s="144" t="s">
        <v>1578</v>
      </c>
      <c r="AT181" s="144" t="s">
        <v>253</v>
      </c>
      <c r="AU181" s="144" t="s">
        <v>83</v>
      </c>
      <c r="AY181" s="13" t="s">
        <v>251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3" t="s">
        <v>83</v>
      </c>
      <c r="BK181" s="145">
        <f>ROUND(I181*H181,2)</f>
        <v>0</v>
      </c>
      <c r="BL181" s="13" t="s">
        <v>1578</v>
      </c>
      <c r="BM181" s="144" t="s">
        <v>556</v>
      </c>
    </row>
    <row r="182" spans="2:65" s="1" customFormat="1" ht="6.95" customHeight="1">
      <c r="B182" s="40"/>
      <c r="C182" s="41"/>
      <c r="D182" s="41"/>
      <c r="E182" s="41"/>
      <c r="F182" s="41"/>
      <c r="G182" s="41"/>
      <c r="H182" s="41"/>
      <c r="I182" s="41"/>
      <c r="J182" s="41"/>
      <c r="K182" s="41"/>
      <c r="L182" s="28"/>
    </row>
  </sheetData>
  <autoFilter ref="C132:K181" xr:uid="{00000000-0009-0000-0000-000015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172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4650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4651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ROUND(J141,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ROUND((SUM(BE141:BE263)),  2)</f>
        <v>0</v>
      </c>
      <c r="I37" s="92">
        <v>0.21</v>
      </c>
      <c r="J37" s="81">
        <f>ROUND(((SUM(BE141:BE263))*I37),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ROUND((SUM(BF141:BF263)),  2)</f>
        <v>0</v>
      </c>
      <c r="I38" s="92">
        <v>0.15</v>
      </c>
      <c r="J38" s="81">
        <f>ROUND(((SUM(BF141:BF263))*I38),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ROUND((SUM(BG141:BG263)),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ROUND((SUM(BH141:BH263)),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ROUND((SUM(BI141:BI263)),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4650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02.01_DOP - Stavební část II.etapa STAVEBNÍ ÚPRAVY - DOPROVODNÁ ČÁST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J141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J142</f>
        <v>0</v>
      </c>
      <c r="L101" s="104"/>
    </row>
    <row r="102" spans="2:47" s="9" customFormat="1" ht="19.899999999999999" customHeight="1">
      <c r="B102" s="108"/>
      <c r="D102" s="109" t="s">
        <v>213</v>
      </c>
      <c r="E102" s="110"/>
      <c r="F102" s="110"/>
      <c r="G102" s="110"/>
      <c r="H102" s="110"/>
      <c r="I102" s="110"/>
      <c r="J102" s="111">
        <f>J143</f>
        <v>0</v>
      </c>
      <c r="L102" s="108"/>
    </row>
    <row r="103" spans="2:47" s="9" customFormat="1" ht="19.899999999999999" customHeight="1">
      <c r="B103" s="108"/>
      <c r="D103" s="109" t="s">
        <v>215</v>
      </c>
      <c r="E103" s="110"/>
      <c r="F103" s="110"/>
      <c r="G103" s="110"/>
      <c r="H103" s="110"/>
      <c r="I103" s="110"/>
      <c r="J103" s="111">
        <f>J146</f>
        <v>0</v>
      </c>
      <c r="L103" s="108"/>
    </row>
    <row r="104" spans="2:47" s="9" customFormat="1" ht="19.899999999999999" customHeight="1">
      <c r="B104" s="108"/>
      <c r="D104" s="109" t="s">
        <v>216</v>
      </c>
      <c r="E104" s="110"/>
      <c r="F104" s="110"/>
      <c r="G104" s="110"/>
      <c r="H104" s="110"/>
      <c r="I104" s="110"/>
      <c r="J104" s="111">
        <f>J152</f>
        <v>0</v>
      </c>
      <c r="L104" s="108"/>
    </row>
    <row r="105" spans="2:47" s="9" customFormat="1" ht="19.899999999999999" customHeight="1">
      <c r="B105" s="108"/>
      <c r="D105" s="109" t="s">
        <v>217</v>
      </c>
      <c r="E105" s="110"/>
      <c r="F105" s="110"/>
      <c r="G105" s="110"/>
      <c r="H105" s="110"/>
      <c r="I105" s="110"/>
      <c r="J105" s="111">
        <f>J172</f>
        <v>0</v>
      </c>
      <c r="L105" s="108"/>
    </row>
    <row r="106" spans="2:47" s="9" customFormat="1" ht="19.899999999999999" customHeight="1">
      <c r="B106" s="108"/>
      <c r="D106" s="109" t="s">
        <v>218</v>
      </c>
      <c r="E106" s="110"/>
      <c r="F106" s="110"/>
      <c r="G106" s="110"/>
      <c r="H106" s="110"/>
      <c r="I106" s="110"/>
      <c r="J106" s="111">
        <f>J189</f>
        <v>0</v>
      </c>
      <c r="L106" s="108"/>
    </row>
    <row r="107" spans="2:47" s="9" customFormat="1" ht="19.899999999999999" customHeight="1">
      <c r="B107" s="108"/>
      <c r="D107" s="109" t="s">
        <v>219</v>
      </c>
      <c r="E107" s="110"/>
      <c r="F107" s="110"/>
      <c r="G107" s="110"/>
      <c r="H107" s="110"/>
      <c r="I107" s="110"/>
      <c r="J107" s="111">
        <f>J202</f>
        <v>0</v>
      </c>
      <c r="L107" s="108"/>
    </row>
    <row r="108" spans="2:47" s="8" customFormat="1" ht="24.95" customHeight="1">
      <c r="B108" s="104"/>
      <c r="D108" s="105" t="s">
        <v>220</v>
      </c>
      <c r="E108" s="106"/>
      <c r="F108" s="106"/>
      <c r="G108" s="106"/>
      <c r="H108" s="106"/>
      <c r="I108" s="106"/>
      <c r="J108" s="107">
        <f>J204</f>
        <v>0</v>
      </c>
      <c r="L108" s="104"/>
    </row>
    <row r="109" spans="2:47" s="9" customFormat="1" ht="19.899999999999999" customHeight="1">
      <c r="B109" s="108"/>
      <c r="D109" s="109" t="s">
        <v>223</v>
      </c>
      <c r="E109" s="110"/>
      <c r="F109" s="110"/>
      <c r="G109" s="110"/>
      <c r="H109" s="110"/>
      <c r="I109" s="110"/>
      <c r="J109" s="111">
        <f>J205</f>
        <v>0</v>
      </c>
      <c r="L109" s="108"/>
    </row>
    <row r="110" spans="2:47" s="9" customFormat="1" ht="19.899999999999999" customHeight="1">
      <c r="B110" s="108"/>
      <c r="D110" s="109" t="s">
        <v>225</v>
      </c>
      <c r="E110" s="110"/>
      <c r="F110" s="110"/>
      <c r="G110" s="110"/>
      <c r="H110" s="110"/>
      <c r="I110" s="110"/>
      <c r="J110" s="111">
        <f>J209</f>
        <v>0</v>
      </c>
      <c r="L110" s="108"/>
    </row>
    <row r="111" spans="2:47" s="9" customFormat="1" ht="19.899999999999999" customHeight="1">
      <c r="B111" s="108"/>
      <c r="D111" s="109" t="s">
        <v>226</v>
      </c>
      <c r="E111" s="110"/>
      <c r="F111" s="110"/>
      <c r="G111" s="110"/>
      <c r="H111" s="110"/>
      <c r="I111" s="110"/>
      <c r="J111" s="111">
        <f>J223</f>
        <v>0</v>
      </c>
      <c r="L111" s="108"/>
    </row>
    <row r="112" spans="2:47" s="9" customFormat="1" ht="19.899999999999999" customHeight="1">
      <c r="B112" s="108"/>
      <c r="D112" s="109" t="s">
        <v>227</v>
      </c>
      <c r="E112" s="110"/>
      <c r="F112" s="110"/>
      <c r="G112" s="110"/>
      <c r="H112" s="110"/>
      <c r="I112" s="110"/>
      <c r="J112" s="111">
        <f>J226</f>
        <v>0</v>
      </c>
      <c r="L112" s="108"/>
    </row>
    <row r="113" spans="2:12" s="9" customFormat="1" ht="19.899999999999999" customHeight="1">
      <c r="B113" s="108"/>
      <c r="D113" s="109" t="s">
        <v>3397</v>
      </c>
      <c r="E113" s="110"/>
      <c r="F113" s="110"/>
      <c r="G113" s="110"/>
      <c r="H113" s="110"/>
      <c r="I113" s="110"/>
      <c r="J113" s="111">
        <f>J233</f>
        <v>0</v>
      </c>
      <c r="L113" s="108"/>
    </row>
    <row r="114" spans="2:12" s="9" customFormat="1" ht="19.899999999999999" customHeight="1">
      <c r="B114" s="108"/>
      <c r="D114" s="109" t="s">
        <v>228</v>
      </c>
      <c r="E114" s="110"/>
      <c r="F114" s="110"/>
      <c r="G114" s="110"/>
      <c r="H114" s="110"/>
      <c r="I114" s="110"/>
      <c r="J114" s="111">
        <f>J239</f>
        <v>0</v>
      </c>
      <c r="L114" s="108"/>
    </row>
    <row r="115" spans="2:12" s="9" customFormat="1" ht="19.899999999999999" customHeight="1">
      <c r="B115" s="108"/>
      <c r="D115" s="109" t="s">
        <v>229</v>
      </c>
      <c r="E115" s="110"/>
      <c r="F115" s="110"/>
      <c r="G115" s="110"/>
      <c r="H115" s="110"/>
      <c r="I115" s="110"/>
      <c r="J115" s="111">
        <f>J251</f>
        <v>0</v>
      </c>
      <c r="L115" s="108"/>
    </row>
    <row r="116" spans="2:12" s="9" customFormat="1" ht="19.899999999999999" customHeight="1">
      <c r="B116" s="108"/>
      <c r="D116" s="109" t="s">
        <v>231</v>
      </c>
      <c r="E116" s="110"/>
      <c r="F116" s="110"/>
      <c r="G116" s="110"/>
      <c r="H116" s="110"/>
      <c r="I116" s="110"/>
      <c r="J116" s="111">
        <f>J254</f>
        <v>0</v>
      </c>
      <c r="L116" s="108"/>
    </row>
    <row r="117" spans="2:12" s="9" customFormat="1" ht="19.899999999999999" customHeight="1">
      <c r="B117" s="108"/>
      <c r="D117" s="109" t="s">
        <v>235</v>
      </c>
      <c r="E117" s="110"/>
      <c r="F117" s="110"/>
      <c r="G117" s="110"/>
      <c r="H117" s="110"/>
      <c r="I117" s="110"/>
      <c r="J117" s="111">
        <f>J261</f>
        <v>0</v>
      </c>
      <c r="L117" s="108"/>
    </row>
    <row r="118" spans="2:12" s="1" customFormat="1" ht="21.75" customHeight="1">
      <c r="B118" s="28"/>
      <c r="L118" s="28"/>
    </row>
    <row r="119" spans="2:12" s="1" customFormat="1" ht="6.95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8"/>
    </row>
    <row r="123" spans="2:12" s="1" customFormat="1" ht="6.95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8"/>
    </row>
    <row r="124" spans="2:12" s="1" customFormat="1" ht="24.95" customHeight="1">
      <c r="B124" s="28"/>
      <c r="C124" s="17" t="s">
        <v>236</v>
      </c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16</v>
      </c>
      <c r="L126" s="28"/>
    </row>
    <row r="127" spans="2:12" s="1" customFormat="1" ht="26.25" customHeight="1">
      <c r="B127" s="28"/>
      <c r="E127" s="210" t="str">
        <f>E7</f>
        <v>PŘÍSTAVBA A STAVEBNÍ ÚPRAVY  DÍLEN HORSKÁ 258, VRCHLABÍ</v>
      </c>
      <c r="F127" s="211"/>
      <c r="G127" s="211"/>
      <c r="H127" s="211"/>
      <c r="L127" s="28"/>
    </row>
    <row r="128" spans="2:12" ht="12" customHeight="1">
      <c r="B128" s="16"/>
      <c r="C128" s="23" t="s">
        <v>198</v>
      </c>
      <c r="L128" s="16"/>
    </row>
    <row r="129" spans="2:65" ht="16.5" customHeight="1">
      <c r="B129" s="16"/>
      <c r="E129" s="210" t="s">
        <v>3394</v>
      </c>
      <c r="F129" s="170"/>
      <c r="G129" s="170"/>
      <c r="H129" s="170"/>
      <c r="L129" s="16"/>
    </row>
    <row r="130" spans="2:65" ht="12" customHeight="1">
      <c r="B130" s="16"/>
      <c r="C130" s="23" t="s">
        <v>200</v>
      </c>
      <c r="L130" s="16"/>
    </row>
    <row r="131" spans="2:65" s="1" customFormat="1" ht="16.5" customHeight="1">
      <c r="B131" s="28"/>
      <c r="E131" s="203" t="s">
        <v>4650</v>
      </c>
      <c r="F131" s="212"/>
      <c r="G131" s="212"/>
      <c r="H131" s="212"/>
      <c r="L131" s="28"/>
    </row>
    <row r="132" spans="2:65" s="1" customFormat="1" ht="12" customHeight="1">
      <c r="B132" s="28"/>
      <c r="C132" s="23" t="s">
        <v>202</v>
      </c>
      <c r="L132" s="28"/>
    </row>
    <row r="133" spans="2:65" s="1" customFormat="1" ht="30" customHeight="1">
      <c r="B133" s="28"/>
      <c r="E133" s="192" t="str">
        <f>E13</f>
        <v>SO 02.01_DOP - Stavební část II.etapa STAVEBNÍ ÚPRAVY - DOPROVODNÁ ČÁST</v>
      </c>
      <c r="F133" s="212"/>
      <c r="G133" s="212"/>
      <c r="H133" s="212"/>
      <c r="L133" s="28"/>
    </row>
    <row r="134" spans="2:65" s="1" customFormat="1" ht="6.95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F16</f>
        <v>Vrchlabí</v>
      </c>
      <c r="I135" s="23" t="s">
        <v>22</v>
      </c>
      <c r="J135" s="48" t="str">
        <f>IF(J16="","",J16)</f>
        <v>25. 10. 2023</v>
      </c>
      <c r="L135" s="28"/>
    </row>
    <row r="136" spans="2:65" s="1" customFormat="1" ht="6.95" customHeight="1">
      <c r="B136" s="28"/>
      <c r="L136" s="28"/>
    </row>
    <row r="137" spans="2:65" s="1" customFormat="1" ht="15.2" customHeight="1">
      <c r="B137" s="28"/>
      <c r="C137" s="23" t="s">
        <v>24</v>
      </c>
      <c r="F137" s="21" t="str">
        <f>E19</f>
        <v>Královéhradecký kraj</v>
      </c>
      <c r="I137" s="23" t="s">
        <v>30</v>
      </c>
      <c r="J137" s="26" t="str">
        <f>E25</f>
        <v>IRBOS s.r.o.</v>
      </c>
      <c r="L137" s="28"/>
    </row>
    <row r="138" spans="2:65" s="1" customFormat="1" ht="15.2" customHeight="1">
      <c r="B138" s="28"/>
      <c r="C138" s="23" t="s">
        <v>28</v>
      </c>
      <c r="F138" s="21" t="str">
        <f>IF(E22="","",E22)</f>
        <v>Vyplň údaj</v>
      </c>
      <c r="I138" s="23" t="s">
        <v>33</v>
      </c>
      <c r="J138" s="26" t="str">
        <f>E28</f>
        <v>IRBOS s.r.o.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12"/>
      <c r="C140" s="113" t="s">
        <v>237</v>
      </c>
      <c r="D140" s="114" t="s">
        <v>61</v>
      </c>
      <c r="E140" s="114" t="s">
        <v>57</v>
      </c>
      <c r="F140" s="114" t="s">
        <v>58</v>
      </c>
      <c r="G140" s="114" t="s">
        <v>238</v>
      </c>
      <c r="H140" s="114" t="s">
        <v>239</v>
      </c>
      <c r="I140" s="114" t="s">
        <v>240</v>
      </c>
      <c r="J140" s="114" t="s">
        <v>207</v>
      </c>
      <c r="K140" s="115" t="s">
        <v>241</v>
      </c>
      <c r="L140" s="112"/>
      <c r="M140" s="55" t="s">
        <v>1</v>
      </c>
      <c r="N140" s="56" t="s">
        <v>40</v>
      </c>
      <c r="O140" s="56" t="s">
        <v>242</v>
      </c>
      <c r="P140" s="56" t="s">
        <v>243</v>
      </c>
      <c r="Q140" s="56" t="s">
        <v>244</v>
      </c>
      <c r="R140" s="56" t="s">
        <v>245</v>
      </c>
      <c r="S140" s="56" t="s">
        <v>246</v>
      </c>
      <c r="T140" s="57" t="s">
        <v>247</v>
      </c>
    </row>
    <row r="141" spans="2:65" s="1" customFormat="1" ht="22.9" customHeight="1">
      <c r="B141" s="28"/>
      <c r="C141" s="60" t="s">
        <v>248</v>
      </c>
      <c r="J141" s="116">
        <f>BK141</f>
        <v>0</v>
      </c>
      <c r="L141" s="28"/>
      <c r="M141" s="58"/>
      <c r="N141" s="49"/>
      <c r="O141" s="49"/>
      <c r="P141" s="117">
        <f>P142+P204</f>
        <v>0</v>
      </c>
      <c r="Q141" s="49"/>
      <c r="R141" s="117">
        <f>R142+R204</f>
        <v>25.201846660000001</v>
      </c>
      <c r="S141" s="49"/>
      <c r="T141" s="118">
        <f>T142+T204</f>
        <v>25.117202630000001</v>
      </c>
      <c r="AT141" s="13" t="s">
        <v>75</v>
      </c>
      <c r="AU141" s="13" t="s">
        <v>209</v>
      </c>
      <c r="BK141" s="119">
        <f>BK142+BK204</f>
        <v>0</v>
      </c>
    </row>
    <row r="142" spans="2:65" s="11" customFormat="1" ht="25.9" customHeight="1">
      <c r="B142" s="120"/>
      <c r="D142" s="121" t="s">
        <v>75</v>
      </c>
      <c r="E142" s="122" t="s">
        <v>249</v>
      </c>
      <c r="F142" s="122" t="s">
        <v>250</v>
      </c>
      <c r="I142" s="123"/>
      <c r="J142" s="124">
        <f>BK142</f>
        <v>0</v>
      </c>
      <c r="L142" s="120"/>
      <c r="M142" s="125"/>
      <c r="P142" s="126">
        <f>P143+P146+P152+P172+P189+P202</f>
        <v>0</v>
      </c>
      <c r="R142" s="126">
        <f>R143+R146+R152+R172+R189+R202</f>
        <v>8.4618061700000009</v>
      </c>
      <c r="T142" s="127">
        <f>T143+T146+T152+T172+T189+T202</f>
        <v>9.2437850000000008</v>
      </c>
      <c r="AR142" s="121" t="s">
        <v>83</v>
      </c>
      <c r="AT142" s="128" t="s">
        <v>75</v>
      </c>
      <c r="AU142" s="128" t="s">
        <v>76</v>
      </c>
      <c r="AY142" s="121" t="s">
        <v>251</v>
      </c>
      <c r="BK142" s="129">
        <f>BK143+BK146+BK152+BK172+BK189+BK202</f>
        <v>0</v>
      </c>
    </row>
    <row r="143" spans="2:65" s="11" customFormat="1" ht="22.9" customHeight="1">
      <c r="B143" s="120"/>
      <c r="D143" s="121" t="s">
        <v>75</v>
      </c>
      <c r="E143" s="130" t="s">
        <v>93</v>
      </c>
      <c r="F143" s="130" t="s">
        <v>323</v>
      </c>
      <c r="I143" s="123"/>
      <c r="J143" s="131">
        <f>BK143</f>
        <v>0</v>
      </c>
      <c r="L143" s="120"/>
      <c r="M143" s="125"/>
      <c r="P143" s="126">
        <f>SUM(P144:P145)</f>
        <v>0</v>
      </c>
      <c r="R143" s="126">
        <f>SUM(R144:R145)</f>
        <v>1.771515</v>
      </c>
      <c r="T143" s="127">
        <f>SUM(T144:T145)</f>
        <v>0</v>
      </c>
      <c r="AR143" s="121" t="s">
        <v>83</v>
      </c>
      <c r="AT143" s="128" t="s">
        <v>75</v>
      </c>
      <c r="AU143" s="128" t="s">
        <v>83</v>
      </c>
      <c r="AY143" s="121" t="s">
        <v>251</v>
      </c>
      <c r="BK143" s="129">
        <f>SUM(BK144:BK145)</f>
        <v>0</v>
      </c>
    </row>
    <row r="144" spans="2:65" s="1" customFormat="1" ht="24.2" customHeight="1">
      <c r="B144" s="132"/>
      <c r="C144" s="133" t="s">
        <v>83</v>
      </c>
      <c r="D144" s="133" t="s">
        <v>253</v>
      </c>
      <c r="E144" s="134" t="s">
        <v>3445</v>
      </c>
      <c r="F144" s="135" t="s">
        <v>3446</v>
      </c>
      <c r="G144" s="136" t="s">
        <v>262</v>
      </c>
      <c r="H144" s="137">
        <v>0.876</v>
      </c>
      <c r="I144" s="138"/>
      <c r="J144" s="139">
        <f>ROUND(I144*H144,2)</f>
        <v>0</v>
      </c>
      <c r="K144" s="135" t="s">
        <v>257</v>
      </c>
      <c r="L144" s="28"/>
      <c r="M144" s="140" t="s">
        <v>1</v>
      </c>
      <c r="N144" s="141" t="s">
        <v>41</v>
      </c>
      <c r="P144" s="142">
        <f>O144*H144</f>
        <v>0</v>
      </c>
      <c r="Q144" s="142">
        <v>1.8774999999999999</v>
      </c>
      <c r="R144" s="142">
        <f>Q144*H144</f>
        <v>1.64469</v>
      </c>
      <c r="S144" s="142">
        <v>0</v>
      </c>
      <c r="T144" s="143">
        <f>S144*H144</f>
        <v>0</v>
      </c>
      <c r="AR144" s="144" t="s">
        <v>258</v>
      </c>
      <c r="AT144" s="144" t="s">
        <v>253</v>
      </c>
      <c r="AU144" s="144" t="s">
        <v>85</v>
      </c>
      <c r="AY144" s="13" t="s">
        <v>251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3" t="s">
        <v>83</v>
      </c>
      <c r="BK144" s="145">
        <f>ROUND(I144*H144,2)</f>
        <v>0</v>
      </c>
      <c r="BL144" s="13" t="s">
        <v>258</v>
      </c>
      <c r="BM144" s="144" t="s">
        <v>4652</v>
      </c>
    </row>
    <row r="145" spans="2:65" s="1" customFormat="1" ht="24.2" customHeight="1">
      <c r="B145" s="132"/>
      <c r="C145" s="133" t="s">
        <v>85</v>
      </c>
      <c r="D145" s="133" t="s">
        <v>253</v>
      </c>
      <c r="E145" s="134" t="s">
        <v>3470</v>
      </c>
      <c r="F145" s="135" t="s">
        <v>3471</v>
      </c>
      <c r="G145" s="136" t="s">
        <v>256</v>
      </c>
      <c r="H145" s="137">
        <v>0.5</v>
      </c>
      <c r="I145" s="138"/>
      <c r="J145" s="139">
        <f>ROUND(I145*H145,2)</f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>O145*H145</f>
        <v>0</v>
      </c>
      <c r="Q145" s="142">
        <v>0.25364999999999999</v>
      </c>
      <c r="R145" s="142">
        <f>Q145*H145</f>
        <v>0.12682499999999999</v>
      </c>
      <c r="S145" s="142">
        <v>0</v>
      </c>
      <c r="T145" s="143">
        <f>S145*H145</f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3" t="s">
        <v>83</v>
      </c>
      <c r="BK145" s="145">
        <f>ROUND(I145*H145,2)</f>
        <v>0</v>
      </c>
      <c r="BL145" s="13" t="s">
        <v>258</v>
      </c>
      <c r="BM145" s="144" t="s">
        <v>4653</v>
      </c>
    </row>
    <row r="146" spans="2:65" s="11" customFormat="1" ht="22.9" customHeight="1">
      <c r="B146" s="120"/>
      <c r="D146" s="121" t="s">
        <v>75</v>
      </c>
      <c r="E146" s="130" t="s">
        <v>258</v>
      </c>
      <c r="F146" s="130" t="s">
        <v>417</v>
      </c>
      <c r="I146" s="123"/>
      <c r="J146" s="131">
        <f>BK146</f>
        <v>0</v>
      </c>
      <c r="L146" s="120"/>
      <c r="M146" s="125"/>
      <c r="P146" s="126">
        <f>SUM(P147:P151)</f>
        <v>0</v>
      </c>
      <c r="R146" s="126">
        <f>SUM(R147:R151)</f>
        <v>3.4906117999999999</v>
      </c>
      <c r="T146" s="127">
        <f>SUM(T147:T151)</f>
        <v>0</v>
      </c>
      <c r="AR146" s="121" t="s">
        <v>83</v>
      </c>
      <c r="AT146" s="128" t="s">
        <v>75</v>
      </c>
      <c r="AU146" s="128" t="s">
        <v>83</v>
      </c>
      <c r="AY146" s="121" t="s">
        <v>251</v>
      </c>
      <c r="BK146" s="129">
        <f>SUM(BK147:BK151)</f>
        <v>0</v>
      </c>
    </row>
    <row r="147" spans="2:65" s="1" customFormat="1" ht="21.75" customHeight="1">
      <c r="B147" s="132"/>
      <c r="C147" s="133" t="s">
        <v>93</v>
      </c>
      <c r="D147" s="133" t="s">
        <v>253</v>
      </c>
      <c r="E147" s="134" t="s">
        <v>4654</v>
      </c>
      <c r="F147" s="135" t="s">
        <v>4655</v>
      </c>
      <c r="G147" s="136" t="s">
        <v>335</v>
      </c>
      <c r="H147" s="137">
        <v>4</v>
      </c>
      <c r="I147" s="138"/>
      <c r="J147" s="139">
        <f>ROUND(I147*H147,2)</f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>O147*H147</f>
        <v>0</v>
      </c>
      <c r="Q147" s="142">
        <v>5.8999999999999997E-2</v>
      </c>
      <c r="R147" s="142">
        <f>Q147*H147</f>
        <v>0.23599999999999999</v>
      </c>
      <c r="S147" s="142">
        <v>0</v>
      </c>
      <c r="T147" s="143">
        <f>S147*H147</f>
        <v>0</v>
      </c>
      <c r="AR147" s="144" t="s">
        <v>258</v>
      </c>
      <c r="AT147" s="144" t="s">
        <v>253</v>
      </c>
      <c r="AU147" s="144" t="s">
        <v>85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258</v>
      </c>
      <c r="BM147" s="144" t="s">
        <v>4656</v>
      </c>
    </row>
    <row r="148" spans="2:65" s="1" customFormat="1" ht="24.2" customHeight="1">
      <c r="B148" s="132"/>
      <c r="C148" s="133" t="s">
        <v>258</v>
      </c>
      <c r="D148" s="133" t="s">
        <v>253</v>
      </c>
      <c r="E148" s="134" t="s">
        <v>4657</v>
      </c>
      <c r="F148" s="135" t="s">
        <v>4658</v>
      </c>
      <c r="G148" s="136" t="s">
        <v>281</v>
      </c>
      <c r="H148" s="137">
        <v>3.02</v>
      </c>
      <c r="I148" s="138"/>
      <c r="J148" s="139">
        <f>ROUND(I148*H148,2)</f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>O148*H148</f>
        <v>0</v>
      </c>
      <c r="Q148" s="142">
        <v>1.7090000000000001E-2</v>
      </c>
      <c r="R148" s="142">
        <f>Q148*H148</f>
        <v>5.1611800000000006E-2</v>
      </c>
      <c r="S148" s="142">
        <v>0</v>
      </c>
      <c r="T148" s="143">
        <f>S148*H148</f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3" t="s">
        <v>83</v>
      </c>
      <c r="BK148" s="145">
        <f>ROUND(I148*H148,2)</f>
        <v>0</v>
      </c>
      <c r="BL148" s="13" t="s">
        <v>258</v>
      </c>
      <c r="BM148" s="144" t="s">
        <v>4659</v>
      </c>
    </row>
    <row r="149" spans="2:65" s="1" customFormat="1" ht="16.5" customHeight="1">
      <c r="B149" s="132"/>
      <c r="C149" s="146" t="s">
        <v>270</v>
      </c>
      <c r="D149" s="146" t="s">
        <v>423</v>
      </c>
      <c r="E149" s="147" t="s">
        <v>4660</v>
      </c>
      <c r="F149" s="148" t="s">
        <v>4661</v>
      </c>
      <c r="G149" s="149" t="s">
        <v>281</v>
      </c>
      <c r="H149" s="150">
        <v>2.7970000000000002</v>
      </c>
      <c r="I149" s="151"/>
      <c r="J149" s="152">
        <f>ROUND(I149*H149,2)</f>
        <v>0</v>
      </c>
      <c r="K149" s="148" t="s">
        <v>257</v>
      </c>
      <c r="L149" s="153"/>
      <c r="M149" s="154" t="s">
        <v>1</v>
      </c>
      <c r="N149" s="155" t="s">
        <v>41</v>
      </c>
      <c r="P149" s="142">
        <f>O149*H149</f>
        <v>0</v>
      </c>
      <c r="Q149" s="142">
        <v>1</v>
      </c>
      <c r="R149" s="142">
        <f>Q149*H149</f>
        <v>2.7970000000000002</v>
      </c>
      <c r="S149" s="142">
        <v>0</v>
      </c>
      <c r="T149" s="143">
        <f>S149*H149</f>
        <v>0</v>
      </c>
      <c r="AR149" s="144" t="s">
        <v>283</v>
      </c>
      <c r="AT149" s="144" t="s">
        <v>423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258</v>
      </c>
      <c r="BM149" s="144" t="s">
        <v>4662</v>
      </c>
    </row>
    <row r="150" spans="2:65" s="1" customFormat="1" ht="16.5" customHeight="1">
      <c r="B150" s="132"/>
      <c r="C150" s="146" t="s">
        <v>274</v>
      </c>
      <c r="D150" s="146" t="s">
        <v>423</v>
      </c>
      <c r="E150" s="147" t="s">
        <v>4663</v>
      </c>
      <c r="F150" s="148" t="s">
        <v>4664</v>
      </c>
      <c r="G150" s="149" t="s">
        <v>281</v>
      </c>
      <c r="H150" s="150">
        <v>0.308</v>
      </c>
      <c r="I150" s="151"/>
      <c r="J150" s="152">
        <f>ROUND(I150*H150,2)</f>
        <v>0</v>
      </c>
      <c r="K150" s="148" t="s">
        <v>257</v>
      </c>
      <c r="L150" s="153"/>
      <c r="M150" s="154" t="s">
        <v>1</v>
      </c>
      <c r="N150" s="155" t="s">
        <v>41</v>
      </c>
      <c r="P150" s="142">
        <f>O150*H150</f>
        <v>0</v>
      </c>
      <c r="Q150" s="142">
        <v>1</v>
      </c>
      <c r="R150" s="142">
        <f>Q150*H150</f>
        <v>0.308</v>
      </c>
      <c r="S150" s="142">
        <v>0</v>
      </c>
      <c r="T150" s="143">
        <f>S150*H150</f>
        <v>0</v>
      </c>
      <c r="AR150" s="144" t="s">
        <v>283</v>
      </c>
      <c r="AT150" s="144" t="s">
        <v>423</v>
      </c>
      <c r="AU150" s="144" t="s">
        <v>85</v>
      </c>
      <c r="AY150" s="13" t="s">
        <v>251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3" t="s">
        <v>83</v>
      </c>
      <c r="BK150" s="145">
        <f>ROUND(I150*H150,2)</f>
        <v>0</v>
      </c>
      <c r="BL150" s="13" t="s">
        <v>258</v>
      </c>
      <c r="BM150" s="144" t="s">
        <v>4665</v>
      </c>
    </row>
    <row r="151" spans="2:65" s="1" customFormat="1" ht="16.5" customHeight="1">
      <c r="B151" s="132"/>
      <c r="C151" s="146" t="s">
        <v>278</v>
      </c>
      <c r="D151" s="146" t="s">
        <v>423</v>
      </c>
      <c r="E151" s="147" t="s">
        <v>4666</v>
      </c>
      <c r="F151" s="148" t="s">
        <v>4667</v>
      </c>
      <c r="G151" s="149" t="s">
        <v>281</v>
      </c>
      <c r="H151" s="150">
        <v>9.8000000000000004E-2</v>
      </c>
      <c r="I151" s="151"/>
      <c r="J151" s="152">
        <f>ROUND(I151*H151,2)</f>
        <v>0</v>
      </c>
      <c r="K151" s="148" t="s">
        <v>257</v>
      </c>
      <c r="L151" s="153"/>
      <c r="M151" s="154" t="s">
        <v>1</v>
      </c>
      <c r="N151" s="155" t="s">
        <v>41</v>
      </c>
      <c r="P151" s="142">
        <f>O151*H151</f>
        <v>0</v>
      </c>
      <c r="Q151" s="142">
        <v>1</v>
      </c>
      <c r="R151" s="142">
        <f>Q151*H151</f>
        <v>9.8000000000000004E-2</v>
      </c>
      <c r="S151" s="142">
        <v>0</v>
      </c>
      <c r="T151" s="143">
        <f>S151*H151</f>
        <v>0</v>
      </c>
      <c r="AR151" s="144" t="s">
        <v>283</v>
      </c>
      <c r="AT151" s="144" t="s">
        <v>423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258</v>
      </c>
      <c r="BM151" s="144" t="s">
        <v>4668</v>
      </c>
    </row>
    <row r="152" spans="2:65" s="11" customFormat="1" ht="22.9" customHeight="1">
      <c r="B152" s="120"/>
      <c r="D152" s="121" t="s">
        <v>75</v>
      </c>
      <c r="E152" s="130" t="s">
        <v>274</v>
      </c>
      <c r="F152" s="130" t="s">
        <v>519</v>
      </c>
      <c r="I152" s="123"/>
      <c r="J152" s="131">
        <f>BK152</f>
        <v>0</v>
      </c>
      <c r="L152" s="120"/>
      <c r="M152" s="125"/>
      <c r="P152" s="126">
        <f>SUM(P153:P171)</f>
        <v>0</v>
      </c>
      <c r="R152" s="126">
        <f>SUM(R153:R171)</f>
        <v>3.1913165700000006</v>
      </c>
      <c r="T152" s="127">
        <f>SUM(T153:T171)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SUM(BK153:BK171)</f>
        <v>0</v>
      </c>
    </row>
    <row r="153" spans="2:65" s="1" customFormat="1" ht="24.2" customHeight="1">
      <c r="B153" s="132"/>
      <c r="C153" s="133" t="s">
        <v>283</v>
      </c>
      <c r="D153" s="133" t="s">
        <v>253</v>
      </c>
      <c r="E153" s="134" t="s">
        <v>3496</v>
      </c>
      <c r="F153" s="135" t="s">
        <v>3497</v>
      </c>
      <c r="G153" s="136" t="s">
        <v>256</v>
      </c>
      <c r="H153" s="137">
        <v>104.675</v>
      </c>
      <c r="I153" s="138"/>
      <c r="J153" s="139">
        <f t="shared" ref="J153:J170" si="0"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 t="shared" ref="P153:P170" si="1">O153*H153</f>
        <v>0</v>
      </c>
      <c r="Q153" s="142">
        <v>1.7000000000000001E-2</v>
      </c>
      <c r="R153" s="142">
        <f t="shared" ref="R153:R170" si="2">Q153*H153</f>
        <v>1.7794750000000001</v>
      </c>
      <c r="S153" s="142">
        <v>0</v>
      </c>
      <c r="T153" s="143">
        <f t="shared" ref="T153:T170" si="3"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 t="shared" ref="BE153:BE170" si="4">IF(N153="základní",J153,0)</f>
        <v>0</v>
      </c>
      <c r="BF153" s="145">
        <f t="shared" ref="BF153:BF170" si="5">IF(N153="snížená",J153,0)</f>
        <v>0</v>
      </c>
      <c r="BG153" s="145">
        <f t="shared" ref="BG153:BG170" si="6">IF(N153="zákl. přenesená",J153,0)</f>
        <v>0</v>
      </c>
      <c r="BH153" s="145">
        <f t="shared" ref="BH153:BH170" si="7">IF(N153="sníž. přenesená",J153,0)</f>
        <v>0</v>
      </c>
      <c r="BI153" s="145">
        <f t="shared" ref="BI153:BI170" si="8">IF(N153="nulová",J153,0)</f>
        <v>0</v>
      </c>
      <c r="BJ153" s="13" t="s">
        <v>83</v>
      </c>
      <c r="BK153" s="145">
        <f t="shared" ref="BK153:BK170" si="9">ROUND(I153*H153,2)</f>
        <v>0</v>
      </c>
      <c r="BL153" s="13" t="s">
        <v>258</v>
      </c>
      <c r="BM153" s="144" t="s">
        <v>4669</v>
      </c>
    </row>
    <row r="154" spans="2:65" s="1" customFormat="1" ht="24.2" customHeight="1">
      <c r="B154" s="132"/>
      <c r="C154" s="133" t="s">
        <v>690</v>
      </c>
      <c r="D154" s="133" t="s">
        <v>253</v>
      </c>
      <c r="E154" s="134" t="s">
        <v>566</v>
      </c>
      <c r="F154" s="135" t="s">
        <v>567</v>
      </c>
      <c r="G154" s="136" t="s">
        <v>256</v>
      </c>
      <c r="H154" s="137">
        <v>104.008</v>
      </c>
      <c r="I154" s="138"/>
      <c r="J154" s="139">
        <f t="shared" si="0"/>
        <v>0</v>
      </c>
      <c r="K154" s="135" t="s">
        <v>563</v>
      </c>
      <c r="L154" s="28"/>
      <c r="M154" s="140" t="s">
        <v>1</v>
      </c>
      <c r="N154" s="141" t="s">
        <v>41</v>
      </c>
      <c r="P154" s="142">
        <f t="shared" si="1"/>
        <v>0</v>
      </c>
      <c r="Q154" s="142">
        <v>1.3999999999999999E-4</v>
      </c>
      <c r="R154" s="142">
        <f t="shared" si="2"/>
        <v>1.4561119999999999E-2</v>
      </c>
      <c r="S154" s="142">
        <v>0</v>
      </c>
      <c r="T154" s="143">
        <f t="shared" si="3"/>
        <v>0</v>
      </c>
      <c r="AR154" s="144" t="s">
        <v>258</v>
      </c>
      <c r="AT154" s="144" t="s">
        <v>253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4670</v>
      </c>
    </row>
    <row r="155" spans="2:65" s="1" customFormat="1" ht="37.9" customHeight="1">
      <c r="B155" s="132"/>
      <c r="C155" s="133" t="s">
        <v>287</v>
      </c>
      <c r="D155" s="133" t="s">
        <v>253</v>
      </c>
      <c r="E155" s="134" t="s">
        <v>570</v>
      </c>
      <c r="F155" s="135" t="s">
        <v>3138</v>
      </c>
      <c r="G155" s="136" t="s">
        <v>256</v>
      </c>
      <c r="H155" s="137">
        <v>13.584</v>
      </c>
      <c r="I155" s="138"/>
      <c r="J155" s="139">
        <f t="shared" si="0"/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si="1"/>
        <v>0</v>
      </c>
      <c r="Q155" s="142">
        <v>8.6E-3</v>
      </c>
      <c r="R155" s="142">
        <f t="shared" si="2"/>
        <v>0.11682239999999999</v>
      </c>
      <c r="S155" s="142">
        <v>0</v>
      </c>
      <c r="T155" s="143">
        <f t="shared" si="3"/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4671</v>
      </c>
    </row>
    <row r="156" spans="2:65" s="1" customFormat="1" ht="16.5" customHeight="1">
      <c r="B156" s="132"/>
      <c r="C156" s="146" t="s">
        <v>292</v>
      </c>
      <c r="D156" s="146" t="s">
        <v>423</v>
      </c>
      <c r="E156" s="147" t="s">
        <v>574</v>
      </c>
      <c r="F156" s="148" t="s">
        <v>575</v>
      </c>
      <c r="G156" s="149" t="s">
        <v>256</v>
      </c>
      <c r="H156" s="150">
        <v>13.856</v>
      </c>
      <c r="I156" s="151"/>
      <c r="J156" s="152">
        <f t="shared" si="0"/>
        <v>0</v>
      </c>
      <c r="K156" s="148" t="s">
        <v>257</v>
      </c>
      <c r="L156" s="153"/>
      <c r="M156" s="154" t="s">
        <v>1</v>
      </c>
      <c r="N156" s="155" t="s">
        <v>41</v>
      </c>
      <c r="P156" s="142">
        <f t="shared" si="1"/>
        <v>0</v>
      </c>
      <c r="Q156" s="142">
        <v>3.6800000000000001E-3</v>
      </c>
      <c r="R156" s="142">
        <f t="shared" si="2"/>
        <v>5.099008E-2</v>
      </c>
      <c r="S156" s="142">
        <v>0</v>
      </c>
      <c r="T156" s="143">
        <f t="shared" si="3"/>
        <v>0</v>
      </c>
      <c r="AR156" s="144" t="s">
        <v>283</v>
      </c>
      <c r="AT156" s="144" t="s">
        <v>423</v>
      </c>
      <c r="AU156" s="144" t="s">
        <v>85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4672</v>
      </c>
    </row>
    <row r="157" spans="2:65" s="1" customFormat="1" ht="37.9" customHeight="1">
      <c r="B157" s="132"/>
      <c r="C157" s="133" t="s">
        <v>296</v>
      </c>
      <c r="D157" s="133" t="s">
        <v>253</v>
      </c>
      <c r="E157" s="134" t="s">
        <v>3511</v>
      </c>
      <c r="F157" s="135" t="s">
        <v>3512</v>
      </c>
      <c r="G157" s="136" t="s">
        <v>411</v>
      </c>
      <c r="H157" s="137">
        <v>14.4</v>
      </c>
      <c r="I157" s="138"/>
      <c r="J157" s="139">
        <f t="shared" si="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"/>
        <v>0</v>
      </c>
      <c r="Q157" s="142">
        <v>3.3899999999999998E-3</v>
      </c>
      <c r="R157" s="142">
        <f t="shared" si="2"/>
        <v>4.8815999999999998E-2</v>
      </c>
      <c r="S157" s="142">
        <v>0</v>
      </c>
      <c r="T157" s="143">
        <f t="shared" si="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4673</v>
      </c>
    </row>
    <row r="158" spans="2:65" s="1" customFormat="1" ht="16.5" customHeight="1">
      <c r="B158" s="132"/>
      <c r="C158" s="146" t="s">
        <v>300</v>
      </c>
      <c r="D158" s="146" t="s">
        <v>423</v>
      </c>
      <c r="E158" s="147" t="s">
        <v>3514</v>
      </c>
      <c r="F158" s="148" t="s">
        <v>3515</v>
      </c>
      <c r="G158" s="149" t="s">
        <v>256</v>
      </c>
      <c r="H158" s="150">
        <v>2.8050000000000002</v>
      </c>
      <c r="I158" s="151"/>
      <c r="J158" s="152">
        <f t="shared" si="0"/>
        <v>0</v>
      </c>
      <c r="K158" s="148" t="s">
        <v>257</v>
      </c>
      <c r="L158" s="153"/>
      <c r="M158" s="154" t="s">
        <v>1</v>
      </c>
      <c r="N158" s="155" t="s">
        <v>41</v>
      </c>
      <c r="P158" s="142">
        <f t="shared" si="1"/>
        <v>0</v>
      </c>
      <c r="Q158" s="142">
        <v>9.2000000000000003E-4</v>
      </c>
      <c r="R158" s="142">
        <f t="shared" si="2"/>
        <v>2.5806000000000002E-3</v>
      </c>
      <c r="S158" s="142">
        <v>0</v>
      </c>
      <c r="T158" s="143">
        <f t="shared" si="3"/>
        <v>0</v>
      </c>
      <c r="AR158" s="144" t="s">
        <v>283</v>
      </c>
      <c r="AT158" s="144" t="s">
        <v>423</v>
      </c>
      <c r="AU158" s="144" t="s">
        <v>85</v>
      </c>
      <c r="AY158" s="13" t="s">
        <v>251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3" t="s">
        <v>83</v>
      </c>
      <c r="BK158" s="145">
        <f t="shared" si="9"/>
        <v>0</v>
      </c>
      <c r="BL158" s="13" t="s">
        <v>258</v>
      </c>
      <c r="BM158" s="144" t="s">
        <v>4674</v>
      </c>
    </row>
    <row r="159" spans="2:65" s="1" customFormat="1" ht="16.5" customHeight="1">
      <c r="B159" s="132"/>
      <c r="C159" s="133" t="s">
        <v>308</v>
      </c>
      <c r="D159" s="133" t="s">
        <v>253</v>
      </c>
      <c r="E159" s="134" t="s">
        <v>584</v>
      </c>
      <c r="F159" s="135" t="s">
        <v>585</v>
      </c>
      <c r="G159" s="136" t="s">
        <v>411</v>
      </c>
      <c r="H159" s="137">
        <v>32.901000000000003</v>
      </c>
      <c r="I159" s="138"/>
      <c r="J159" s="139">
        <f t="shared" si="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3" t="s">
        <v>83</v>
      </c>
      <c r="BK159" s="145">
        <f t="shared" si="9"/>
        <v>0</v>
      </c>
      <c r="BL159" s="13" t="s">
        <v>258</v>
      </c>
      <c r="BM159" s="144" t="s">
        <v>4675</v>
      </c>
    </row>
    <row r="160" spans="2:65" s="1" customFormat="1" ht="24.2" customHeight="1">
      <c r="B160" s="132"/>
      <c r="C160" s="146" t="s">
        <v>8</v>
      </c>
      <c r="D160" s="146" t="s">
        <v>423</v>
      </c>
      <c r="E160" s="147" t="s">
        <v>596</v>
      </c>
      <c r="F160" s="148" t="s">
        <v>597</v>
      </c>
      <c r="G160" s="149" t="s">
        <v>411</v>
      </c>
      <c r="H160" s="150">
        <v>15.12</v>
      </c>
      <c r="I160" s="151"/>
      <c r="J160" s="152">
        <f t="shared" si="0"/>
        <v>0</v>
      </c>
      <c r="K160" s="148" t="s">
        <v>257</v>
      </c>
      <c r="L160" s="153"/>
      <c r="M160" s="154" t="s">
        <v>1</v>
      </c>
      <c r="N160" s="155" t="s">
        <v>41</v>
      </c>
      <c r="P160" s="142">
        <f t="shared" si="1"/>
        <v>0</v>
      </c>
      <c r="Q160" s="142">
        <v>4.0000000000000003E-5</v>
      </c>
      <c r="R160" s="142">
        <f t="shared" si="2"/>
        <v>6.0480000000000006E-4</v>
      </c>
      <c r="S160" s="142">
        <v>0</v>
      </c>
      <c r="T160" s="143">
        <f t="shared" si="3"/>
        <v>0</v>
      </c>
      <c r="AR160" s="144" t="s">
        <v>283</v>
      </c>
      <c r="AT160" s="144" t="s">
        <v>423</v>
      </c>
      <c r="AU160" s="144" t="s">
        <v>85</v>
      </c>
      <c r="AY160" s="13" t="s">
        <v>251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3" t="s">
        <v>83</v>
      </c>
      <c r="BK160" s="145">
        <f t="shared" si="9"/>
        <v>0</v>
      </c>
      <c r="BL160" s="13" t="s">
        <v>258</v>
      </c>
      <c r="BM160" s="144" t="s">
        <v>4676</v>
      </c>
    </row>
    <row r="161" spans="2:65" s="1" customFormat="1" ht="24.2" customHeight="1">
      <c r="B161" s="132"/>
      <c r="C161" s="146" t="s">
        <v>315</v>
      </c>
      <c r="D161" s="146" t="s">
        <v>423</v>
      </c>
      <c r="E161" s="147" t="s">
        <v>600</v>
      </c>
      <c r="F161" s="148" t="s">
        <v>601</v>
      </c>
      <c r="G161" s="149" t="s">
        <v>411</v>
      </c>
      <c r="H161" s="150">
        <v>18.501000000000001</v>
      </c>
      <c r="I161" s="151"/>
      <c r="J161" s="152">
        <f t="shared" si="0"/>
        <v>0</v>
      </c>
      <c r="K161" s="148" t="s">
        <v>257</v>
      </c>
      <c r="L161" s="153"/>
      <c r="M161" s="154" t="s">
        <v>1</v>
      </c>
      <c r="N161" s="155" t="s">
        <v>41</v>
      </c>
      <c r="P161" s="142">
        <f t="shared" si="1"/>
        <v>0</v>
      </c>
      <c r="Q161" s="142">
        <v>3.0000000000000001E-5</v>
      </c>
      <c r="R161" s="142">
        <f t="shared" si="2"/>
        <v>5.5503000000000008E-4</v>
      </c>
      <c r="S161" s="142">
        <v>0</v>
      </c>
      <c r="T161" s="143">
        <f t="shared" si="3"/>
        <v>0</v>
      </c>
      <c r="AR161" s="144" t="s">
        <v>283</v>
      </c>
      <c r="AT161" s="144" t="s">
        <v>423</v>
      </c>
      <c r="AU161" s="144" t="s">
        <v>85</v>
      </c>
      <c r="AY161" s="13" t="s">
        <v>251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3" t="s">
        <v>83</v>
      </c>
      <c r="BK161" s="145">
        <f t="shared" si="9"/>
        <v>0</v>
      </c>
      <c r="BL161" s="13" t="s">
        <v>258</v>
      </c>
      <c r="BM161" s="144" t="s">
        <v>4677</v>
      </c>
    </row>
    <row r="162" spans="2:65" s="1" customFormat="1" ht="24.2" customHeight="1">
      <c r="B162" s="132"/>
      <c r="C162" s="133" t="s">
        <v>319</v>
      </c>
      <c r="D162" s="133" t="s">
        <v>253</v>
      </c>
      <c r="E162" s="134" t="s">
        <v>3542</v>
      </c>
      <c r="F162" s="135" t="s">
        <v>3543</v>
      </c>
      <c r="G162" s="136" t="s">
        <v>256</v>
      </c>
      <c r="H162" s="137">
        <v>13.584</v>
      </c>
      <c r="I162" s="138"/>
      <c r="J162" s="139">
        <f t="shared" si="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"/>
        <v>0</v>
      </c>
      <c r="Q162" s="142">
        <v>1.146E-2</v>
      </c>
      <c r="R162" s="142">
        <f t="shared" si="2"/>
        <v>0.15567264</v>
      </c>
      <c r="S162" s="142">
        <v>0</v>
      </c>
      <c r="T162" s="143">
        <f t="shared" si="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3" t="s">
        <v>83</v>
      </c>
      <c r="BK162" s="145">
        <f t="shared" si="9"/>
        <v>0</v>
      </c>
      <c r="BL162" s="13" t="s">
        <v>258</v>
      </c>
      <c r="BM162" s="144" t="s">
        <v>4678</v>
      </c>
    </row>
    <row r="163" spans="2:65" s="1" customFormat="1" ht="24.2" customHeight="1">
      <c r="B163" s="132"/>
      <c r="C163" s="133" t="s">
        <v>324</v>
      </c>
      <c r="D163" s="133" t="s">
        <v>253</v>
      </c>
      <c r="E163" s="134" t="s">
        <v>612</v>
      </c>
      <c r="F163" s="135" t="s">
        <v>613</v>
      </c>
      <c r="G163" s="136" t="s">
        <v>256</v>
      </c>
      <c r="H163" s="137">
        <v>104.008</v>
      </c>
      <c r="I163" s="138"/>
      <c r="J163" s="139">
        <f t="shared" si="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"/>
        <v>0</v>
      </c>
      <c r="Q163" s="142">
        <v>3.3E-3</v>
      </c>
      <c r="R163" s="142">
        <f t="shared" si="2"/>
        <v>0.34322639999999999</v>
      </c>
      <c r="S163" s="142">
        <v>0</v>
      </c>
      <c r="T163" s="143">
        <f t="shared" si="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3" t="s">
        <v>83</v>
      </c>
      <c r="BK163" s="145">
        <f t="shared" si="9"/>
        <v>0</v>
      </c>
      <c r="BL163" s="13" t="s">
        <v>258</v>
      </c>
      <c r="BM163" s="144" t="s">
        <v>4679</v>
      </c>
    </row>
    <row r="164" spans="2:65" s="1" customFormat="1" ht="16.5" customHeight="1">
      <c r="B164" s="132"/>
      <c r="C164" s="133" t="s">
        <v>328</v>
      </c>
      <c r="D164" s="133" t="s">
        <v>253</v>
      </c>
      <c r="E164" s="134" t="s">
        <v>3566</v>
      </c>
      <c r="F164" s="135" t="s">
        <v>3567</v>
      </c>
      <c r="G164" s="136" t="s">
        <v>262</v>
      </c>
      <c r="H164" s="137">
        <v>2.4049999999999998</v>
      </c>
      <c r="I164" s="138"/>
      <c r="J164" s="139">
        <f t="shared" si="0"/>
        <v>0</v>
      </c>
      <c r="K164" s="135" t="s">
        <v>257</v>
      </c>
      <c r="L164" s="28"/>
      <c r="M164" s="140" t="s">
        <v>1</v>
      </c>
      <c r="N164" s="141" t="s">
        <v>41</v>
      </c>
      <c r="P164" s="142">
        <f t="shared" si="1"/>
        <v>0</v>
      </c>
      <c r="Q164" s="142">
        <v>0.20250000000000001</v>
      </c>
      <c r="R164" s="142">
        <f t="shared" si="2"/>
        <v>0.48701250000000001</v>
      </c>
      <c r="S164" s="142">
        <v>0</v>
      </c>
      <c r="T164" s="143">
        <f t="shared" si="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3" t="s">
        <v>83</v>
      </c>
      <c r="BK164" s="145">
        <f t="shared" si="9"/>
        <v>0</v>
      </c>
      <c r="BL164" s="13" t="s">
        <v>258</v>
      </c>
      <c r="BM164" s="144" t="s">
        <v>4680</v>
      </c>
    </row>
    <row r="165" spans="2:65" s="1" customFormat="1" ht="24.2" customHeight="1">
      <c r="B165" s="132"/>
      <c r="C165" s="133" t="s">
        <v>332</v>
      </c>
      <c r="D165" s="133" t="s">
        <v>253</v>
      </c>
      <c r="E165" s="134" t="s">
        <v>660</v>
      </c>
      <c r="F165" s="135" t="s">
        <v>661</v>
      </c>
      <c r="G165" s="136" t="s">
        <v>335</v>
      </c>
      <c r="H165" s="137">
        <v>2</v>
      </c>
      <c r="I165" s="138"/>
      <c r="J165" s="139">
        <f t="shared" si="0"/>
        <v>0</v>
      </c>
      <c r="K165" s="135" t="s">
        <v>257</v>
      </c>
      <c r="L165" s="28"/>
      <c r="M165" s="140" t="s">
        <v>1</v>
      </c>
      <c r="N165" s="141" t="s">
        <v>41</v>
      </c>
      <c r="P165" s="142">
        <f t="shared" si="1"/>
        <v>0</v>
      </c>
      <c r="Q165" s="142">
        <v>1.7770000000000001E-2</v>
      </c>
      <c r="R165" s="142">
        <f t="shared" si="2"/>
        <v>3.5540000000000002E-2</v>
      </c>
      <c r="S165" s="142">
        <v>0</v>
      </c>
      <c r="T165" s="143">
        <f t="shared" si="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3" t="s">
        <v>83</v>
      </c>
      <c r="BK165" s="145">
        <f t="shared" si="9"/>
        <v>0</v>
      </c>
      <c r="BL165" s="13" t="s">
        <v>258</v>
      </c>
      <c r="BM165" s="144" t="s">
        <v>4681</v>
      </c>
    </row>
    <row r="166" spans="2:65" s="1" customFormat="1" ht="21.75" customHeight="1">
      <c r="B166" s="132"/>
      <c r="C166" s="133" t="s">
        <v>7</v>
      </c>
      <c r="D166" s="133" t="s">
        <v>253</v>
      </c>
      <c r="E166" s="134" t="s">
        <v>3570</v>
      </c>
      <c r="F166" s="135" t="s">
        <v>3571</v>
      </c>
      <c r="G166" s="136" t="s">
        <v>335</v>
      </c>
      <c r="H166" s="137">
        <v>2</v>
      </c>
      <c r="I166" s="138"/>
      <c r="J166" s="139">
        <f t="shared" si="0"/>
        <v>0</v>
      </c>
      <c r="K166" s="135" t="s">
        <v>257</v>
      </c>
      <c r="L166" s="28"/>
      <c r="M166" s="140" t="s">
        <v>1</v>
      </c>
      <c r="N166" s="141" t="s">
        <v>41</v>
      </c>
      <c r="P166" s="142">
        <f t="shared" si="1"/>
        <v>0</v>
      </c>
      <c r="Q166" s="142">
        <v>4.684E-2</v>
      </c>
      <c r="R166" s="142">
        <f t="shared" si="2"/>
        <v>9.3679999999999999E-2</v>
      </c>
      <c r="S166" s="142">
        <v>0</v>
      </c>
      <c r="T166" s="143">
        <f t="shared" si="3"/>
        <v>0</v>
      </c>
      <c r="AR166" s="144" t="s">
        <v>258</v>
      </c>
      <c r="AT166" s="144" t="s">
        <v>253</v>
      </c>
      <c r="AU166" s="144" t="s">
        <v>85</v>
      </c>
      <c r="AY166" s="13" t="s">
        <v>251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3" t="s">
        <v>83</v>
      </c>
      <c r="BK166" s="145">
        <f t="shared" si="9"/>
        <v>0</v>
      </c>
      <c r="BL166" s="13" t="s">
        <v>258</v>
      </c>
      <c r="BM166" s="144" t="s">
        <v>4682</v>
      </c>
    </row>
    <row r="167" spans="2:65" s="1" customFormat="1" ht="24.2" customHeight="1">
      <c r="B167" s="132"/>
      <c r="C167" s="146" t="s">
        <v>340</v>
      </c>
      <c r="D167" s="146" t="s">
        <v>423</v>
      </c>
      <c r="E167" s="147" t="s">
        <v>3581</v>
      </c>
      <c r="F167" s="148" t="s">
        <v>3582</v>
      </c>
      <c r="G167" s="149" t="s">
        <v>335</v>
      </c>
      <c r="H167" s="150">
        <v>2</v>
      </c>
      <c r="I167" s="151"/>
      <c r="J167" s="152">
        <f t="shared" si="0"/>
        <v>0</v>
      </c>
      <c r="K167" s="148" t="s">
        <v>257</v>
      </c>
      <c r="L167" s="153"/>
      <c r="M167" s="154" t="s">
        <v>1</v>
      </c>
      <c r="N167" s="155" t="s">
        <v>41</v>
      </c>
      <c r="P167" s="142">
        <f t="shared" si="1"/>
        <v>0</v>
      </c>
      <c r="Q167" s="142">
        <v>1.553E-2</v>
      </c>
      <c r="R167" s="142">
        <f t="shared" si="2"/>
        <v>3.1060000000000001E-2</v>
      </c>
      <c r="S167" s="142">
        <v>0</v>
      </c>
      <c r="T167" s="143">
        <f t="shared" si="3"/>
        <v>0</v>
      </c>
      <c r="AR167" s="144" t="s">
        <v>283</v>
      </c>
      <c r="AT167" s="144" t="s">
        <v>423</v>
      </c>
      <c r="AU167" s="144" t="s">
        <v>85</v>
      </c>
      <c r="AY167" s="13" t="s">
        <v>251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13" t="s">
        <v>83</v>
      </c>
      <c r="BK167" s="145">
        <f t="shared" si="9"/>
        <v>0</v>
      </c>
      <c r="BL167" s="13" t="s">
        <v>258</v>
      </c>
      <c r="BM167" s="144" t="s">
        <v>4683</v>
      </c>
    </row>
    <row r="168" spans="2:65" s="1" customFormat="1" ht="24.2" customHeight="1">
      <c r="B168" s="132"/>
      <c r="C168" s="146" t="s">
        <v>344</v>
      </c>
      <c r="D168" s="146" t="s">
        <v>423</v>
      </c>
      <c r="E168" s="147" t="s">
        <v>672</v>
      </c>
      <c r="F168" s="148" t="s">
        <v>673</v>
      </c>
      <c r="G168" s="149" t="s">
        <v>335</v>
      </c>
      <c r="H168" s="150">
        <v>2</v>
      </c>
      <c r="I168" s="151"/>
      <c r="J168" s="152">
        <f t="shared" si="0"/>
        <v>0</v>
      </c>
      <c r="K168" s="148" t="s">
        <v>257</v>
      </c>
      <c r="L168" s="153"/>
      <c r="M168" s="154" t="s">
        <v>1</v>
      </c>
      <c r="N168" s="155" t="s">
        <v>41</v>
      </c>
      <c r="P168" s="142">
        <f t="shared" si="1"/>
        <v>0</v>
      </c>
      <c r="Q168" s="142">
        <v>1.521E-2</v>
      </c>
      <c r="R168" s="142">
        <f t="shared" si="2"/>
        <v>3.0419999999999999E-2</v>
      </c>
      <c r="S168" s="142">
        <v>0</v>
      </c>
      <c r="T168" s="143">
        <f t="shared" si="3"/>
        <v>0</v>
      </c>
      <c r="AR168" s="144" t="s">
        <v>283</v>
      </c>
      <c r="AT168" s="144" t="s">
        <v>423</v>
      </c>
      <c r="AU168" s="144" t="s">
        <v>85</v>
      </c>
      <c r="AY168" s="13" t="s">
        <v>251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13" t="s">
        <v>83</v>
      </c>
      <c r="BK168" s="145">
        <f t="shared" si="9"/>
        <v>0</v>
      </c>
      <c r="BL168" s="13" t="s">
        <v>258</v>
      </c>
      <c r="BM168" s="144" t="s">
        <v>4684</v>
      </c>
    </row>
    <row r="169" spans="2:65" s="1" customFormat="1" ht="24.2" customHeight="1">
      <c r="B169" s="132"/>
      <c r="C169" s="133" t="s">
        <v>348</v>
      </c>
      <c r="D169" s="133" t="s">
        <v>253</v>
      </c>
      <c r="E169" s="134" t="s">
        <v>682</v>
      </c>
      <c r="F169" s="135" t="s">
        <v>683</v>
      </c>
      <c r="G169" s="136" t="s">
        <v>335</v>
      </c>
      <c r="H169" s="137">
        <v>2</v>
      </c>
      <c r="I169" s="138"/>
      <c r="J169" s="139">
        <f t="shared" si="0"/>
        <v>0</v>
      </c>
      <c r="K169" s="135" t="s">
        <v>257</v>
      </c>
      <c r="L169" s="28"/>
      <c r="M169" s="140" t="s">
        <v>1</v>
      </c>
      <c r="N169" s="141" t="s">
        <v>41</v>
      </c>
      <c r="P169" s="142">
        <f t="shared" si="1"/>
        <v>0</v>
      </c>
      <c r="Q169" s="142">
        <v>0</v>
      </c>
      <c r="R169" s="142">
        <f t="shared" si="2"/>
        <v>0</v>
      </c>
      <c r="S169" s="142">
        <v>0</v>
      </c>
      <c r="T169" s="143">
        <f t="shared" si="3"/>
        <v>0</v>
      </c>
      <c r="AR169" s="144" t="s">
        <v>258</v>
      </c>
      <c r="AT169" s="144" t="s">
        <v>253</v>
      </c>
      <c r="AU169" s="144" t="s">
        <v>85</v>
      </c>
      <c r="AY169" s="13" t="s">
        <v>251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13" t="s">
        <v>83</v>
      </c>
      <c r="BK169" s="145">
        <f t="shared" si="9"/>
        <v>0</v>
      </c>
      <c r="BL169" s="13" t="s">
        <v>258</v>
      </c>
      <c r="BM169" s="144" t="s">
        <v>4685</v>
      </c>
    </row>
    <row r="170" spans="2:65" s="1" customFormat="1" ht="21.75" customHeight="1">
      <c r="B170" s="132"/>
      <c r="C170" s="146" t="s">
        <v>352</v>
      </c>
      <c r="D170" s="146" t="s">
        <v>423</v>
      </c>
      <c r="E170" s="147" t="s">
        <v>686</v>
      </c>
      <c r="F170" s="148" t="s">
        <v>687</v>
      </c>
      <c r="G170" s="149" t="s">
        <v>335</v>
      </c>
      <c r="H170" s="150">
        <v>2</v>
      </c>
      <c r="I170" s="151"/>
      <c r="J170" s="152">
        <f t="shared" si="0"/>
        <v>0</v>
      </c>
      <c r="K170" s="148" t="s">
        <v>257</v>
      </c>
      <c r="L170" s="153"/>
      <c r="M170" s="154" t="s">
        <v>1</v>
      </c>
      <c r="N170" s="155" t="s">
        <v>41</v>
      </c>
      <c r="P170" s="142">
        <f t="shared" si="1"/>
        <v>0</v>
      </c>
      <c r="Q170" s="142">
        <v>1.4999999999999999E-4</v>
      </c>
      <c r="R170" s="142">
        <f t="shared" si="2"/>
        <v>2.9999999999999997E-4</v>
      </c>
      <c r="S170" s="142">
        <v>0</v>
      </c>
      <c r="T170" s="143">
        <f t="shared" si="3"/>
        <v>0</v>
      </c>
      <c r="AR170" s="144" t="s">
        <v>283</v>
      </c>
      <c r="AT170" s="144" t="s">
        <v>423</v>
      </c>
      <c r="AU170" s="144" t="s">
        <v>85</v>
      </c>
      <c r="AY170" s="13" t="s">
        <v>251</v>
      </c>
      <c r="BE170" s="145">
        <f t="shared" si="4"/>
        <v>0</v>
      </c>
      <c r="BF170" s="145">
        <f t="shared" si="5"/>
        <v>0</v>
      </c>
      <c r="BG170" s="145">
        <f t="shared" si="6"/>
        <v>0</v>
      </c>
      <c r="BH170" s="145">
        <f t="shared" si="7"/>
        <v>0</v>
      </c>
      <c r="BI170" s="145">
        <f t="shared" si="8"/>
        <v>0</v>
      </c>
      <c r="BJ170" s="13" t="s">
        <v>83</v>
      </c>
      <c r="BK170" s="145">
        <f t="shared" si="9"/>
        <v>0</v>
      </c>
      <c r="BL170" s="13" t="s">
        <v>258</v>
      </c>
      <c r="BM170" s="144" t="s">
        <v>4686</v>
      </c>
    </row>
    <row r="171" spans="2:65" s="1" customFormat="1" ht="19.5">
      <c r="B171" s="28"/>
      <c r="D171" s="156" t="s">
        <v>679</v>
      </c>
      <c r="F171" s="157" t="s">
        <v>689</v>
      </c>
      <c r="I171" s="158"/>
      <c r="L171" s="28"/>
      <c r="M171" s="159"/>
      <c r="T171" s="52"/>
      <c r="AT171" s="13" t="s">
        <v>679</v>
      </c>
      <c r="AU171" s="13" t="s">
        <v>85</v>
      </c>
    </row>
    <row r="172" spans="2:65" s="11" customFormat="1" ht="22.9" customHeight="1">
      <c r="B172" s="120"/>
      <c r="D172" s="121" t="s">
        <v>75</v>
      </c>
      <c r="E172" s="130" t="s">
        <v>287</v>
      </c>
      <c r="F172" s="130" t="s">
        <v>702</v>
      </c>
      <c r="I172" s="123"/>
      <c r="J172" s="131">
        <f>BK172</f>
        <v>0</v>
      </c>
      <c r="L172" s="120"/>
      <c r="M172" s="125"/>
      <c r="P172" s="126">
        <f>SUM(P173:P188)</f>
        <v>0</v>
      </c>
      <c r="R172" s="126">
        <f>SUM(R173:R188)</f>
        <v>8.3628000000000001E-3</v>
      </c>
      <c r="T172" s="127">
        <f>SUM(T173:T188)</f>
        <v>9.2437850000000008</v>
      </c>
      <c r="AR172" s="121" t="s">
        <v>83</v>
      </c>
      <c r="AT172" s="128" t="s">
        <v>75</v>
      </c>
      <c r="AU172" s="128" t="s">
        <v>83</v>
      </c>
      <c r="AY172" s="121" t="s">
        <v>251</v>
      </c>
      <c r="BK172" s="129">
        <f>SUM(BK173:BK188)</f>
        <v>0</v>
      </c>
    </row>
    <row r="173" spans="2:65" s="1" customFormat="1" ht="16.5" customHeight="1">
      <c r="B173" s="132"/>
      <c r="C173" s="133" t="s">
        <v>356</v>
      </c>
      <c r="D173" s="133" t="s">
        <v>253</v>
      </c>
      <c r="E173" s="134" t="s">
        <v>4687</v>
      </c>
      <c r="F173" s="135" t="s">
        <v>4688</v>
      </c>
      <c r="G173" s="136" t="s">
        <v>401</v>
      </c>
      <c r="H173" s="137">
        <v>5</v>
      </c>
      <c r="I173" s="138"/>
      <c r="J173" s="139">
        <f t="shared" ref="J173:J188" si="10">ROUND(I173*H173,2)</f>
        <v>0</v>
      </c>
      <c r="K173" s="135" t="s">
        <v>1</v>
      </c>
      <c r="L173" s="28"/>
      <c r="M173" s="140" t="s">
        <v>1</v>
      </c>
      <c r="N173" s="141" t="s">
        <v>41</v>
      </c>
      <c r="P173" s="142">
        <f t="shared" ref="P173:P188" si="11">O173*H173</f>
        <v>0</v>
      </c>
      <c r="Q173" s="142">
        <v>0</v>
      </c>
      <c r="R173" s="142">
        <f t="shared" ref="R173:R188" si="12">Q173*H173</f>
        <v>0</v>
      </c>
      <c r="S173" s="142">
        <v>0</v>
      </c>
      <c r="T173" s="143">
        <f t="shared" ref="T173:T188" si="13">S173*H173</f>
        <v>0</v>
      </c>
      <c r="AR173" s="144" t="s">
        <v>258</v>
      </c>
      <c r="AT173" s="144" t="s">
        <v>253</v>
      </c>
      <c r="AU173" s="144" t="s">
        <v>85</v>
      </c>
      <c r="AY173" s="13" t="s">
        <v>251</v>
      </c>
      <c r="BE173" s="145">
        <f t="shared" ref="BE173:BE188" si="14">IF(N173="základní",J173,0)</f>
        <v>0</v>
      </c>
      <c r="BF173" s="145">
        <f t="shared" ref="BF173:BF188" si="15">IF(N173="snížená",J173,0)</f>
        <v>0</v>
      </c>
      <c r="BG173" s="145">
        <f t="shared" ref="BG173:BG188" si="16">IF(N173="zákl. přenesená",J173,0)</f>
        <v>0</v>
      </c>
      <c r="BH173" s="145">
        <f t="shared" ref="BH173:BH188" si="17">IF(N173="sníž. přenesená",J173,0)</f>
        <v>0</v>
      </c>
      <c r="BI173" s="145">
        <f t="shared" ref="BI173:BI188" si="18">IF(N173="nulová",J173,0)</f>
        <v>0</v>
      </c>
      <c r="BJ173" s="13" t="s">
        <v>83</v>
      </c>
      <c r="BK173" s="145">
        <f t="shared" ref="BK173:BK188" si="19">ROUND(I173*H173,2)</f>
        <v>0</v>
      </c>
      <c r="BL173" s="13" t="s">
        <v>258</v>
      </c>
      <c r="BM173" s="144" t="s">
        <v>4689</v>
      </c>
    </row>
    <row r="174" spans="2:65" s="1" customFormat="1" ht="33" customHeight="1">
      <c r="B174" s="132"/>
      <c r="C174" s="133" t="s">
        <v>360</v>
      </c>
      <c r="D174" s="133" t="s">
        <v>253</v>
      </c>
      <c r="E174" s="134" t="s">
        <v>714</v>
      </c>
      <c r="F174" s="135" t="s">
        <v>3147</v>
      </c>
      <c r="G174" s="136" t="s">
        <v>256</v>
      </c>
      <c r="H174" s="137">
        <v>19.884</v>
      </c>
      <c r="I174" s="138"/>
      <c r="J174" s="139">
        <f t="shared" si="10"/>
        <v>0</v>
      </c>
      <c r="K174" s="135" t="s">
        <v>257</v>
      </c>
      <c r="L174" s="28"/>
      <c r="M174" s="140" t="s">
        <v>1</v>
      </c>
      <c r="N174" s="141" t="s">
        <v>41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258</v>
      </c>
      <c r="AT174" s="144" t="s">
        <v>253</v>
      </c>
      <c r="AU174" s="144" t="s">
        <v>85</v>
      </c>
      <c r="AY174" s="13" t="s">
        <v>251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3" t="s">
        <v>83</v>
      </c>
      <c r="BK174" s="145">
        <f t="shared" si="19"/>
        <v>0</v>
      </c>
      <c r="BL174" s="13" t="s">
        <v>258</v>
      </c>
      <c r="BM174" s="144" t="s">
        <v>4690</v>
      </c>
    </row>
    <row r="175" spans="2:65" s="1" customFormat="1" ht="33" customHeight="1">
      <c r="B175" s="132"/>
      <c r="C175" s="133" t="s">
        <v>364</v>
      </c>
      <c r="D175" s="133" t="s">
        <v>253</v>
      </c>
      <c r="E175" s="134" t="s">
        <v>718</v>
      </c>
      <c r="F175" s="135" t="s">
        <v>719</v>
      </c>
      <c r="G175" s="136" t="s">
        <v>256</v>
      </c>
      <c r="H175" s="137">
        <v>2386.08</v>
      </c>
      <c r="I175" s="138"/>
      <c r="J175" s="139">
        <f t="shared" si="10"/>
        <v>0</v>
      </c>
      <c r="K175" s="135" t="s">
        <v>257</v>
      </c>
      <c r="L175" s="28"/>
      <c r="M175" s="140" t="s">
        <v>1</v>
      </c>
      <c r="N175" s="141" t="s">
        <v>41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258</v>
      </c>
      <c r="AT175" s="144" t="s">
        <v>253</v>
      </c>
      <c r="AU175" s="144" t="s">
        <v>85</v>
      </c>
      <c r="AY175" s="13" t="s">
        <v>251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3" t="s">
        <v>83</v>
      </c>
      <c r="BK175" s="145">
        <f t="shared" si="19"/>
        <v>0</v>
      </c>
      <c r="BL175" s="13" t="s">
        <v>258</v>
      </c>
      <c r="BM175" s="144" t="s">
        <v>4691</v>
      </c>
    </row>
    <row r="176" spans="2:65" s="1" customFormat="1" ht="33" customHeight="1">
      <c r="B176" s="132"/>
      <c r="C176" s="133" t="s">
        <v>368</v>
      </c>
      <c r="D176" s="133" t="s">
        <v>253</v>
      </c>
      <c r="E176" s="134" t="s">
        <v>722</v>
      </c>
      <c r="F176" s="135" t="s">
        <v>3150</v>
      </c>
      <c r="G176" s="136" t="s">
        <v>256</v>
      </c>
      <c r="H176" s="137">
        <v>19.884</v>
      </c>
      <c r="I176" s="138"/>
      <c r="J176" s="139">
        <f t="shared" si="10"/>
        <v>0</v>
      </c>
      <c r="K176" s="135" t="s">
        <v>257</v>
      </c>
      <c r="L176" s="28"/>
      <c r="M176" s="140" t="s">
        <v>1</v>
      </c>
      <c r="N176" s="141" t="s">
        <v>41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258</v>
      </c>
      <c r="AT176" s="144" t="s">
        <v>253</v>
      </c>
      <c r="AU176" s="144" t="s">
        <v>85</v>
      </c>
      <c r="AY176" s="13" t="s">
        <v>251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3" t="s">
        <v>83</v>
      </c>
      <c r="BK176" s="145">
        <f t="shared" si="19"/>
        <v>0</v>
      </c>
      <c r="BL176" s="13" t="s">
        <v>258</v>
      </c>
      <c r="BM176" s="144" t="s">
        <v>4692</v>
      </c>
    </row>
    <row r="177" spans="2:65" s="1" customFormat="1" ht="24.2" customHeight="1">
      <c r="B177" s="132"/>
      <c r="C177" s="133" t="s">
        <v>372</v>
      </c>
      <c r="D177" s="133" t="s">
        <v>253</v>
      </c>
      <c r="E177" s="134" t="s">
        <v>734</v>
      </c>
      <c r="F177" s="135" t="s">
        <v>735</v>
      </c>
      <c r="G177" s="136" t="s">
        <v>256</v>
      </c>
      <c r="H177" s="137">
        <v>209.07</v>
      </c>
      <c r="I177" s="138"/>
      <c r="J177" s="139">
        <f t="shared" si="10"/>
        <v>0</v>
      </c>
      <c r="K177" s="135" t="s">
        <v>257</v>
      </c>
      <c r="L177" s="28"/>
      <c r="M177" s="140" t="s">
        <v>1</v>
      </c>
      <c r="N177" s="141" t="s">
        <v>41</v>
      </c>
      <c r="P177" s="142">
        <f t="shared" si="11"/>
        <v>0</v>
      </c>
      <c r="Q177" s="142">
        <v>4.0000000000000003E-5</v>
      </c>
      <c r="R177" s="142">
        <f t="shared" si="12"/>
        <v>8.3628000000000001E-3</v>
      </c>
      <c r="S177" s="142">
        <v>0</v>
      </c>
      <c r="T177" s="143">
        <f t="shared" si="13"/>
        <v>0</v>
      </c>
      <c r="AR177" s="144" t="s">
        <v>258</v>
      </c>
      <c r="AT177" s="144" t="s">
        <v>253</v>
      </c>
      <c r="AU177" s="144" t="s">
        <v>85</v>
      </c>
      <c r="AY177" s="13" t="s">
        <v>251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3" t="s">
        <v>83</v>
      </c>
      <c r="BK177" s="145">
        <f t="shared" si="19"/>
        <v>0</v>
      </c>
      <c r="BL177" s="13" t="s">
        <v>258</v>
      </c>
      <c r="BM177" s="144" t="s">
        <v>4693</v>
      </c>
    </row>
    <row r="178" spans="2:65" s="1" customFormat="1" ht="37.9" customHeight="1">
      <c r="B178" s="132"/>
      <c r="C178" s="133" t="s">
        <v>376</v>
      </c>
      <c r="D178" s="133" t="s">
        <v>253</v>
      </c>
      <c r="E178" s="134" t="s">
        <v>3607</v>
      </c>
      <c r="F178" s="135" t="s">
        <v>3608</v>
      </c>
      <c r="G178" s="136" t="s">
        <v>262</v>
      </c>
      <c r="H178" s="137">
        <v>2.1970000000000001</v>
      </c>
      <c r="I178" s="138"/>
      <c r="J178" s="139">
        <f t="shared" si="10"/>
        <v>0</v>
      </c>
      <c r="K178" s="135" t="s">
        <v>257</v>
      </c>
      <c r="L178" s="28"/>
      <c r="M178" s="140" t="s">
        <v>1</v>
      </c>
      <c r="N178" s="141" t="s">
        <v>41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2.2000000000000002</v>
      </c>
      <c r="T178" s="143">
        <f t="shared" si="13"/>
        <v>4.8334000000000001</v>
      </c>
      <c r="AR178" s="144" t="s">
        <v>258</v>
      </c>
      <c r="AT178" s="144" t="s">
        <v>253</v>
      </c>
      <c r="AU178" s="144" t="s">
        <v>85</v>
      </c>
      <c r="AY178" s="13" t="s">
        <v>251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3" t="s">
        <v>83</v>
      </c>
      <c r="BK178" s="145">
        <f t="shared" si="19"/>
        <v>0</v>
      </c>
      <c r="BL178" s="13" t="s">
        <v>258</v>
      </c>
      <c r="BM178" s="144" t="s">
        <v>4694</v>
      </c>
    </row>
    <row r="179" spans="2:65" s="1" customFormat="1" ht="24.2" customHeight="1">
      <c r="B179" s="132"/>
      <c r="C179" s="133" t="s">
        <v>380</v>
      </c>
      <c r="D179" s="133" t="s">
        <v>253</v>
      </c>
      <c r="E179" s="134" t="s">
        <v>3616</v>
      </c>
      <c r="F179" s="135" t="s">
        <v>3617</v>
      </c>
      <c r="G179" s="136" t="s">
        <v>262</v>
      </c>
      <c r="H179" s="137">
        <v>1.341</v>
      </c>
      <c r="I179" s="138"/>
      <c r="J179" s="139">
        <f t="shared" si="10"/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1.4</v>
      </c>
      <c r="T179" s="143">
        <f t="shared" si="13"/>
        <v>1.8773999999999997</v>
      </c>
      <c r="AR179" s="144" t="s">
        <v>258</v>
      </c>
      <c r="AT179" s="144" t="s">
        <v>253</v>
      </c>
      <c r="AU179" s="144" t="s">
        <v>85</v>
      </c>
      <c r="AY179" s="13" t="s">
        <v>251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3" t="s">
        <v>83</v>
      </c>
      <c r="BK179" s="145">
        <f t="shared" si="19"/>
        <v>0</v>
      </c>
      <c r="BL179" s="13" t="s">
        <v>258</v>
      </c>
      <c r="BM179" s="144" t="s">
        <v>4695</v>
      </c>
    </row>
    <row r="180" spans="2:65" s="1" customFormat="1" ht="24.2" customHeight="1">
      <c r="B180" s="132"/>
      <c r="C180" s="133" t="s">
        <v>384</v>
      </c>
      <c r="D180" s="133" t="s">
        <v>253</v>
      </c>
      <c r="E180" s="134" t="s">
        <v>4696</v>
      </c>
      <c r="F180" s="135" t="s">
        <v>4697</v>
      </c>
      <c r="G180" s="136" t="s">
        <v>256</v>
      </c>
      <c r="H180" s="137">
        <v>0.875</v>
      </c>
      <c r="I180" s="138"/>
      <c r="J180" s="139">
        <f t="shared" si="10"/>
        <v>0</v>
      </c>
      <c r="K180" s="135" t="s">
        <v>257</v>
      </c>
      <c r="L180" s="28"/>
      <c r="M180" s="140" t="s">
        <v>1</v>
      </c>
      <c r="N180" s="141" t="s">
        <v>41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7.4999999999999997E-2</v>
      </c>
      <c r="T180" s="143">
        <f t="shared" si="13"/>
        <v>6.5625000000000003E-2</v>
      </c>
      <c r="AR180" s="144" t="s">
        <v>258</v>
      </c>
      <c r="AT180" s="144" t="s">
        <v>253</v>
      </c>
      <c r="AU180" s="144" t="s">
        <v>85</v>
      </c>
      <c r="AY180" s="13" t="s">
        <v>251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3" t="s">
        <v>83</v>
      </c>
      <c r="BK180" s="145">
        <f t="shared" si="19"/>
        <v>0</v>
      </c>
      <c r="BL180" s="13" t="s">
        <v>258</v>
      </c>
      <c r="BM180" s="144" t="s">
        <v>4698</v>
      </c>
    </row>
    <row r="181" spans="2:65" s="1" customFormat="1" ht="21.75" customHeight="1">
      <c r="B181" s="132"/>
      <c r="C181" s="133" t="s">
        <v>388</v>
      </c>
      <c r="D181" s="133" t="s">
        <v>253</v>
      </c>
      <c r="E181" s="134" t="s">
        <v>3628</v>
      </c>
      <c r="F181" s="135" t="s">
        <v>3629</v>
      </c>
      <c r="G181" s="136" t="s">
        <v>256</v>
      </c>
      <c r="H181" s="137">
        <v>9.7200000000000006</v>
      </c>
      <c r="I181" s="138"/>
      <c r="J181" s="139">
        <f t="shared" si="10"/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7.5999999999999998E-2</v>
      </c>
      <c r="T181" s="143">
        <f t="shared" si="13"/>
        <v>0.73872000000000004</v>
      </c>
      <c r="AR181" s="144" t="s">
        <v>258</v>
      </c>
      <c r="AT181" s="144" t="s">
        <v>253</v>
      </c>
      <c r="AU181" s="144" t="s">
        <v>85</v>
      </c>
      <c r="AY181" s="13" t="s">
        <v>251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3" t="s">
        <v>83</v>
      </c>
      <c r="BK181" s="145">
        <f t="shared" si="19"/>
        <v>0</v>
      </c>
      <c r="BL181" s="13" t="s">
        <v>258</v>
      </c>
      <c r="BM181" s="144" t="s">
        <v>4699</v>
      </c>
    </row>
    <row r="182" spans="2:65" s="1" customFormat="1" ht="24.2" customHeight="1">
      <c r="B182" s="132"/>
      <c r="C182" s="133" t="s">
        <v>392</v>
      </c>
      <c r="D182" s="133" t="s">
        <v>253</v>
      </c>
      <c r="E182" s="134" t="s">
        <v>4700</v>
      </c>
      <c r="F182" s="135" t="s">
        <v>4701</v>
      </c>
      <c r="G182" s="136" t="s">
        <v>335</v>
      </c>
      <c r="H182" s="137">
        <v>8</v>
      </c>
      <c r="I182" s="138"/>
      <c r="J182" s="139">
        <f t="shared" si="10"/>
        <v>0</v>
      </c>
      <c r="K182" s="135" t="s">
        <v>257</v>
      </c>
      <c r="L182" s="28"/>
      <c r="M182" s="140" t="s">
        <v>1</v>
      </c>
      <c r="N182" s="141" t="s">
        <v>41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9.7000000000000003E-2</v>
      </c>
      <c r="T182" s="143">
        <f t="shared" si="13"/>
        <v>0.77600000000000002</v>
      </c>
      <c r="AR182" s="144" t="s">
        <v>258</v>
      </c>
      <c r="AT182" s="144" t="s">
        <v>253</v>
      </c>
      <c r="AU182" s="144" t="s">
        <v>85</v>
      </c>
      <c r="AY182" s="13" t="s">
        <v>251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3" t="s">
        <v>83</v>
      </c>
      <c r="BK182" s="145">
        <f t="shared" si="19"/>
        <v>0</v>
      </c>
      <c r="BL182" s="13" t="s">
        <v>258</v>
      </c>
      <c r="BM182" s="144" t="s">
        <v>4702</v>
      </c>
    </row>
    <row r="183" spans="2:65" s="1" customFormat="1" ht="24.2" customHeight="1">
      <c r="B183" s="132"/>
      <c r="C183" s="133" t="s">
        <v>398</v>
      </c>
      <c r="D183" s="133" t="s">
        <v>253</v>
      </c>
      <c r="E183" s="134" t="s">
        <v>3646</v>
      </c>
      <c r="F183" s="135" t="s">
        <v>3647</v>
      </c>
      <c r="G183" s="136" t="s">
        <v>411</v>
      </c>
      <c r="H183" s="137">
        <v>9.1999999999999993</v>
      </c>
      <c r="I183" s="138"/>
      <c r="J183" s="139">
        <f t="shared" si="10"/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7.0000000000000007E-2</v>
      </c>
      <c r="T183" s="143">
        <f t="shared" si="13"/>
        <v>0.64400000000000002</v>
      </c>
      <c r="AR183" s="144" t="s">
        <v>258</v>
      </c>
      <c r="AT183" s="144" t="s">
        <v>253</v>
      </c>
      <c r="AU183" s="144" t="s">
        <v>85</v>
      </c>
      <c r="AY183" s="13" t="s">
        <v>251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3" t="s">
        <v>83</v>
      </c>
      <c r="BK183" s="145">
        <f t="shared" si="19"/>
        <v>0</v>
      </c>
      <c r="BL183" s="13" t="s">
        <v>258</v>
      </c>
      <c r="BM183" s="144" t="s">
        <v>4703</v>
      </c>
    </row>
    <row r="184" spans="2:65" s="1" customFormat="1" ht="24.2" customHeight="1">
      <c r="B184" s="132"/>
      <c r="C184" s="133" t="s">
        <v>404</v>
      </c>
      <c r="D184" s="133" t="s">
        <v>253</v>
      </c>
      <c r="E184" s="134" t="s">
        <v>3649</v>
      </c>
      <c r="F184" s="135" t="s">
        <v>3650</v>
      </c>
      <c r="G184" s="136" t="s">
        <v>411</v>
      </c>
      <c r="H184" s="137">
        <v>3.2</v>
      </c>
      <c r="I184" s="138"/>
      <c r="J184" s="139">
        <f t="shared" si="1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5.3999999999999999E-2</v>
      </c>
      <c r="T184" s="143">
        <f t="shared" si="13"/>
        <v>0.17280000000000001</v>
      </c>
      <c r="AR184" s="144" t="s">
        <v>258</v>
      </c>
      <c r="AT184" s="144" t="s">
        <v>253</v>
      </c>
      <c r="AU184" s="144" t="s">
        <v>85</v>
      </c>
      <c r="AY184" s="13" t="s">
        <v>251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3" t="s">
        <v>83</v>
      </c>
      <c r="BK184" s="145">
        <f t="shared" si="19"/>
        <v>0</v>
      </c>
      <c r="BL184" s="13" t="s">
        <v>258</v>
      </c>
      <c r="BM184" s="144" t="s">
        <v>4704</v>
      </c>
    </row>
    <row r="185" spans="2:65" s="1" customFormat="1" ht="24.2" customHeight="1">
      <c r="B185" s="132"/>
      <c r="C185" s="133" t="s">
        <v>408</v>
      </c>
      <c r="D185" s="133" t="s">
        <v>253</v>
      </c>
      <c r="E185" s="134" t="s">
        <v>4705</v>
      </c>
      <c r="F185" s="135" t="s">
        <v>4706</v>
      </c>
      <c r="G185" s="136" t="s">
        <v>411</v>
      </c>
      <c r="H185" s="137">
        <v>33.6</v>
      </c>
      <c r="I185" s="138"/>
      <c r="J185" s="139">
        <f t="shared" si="1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258</v>
      </c>
      <c r="AT185" s="144" t="s">
        <v>253</v>
      </c>
      <c r="AU185" s="144" t="s">
        <v>85</v>
      </c>
      <c r="AY185" s="13" t="s">
        <v>251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3" t="s">
        <v>83</v>
      </c>
      <c r="BK185" s="145">
        <f t="shared" si="19"/>
        <v>0</v>
      </c>
      <c r="BL185" s="13" t="s">
        <v>258</v>
      </c>
      <c r="BM185" s="144" t="s">
        <v>4707</v>
      </c>
    </row>
    <row r="186" spans="2:65" s="1" customFormat="1" ht="33" customHeight="1">
      <c r="B186" s="132"/>
      <c r="C186" s="133" t="s">
        <v>413</v>
      </c>
      <c r="D186" s="133" t="s">
        <v>253</v>
      </c>
      <c r="E186" s="134" t="s">
        <v>3661</v>
      </c>
      <c r="F186" s="135" t="s">
        <v>3662</v>
      </c>
      <c r="G186" s="136" t="s">
        <v>256</v>
      </c>
      <c r="H186" s="137">
        <v>13.584</v>
      </c>
      <c r="I186" s="138"/>
      <c r="J186" s="139">
        <f t="shared" si="1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11"/>
        <v>0</v>
      </c>
      <c r="Q186" s="142">
        <v>0</v>
      </c>
      <c r="R186" s="142">
        <f t="shared" si="12"/>
        <v>0</v>
      </c>
      <c r="S186" s="142">
        <v>0.01</v>
      </c>
      <c r="T186" s="143">
        <f t="shared" si="13"/>
        <v>0.13583999999999999</v>
      </c>
      <c r="AR186" s="144" t="s">
        <v>258</v>
      </c>
      <c r="AT186" s="144" t="s">
        <v>253</v>
      </c>
      <c r="AU186" s="144" t="s">
        <v>85</v>
      </c>
      <c r="AY186" s="13" t="s">
        <v>251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3" t="s">
        <v>83</v>
      </c>
      <c r="BK186" s="145">
        <f t="shared" si="19"/>
        <v>0</v>
      </c>
      <c r="BL186" s="13" t="s">
        <v>258</v>
      </c>
      <c r="BM186" s="144" t="s">
        <v>4708</v>
      </c>
    </row>
    <row r="187" spans="2:65" s="1" customFormat="1" ht="24.2" customHeight="1">
      <c r="B187" s="132"/>
      <c r="C187" s="133" t="s">
        <v>681</v>
      </c>
      <c r="D187" s="133" t="s">
        <v>253</v>
      </c>
      <c r="E187" s="134" t="s">
        <v>750</v>
      </c>
      <c r="F187" s="135" t="s">
        <v>751</v>
      </c>
      <c r="G187" s="136" t="s">
        <v>256</v>
      </c>
      <c r="H187" s="137">
        <v>19.884</v>
      </c>
      <c r="I187" s="138"/>
      <c r="J187" s="139">
        <f t="shared" si="10"/>
        <v>0</v>
      </c>
      <c r="K187" s="135" t="s">
        <v>563</v>
      </c>
      <c r="L187" s="28"/>
      <c r="M187" s="140" t="s">
        <v>1</v>
      </c>
      <c r="N187" s="141" t="s">
        <v>41</v>
      </c>
      <c r="P187" s="142">
        <f t="shared" si="11"/>
        <v>0</v>
      </c>
      <c r="Q187" s="142">
        <v>0</v>
      </c>
      <c r="R187" s="142">
        <f t="shared" si="12"/>
        <v>0</v>
      </c>
      <c r="S187" s="142">
        <v>0</v>
      </c>
      <c r="T187" s="143">
        <f t="shared" si="13"/>
        <v>0</v>
      </c>
      <c r="AR187" s="144" t="s">
        <v>258</v>
      </c>
      <c r="AT187" s="144" t="s">
        <v>253</v>
      </c>
      <c r="AU187" s="144" t="s">
        <v>85</v>
      </c>
      <c r="AY187" s="13" t="s">
        <v>251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13" t="s">
        <v>83</v>
      </c>
      <c r="BK187" s="145">
        <f t="shared" si="19"/>
        <v>0</v>
      </c>
      <c r="BL187" s="13" t="s">
        <v>258</v>
      </c>
      <c r="BM187" s="144" t="s">
        <v>4709</v>
      </c>
    </row>
    <row r="188" spans="2:65" s="1" customFormat="1" ht="24.2" customHeight="1">
      <c r="B188" s="132"/>
      <c r="C188" s="133" t="s">
        <v>685</v>
      </c>
      <c r="D188" s="133" t="s">
        <v>253</v>
      </c>
      <c r="E188" s="134" t="s">
        <v>754</v>
      </c>
      <c r="F188" s="135" t="s">
        <v>755</v>
      </c>
      <c r="G188" s="136" t="s">
        <v>256</v>
      </c>
      <c r="H188" s="137">
        <v>39.768000000000001</v>
      </c>
      <c r="I188" s="138"/>
      <c r="J188" s="139">
        <f t="shared" si="10"/>
        <v>0</v>
      </c>
      <c r="K188" s="135" t="s">
        <v>563</v>
      </c>
      <c r="L188" s="28"/>
      <c r="M188" s="140" t="s">
        <v>1</v>
      </c>
      <c r="N188" s="141" t="s">
        <v>41</v>
      </c>
      <c r="P188" s="142">
        <f t="shared" si="11"/>
        <v>0</v>
      </c>
      <c r="Q188" s="142">
        <v>0</v>
      </c>
      <c r="R188" s="142">
        <f t="shared" si="12"/>
        <v>0</v>
      </c>
      <c r="S188" s="142">
        <v>0</v>
      </c>
      <c r="T188" s="143">
        <f t="shared" si="13"/>
        <v>0</v>
      </c>
      <c r="AR188" s="144" t="s">
        <v>258</v>
      </c>
      <c r="AT188" s="144" t="s">
        <v>253</v>
      </c>
      <c r="AU188" s="144" t="s">
        <v>85</v>
      </c>
      <c r="AY188" s="13" t="s">
        <v>251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13" t="s">
        <v>83</v>
      </c>
      <c r="BK188" s="145">
        <f t="shared" si="19"/>
        <v>0</v>
      </c>
      <c r="BL188" s="13" t="s">
        <v>258</v>
      </c>
      <c r="BM188" s="144" t="s">
        <v>4710</v>
      </c>
    </row>
    <row r="189" spans="2:65" s="11" customFormat="1" ht="22.9" customHeight="1">
      <c r="B189" s="120"/>
      <c r="D189" s="121" t="s">
        <v>75</v>
      </c>
      <c r="E189" s="130" t="s">
        <v>757</v>
      </c>
      <c r="F189" s="130" t="s">
        <v>758</v>
      </c>
      <c r="I189" s="123"/>
      <c r="J189" s="131">
        <f>BK189</f>
        <v>0</v>
      </c>
      <c r="L189" s="120"/>
      <c r="M189" s="125"/>
      <c r="P189" s="126">
        <f>SUM(P190:P201)</f>
        <v>0</v>
      </c>
      <c r="R189" s="126">
        <f>SUM(R190:R201)</f>
        <v>0</v>
      </c>
      <c r="T189" s="127">
        <f>SUM(T190:T201)</f>
        <v>0</v>
      </c>
      <c r="AR189" s="121" t="s">
        <v>83</v>
      </c>
      <c r="AT189" s="128" t="s">
        <v>75</v>
      </c>
      <c r="AU189" s="128" t="s">
        <v>83</v>
      </c>
      <c r="AY189" s="121" t="s">
        <v>251</v>
      </c>
      <c r="BK189" s="129">
        <f>SUM(BK190:BK201)</f>
        <v>0</v>
      </c>
    </row>
    <row r="190" spans="2:65" s="1" customFormat="1" ht="33" customHeight="1">
      <c r="B190" s="132"/>
      <c r="C190" s="133" t="s">
        <v>418</v>
      </c>
      <c r="D190" s="133" t="s">
        <v>253</v>
      </c>
      <c r="E190" s="134" t="s">
        <v>760</v>
      </c>
      <c r="F190" s="135" t="s">
        <v>3683</v>
      </c>
      <c r="G190" s="136" t="s">
        <v>281</v>
      </c>
      <c r="H190" s="137">
        <v>17.582000000000001</v>
      </c>
      <c r="I190" s="138"/>
      <c r="J190" s="139">
        <f t="shared" ref="J190:J201" si="20">ROUND(I190*H190,2)</f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ref="P190:P201" si="21">O190*H190</f>
        <v>0</v>
      </c>
      <c r="Q190" s="142">
        <v>0</v>
      </c>
      <c r="R190" s="142">
        <f t="shared" ref="R190:R201" si="22">Q190*H190</f>
        <v>0</v>
      </c>
      <c r="S190" s="142">
        <v>0</v>
      </c>
      <c r="T190" s="143">
        <f t="shared" ref="T190:T201" si="23">S190*H190</f>
        <v>0</v>
      </c>
      <c r="AR190" s="144" t="s">
        <v>258</v>
      </c>
      <c r="AT190" s="144" t="s">
        <v>253</v>
      </c>
      <c r="AU190" s="144" t="s">
        <v>85</v>
      </c>
      <c r="AY190" s="13" t="s">
        <v>251</v>
      </c>
      <c r="BE190" s="145">
        <f t="shared" ref="BE190:BE201" si="24">IF(N190="základní",J190,0)</f>
        <v>0</v>
      </c>
      <c r="BF190" s="145">
        <f t="shared" ref="BF190:BF201" si="25">IF(N190="snížená",J190,0)</f>
        <v>0</v>
      </c>
      <c r="BG190" s="145">
        <f t="shared" ref="BG190:BG201" si="26">IF(N190="zákl. přenesená",J190,0)</f>
        <v>0</v>
      </c>
      <c r="BH190" s="145">
        <f t="shared" ref="BH190:BH201" si="27">IF(N190="sníž. přenesená",J190,0)</f>
        <v>0</v>
      </c>
      <c r="BI190" s="145">
        <f t="shared" ref="BI190:BI201" si="28">IF(N190="nulová",J190,0)</f>
        <v>0</v>
      </c>
      <c r="BJ190" s="13" t="s">
        <v>83</v>
      </c>
      <c r="BK190" s="145">
        <f t="shared" ref="BK190:BK201" si="29">ROUND(I190*H190,2)</f>
        <v>0</v>
      </c>
      <c r="BL190" s="13" t="s">
        <v>258</v>
      </c>
      <c r="BM190" s="144" t="s">
        <v>4711</v>
      </c>
    </row>
    <row r="191" spans="2:65" s="1" customFormat="1" ht="33" customHeight="1">
      <c r="B191" s="132"/>
      <c r="C191" s="133" t="s">
        <v>422</v>
      </c>
      <c r="D191" s="133" t="s">
        <v>253</v>
      </c>
      <c r="E191" s="134" t="s">
        <v>3684</v>
      </c>
      <c r="F191" s="135" t="s">
        <v>3685</v>
      </c>
      <c r="G191" s="136" t="s">
        <v>281</v>
      </c>
      <c r="H191" s="137">
        <v>7.5350000000000001</v>
      </c>
      <c r="I191" s="138"/>
      <c r="J191" s="139">
        <f t="shared" si="2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21"/>
        <v>0</v>
      </c>
      <c r="Q191" s="142">
        <v>0</v>
      </c>
      <c r="R191" s="142">
        <f t="shared" si="22"/>
        <v>0</v>
      </c>
      <c r="S191" s="142">
        <v>0</v>
      </c>
      <c r="T191" s="143">
        <f t="shared" si="23"/>
        <v>0</v>
      </c>
      <c r="AR191" s="144" t="s">
        <v>258</v>
      </c>
      <c r="AT191" s="144" t="s">
        <v>253</v>
      </c>
      <c r="AU191" s="144" t="s">
        <v>85</v>
      </c>
      <c r="AY191" s="13" t="s">
        <v>251</v>
      </c>
      <c r="BE191" s="145">
        <f t="shared" si="24"/>
        <v>0</v>
      </c>
      <c r="BF191" s="145">
        <f t="shared" si="25"/>
        <v>0</v>
      </c>
      <c r="BG191" s="145">
        <f t="shared" si="26"/>
        <v>0</v>
      </c>
      <c r="BH191" s="145">
        <f t="shared" si="27"/>
        <v>0</v>
      </c>
      <c r="BI191" s="145">
        <f t="shared" si="28"/>
        <v>0</v>
      </c>
      <c r="BJ191" s="13" t="s">
        <v>83</v>
      </c>
      <c r="BK191" s="145">
        <f t="shared" si="29"/>
        <v>0</v>
      </c>
      <c r="BL191" s="13" t="s">
        <v>258</v>
      </c>
      <c r="BM191" s="144" t="s">
        <v>4712</v>
      </c>
    </row>
    <row r="192" spans="2:65" s="1" customFormat="1" ht="24.2" customHeight="1">
      <c r="B192" s="132"/>
      <c r="C192" s="133" t="s">
        <v>427</v>
      </c>
      <c r="D192" s="133" t="s">
        <v>253</v>
      </c>
      <c r="E192" s="134" t="s">
        <v>764</v>
      </c>
      <c r="F192" s="135" t="s">
        <v>765</v>
      </c>
      <c r="G192" s="136" t="s">
        <v>281</v>
      </c>
      <c r="H192" s="137">
        <v>25.117000000000001</v>
      </c>
      <c r="I192" s="138"/>
      <c r="J192" s="139">
        <f t="shared" si="2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21"/>
        <v>0</v>
      </c>
      <c r="Q192" s="142">
        <v>0</v>
      </c>
      <c r="R192" s="142">
        <f t="shared" si="22"/>
        <v>0</v>
      </c>
      <c r="S192" s="142">
        <v>0</v>
      </c>
      <c r="T192" s="143">
        <f t="shared" si="23"/>
        <v>0</v>
      </c>
      <c r="AR192" s="144" t="s">
        <v>258</v>
      </c>
      <c r="AT192" s="144" t="s">
        <v>253</v>
      </c>
      <c r="AU192" s="144" t="s">
        <v>85</v>
      </c>
      <c r="AY192" s="13" t="s">
        <v>251</v>
      </c>
      <c r="BE192" s="145">
        <f t="shared" si="24"/>
        <v>0</v>
      </c>
      <c r="BF192" s="145">
        <f t="shared" si="25"/>
        <v>0</v>
      </c>
      <c r="BG192" s="145">
        <f t="shared" si="26"/>
        <v>0</v>
      </c>
      <c r="BH192" s="145">
        <f t="shared" si="27"/>
        <v>0</v>
      </c>
      <c r="BI192" s="145">
        <f t="shared" si="28"/>
        <v>0</v>
      </c>
      <c r="BJ192" s="13" t="s">
        <v>83</v>
      </c>
      <c r="BK192" s="145">
        <f t="shared" si="29"/>
        <v>0</v>
      </c>
      <c r="BL192" s="13" t="s">
        <v>258</v>
      </c>
      <c r="BM192" s="144" t="s">
        <v>4713</v>
      </c>
    </row>
    <row r="193" spans="2:65" s="1" customFormat="1" ht="24.2" customHeight="1">
      <c r="B193" s="132"/>
      <c r="C193" s="133" t="s">
        <v>431</v>
      </c>
      <c r="D193" s="133" t="s">
        <v>253</v>
      </c>
      <c r="E193" s="134" t="s">
        <v>768</v>
      </c>
      <c r="F193" s="135" t="s">
        <v>769</v>
      </c>
      <c r="G193" s="136" t="s">
        <v>281</v>
      </c>
      <c r="H193" s="137">
        <v>75.350999999999999</v>
      </c>
      <c r="I193" s="138"/>
      <c r="J193" s="139">
        <f t="shared" si="20"/>
        <v>0</v>
      </c>
      <c r="K193" s="135" t="s">
        <v>257</v>
      </c>
      <c r="L193" s="28"/>
      <c r="M193" s="140" t="s">
        <v>1</v>
      </c>
      <c r="N193" s="141" t="s">
        <v>41</v>
      </c>
      <c r="P193" s="142">
        <f t="shared" si="21"/>
        <v>0</v>
      </c>
      <c r="Q193" s="142">
        <v>0</v>
      </c>
      <c r="R193" s="142">
        <f t="shared" si="22"/>
        <v>0</v>
      </c>
      <c r="S193" s="142">
        <v>0</v>
      </c>
      <c r="T193" s="143">
        <f t="shared" si="23"/>
        <v>0</v>
      </c>
      <c r="AR193" s="144" t="s">
        <v>258</v>
      </c>
      <c r="AT193" s="144" t="s">
        <v>253</v>
      </c>
      <c r="AU193" s="144" t="s">
        <v>85</v>
      </c>
      <c r="AY193" s="13" t="s">
        <v>251</v>
      </c>
      <c r="BE193" s="145">
        <f t="shared" si="24"/>
        <v>0</v>
      </c>
      <c r="BF193" s="145">
        <f t="shared" si="25"/>
        <v>0</v>
      </c>
      <c r="BG193" s="145">
        <f t="shared" si="26"/>
        <v>0</v>
      </c>
      <c r="BH193" s="145">
        <f t="shared" si="27"/>
        <v>0</v>
      </c>
      <c r="BI193" s="145">
        <f t="shared" si="28"/>
        <v>0</v>
      </c>
      <c r="BJ193" s="13" t="s">
        <v>83</v>
      </c>
      <c r="BK193" s="145">
        <f t="shared" si="29"/>
        <v>0</v>
      </c>
      <c r="BL193" s="13" t="s">
        <v>258</v>
      </c>
      <c r="BM193" s="144" t="s">
        <v>4714</v>
      </c>
    </row>
    <row r="194" spans="2:65" s="1" customFormat="1" ht="37.9" customHeight="1">
      <c r="B194" s="132"/>
      <c r="C194" s="133" t="s">
        <v>435</v>
      </c>
      <c r="D194" s="133" t="s">
        <v>253</v>
      </c>
      <c r="E194" s="134" t="s">
        <v>3687</v>
      </c>
      <c r="F194" s="135" t="s">
        <v>3688</v>
      </c>
      <c r="G194" s="136" t="s">
        <v>281</v>
      </c>
      <c r="H194" s="137">
        <v>2.512</v>
      </c>
      <c r="I194" s="138"/>
      <c r="J194" s="139">
        <f t="shared" si="20"/>
        <v>0</v>
      </c>
      <c r="K194" s="135" t="s">
        <v>3689</v>
      </c>
      <c r="L194" s="28"/>
      <c r="M194" s="140" t="s">
        <v>1</v>
      </c>
      <c r="N194" s="141" t="s">
        <v>41</v>
      </c>
      <c r="P194" s="142">
        <f t="shared" si="21"/>
        <v>0</v>
      </c>
      <c r="Q194" s="142">
        <v>0</v>
      </c>
      <c r="R194" s="142">
        <f t="shared" si="22"/>
        <v>0</v>
      </c>
      <c r="S194" s="142">
        <v>0</v>
      </c>
      <c r="T194" s="143">
        <f t="shared" si="23"/>
        <v>0</v>
      </c>
      <c r="AR194" s="144" t="s">
        <v>258</v>
      </c>
      <c r="AT194" s="144" t="s">
        <v>253</v>
      </c>
      <c r="AU194" s="144" t="s">
        <v>85</v>
      </c>
      <c r="AY194" s="13" t="s">
        <v>251</v>
      </c>
      <c r="BE194" s="145">
        <f t="shared" si="24"/>
        <v>0</v>
      </c>
      <c r="BF194" s="145">
        <f t="shared" si="25"/>
        <v>0</v>
      </c>
      <c r="BG194" s="145">
        <f t="shared" si="26"/>
        <v>0</v>
      </c>
      <c r="BH194" s="145">
        <f t="shared" si="27"/>
        <v>0</v>
      </c>
      <c r="BI194" s="145">
        <f t="shared" si="28"/>
        <v>0</v>
      </c>
      <c r="BJ194" s="13" t="s">
        <v>83</v>
      </c>
      <c r="BK194" s="145">
        <f t="shared" si="29"/>
        <v>0</v>
      </c>
      <c r="BL194" s="13" t="s">
        <v>258</v>
      </c>
      <c r="BM194" s="144" t="s">
        <v>4715</v>
      </c>
    </row>
    <row r="195" spans="2:65" s="1" customFormat="1" ht="33" customHeight="1">
      <c r="B195" s="132"/>
      <c r="C195" s="133" t="s">
        <v>439</v>
      </c>
      <c r="D195" s="133" t="s">
        <v>253</v>
      </c>
      <c r="E195" s="134" t="s">
        <v>3691</v>
      </c>
      <c r="F195" s="135" t="s">
        <v>3692</v>
      </c>
      <c r="G195" s="136" t="s">
        <v>281</v>
      </c>
      <c r="H195" s="137">
        <v>1.256</v>
      </c>
      <c r="I195" s="138"/>
      <c r="J195" s="139">
        <f t="shared" si="20"/>
        <v>0</v>
      </c>
      <c r="K195" s="135" t="s">
        <v>257</v>
      </c>
      <c r="L195" s="28"/>
      <c r="M195" s="140" t="s">
        <v>1</v>
      </c>
      <c r="N195" s="141" t="s">
        <v>41</v>
      </c>
      <c r="P195" s="142">
        <f t="shared" si="21"/>
        <v>0</v>
      </c>
      <c r="Q195" s="142">
        <v>0</v>
      </c>
      <c r="R195" s="142">
        <f t="shared" si="22"/>
        <v>0</v>
      </c>
      <c r="S195" s="142">
        <v>0</v>
      </c>
      <c r="T195" s="143">
        <f t="shared" si="23"/>
        <v>0</v>
      </c>
      <c r="AR195" s="144" t="s">
        <v>258</v>
      </c>
      <c r="AT195" s="144" t="s">
        <v>253</v>
      </c>
      <c r="AU195" s="144" t="s">
        <v>85</v>
      </c>
      <c r="AY195" s="13" t="s">
        <v>251</v>
      </c>
      <c r="BE195" s="145">
        <f t="shared" si="24"/>
        <v>0</v>
      </c>
      <c r="BF195" s="145">
        <f t="shared" si="25"/>
        <v>0</v>
      </c>
      <c r="BG195" s="145">
        <f t="shared" si="26"/>
        <v>0</v>
      </c>
      <c r="BH195" s="145">
        <f t="shared" si="27"/>
        <v>0</v>
      </c>
      <c r="BI195" s="145">
        <f t="shared" si="28"/>
        <v>0</v>
      </c>
      <c r="BJ195" s="13" t="s">
        <v>83</v>
      </c>
      <c r="BK195" s="145">
        <f t="shared" si="29"/>
        <v>0</v>
      </c>
      <c r="BL195" s="13" t="s">
        <v>258</v>
      </c>
      <c r="BM195" s="144" t="s">
        <v>4716</v>
      </c>
    </row>
    <row r="196" spans="2:65" s="1" customFormat="1" ht="33" customHeight="1">
      <c r="B196" s="132"/>
      <c r="C196" s="133" t="s">
        <v>443</v>
      </c>
      <c r="D196" s="133" t="s">
        <v>253</v>
      </c>
      <c r="E196" s="134" t="s">
        <v>3694</v>
      </c>
      <c r="F196" s="135" t="s">
        <v>3695</v>
      </c>
      <c r="G196" s="136" t="s">
        <v>281</v>
      </c>
      <c r="H196" s="137">
        <v>1.256</v>
      </c>
      <c r="I196" s="138"/>
      <c r="J196" s="139">
        <f t="shared" si="20"/>
        <v>0</v>
      </c>
      <c r="K196" s="135" t="s">
        <v>257</v>
      </c>
      <c r="L196" s="28"/>
      <c r="M196" s="140" t="s">
        <v>1</v>
      </c>
      <c r="N196" s="141" t="s">
        <v>41</v>
      </c>
      <c r="P196" s="142">
        <f t="shared" si="21"/>
        <v>0</v>
      </c>
      <c r="Q196" s="142">
        <v>0</v>
      </c>
      <c r="R196" s="142">
        <f t="shared" si="22"/>
        <v>0</v>
      </c>
      <c r="S196" s="142">
        <v>0</v>
      </c>
      <c r="T196" s="143">
        <f t="shared" si="23"/>
        <v>0</v>
      </c>
      <c r="AR196" s="144" t="s">
        <v>258</v>
      </c>
      <c r="AT196" s="144" t="s">
        <v>253</v>
      </c>
      <c r="AU196" s="144" t="s">
        <v>85</v>
      </c>
      <c r="AY196" s="13" t="s">
        <v>251</v>
      </c>
      <c r="BE196" s="145">
        <f t="shared" si="24"/>
        <v>0</v>
      </c>
      <c r="BF196" s="145">
        <f t="shared" si="25"/>
        <v>0</v>
      </c>
      <c r="BG196" s="145">
        <f t="shared" si="26"/>
        <v>0</v>
      </c>
      <c r="BH196" s="145">
        <f t="shared" si="27"/>
        <v>0</v>
      </c>
      <c r="BI196" s="145">
        <f t="shared" si="28"/>
        <v>0</v>
      </c>
      <c r="BJ196" s="13" t="s">
        <v>83</v>
      </c>
      <c r="BK196" s="145">
        <f t="shared" si="29"/>
        <v>0</v>
      </c>
      <c r="BL196" s="13" t="s">
        <v>258</v>
      </c>
      <c r="BM196" s="144" t="s">
        <v>4717</v>
      </c>
    </row>
    <row r="197" spans="2:65" s="1" customFormat="1" ht="37.9" customHeight="1">
      <c r="B197" s="132"/>
      <c r="C197" s="133" t="s">
        <v>447</v>
      </c>
      <c r="D197" s="133" t="s">
        <v>253</v>
      </c>
      <c r="E197" s="134" t="s">
        <v>3697</v>
      </c>
      <c r="F197" s="135" t="s">
        <v>3698</v>
      </c>
      <c r="G197" s="136" t="s">
        <v>281</v>
      </c>
      <c r="H197" s="137">
        <v>3.7679999999999998</v>
      </c>
      <c r="I197" s="138"/>
      <c r="J197" s="139">
        <f t="shared" si="20"/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 t="shared" si="21"/>
        <v>0</v>
      </c>
      <c r="Q197" s="142">
        <v>0</v>
      </c>
      <c r="R197" s="142">
        <f t="shared" si="22"/>
        <v>0</v>
      </c>
      <c r="S197" s="142">
        <v>0</v>
      </c>
      <c r="T197" s="143">
        <f t="shared" si="23"/>
        <v>0</v>
      </c>
      <c r="AR197" s="144" t="s">
        <v>258</v>
      </c>
      <c r="AT197" s="144" t="s">
        <v>253</v>
      </c>
      <c r="AU197" s="144" t="s">
        <v>85</v>
      </c>
      <c r="AY197" s="13" t="s">
        <v>251</v>
      </c>
      <c r="BE197" s="145">
        <f t="shared" si="24"/>
        <v>0</v>
      </c>
      <c r="BF197" s="145">
        <f t="shared" si="25"/>
        <v>0</v>
      </c>
      <c r="BG197" s="145">
        <f t="shared" si="26"/>
        <v>0</v>
      </c>
      <c r="BH197" s="145">
        <f t="shared" si="27"/>
        <v>0</v>
      </c>
      <c r="BI197" s="145">
        <f t="shared" si="28"/>
        <v>0</v>
      </c>
      <c r="BJ197" s="13" t="s">
        <v>83</v>
      </c>
      <c r="BK197" s="145">
        <f t="shared" si="29"/>
        <v>0</v>
      </c>
      <c r="BL197" s="13" t="s">
        <v>258</v>
      </c>
      <c r="BM197" s="144" t="s">
        <v>4718</v>
      </c>
    </row>
    <row r="198" spans="2:65" s="1" customFormat="1" ht="33" customHeight="1">
      <c r="B198" s="132"/>
      <c r="C198" s="133" t="s">
        <v>451</v>
      </c>
      <c r="D198" s="133" t="s">
        <v>253</v>
      </c>
      <c r="E198" s="134" t="s">
        <v>3700</v>
      </c>
      <c r="F198" s="135" t="s">
        <v>3701</v>
      </c>
      <c r="G198" s="136" t="s">
        <v>281</v>
      </c>
      <c r="H198" s="137">
        <v>5.0229999999999997</v>
      </c>
      <c r="I198" s="138"/>
      <c r="J198" s="139">
        <f t="shared" si="20"/>
        <v>0</v>
      </c>
      <c r="K198" s="135" t="s">
        <v>257</v>
      </c>
      <c r="L198" s="28"/>
      <c r="M198" s="140" t="s">
        <v>1</v>
      </c>
      <c r="N198" s="141" t="s">
        <v>41</v>
      </c>
      <c r="P198" s="142">
        <f t="shared" si="21"/>
        <v>0</v>
      </c>
      <c r="Q198" s="142">
        <v>0</v>
      </c>
      <c r="R198" s="142">
        <f t="shared" si="22"/>
        <v>0</v>
      </c>
      <c r="S198" s="142">
        <v>0</v>
      </c>
      <c r="T198" s="143">
        <f t="shared" si="23"/>
        <v>0</v>
      </c>
      <c r="AR198" s="144" t="s">
        <v>258</v>
      </c>
      <c r="AT198" s="144" t="s">
        <v>253</v>
      </c>
      <c r="AU198" s="144" t="s">
        <v>85</v>
      </c>
      <c r="AY198" s="13" t="s">
        <v>251</v>
      </c>
      <c r="BE198" s="145">
        <f t="shared" si="24"/>
        <v>0</v>
      </c>
      <c r="BF198" s="145">
        <f t="shared" si="25"/>
        <v>0</v>
      </c>
      <c r="BG198" s="145">
        <f t="shared" si="26"/>
        <v>0</v>
      </c>
      <c r="BH198" s="145">
        <f t="shared" si="27"/>
        <v>0</v>
      </c>
      <c r="BI198" s="145">
        <f t="shared" si="28"/>
        <v>0</v>
      </c>
      <c r="BJ198" s="13" t="s">
        <v>83</v>
      </c>
      <c r="BK198" s="145">
        <f t="shared" si="29"/>
        <v>0</v>
      </c>
      <c r="BL198" s="13" t="s">
        <v>258</v>
      </c>
      <c r="BM198" s="144" t="s">
        <v>4719</v>
      </c>
    </row>
    <row r="199" spans="2:65" s="1" customFormat="1" ht="44.25" customHeight="1">
      <c r="B199" s="132"/>
      <c r="C199" s="133" t="s">
        <v>455</v>
      </c>
      <c r="D199" s="133" t="s">
        <v>253</v>
      </c>
      <c r="E199" s="134" t="s">
        <v>3703</v>
      </c>
      <c r="F199" s="135" t="s">
        <v>3704</v>
      </c>
      <c r="G199" s="136" t="s">
        <v>281</v>
      </c>
      <c r="H199" s="137">
        <v>5.0229999999999997</v>
      </c>
      <c r="I199" s="138"/>
      <c r="J199" s="139">
        <f t="shared" si="20"/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si="21"/>
        <v>0</v>
      </c>
      <c r="Q199" s="142">
        <v>0</v>
      </c>
      <c r="R199" s="142">
        <f t="shared" si="22"/>
        <v>0</v>
      </c>
      <c r="S199" s="142">
        <v>0</v>
      </c>
      <c r="T199" s="143">
        <f t="shared" si="23"/>
        <v>0</v>
      </c>
      <c r="AR199" s="144" t="s">
        <v>258</v>
      </c>
      <c r="AT199" s="144" t="s">
        <v>253</v>
      </c>
      <c r="AU199" s="144" t="s">
        <v>85</v>
      </c>
      <c r="AY199" s="13" t="s">
        <v>251</v>
      </c>
      <c r="BE199" s="145">
        <f t="shared" si="24"/>
        <v>0</v>
      </c>
      <c r="BF199" s="145">
        <f t="shared" si="25"/>
        <v>0</v>
      </c>
      <c r="BG199" s="145">
        <f t="shared" si="26"/>
        <v>0</v>
      </c>
      <c r="BH199" s="145">
        <f t="shared" si="27"/>
        <v>0</v>
      </c>
      <c r="BI199" s="145">
        <f t="shared" si="28"/>
        <v>0</v>
      </c>
      <c r="BJ199" s="13" t="s">
        <v>83</v>
      </c>
      <c r="BK199" s="145">
        <f t="shared" si="29"/>
        <v>0</v>
      </c>
      <c r="BL199" s="13" t="s">
        <v>258</v>
      </c>
      <c r="BM199" s="144" t="s">
        <v>4720</v>
      </c>
    </row>
    <row r="200" spans="2:65" s="1" customFormat="1" ht="44.25" customHeight="1">
      <c r="B200" s="132"/>
      <c r="C200" s="133" t="s">
        <v>459</v>
      </c>
      <c r="D200" s="133" t="s">
        <v>253</v>
      </c>
      <c r="E200" s="134" t="s">
        <v>772</v>
      </c>
      <c r="F200" s="135" t="s">
        <v>3706</v>
      </c>
      <c r="G200" s="136" t="s">
        <v>281</v>
      </c>
      <c r="H200" s="137">
        <v>3.7679999999999998</v>
      </c>
      <c r="I200" s="138"/>
      <c r="J200" s="139">
        <f t="shared" si="2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21"/>
        <v>0</v>
      </c>
      <c r="Q200" s="142">
        <v>0</v>
      </c>
      <c r="R200" s="142">
        <f t="shared" si="22"/>
        <v>0</v>
      </c>
      <c r="S200" s="142">
        <v>0</v>
      </c>
      <c r="T200" s="143">
        <f t="shared" si="23"/>
        <v>0</v>
      </c>
      <c r="AR200" s="144" t="s">
        <v>258</v>
      </c>
      <c r="AT200" s="144" t="s">
        <v>253</v>
      </c>
      <c r="AU200" s="144" t="s">
        <v>85</v>
      </c>
      <c r="AY200" s="13" t="s">
        <v>251</v>
      </c>
      <c r="BE200" s="145">
        <f t="shared" si="24"/>
        <v>0</v>
      </c>
      <c r="BF200" s="145">
        <f t="shared" si="25"/>
        <v>0</v>
      </c>
      <c r="BG200" s="145">
        <f t="shared" si="26"/>
        <v>0</v>
      </c>
      <c r="BH200" s="145">
        <f t="shared" si="27"/>
        <v>0</v>
      </c>
      <c r="BI200" s="145">
        <f t="shared" si="28"/>
        <v>0</v>
      </c>
      <c r="BJ200" s="13" t="s">
        <v>83</v>
      </c>
      <c r="BK200" s="145">
        <f t="shared" si="29"/>
        <v>0</v>
      </c>
      <c r="BL200" s="13" t="s">
        <v>258</v>
      </c>
      <c r="BM200" s="144" t="s">
        <v>4721</v>
      </c>
    </row>
    <row r="201" spans="2:65" s="1" customFormat="1" ht="44.25" customHeight="1">
      <c r="B201" s="132"/>
      <c r="C201" s="133" t="s">
        <v>463</v>
      </c>
      <c r="D201" s="133" t="s">
        <v>253</v>
      </c>
      <c r="E201" s="134" t="s">
        <v>3707</v>
      </c>
      <c r="F201" s="135" t="s">
        <v>3708</v>
      </c>
      <c r="G201" s="136" t="s">
        <v>281</v>
      </c>
      <c r="H201" s="137">
        <v>2.512</v>
      </c>
      <c r="I201" s="138"/>
      <c r="J201" s="139">
        <f t="shared" si="2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21"/>
        <v>0</v>
      </c>
      <c r="Q201" s="142">
        <v>0</v>
      </c>
      <c r="R201" s="142">
        <f t="shared" si="22"/>
        <v>0</v>
      </c>
      <c r="S201" s="142">
        <v>0</v>
      </c>
      <c r="T201" s="143">
        <f t="shared" si="23"/>
        <v>0</v>
      </c>
      <c r="AR201" s="144" t="s">
        <v>258</v>
      </c>
      <c r="AT201" s="144" t="s">
        <v>253</v>
      </c>
      <c r="AU201" s="144" t="s">
        <v>85</v>
      </c>
      <c r="AY201" s="13" t="s">
        <v>251</v>
      </c>
      <c r="BE201" s="145">
        <f t="shared" si="24"/>
        <v>0</v>
      </c>
      <c r="BF201" s="145">
        <f t="shared" si="25"/>
        <v>0</v>
      </c>
      <c r="BG201" s="145">
        <f t="shared" si="26"/>
        <v>0</v>
      </c>
      <c r="BH201" s="145">
        <f t="shared" si="27"/>
        <v>0</v>
      </c>
      <c r="BI201" s="145">
        <f t="shared" si="28"/>
        <v>0</v>
      </c>
      <c r="BJ201" s="13" t="s">
        <v>83</v>
      </c>
      <c r="BK201" s="145">
        <f t="shared" si="29"/>
        <v>0</v>
      </c>
      <c r="BL201" s="13" t="s">
        <v>258</v>
      </c>
      <c r="BM201" s="144" t="s">
        <v>4722</v>
      </c>
    </row>
    <row r="202" spans="2:65" s="11" customFormat="1" ht="22.9" customHeight="1">
      <c r="B202" s="120"/>
      <c r="D202" s="121" t="s">
        <v>75</v>
      </c>
      <c r="E202" s="130" t="s">
        <v>775</v>
      </c>
      <c r="F202" s="130" t="s">
        <v>776</v>
      </c>
      <c r="I202" s="123"/>
      <c r="J202" s="131">
        <f>BK202</f>
        <v>0</v>
      </c>
      <c r="L202" s="120"/>
      <c r="M202" s="125"/>
      <c r="P202" s="126">
        <f>P203</f>
        <v>0</v>
      </c>
      <c r="R202" s="126">
        <f>R203</f>
        <v>0</v>
      </c>
      <c r="T202" s="127">
        <f>T203</f>
        <v>0</v>
      </c>
      <c r="AR202" s="121" t="s">
        <v>83</v>
      </c>
      <c r="AT202" s="128" t="s">
        <v>75</v>
      </c>
      <c r="AU202" s="128" t="s">
        <v>83</v>
      </c>
      <c r="AY202" s="121" t="s">
        <v>251</v>
      </c>
      <c r="BK202" s="129">
        <f>BK203</f>
        <v>0</v>
      </c>
    </row>
    <row r="203" spans="2:65" s="1" customFormat="1" ht="21.75" customHeight="1">
      <c r="B203" s="132"/>
      <c r="C203" s="133" t="s">
        <v>467</v>
      </c>
      <c r="D203" s="133" t="s">
        <v>253</v>
      </c>
      <c r="E203" s="134" t="s">
        <v>778</v>
      </c>
      <c r="F203" s="135" t="s">
        <v>779</v>
      </c>
      <c r="G203" s="136" t="s">
        <v>281</v>
      </c>
      <c r="H203" s="137">
        <v>8.4619999999999997</v>
      </c>
      <c r="I203" s="138"/>
      <c r="J203" s="139">
        <f>ROUND(I203*H203,2)</f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258</v>
      </c>
      <c r="AT203" s="144" t="s">
        <v>253</v>
      </c>
      <c r="AU203" s="144" t="s">
        <v>85</v>
      </c>
      <c r="AY203" s="13" t="s">
        <v>251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3" t="s">
        <v>83</v>
      </c>
      <c r="BK203" s="145">
        <f>ROUND(I203*H203,2)</f>
        <v>0</v>
      </c>
      <c r="BL203" s="13" t="s">
        <v>258</v>
      </c>
      <c r="BM203" s="144" t="s">
        <v>4723</v>
      </c>
    </row>
    <row r="204" spans="2:65" s="11" customFormat="1" ht="25.9" customHeight="1">
      <c r="B204" s="120"/>
      <c r="D204" s="121" t="s">
        <v>75</v>
      </c>
      <c r="E204" s="122" t="s">
        <v>781</v>
      </c>
      <c r="F204" s="122" t="s">
        <v>782</v>
      </c>
      <c r="I204" s="123"/>
      <c r="J204" s="124">
        <f>BK204</f>
        <v>0</v>
      </c>
      <c r="L204" s="120"/>
      <c r="M204" s="125"/>
      <c r="P204" s="126">
        <f>P205+P209+P223+P226+P233+P239+P251+P254+P261</f>
        <v>0</v>
      </c>
      <c r="R204" s="126">
        <f>R205+R209+R223+R226+R233+R239+R251+R254+R261</f>
        <v>16.740040490000002</v>
      </c>
      <c r="T204" s="127">
        <f>T205+T209+T223+T226+T233+T239+T251+T254+T261</f>
        <v>15.873417629999999</v>
      </c>
      <c r="AR204" s="121" t="s">
        <v>85</v>
      </c>
      <c r="AT204" s="128" t="s">
        <v>75</v>
      </c>
      <c r="AU204" s="128" t="s">
        <v>76</v>
      </c>
      <c r="AY204" s="121" t="s">
        <v>251</v>
      </c>
      <c r="BK204" s="129">
        <f>BK205+BK209+BK223+BK226+BK233+BK239+BK251+BK254+BK261</f>
        <v>0</v>
      </c>
    </row>
    <row r="205" spans="2:65" s="11" customFormat="1" ht="22.9" customHeight="1">
      <c r="B205" s="120"/>
      <c r="D205" s="121" t="s">
        <v>75</v>
      </c>
      <c r="E205" s="130" t="s">
        <v>854</v>
      </c>
      <c r="F205" s="130" t="s">
        <v>855</v>
      </c>
      <c r="I205" s="123"/>
      <c r="J205" s="131">
        <f>BK205</f>
        <v>0</v>
      </c>
      <c r="L205" s="120"/>
      <c r="M205" s="125"/>
      <c r="P205" s="126">
        <f>SUM(P206:P208)</f>
        <v>0</v>
      </c>
      <c r="R205" s="126">
        <f>SUM(R206:R208)</f>
        <v>2.0107499999999997E-2</v>
      </c>
      <c r="T205" s="127">
        <f>SUM(T206:T208)</f>
        <v>0</v>
      </c>
      <c r="AR205" s="121" t="s">
        <v>85</v>
      </c>
      <c r="AT205" s="128" t="s">
        <v>75</v>
      </c>
      <c r="AU205" s="128" t="s">
        <v>83</v>
      </c>
      <c r="AY205" s="121" t="s">
        <v>251</v>
      </c>
      <c r="BK205" s="129">
        <f>SUM(BK206:BK208)</f>
        <v>0</v>
      </c>
    </row>
    <row r="206" spans="2:65" s="1" customFormat="1" ht="24.2" customHeight="1">
      <c r="B206" s="132"/>
      <c r="C206" s="133" t="s">
        <v>471</v>
      </c>
      <c r="D206" s="133" t="s">
        <v>253</v>
      </c>
      <c r="E206" s="134" t="s">
        <v>857</v>
      </c>
      <c r="F206" s="135" t="s">
        <v>858</v>
      </c>
      <c r="G206" s="136" t="s">
        <v>256</v>
      </c>
      <c r="H206" s="137">
        <v>7.66</v>
      </c>
      <c r="I206" s="138"/>
      <c r="J206" s="139">
        <f>ROUND(I206*H206,2)</f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315</v>
      </c>
      <c r="AT206" s="144" t="s">
        <v>253</v>
      </c>
      <c r="AU206" s="144" t="s">
        <v>85</v>
      </c>
      <c r="AY206" s="13" t="s">
        <v>251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3" t="s">
        <v>83</v>
      </c>
      <c r="BK206" s="145">
        <f>ROUND(I206*H206,2)</f>
        <v>0</v>
      </c>
      <c r="BL206" s="13" t="s">
        <v>315</v>
      </c>
      <c r="BM206" s="144" t="s">
        <v>4724</v>
      </c>
    </row>
    <row r="207" spans="2:65" s="1" customFormat="1" ht="24.2" customHeight="1">
      <c r="B207" s="132"/>
      <c r="C207" s="146" t="s">
        <v>475</v>
      </c>
      <c r="D207" s="146" t="s">
        <v>423</v>
      </c>
      <c r="E207" s="147" t="s">
        <v>3721</v>
      </c>
      <c r="F207" s="148" t="s">
        <v>3722</v>
      </c>
      <c r="G207" s="149" t="s">
        <v>256</v>
      </c>
      <c r="H207" s="150">
        <v>8.0429999999999993</v>
      </c>
      <c r="I207" s="151"/>
      <c r="J207" s="152">
        <f>ROUND(I207*H207,2)</f>
        <v>0</v>
      </c>
      <c r="K207" s="148" t="s">
        <v>257</v>
      </c>
      <c r="L207" s="153"/>
      <c r="M207" s="154" t="s">
        <v>1</v>
      </c>
      <c r="N207" s="155" t="s">
        <v>41</v>
      </c>
      <c r="P207" s="142">
        <f>O207*H207</f>
        <v>0</v>
      </c>
      <c r="Q207" s="142">
        <v>2.5000000000000001E-3</v>
      </c>
      <c r="R207" s="142">
        <f>Q207*H207</f>
        <v>2.0107499999999997E-2</v>
      </c>
      <c r="S207" s="142">
        <v>0</v>
      </c>
      <c r="T207" s="143">
        <f>S207*H207</f>
        <v>0</v>
      </c>
      <c r="AR207" s="144" t="s">
        <v>380</v>
      </c>
      <c r="AT207" s="144" t="s">
        <v>423</v>
      </c>
      <c r="AU207" s="144" t="s">
        <v>85</v>
      </c>
      <c r="AY207" s="13" t="s">
        <v>251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3" t="s">
        <v>83</v>
      </c>
      <c r="BK207" s="145">
        <f>ROUND(I207*H207,2)</f>
        <v>0</v>
      </c>
      <c r="BL207" s="13" t="s">
        <v>315</v>
      </c>
      <c r="BM207" s="144" t="s">
        <v>4725</v>
      </c>
    </row>
    <row r="208" spans="2:65" s="1" customFormat="1" ht="24.2" customHeight="1">
      <c r="B208" s="132"/>
      <c r="C208" s="133" t="s">
        <v>479</v>
      </c>
      <c r="D208" s="133" t="s">
        <v>253</v>
      </c>
      <c r="E208" s="134" t="s">
        <v>929</v>
      </c>
      <c r="F208" s="135" t="s">
        <v>930</v>
      </c>
      <c r="G208" s="136" t="s">
        <v>821</v>
      </c>
      <c r="H208" s="160"/>
      <c r="I208" s="138"/>
      <c r="J208" s="139">
        <f>ROUND(I208*H208,2)</f>
        <v>0</v>
      </c>
      <c r="K208" s="135" t="s">
        <v>257</v>
      </c>
      <c r="L208" s="28"/>
      <c r="M208" s="140" t="s">
        <v>1</v>
      </c>
      <c r="N208" s="141" t="s">
        <v>41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315</v>
      </c>
      <c r="AT208" s="144" t="s">
        <v>253</v>
      </c>
      <c r="AU208" s="144" t="s">
        <v>85</v>
      </c>
      <c r="AY208" s="13" t="s">
        <v>251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3" t="s">
        <v>83</v>
      </c>
      <c r="BK208" s="145">
        <f>ROUND(I208*H208,2)</f>
        <v>0</v>
      </c>
      <c r="BL208" s="13" t="s">
        <v>315</v>
      </c>
      <c r="BM208" s="144" t="s">
        <v>4726</v>
      </c>
    </row>
    <row r="209" spans="2:65" s="11" customFormat="1" ht="22.9" customHeight="1">
      <c r="B209" s="120"/>
      <c r="D209" s="121" t="s">
        <v>75</v>
      </c>
      <c r="E209" s="130" t="s">
        <v>950</v>
      </c>
      <c r="F209" s="130" t="s">
        <v>951</v>
      </c>
      <c r="I209" s="123"/>
      <c r="J209" s="131">
        <f>BK209</f>
        <v>0</v>
      </c>
      <c r="L209" s="120"/>
      <c r="M209" s="125"/>
      <c r="P209" s="126">
        <f>SUM(P210:P222)</f>
        <v>0</v>
      </c>
      <c r="R209" s="126">
        <f>SUM(R210:R222)</f>
        <v>14.63715</v>
      </c>
      <c r="T209" s="127">
        <f>SUM(T210:T222)</f>
        <v>13.269600000000001</v>
      </c>
      <c r="AR209" s="121" t="s">
        <v>85</v>
      </c>
      <c r="AT209" s="128" t="s">
        <v>75</v>
      </c>
      <c r="AU209" s="128" t="s">
        <v>83</v>
      </c>
      <c r="AY209" s="121" t="s">
        <v>251</v>
      </c>
      <c r="BK209" s="129">
        <f>SUM(BK210:BK222)</f>
        <v>0</v>
      </c>
    </row>
    <row r="210" spans="2:65" s="1" customFormat="1" ht="16.5" customHeight="1">
      <c r="B210" s="132"/>
      <c r="C210" s="133" t="s">
        <v>483</v>
      </c>
      <c r="D210" s="133" t="s">
        <v>253</v>
      </c>
      <c r="E210" s="134" t="s">
        <v>4727</v>
      </c>
      <c r="F210" s="135" t="s">
        <v>4728</v>
      </c>
      <c r="G210" s="136" t="s">
        <v>3302</v>
      </c>
      <c r="H210" s="137">
        <v>8</v>
      </c>
      <c r="I210" s="138"/>
      <c r="J210" s="139">
        <f t="shared" ref="J210:J222" si="30">ROUND(I210*H210,2)</f>
        <v>0</v>
      </c>
      <c r="K210" s="135" t="s">
        <v>1</v>
      </c>
      <c r="L210" s="28"/>
      <c r="M210" s="140" t="s">
        <v>1</v>
      </c>
      <c r="N210" s="141" t="s">
        <v>41</v>
      </c>
      <c r="P210" s="142">
        <f t="shared" ref="P210:P222" si="31">O210*H210</f>
        <v>0</v>
      </c>
      <c r="Q210" s="142">
        <v>0</v>
      </c>
      <c r="R210" s="142">
        <f t="shared" ref="R210:R222" si="32">Q210*H210</f>
        <v>0</v>
      </c>
      <c r="S210" s="142">
        <v>0</v>
      </c>
      <c r="T210" s="143">
        <f t="shared" ref="T210:T222" si="33">S210*H210</f>
        <v>0</v>
      </c>
      <c r="AR210" s="144" t="s">
        <v>315</v>
      </c>
      <c r="AT210" s="144" t="s">
        <v>253</v>
      </c>
      <c r="AU210" s="144" t="s">
        <v>85</v>
      </c>
      <c r="AY210" s="13" t="s">
        <v>251</v>
      </c>
      <c r="BE210" s="145">
        <f t="shared" ref="BE210:BE222" si="34">IF(N210="základní",J210,0)</f>
        <v>0</v>
      </c>
      <c r="BF210" s="145">
        <f t="shared" ref="BF210:BF222" si="35">IF(N210="snížená",J210,0)</f>
        <v>0</v>
      </c>
      <c r="BG210" s="145">
        <f t="shared" ref="BG210:BG222" si="36">IF(N210="zákl. přenesená",J210,0)</f>
        <v>0</v>
      </c>
      <c r="BH210" s="145">
        <f t="shared" ref="BH210:BH222" si="37">IF(N210="sníž. přenesená",J210,0)</f>
        <v>0</v>
      </c>
      <c r="BI210" s="145">
        <f t="shared" ref="BI210:BI222" si="38">IF(N210="nulová",J210,0)</f>
        <v>0</v>
      </c>
      <c r="BJ210" s="13" t="s">
        <v>83</v>
      </c>
      <c r="BK210" s="145">
        <f t="shared" ref="BK210:BK222" si="39">ROUND(I210*H210,2)</f>
        <v>0</v>
      </c>
      <c r="BL210" s="13" t="s">
        <v>315</v>
      </c>
      <c r="BM210" s="144" t="s">
        <v>4729</v>
      </c>
    </row>
    <row r="211" spans="2:65" s="1" customFormat="1" ht="24.2" customHeight="1">
      <c r="B211" s="132"/>
      <c r="C211" s="133" t="s">
        <v>487</v>
      </c>
      <c r="D211" s="133" t="s">
        <v>253</v>
      </c>
      <c r="E211" s="134" t="s">
        <v>4730</v>
      </c>
      <c r="F211" s="135" t="s">
        <v>4731</v>
      </c>
      <c r="G211" s="136" t="s">
        <v>706</v>
      </c>
      <c r="H211" s="137">
        <v>1</v>
      </c>
      <c r="I211" s="138"/>
      <c r="J211" s="139">
        <f t="shared" si="30"/>
        <v>0</v>
      </c>
      <c r="K211" s="135" t="s">
        <v>1</v>
      </c>
      <c r="L211" s="28"/>
      <c r="M211" s="140" t="s">
        <v>1</v>
      </c>
      <c r="N211" s="141" t="s">
        <v>41</v>
      </c>
      <c r="P211" s="142">
        <f t="shared" si="31"/>
        <v>0</v>
      </c>
      <c r="Q211" s="142">
        <v>0</v>
      </c>
      <c r="R211" s="142">
        <f t="shared" si="32"/>
        <v>0</v>
      </c>
      <c r="S211" s="142">
        <v>0</v>
      </c>
      <c r="T211" s="143">
        <f t="shared" si="33"/>
        <v>0</v>
      </c>
      <c r="AR211" s="144" t="s">
        <v>315</v>
      </c>
      <c r="AT211" s="144" t="s">
        <v>253</v>
      </c>
      <c r="AU211" s="144" t="s">
        <v>85</v>
      </c>
      <c r="AY211" s="13" t="s">
        <v>251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3" t="s">
        <v>83</v>
      </c>
      <c r="BK211" s="145">
        <f t="shared" si="39"/>
        <v>0</v>
      </c>
      <c r="BL211" s="13" t="s">
        <v>315</v>
      </c>
      <c r="BM211" s="144" t="s">
        <v>4732</v>
      </c>
    </row>
    <row r="212" spans="2:65" s="1" customFormat="1" ht="24.2" customHeight="1">
      <c r="B212" s="132"/>
      <c r="C212" s="133" t="s">
        <v>491</v>
      </c>
      <c r="D212" s="133" t="s">
        <v>253</v>
      </c>
      <c r="E212" s="134" t="s">
        <v>3760</v>
      </c>
      <c r="F212" s="135" t="s">
        <v>3761</v>
      </c>
      <c r="G212" s="136" t="s">
        <v>411</v>
      </c>
      <c r="H212" s="137">
        <v>302.89999999999998</v>
      </c>
      <c r="I212" s="138"/>
      <c r="J212" s="139">
        <f t="shared" si="30"/>
        <v>0</v>
      </c>
      <c r="K212" s="135" t="s">
        <v>257</v>
      </c>
      <c r="L212" s="28"/>
      <c r="M212" s="140" t="s">
        <v>1</v>
      </c>
      <c r="N212" s="141" t="s">
        <v>41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2.4E-2</v>
      </c>
      <c r="T212" s="143">
        <f t="shared" si="33"/>
        <v>7.2695999999999996</v>
      </c>
      <c r="AR212" s="144" t="s">
        <v>315</v>
      </c>
      <c r="AT212" s="144" t="s">
        <v>253</v>
      </c>
      <c r="AU212" s="144" t="s">
        <v>85</v>
      </c>
      <c r="AY212" s="13" t="s">
        <v>251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3" t="s">
        <v>83</v>
      </c>
      <c r="BK212" s="145">
        <f t="shared" si="39"/>
        <v>0</v>
      </c>
      <c r="BL212" s="13" t="s">
        <v>315</v>
      </c>
      <c r="BM212" s="144" t="s">
        <v>4733</v>
      </c>
    </row>
    <row r="213" spans="2:65" s="1" customFormat="1" ht="33" customHeight="1">
      <c r="B213" s="132"/>
      <c r="C213" s="133" t="s">
        <v>495</v>
      </c>
      <c r="D213" s="133" t="s">
        <v>253</v>
      </c>
      <c r="E213" s="134" t="s">
        <v>4734</v>
      </c>
      <c r="F213" s="135" t="s">
        <v>4735</v>
      </c>
      <c r="G213" s="136" t="s">
        <v>411</v>
      </c>
      <c r="H213" s="137">
        <v>63.110999999999997</v>
      </c>
      <c r="I213" s="138"/>
      <c r="J213" s="139">
        <f t="shared" si="30"/>
        <v>0</v>
      </c>
      <c r="K213" s="135" t="s">
        <v>1</v>
      </c>
      <c r="L213" s="28"/>
      <c r="M213" s="140" t="s">
        <v>1</v>
      </c>
      <c r="N213" s="141" t="s">
        <v>41</v>
      </c>
      <c r="P213" s="142">
        <f t="shared" si="31"/>
        <v>0</v>
      </c>
      <c r="Q213" s="142">
        <v>0</v>
      </c>
      <c r="R213" s="142">
        <f t="shared" si="32"/>
        <v>0</v>
      </c>
      <c r="S213" s="142">
        <v>0</v>
      </c>
      <c r="T213" s="143">
        <f t="shared" si="33"/>
        <v>0</v>
      </c>
      <c r="AR213" s="144" t="s">
        <v>315</v>
      </c>
      <c r="AT213" s="144" t="s">
        <v>253</v>
      </c>
      <c r="AU213" s="144" t="s">
        <v>85</v>
      </c>
      <c r="AY213" s="13" t="s">
        <v>251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3" t="s">
        <v>83</v>
      </c>
      <c r="BK213" s="145">
        <f t="shared" si="39"/>
        <v>0</v>
      </c>
      <c r="BL213" s="13" t="s">
        <v>315</v>
      </c>
      <c r="BM213" s="144" t="s">
        <v>4736</v>
      </c>
    </row>
    <row r="214" spans="2:65" s="1" customFormat="1" ht="21.75" customHeight="1">
      <c r="B214" s="132"/>
      <c r="C214" s="146" t="s">
        <v>499</v>
      </c>
      <c r="D214" s="146" t="s">
        <v>423</v>
      </c>
      <c r="E214" s="147" t="s">
        <v>4737</v>
      </c>
      <c r="F214" s="148" t="s">
        <v>4738</v>
      </c>
      <c r="G214" s="149" t="s">
        <v>262</v>
      </c>
      <c r="H214" s="150">
        <v>4.8410000000000002</v>
      </c>
      <c r="I214" s="151"/>
      <c r="J214" s="152">
        <f t="shared" si="30"/>
        <v>0</v>
      </c>
      <c r="K214" s="148" t="s">
        <v>4739</v>
      </c>
      <c r="L214" s="153"/>
      <c r="M214" s="154" t="s">
        <v>1</v>
      </c>
      <c r="N214" s="155" t="s">
        <v>41</v>
      </c>
      <c r="P214" s="142">
        <f t="shared" si="31"/>
        <v>0</v>
      </c>
      <c r="Q214" s="142">
        <v>0.55000000000000004</v>
      </c>
      <c r="R214" s="142">
        <f t="shared" si="32"/>
        <v>2.6625500000000004</v>
      </c>
      <c r="S214" s="142">
        <v>0</v>
      </c>
      <c r="T214" s="143">
        <f t="shared" si="33"/>
        <v>0</v>
      </c>
      <c r="AR214" s="144" t="s">
        <v>380</v>
      </c>
      <c r="AT214" s="144" t="s">
        <v>423</v>
      </c>
      <c r="AU214" s="144" t="s">
        <v>85</v>
      </c>
      <c r="AY214" s="13" t="s">
        <v>251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3" t="s">
        <v>83</v>
      </c>
      <c r="BK214" s="145">
        <f t="shared" si="39"/>
        <v>0</v>
      </c>
      <c r="BL214" s="13" t="s">
        <v>315</v>
      </c>
      <c r="BM214" s="144" t="s">
        <v>4740</v>
      </c>
    </row>
    <row r="215" spans="2:65" s="1" customFormat="1" ht="24.2" customHeight="1">
      <c r="B215" s="132"/>
      <c r="C215" s="133" t="s">
        <v>503</v>
      </c>
      <c r="D215" s="133" t="s">
        <v>253</v>
      </c>
      <c r="E215" s="134" t="s">
        <v>3763</v>
      </c>
      <c r="F215" s="135" t="s">
        <v>3764</v>
      </c>
      <c r="G215" s="136" t="s">
        <v>256</v>
      </c>
      <c r="H215" s="137">
        <v>387.22500000000002</v>
      </c>
      <c r="I215" s="138"/>
      <c r="J215" s="139">
        <f t="shared" si="3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31"/>
        <v>0</v>
      </c>
      <c r="Q215" s="142">
        <v>0</v>
      </c>
      <c r="R215" s="142">
        <f t="shared" si="32"/>
        <v>0</v>
      </c>
      <c r="S215" s="142">
        <v>0</v>
      </c>
      <c r="T215" s="143">
        <f t="shared" si="33"/>
        <v>0</v>
      </c>
      <c r="AR215" s="144" t="s">
        <v>315</v>
      </c>
      <c r="AT215" s="144" t="s">
        <v>253</v>
      </c>
      <c r="AU215" s="144" t="s">
        <v>85</v>
      </c>
      <c r="AY215" s="13" t="s">
        <v>251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3" t="s">
        <v>83</v>
      </c>
      <c r="BK215" s="145">
        <f t="shared" si="39"/>
        <v>0</v>
      </c>
      <c r="BL215" s="13" t="s">
        <v>315</v>
      </c>
      <c r="BM215" s="144" t="s">
        <v>4741</v>
      </c>
    </row>
    <row r="216" spans="2:65" s="1" customFormat="1" ht="33" customHeight="1">
      <c r="B216" s="132"/>
      <c r="C216" s="133" t="s">
        <v>507</v>
      </c>
      <c r="D216" s="133" t="s">
        <v>253</v>
      </c>
      <c r="E216" s="134" t="s">
        <v>4742</v>
      </c>
      <c r="F216" s="135" t="s">
        <v>4743</v>
      </c>
      <c r="G216" s="136" t="s">
        <v>256</v>
      </c>
      <c r="H216" s="137">
        <v>356.55700000000002</v>
      </c>
      <c r="I216" s="138"/>
      <c r="J216" s="139">
        <f t="shared" si="30"/>
        <v>0</v>
      </c>
      <c r="K216" s="135" t="s">
        <v>1</v>
      </c>
      <c r="L216" s="28"/>
      <c r="M216" s="140" t="s">
        <v>1</v>
      </c>
      <c r="N216" s="141" t="s">
        <v>41</v>
      </c>
      <c r="P216" s="142">
        <f t="shared" si="31"/>
        <v>0</v>
      </c>
      <c r="Q216" s="142">
        <v>0</v>
      </c>
      <c r="R216" s="142">
        <f t="shared" si="32"/>
        <v>0</v>
      </c>
      <c r="S216" s="142">
        <v>0</v>
      </c>
      <c r="T216" s="143">
        <f t="shared" si="33"/>
        <v>0</v>
      </c>
      <c r="AR216" s="144" t="s">
        <v>315</v>
      </c>
      <c r="AT216" s="144" t="s">
        <v>253</v>
      </c>
      <c r="AU216" s="144" t="s">
        <v>85</v>
      </c>
      <c r="AY216" s="13" t="s">
        <v>251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3" t="s">
        <v>83</v>
      </c>
      <c r="BK216" s="145">
        <f t="shared" si="39"/>
        <v>0</v>
      </c>
      <c r="BL216" s="13" t="s">
        <v>315</v>
      </c>
      <c r="BM216" s="144" t="s">
        <v>4744</v>
      </c>
    </row>
    <row r="217" spans="2:65" s="1" customFormat="1" ht="21.75" customHeight="1">
      <c r="B217" s="132"/>
      <c r="C217" s="146" t="s">
        <v>511</v>
      </c>
      <c r="D217" s="146" t="s">
        <v>423</v>
      </c>
      <c r="E217" s="147" t="s">
        <v>4745</v>
      </c>
      <c r="F217" s="148" t="s">
        <v>4746</v>
      </c>
      <c r="G217" s="149" t="s">
        <v>262</v>
      </c>
      <c r="H217" s="150">
        <v>20.641999999999999</v>
      </c>
      <c r="I217" s="151"/>
      <c r="J217" s="152">
        <f t="shared" si="30"/>
        <v>0</v>
      </c>
      <c r="K217" s="148" t="s">
        <v>257</v>
      </c>
      <c r="L217" s="153"/>
      <c r="M217" s="154" t="s">
        <v>1</v>
      </c>
      <c r="N217" s="155" t="s">
        <v>41</v>
      </c>
      <c r="P217" s="142">
        <f t="shared" si="31"/>
        <v>0</v>
      </c>
      <c r="Q217" s="142">
        <v>0.55000000000000004</v>
      </c>
      <c r="R217" s="142">
        <f t="shared" si="32"/>
        <v>11.353100000000001</v>
      </c>
      <c r="S217" s="142">
        <v>0</v>
      </c>
      <c r="T217" s="143">
        <f t="shared" si="33"/>
        <v>0</v>
      </c>
      <c r="AR217" s="144" t="s">
        <v>380</v>
      </c>
      <c r="AT217" s="144" t="s">
        <v>423</v>
      </c>
      <c r="AU217" s="144" t="s">
        <v>85</v>
      </c>
      <c r="AY217" s="13" t="s">
        <v>251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3" t="s">
        <v>83</v>
      </c>
      <c r="BK217" s="145">
        <f t="shared" si="39"/>
        <v>0</v>
      </c>
      <c r="BL217" s="13" t="s">
        <v>315</v>
      </c>
      <c r="BM217" s="144" t="s">
        <v>4747</v>
      </c>
    </row>
    <row r="218" spans="2:65" s="1" customFormat="1" ht="16.5" customHeight="1">
      <c r="B218" s="132"/>
      <c r="C218" s="133" t="s">
        <v>515</v>
      </c>
      <c r="D218" s="133" t="s">
        <v>253</v>
      </c>
      <c r="E218" s="134" t="s">
        <v>3766</v>
      </c>
      <c r="F218" s="135" t="s">
        <v>3767</v>
      </c>
      <c r="G218" s="136" t="s">
        <v>256</v>
      </c>
      <c r="H218" s="137">
        <v>400</v>
      </c>
      <c r="I218" s="138"/>
      <c r="J218" s="139">
        <f t="shared" si="30"/>
        <v>0</v>
      </c>
      <c r="K218" s="135" t="s">
        <v>257</v>
      </c>
      <c r="L218" s="28"/>
      <c r="M218" s="140" t="s">
        <v>1</v>
      </c>
      <c r="N218" s="141" t="s">
        <v>41</v>
      </c>
      <c r="P218" s="142">
        <f t="shared" si="31"/>
        <v>0</v>
      </c>
      <c r="Q218" s="142">
        <v>0</v>
      </c>
      <c r="R218" s="142">
        <f t="shared" si="32"/>
        <v>0</v>
      </c>
      <c r="S218" s="142">
        <v>1.4999999999999999E-2</v>
      </c>
      <c r="T218" s="143">
        <f t="shared" si="33"/>
        <v>6</v>
      </c>
      <c r="AR218" s="144" t="s">
        <v>315</v>
      </c>
      <c r="AT218" s="144" t="s">
        <v>253</v>
      </c>
      <c r="AU218" s="144" t="s">
        <v>85</v>
      </c>
      <c r="AY218" s="13" t="s">
        <v>251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3" t="s">
        <v>83</v>
      </c>
      <c r="BK218" s="145">
        <f t="shared" si="39"/>
        <v>0</v>
      </c>
      <c r="BL218" s="13" t="s">
        <v>315</v>
      </c>
      <c r="BM218" s="144" t="s">
        <v>4748</v>
      </c>
    </row>
    <row r="219" spans="2:65" s="1" customFormat="1" ht="24.2" customHeight="1">
      <c r="B219" s="132"/>
      <c r="C219" s="133" t="s">
        <v>520</v>
      </c>
      <c r="D219" s="133" t="s">
        <v>253</v>
      </c>
      <c r="E219" s="134" t="s">
        <v>4749</v>
      </c>
      <c r="F219" s="135" t="s">
        <v>4750</v>
      </c>
      <c r="G219" s="136" t="s">
        <v>411</v>
      </c>
      <c r="H219" s="137">
        <v>427.86799999999999</v>
      </c>
      <c r="I219" s="138"/>
      <c r="J219" s="139">
        <f t="shared" si="30"/>
        <v>0</v>
      </c>
      <c r="K219" s="135" t="s">
        <v>257</v>
      </c>
      <c r="L219" s="28"/>
      <c r="M219" s="140" t="s">
        <v>1</v>
      </c>
      <c r="N219" s="141" t="s">
        <v>41</v>
      </c>
      <c r="P219" s="142">
        <f t="shared" si="31"/>
        <v>0</v>
      </c>
      <c r="Q219" s="142">
        <v>0</v>
      </c>
      <c r="R219" s="142">
        <f t="shared" si="32"/>
        <v>0</v>
      </c>
      <c r="S219" s="142">
        <v>0</v>
      </c>
      <c r="T219" s="143">
        <f t="shared" si="33"/>
        <v>0</v>
      </c>
      <c r="AR219" s="144" t="s">
        <v>315</v>
      </c>
      <c r="AT219" s="144" t="s">
        <v>253</v>
      </c>
      <c r="AU219" s="144" t="s">
        <v>85</v>
      </c>
      <c r="AY219" s="13" t="s">
        <v>251</v>
      </c>
      <c r="BE219" s="145">
        <f t="shared" si="34"/>
        <v>0</v>
      </c>
      <c r="BF219" s="145">
        <f t="shared" si="35"/>
        <v>0</v>
      </c>
      <c r="BG219" s="145">
        <f t="shared" si="36"/>
        <v>0</v>
      </c>
      <c r="BH219" s="145">
        <f t="shared" si="37"/>
        <v>0</v>
      </c>
      <c r="BI219" s="145">
        <f t="shared" si="38"/>
        <v>0</v>
      </c>
      <c r="BJ219" s="13" t="s">
        <v>83</v>
      </c>
      <c r="BK219" s="145">
        <f t="shared" si="39"/>
        <v>0</v>
      </c>
      <c r="BL219" s="13" t="s">
        <v>315</v>
      </c>
      <c r="BM219" s="144" t="s">
        <v>4751</v>
      </c>
    </row>
    <row r="220" spans="2:65" s="1" customFormat="1" ht="16.5" customHeight="1">
      <c r="B220" s="132"/>
      <c r="C220" s="146" t="s">
        <v>524</v>
      </c>
      <c r="D220" s="146" t="s">
        <v>423</v>
      </c>
      <c r="E220" s="147" t="s">
        <v>4752</v>
      </c>
      <c r="F220" s="148" t="s">
        <v>4753</v>
      </c>
      <c r="G220" s="149" t="s">
        <v>262</v>
      </c>
      <c r="H220" s="150">
        <v>1.1299999999999999</v>
      </c>
      <c r="I220" s="151"/>
      <c r="J220" s="152">
        <f t="shared" si="30"/>
        <v>0</v>
      </c>
      <c r="K220" s="148" t="s">
        <v>257</v>
      </c>
      <c r="L220" s="153"/>
      <c r="M220" s="154" t="s">
        <v>1</v>
      </c>
      <c r="N220" s="155" t="s">
        <v>41</v>
      </c>
      <c r="P220" s="142">
        <f t="shared" si="31"/>
        <v>0</v>
      </c>
      <c r="Q220" s="142">
        <v>0.55000000000000004</v>
      </c>
      <c r="R220" s="142">
        <f t="shared" si="32"/>
        <v>0.62149999999999994</v>
      </c>
      <c r="S220" s="142">
        <v>0</v>
      </c>
      <c r="T220" s="143">
        <f t="shared" si="33"/>
        <v>0</v>
      </c>
      <c r="AR220" s="144" t="s">
        <v>380</v>
      </c>
      <c r="AT220" s="144" t="s">
        <v>423</v>
      </c>
      <c r="AU220" s="144" t="s">
        <v>85</v>
      </c>
      <c r="AY220" s="13" t="s">
        <v>251</v>
      </c>
      <c r="BE220" s="145">
        <f t="shared" si="34"/>
        <v>0</v>
      </c>
      <c r="BF220" s="145">
        <f t="shared" si="35"/>
        <v>0</v>
      </c>
      <c r="BG220" s="145">
        <f t="shared" si="36"/>
        <v>0</v>
      </c>
      <c r="BH220" s="145">
        <f t="shared" si="37"/>
        <v>0</v>
      </c>
      <c r="BI220" s="145">
        <f t="shared" si="38"/>
        <v>0</v>
      </c>
      <c r="BJ220" s="13" t="s">
        <v>83</v>
      </c>
      <c r="BK220" s="145">
        <f t="shared" si="39"/>
        <v>0</v>
      </c>
      <c r="BL220" s="13" t="s">
        <v>315</v>
      </c>
      <c r="BM220" s="144" t="s">
        <v>4754</v>
      </c>
    </row>
    <row r="221" spans="2:65" s="1" customFormat="1" ht="24.2" customHeight="1">
      <c r="B221" s="132"/>
      <c r="C221" s="133" t="s">
        <v>528</v>
      </c>
      <c r="D221" s="133" t="s">
        <v>253</v>
      </c>
      <c r="E221" s="134" t="s">
        <v>4755</v>
      </c>
      <c r="F221" s="135" t="s">
        <v>4756</v>
      </c>
      <c r="G221" s="136" t="s">
        <v>706</v>
      </c>
      <c r="H221" s="137">
        <v>1</v>
      </c>
      <c r="I221" s="138"/>
      <c r="J221" s="139">
        <f t="shared" si="30"/>
        <v>0</v>
      </c>
      <c r="K221" s="135" t="s">
        <v>1</v>
      </c>
      <c r="L221" s="28"/>
      <c r="M221" s="140" t="s">
        <v>1</v>
      </c>
      <c r="N221" s="141" t="s">
        <v>41</v>
      </c>
      <c r="P221" s="142">
        <f t="shared" si="31"/>
        <v>0</v>
      </c>
      <c r="Q221" s="142">
        <v>0</v>
      </c>
      <c r="R221" s="142">
        <f t="shared" si="32"/>
        <v>0</v>
      </c>
      <c r="S221" s="142">
        <v>0</v>
      </c>
      <c r="T221" s="143">
        <f t="shared" si="33"/>
        <v>0</v>
      </c>
      <c r="AR221" s="144" t="s">
        <v>315</v>
      </c>
      <c r="AT221" s="144" t="s">
        <v>253</v>
      </c>
      <c r="AU221" s="144" t="s">
        <v>85</v>
      </c>
      <c r="AY221" s="13" t="s">
        <v>251</v>
      </c>
      <c r="BE221" s="145">
        <f t="shared" si="34"/>
        <v>0</v>
      </c>
      <c r="BF221" s="145">
        <f t="shared" si="35"/>
        <v>0</v>
      </c>
      <c r="BG221" s="145">
        <f t="shared" si="36"/>
        <v>0</v>
      </c>
      <c r="BH221" s="145">
        <f t="shared" si="37"/>
        <v>0</v>
      </c>
      <c r="BI221" s="145">
        <f t="shared" si="38"/>
        <v>0</v>
      </c>
      <c r="BJ221" s="13" t="s">
        <v>83</v>
      </c>
      <c r="BK221" s="145">
        <f t="shared" si="39"/>
        <v>0</v>
      </c>
      <c r="BL221" s="13" t="s">
        <v>315</v>
      </c>
      <c r="BM221" s="144" t="s">
        <v>4757</v>
      </c>
    </row>
    <row r="222" spans="2:65" s="1" customFormat="1" ht="24.2" customHeight="1">
      <c r="B222" s="132"/>
      <c r="C222" s="133" t="s">
        <v>532</v>
      </c>
      <c r="D222" s="133" t="s">
        <v>253</v>
      </c>
      <c r="E222" s="134" t="s">
        <v>957</v>
      </c>
      <c r="F222" s="135" t="s">
        <v>958</v>
      </c>
      <c r="G222" s="136" t="s">
        <v>821</v>
      </c>
      <c r="H222" s="160"/>
      <c r="I222" s="138"/>
      <c r="J222" s="139">
        <f t="shared" si="30"/>
        <v>0</v>
      </c>
      <c r="K222" s="135" t="s">
        <v>257</v>
      </c>
      <c r="L222" s="28"/>
      <c r="M222" s="140" t="s">
        <v>1</v>
      </c>
      <c r="N222" s="141" t="s">
        <v>41</v>
      </c>
      <c r="P222" s="142">
        <f t="shared" si="31"/>
        <v>0</v>
      </c>
      <c r="Q222" s="142">
        <v>0</v>
      </c>
      <c r="R222" s="142">
        <f t="shared" si="32"/>
        <v>0</v>
      </c>
      <c r="S222" s="142">
        <v>0</v>
      </c>
      <c r="T222" s="143">
        <f t="shared" si="33"/>
        <v>0</v>
      </c>
      <c r="AR222" s="144" t="s">
        <v>315</v>
      </c>
      <c r="AT222" s="144" t="s">
        <v>253</v>
      </c>
      <c r="AU222" s="144" t="s">
        <v>85</v>
      </c>
      <c r="AY222" s="13" t="s">
        <v>251</v>
      </c>
      <c r="BE222" s="145">
        <f t="shared" si="34"/>
        <v>0</v>
      </c>
      <c r="BF222" s="145">
        <f t="shared" si="35"/>
        <v>0</v>
      </c>
      <c r="BG222" s="145">
        <f t="shared" si="36"/>
        <v>0</v>
      </c>
      <c r="BH222" s="145">
        <f t="shared" si="37"/>
        <v>0</v>
      </c>
      <c r="BI222" s="145">
        <f t="shared" si="38"/>
        <v>0</v>
      </c>
      <c r="BJ222" s="13" t="s">
        <v>83</v>
      </c>
      <c r="BK222" s="145">
        <f t="shared" si="39"/>
        <v>0</v>
      </c>
      <c r="BL222" s="13" t="s">
        <v>315</v>
      </c>
      <c r="BM222" s="144" t="s">
        <v>4758</v>
      </c>
    </row>
    <row r="223" spans="2:65" s="11" customFormat="1" ht="22.9" customHeight="1">
      <c r="B223" s="120"/>
      <c r="D223" s="121" t="s">
        <v>75</v>
      </c>
      <c r="E223" s="130" t="s">
        <v>960</v>
      </c>
      <c r="F223" s="130" t="s">
        <v>961</v>
      </c>
      <c r="I223" s="123"/>
      <c r="J223" s="131">
        <f>BK223</f>
        <v>0</v>
      </c>
      <c r="L223" s="120"/>
      <c r="M223" s="125"/>
      <c r="P223" s="126">
        <f>SUM(P224:P225)</f>
        <v>0</v>
      </c>
      <c r="R223" s="126">
        <f>SUM(R224:R225)</f>
        <v>0.25055860000000002</v>
      </c>
      <c r="T223" s="127">
        <f>SUM(T224:T225)</f>
        <v>0</v>
      </c>
      <c r="AR223" s="121" t="s">
        <v>85</v>
      </c>
      <c r="AT223" s="128" t="s">
        <v>75</v>
      </c>
      <c r="AU223" s="128" t="s">
        <v>83</v>
      </c>
      <c r="AY223" s="121" t="s">
        <v>251</v>
      </c>
      <c r="BK223" s="129">
        <f>SUM(BK224:BK225)</f>
        <v>0</v>
      </c>
    </row>
    <row r="224" spans="2:65" s="1" customFormat="1" ht="24.2" customHeight="1">
      <c r="B224" s="132"/>
      <c r="C224" s="133" t="s">
        <v>536</v>
      </c>
      <c r="D224" s="133" t="s">
        <v>253</v>
      </c>
      <c r="E224" s="134" t="s">
        <v>3821</v>
      </c>
      <c r="F224" s="135" t="s">
        <v>3822</v>
      </c>
      <c r="G224" s="136" t="s">
        <v>256</v>
      </c>
      <c r="H224" s="137">
        <v>7.66</v>
      </c>
      <c r="I224" s="138"/>
      <c r="J224" s="139">
        <f>ROUND(I224*H224,2)</f>
        <v>0</v>
      </c>
      <c r="K224" s="135" t="s">
        <v>1</v>
      </c>
      <c r="L224" s="28"/>
      <c r="M224" s="140" t="s">
        <v>1</v>
      </c>
      <c r="N224" s="141" t="s">
        <v>41</v>
      </c>
      <c r="P224" s="142">
        <f>O224*H224</f>
        <v>0</v>
      </c>
      <c r="Q224" s="142">
        <v>3.2710000000000003E-2</v>
      </c>
      <c r="R224" s="142">
        <f>Q224*H224</f>
        <v>0.25055860000000002</v>
      </c>
      <c r="S224" s="142">
        <v>0</v>
      </c>
      <c r="T224" s="143">
        <f>S224*H224</f>
        <v>0</v>
      </c>
      <c r="AR224" s="144" t="s">
        <v>315</v>
      </c>
      <c r="AT224" s="144" t="s">
        <v>253</v>
      </c>
      <c r="AU224" s="144" t="s">
        <v>85</v>
      </c>
      <c r="AY224" s="13" t="s">
        <v>251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3" t="s">
        <v>83</v>
      </c>
      <c r="BK224" s="145">
        <f>ROUND(I224*H224,2)</f>
        <v>0</v>
      </c>
      <c r="BL224" s="13" t="s">
        <v>315</v>
      </c>
      <c r="BM224" s="144" t="s">
        <v>4759</v>
      </c>
    </row>
    <row r="225" spans="2:65" s="1" customFormat="1" ht="24.2" customHeight="1">
      <c r="B225" s="132"/>
      <c r="C225" s="133" t="s">
        <v>540</v>
      </c>
      <c r="D225" s="133" t="s">
        <v>253</v>
      </c>
      <c r="E225" s="134" t="s">
        <v>971</v>
      </c>
      <c r="F225" s="135" t="s">
        <v>972</v>
      </c>
      <c r="G225" s="136" t="s">
        <v>821</v>
      </c>
      <c r="H225" s="160"/>
      <c r="I225" s="138"/>
      <c r="J225" s="139">
        <f>ROUND(I225*H225,2)</f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315</v>
      </c>
      <c r="AT225" s="144" t="s">
        <v>253</v>
      </c>
      <c r="AU225" s="144" t="s">
        <v>85</v>
      </c>
      <c r="AY225" s="13" t="s">
        <v>251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3" t="s">
        <v>83</v>
      </c>
      <c r="BK225" s="145">
        <f>ROUND(I225*H225,2)</f>
        <v>0</v>
      </c>
      <c r="BL225" s="13" t="s">
        <v>315</v>
      </c>
      <c r="BM225" s="144" t="s">
        <v>4760</v>
      </c>
    </row>
    <row r="226" spans="2:65" s="11" customFormat="1" ht="22.9" customHeight="1">
      <c r="B226" s="120"/>
      <c r="D226" s="121" t="s">
        <v>75</v>
      </c>
      <c r="E226" s="130" t="s">
        <v>974</v>
      </c>
      <c r="F226" s="130" t="s">
        <v>975</v>
      </c>
      <c r="I226" s="123"/>
      <c r="J226" s="131">
        <f>BK226</f>
        <v>0</v>
      </c>
      <c r="L226" s="120"/>
      <c r="M226" s="125"/>
      <c r="P226" s="126">
        <f>SUM(P227:P232)</f>
        <v>0</v>
      </c>
      <c r="R226" s="126">
        <f>SUM(R227:R232)</f>
        <v>1.3094827999999998</v>
      </c>
      <c r="T226" s="127">
        <f>SUM(T227:T232)</f>
        <v>2.3516994599999999</v>
      </c>
      <c r="AR226" s="121" t="s">
        <v>85</v>
      </c>
      <c r="AT226" s="128" t="s">
        <v>75</v>
      </c>
      <c r="AU226" s="128" t="s">
        <v>83</v>
      </c>
      <c r="AY226" s="121" t="s">
        <v>251</v>
      </c>
      <c r="BK226" s="129">
        <f>SUM(BK227:BK232)</f>
        <v>0</v>
      </c>
    </row>
    <row r="227" spans="2:65" s="1" customFormat="1" ht="16.5" customHeight="1">
      <c r="B227" s="132"/>
      <c r="C227" s="133" t="s">
        <v>544</v>
      </c>
      <c r="D227" s="133" t="s">
        <v>253</v>
      </c>
      <c r="E227" s="134" t="s">
        <v>3825</v>
      </c>
      <c r="F227" s="135" t="s">
        <v>3826</v>
      </c>
      <c r="G227" s="136" t="s">
        <v>256</v>
      </c>
      <c r="H227" s="137">
        <v>395.90899999999999</v>
      </c>
      <c r="I227" s="138"/>
      <c r="J227" s="139">
        <f t="shared" ref="J227:J232" si="40">ROUND(I227*H227,2)</f>
        <v>0</v>
      </c>
      <c r="K227" s="135" t="s">
        <v>257</v>
      </c>
      <c r="L227" s="28"/>
      <c r="M227" s="140" t="s">
        <v>1</v>
      </c>
      <c r="N227" s="141" t="s">
        <v>41</v>
      </c>
      <c r="P227" s="142">
        <f t="shared" ref="P227:P232" si="41">O227*H227</f>
        <v>0</v>
      </c>
      <c r="Q227" s="142">
        <v>0</v>
      </c>
      <c r="R227" s="142">
        <f t="shared" ref="R227:R232" si="42">Q227*H227</f>
        <v>0</v>
      </c>
      <c r="S227" s="142">
        <v>5.94E-3</v>
      </c>
      <c r="T227" s="143">
        <f t="shared" ref="T227:T232" si="43">S227*H227</f>
        <v>2.3516994599999999</v>
      </c>
      <c r="AR227" s="144" t="s">
        <v>315</v>
      </c>
      <c r="AT227" s="144" t="s">
        <v>253</v>
      </c>
      <c r="AU227" s="144" t="s">
        <v>85</v>
      </c>
      <c r="AY227" s="13" t="s">
        <v>251</v>
      </c>
      <c r="BE227" s="145">
        <f t="shared" ref="BE227:BE232" si="44">IF(N227="základní",J227,0)</f>
        <v>0</v>
      </c>
      <c r="BF227" s="145">
        <f t="shared" ref="BF227:BF232" si="45">IF(N227="snížená",J227,0)</f>
        <v>0</v>
      </c>
      <c r="BG227" s="145">
        <f t="shared" ref="BG227:BG232" si="46">IF(N227="zákl. přenesená",J227,0)</f>
        <v>0</v>
      </c>
      <c r="BH227" s="145">
        <f t="shared" ref="BH227:BH232" si="47">IF(N227="sníž. přenesená",J227,0)</f>
        <v>0</v>
      </c>
      <c r="BI227" s="145">
        <f t="shared" ref="BI227:BI232" si="48">IF(N227="nulová",J227,0)</f>
        <v>0</v>
      </c>
      <c r="BJ227" s="13" t="s">
        <v>83</v>
      </c>
      <c r="BK227" s="145">
        <f t="shared" ref="BK227:BK232" si="49">ROUND(I227*H227,2)</f>
        <v>0</v>
      </c>
      <c r="BL227" s="13" t="s">
        <v>315</v>
      </c>
      <c r="BM227" s="144" t="s">
        <v>4761</v>
      </c>
    </row>
    <row r="228" spans="2:65" s="1" customFormat="1" ht="21.75" customHeight="1">
      <c r="B228" s="132"/>
      <c r="C228" s="133" t="s">
        <v>548</v>
      </c>
      <c r="D228" s="133" t="s">
        <v>253</v>
      </c>
      <c r="E228" s="134" t="s">
        <v>4762</v>
      </c>
      <c r="F228" s="135" t="s">
        <v>4763</v>
      </c>
      <c r="G228" s="136" t="s">
        <v>256</v>
      </c>
      <c r="H228" s="137">
        <v>366.755</v>
      </c>
      <c r="I228" s="138"/>
      <c r="J228" s="139">
        <f t="shared" si="40"/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 t="shared" si="41"/>
        <v>0</v>
      </c>
      <c r="Q228" s="142">
        <v>0</v>
      </c>
      <c r="R228" s="142">
        <f t="shared" si="42"/>
        <v>0</v>
      </c>
      <c r="S228" s="142">
        <v>0</v>
      </c>
      <c r="T228" s="143">
        <f t="shared" si="43"/>
        <v>0</v>
      </c>
      <c r="AR228" s="144" t="s">
        <v>315</v>
      </c>
      <c r="AT228" s="144" t="s">
        <v>253</v>
      </c>
      <c r="AU228" s="144" t="s">
        <v>85</v>
      </c>
      <c r="AY228" s="13" t="s">
        <v>251</v>
      </c>
      <c r="BE228" s="145">
        <f t="shared" si="44"/>
        <v>0</v>
      </c>
      <c r="BF228" s="145">
        <f t="shared" si="45"/>
        <v>0</v>
      </c>
      <c r="BG228" s="145">
        <f t="shared" si="46"/>
        <v>0</v>
      </c>
      <c r="BH228" s="145">
        <f t="shared" si="47"/>
        <v>0</v>
      </c>
      <c r="BI228" s="145">
        <f t="shared" si="48"/>
        <v>0</v>
      </c>
      <c r="BJ228" s="13" t="s">
        <v>83</v>
      </c>
      <c r="BK228" s="145">
        <f t="shared" si="49"/>
        <v>0</v>
      </c>
      <c r="BL228" s="13" t="s">
        <v>315</v>
      </c>
      <c r="BM228" s="144" t="s">
        <v>4764</v>
      </c>
    </row>
    <row r="229" spans="2:65" s="1" customFormat="1" ht="24.2" customHeight="1">
      <c r="B229" s="132"/>
      <c r="C229" s="146" t="s">
        <v>552</v>
      </c>
      <c r="D229" s="146" t="s">
        <v>423</v>
      </c>
      <c r="E229" s="147" t="s">
        <v>4765</v>
      </c>
      <c r="F229" s="148" t="s">
        <v>4766</v>
      </c>
      <c r="G229" s="149" t="s">
        <v>256</v>
      </c>
      <c r="H229" s="150">
        <v>421.76799999999997</v>
      </c>
      <c r="I229" s="151"/>
      <c r="J229" s="152">
        <f t="shared" si="40"/>
        <v>0</v>
      </c>
      <c r="K229" s="148" t="s">
        <v>257</v>
      </c>
      <c r="L229" s="153"/>
      <c r="M229" s="154" t="s">
        <v>1</v>
      </c>
      <c r="N229" s="155" t="s">
        <v>41</v>
      </c>
      <c r="P229" s="142">
        <f t="shared" si="41"/>
        <v>0</v>
      </c>
      <c r="Q229" s="142">
        <v>8.0000000000000004E-4</v>
      </c>
      <c r="R229" s="142">
        <f t="shared" si="42"/>
        <v>0.3374144</v>
      </c>
      <c r="S229" s="142">
        <v>0</v>
      </c>
      <c r="T229" s="143">
        <f t="shared" si="43"/>
        <v>0</v>
      </c>
      <c r="AR229" s="144" t="s">
        <v>380</v>
      </c>
      <c r="AT229" s="144" t="s">
        <v>423</v>
      </c>
      <c r="AU229" s="144" t="s">
        <v>85</v>
      </c>
      <c r="AY229" s="13" t="s">
        <v>251</v>
      </c>
      <c r="BE229" s="145">
        <f t="shared" si="44"/>
        <v>0</v>
      </c>
      <c r="BF229" s="145">
        <f t="shared" si="45"/>
        <v>0</v>
      </c>
      <c r="BG229" s="145">
        <f t="shared" si="46"/>
        <v>0</v>
      </c>
      <c r="BH229" s="145">
        <f t="shared" si="47"/>
        <v>0</v>
      </c>
      <c r="BI229" s="145">
        <f t="shared" si="48"/>
        <v>0</v>
      </c>
      <c r="BJ229" s="13" t="s">
        <v>83</v>
      </c>
      <c r="BK229" s="145">
        <f t="shared" si="49"/>
        <v>0</v>
      </c>
      <c r="BL229" s="13" t="s">
        <v>315</v>
      </c>
      <c r="BM229" s="144" t="s">
        <v>4767</v>
      </c>
    </row>
    <row r="230" spans="2:65" s="1" customFormat="1" ht="24.2" customHeight="1">
      <c r="B230" s="132"/>
      <c r="C230" s="133" t="s">
        <v>556</v>
      </c>
      <c r="D230" s="133" t="s">
        <v>253</v>
      </c>
      <c r="E230" s="134" t="s">
        <v>4768</v>
      </c>
      <c r="F230" s="135" t="s">
        <v>4769</v>
      </c>
      <c r="G230" s="136" t="s">
        <v>256</v>
      </c>
      <c r="H230" s="137">
        <v>366.755</v>
      </c>
      <c r="I230" s="138"/>
      <c r="J230" s="139">
        <f t="shared" si="40"/>
        <v>0</v>
      </c>
      <c r="K230" s="135" t="s">
        <v>1</v>
      </c>
      <c r="L230" s="28"/>
      <c r="M230" s="140" t="s">
        <v>1</v>
      </c>
      <c r="N230" s="141" t="s">
        <v>41</v>
      </c>
      <c r="P230" s="142">
        <f t="shared" si="41"/>
        <v>0</v>
      </c>
      <c r="Q230" s="142">
        <v>2.64E-3</v>
      </c>
      <c r="R230" s="142">
        <f t="shared" si="42"/>
        <v>0.96823320000000002</v>
      </c>
      <c r="S230" s="142">
        <v>0</v>
      </c>
      <c r="T230" s="143">
        <f t="shared" si="43"/>
        <v>0</v>
      </c>
      <c r="AR230" s="144" t="s">
        <v>315</v>
      </c>
      <c r="AT230" s="144" t="s">
        <v>253</v>
      </c>
      <c r="AU230" s="144" t="s">
        <v>85</v>
      </c>
      <c r="AY230" s="13" t="s">
        <v>251</v>
      </c>
      <c r="BE230" s="145">
        <f t="shared" si="44"/>
        <v>0</v>
      </c>
      <c r="BF230" s="145">
        <f t="shared" si="45"/>
        <v>0</v>
      </c>
      <c r="BG230" s="145">
        <f t="shared" si="46"/>
        <v>0</v>
      </c>
      <c r="BH230" s="145">
        <f t="shared" si="47"/>
        <v>0</v>
      </c>
      <c r="BI230" s="145">
        <f t="shared" si="48"/>
        <v>0</v>
      </c>
      <c r="BJ230" s="13" t="s">
        <v>83</v>
      </c>
      <c r="BK230" s="145">
        <f t="shared" si="49"/>
        <v>0</v>
      </c>
      <c r="BL230" s="13" t="s">
        <v>315</v>
      </c>
      <c r="BM230" s="144" t="s">
        <v>4770</v>
      </c>
    </row>
    <row r="231" spans="2:65" s="1" customFormat="1" ht="24.2" customHeight="1">
      <c r="B231" s="132"/>
      <c r="C231" s="133" t="s">
        <v>569</v>
      </c>
      <c r="D231" s="133" t="s">
        <v>253</v>
      </c>
      <c r="E231" s="134" t="s">
        <v>985</v>
      </c>
      <c r="F231" s="135" t="s">
        <v>986</v>
      </c>
      <c r="G231" s="136" t="s">
        <v>411</v>
      </c>
      <c r="H231" s="137">
        <v>4.08</v>
      </c>
      <c r="I231" s="138"/>
      <c r="J231" s="139">
        <f t="shared" si="40"/>
        <v>0</v>
      </c>
      <c r="K231" s="135" t="s">
        <v>257</v>
      </c>
      <c r="L231" s="28"/>
      <c r="M231" s="140" t="s">
        <v>1</v>
      </c>
      <c r="N231" s="141" t="s">
        <v>41</v>
      </c>
      <c r="P231" s="142">
        <f t="shared" si="41"/>
        <v>0</v>
      </c>
      <c r="Q231" s="142">
        <v>9.3999999999999997E-4</v>
      </c>
      <c r="R231" s="142">
        <f t="shared" si="42"/>
        <v>3.8352E-3</v>
      </c>
      <c r="S231" s="142">
        <v>0</v>
      </c>
      <c r="T231" s="143">
        <f t="shared" si="43"/>
        <v>0</v>
      </c>
      <c r="AR231" s="144" t="s">
        <v>315</v>
      </c>
      <c r="AT231" s="144" t="s">
        <v>253</v>
      </c>
      <c r="AU231" s="144" t="s">
        <v>85</v>
      </c>
      <c r="AY231" s="13" t="s">
        <v>251</v>
      </c>
      <c r="BE231" s="145">
        <f t="shared" si="44"/>
        <v>0</v>
      </c>
      <c r="BF231" s="145">
        <f t="shared" si="45"/>
        <v>0</v>
      </c>
      <c r="BG231" s="145">
        <f t="shared" si="46"/>
        <v>0</v>
      </c>
      <c r="BH231" s="145">
        <f t="shared" si="47"/>
        <v>0</v>
      </c>
      <c r="BI231" s="145">
        <f t="shared" si="48"/>
        <v>0</v>
      </c>
      <c r="BJ231" s="13" t="s">
        <v>83</v>
      </c>
      <c r="BK231" s="145">
        <f t="shared" si="49"/>
        <v>0</v>
      </c>
      <c r="BL231" s="13" t="s">
        <v>315</v>
      </c>
      <c r="BM231" s="144" t="s">
        <v>4771</v>
      </c>
    </row>
    <row r="232" spans="2:65" s="1" customFormat="1" ht="24.2" customHeight="1">
      <c r="B232" s="132"/>
      <c r="C232" s="133" t="s">
        <v>573</v>
      </c>
      <c r="D232" s="133" t="s">
        <v>253</v>
      </c>
      <c r="E232" s="134" t="s">
        <v>989</v>
      </c>
      <c r="F232" s="135" t="s">
        <v>990</v>
      </c>
      <c r="G232" s="136" t="s">
        <v>821</v>
      </c>
      <c r="H232" s="160"/>
      <c r="I232" s="138"/>
      <c r="J232" s="139">
        <f t="shared" si="40"/>
        <v>0</v>
      </c>
      <c r="K232" s="135" t="s">
        <v>257</v>
      </c>
      <c r="L232" s="28"/>
      <c r="M232" s="140" t="s">
        <v>1</v>
      </c>
      <c r="N232" s="141" t="s">
        <v>41</v>
      </c>
      <c r="P232" s="142">
        <f t="shared" si="41"/>
        <v>0</v>
      </c>
      <c r="Q232" s="142">
        <v>0</v>
      </c>
      <c r="R232" s="142">
        <f t="shared" si="42"/>
        <v>0</v>
      </c>
      <c r="S232" s="142">
        <v>0</v>
      </c>
      <c r="T232" s="143">
        <f t="shared" si="43"/>
        <v>0</v>
      </c>
      <c r="AR232" s="144" t="s">
        <v>315</v>
      </c>
      <c r="AT232" s="144" t="s">
        <v>253</v>
      </c>
      <c r="AU232" s="144" t="s">
        <v>85</v>
      </c>
      <c r="AY232" s="13" t="s">
        <v>251</v>
      </c>
      <c r="BE232" s="145">
        <f t="shared" si="44"/>
        <v>0</v>
      </c>
      <c r="BF232" s="145">
        <f t="shared" si="45"/>
        <v>0</v>
      </c>
      <c r="BG232" s="145">
        <f t="shared" si="46"/>
        <v>0</v>
      </c>
      <c r="BH232" s="145">
        <f t="shared" si="47"/>
        <v>0</v>
      </c>
      <c r="BI232" s="145">
        <f t="shared" si="48"/>
        <v>0</v>
      </c>
      <c r="BJ232" s="13" t="s">
        <v>83</v>
      </c>
      <c r="BK232" s="145">
        <f t="shared" si="49"/>
        <v>0</v>
      </c>
      <c r="BL232" s="13" t="s">
        <v>315</v>
      </c>
      <c r="BM232" s="144" t="s">
        <v>4772</v>
      </c>
    </row>
    <row r="233" spans="2:65" s="11" customFormat="1" ht="22.9" customHeight="1">
      <c r="B233" s="120"/>
      <c r="D233" s="121" t="s">
        <v>75</v>
      </c>
      <c r="E233" s="130" t="s">
        <v>3891</v>
      </c>
      <c r="F233" s="130" t="s">
        <v>3892</v>
      </c>
      <c r="I233" s="123"/>
      <c r="J233" s="131">
        <f>BK233</f>
        <v>0</v>
      </c>
      <c r="L233" s="120"/>
      <c r="M233" s="125"/>
      <c r="P233" s="126">
        <f>SUM(P234:P238)</f>
        <v>0</v>
      </c>
      <c r="R233" s="126">
        <f>SUM(R234:R238)</f>
        <v>8.3538399999999999E-2</v>
      </c>
      <c r="T233" s="127">
        <f>SUM(T234:T238)</f>
        <v>0.23296816999999997</v>
      </c>
      <c r="AR233" s="121" t="s">
        <v>85</v>
      </c>
      <c r="AT233" s="128" t="s">
        <v>75</v>
      </c>
      <c r="AU233" s="128" t="s">
        <v>83</v>
      </c>
      <c r="AY233" s="121" t="s">
        <v>251</v>
      </c>
      <c r="BK233" s="129">
        <f>SUM(BK234:BK238)</f>
        <v>0</v>
      </c>
    </row>
    <row r="234" spans="2:65" s="1" customFormat="1" ht="33" customHeight="1">
      <c r="B234" s="132"/>
      <c r="C234" s="133" t="s">
        <v>577</v>
      </c>
      <c r="D234" s="133" t="s">
        <v>253</v>
      </c>
      <c r="E234" s="134" t="s">
        <v>4773</v>
      </c>
      <c r="F234" s="135" t="s">
        <v>4774</v>
      </c>
      <c r="G234" s="136" t="s">
        <v>256</v>
      </c>
      <c r="H234" s="137">
        <v>379.72</v>
      </c>
      <c r="I234" s="138"/>
      <c r="J234" s="139">
        <f>ROUND(I234*H234,2)</f>
        <v>0</v>
      </c>
      <c r="K234" s="135" t="s">
        <v>257</v>
      </c>
      <c r="L234" s="28"/>
      <c r="M234" s="140" t="s">
        <v>1</v>
      </c>
      <c r="N234" s="141" t="s">
        <v>41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315</v>
      </c>
      <c r="AT234" s="144" t="s">
        <v>253</v>
      </c>
      <c r="AU234" s="144" t="s">
        <v>85</v>
      </c>
      <c r="AY234" s="13" t="s">
        <v>251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3" t="s">
        <v>83</v>
      </c>
      <c r="BK234" s="145">
        <f>ROUND(I234*H234,2)</f>
        <v>0</v>
      </c>
      <c r="BL234" s="13" t="s">
        <v>315</v>
      </c>
      <c r="BM234" s="144" t="s">
        <v>4775</v>
      </c>
    </row>
    <row r="235" spans="2:65" s="1" customFormat="1" ht="37.9" customHeight="1">
      <c r="B235" s="132"/>
      <c r="C235" s="146" t="s">
        <v>579</v>
      </c>
      <c r="D235" s="146" t="s">
        <v>423</v>
      </c>
      <c r="E235" s="147" t="s">
        <v>4776</v>
      </c>
      <c r="F235" s="148" t="s">
        <v>4777</v>
      </c>
      <c r="G235" s="149" t="s">
        <v>256</v>
      </c>
      <c r="H235" s="150">
        <v>417.69200000000001</v>
      </c>
      <c r="I235" s="151"/>
      <c r="J235" s="152">
        <f>ROUND(I235*H235,2)</f>
        <v>0</v>
      </c>
      <c r="K235" s="148" t="s">
        <v>257</v>
      </c>
      <c r="L235" s="153"/>
      <c r="M235" s="154" t="s">
        <v>1</v>
      </c>
      <c r="N235" s="155" t="s">
        <v>41</v>
      </c>
      <c r="P235" s="142">
        <f>O235*H235</f>
        <v>0</v>
      </c>
      <c r="Q235" s="142">
        <v>2.0000000000000001E-4</v>
      </c>
      <c r="R235" s="142">
        <f>Q235*H235</f>
        <v>8.3538399999999999E-2</v>
      </c>
      <c r="S235" s="142">
        <v>0</v>
      </c>
      <c r="T235" s="143">
        <f>S235*H235</f>
        <v>0</v>
      </c>
      <c r="AR235" s="144" t="s">
        <v>380</v>
      </c>
      <c r="AT235" s="144" t="s">
        <v>423</v>
      </c>
      <c r="AU235" s="144" t="s">
        <v>85</v>
      </c>
      <c r="AY235" s="13" t="s">
        <v>251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3" t="s">
        <v>83</v>
      </c>
      <c r="BK235" s="145">
        <f>ROUND(I235*H235,2)</f>
        <v>0</v>
      </c>
      <c r="BL235" s="13" t="s">
        <v>315</v>
      </c>
      <c r="BM235" s="144" t="s">
        <v>4778</v>
      </c>
    </row>
    <row r="236" spans="2:65" s="1" customFormat="1" ht="24.2" customHeight="1">
      <c r="B236" s="132"/>
      <c r="C236" s="133" t="s">
        <v>583</v>
      </c>
      <c r="D236" s="133" t="s">
        <v>253</v>
      </c>
      <c r="E236" s="134" t="s">
        <v>4779</v>
      </c>
      <c r="F236" s="135" t="s">
        <v>4780</v>
      </c>
      <c r="G236" s="136" t="s">
        <v>256</v>
      </c>
      <c r="H236" s="137">
        <v>395.90899999999999</v>
      </c>
      <c r="I236" s="138"/>
      <c r="J236" s="139">
        <f>ROUND(I236*H236,2)</f>
        <v>0</v>
      </c>
      <c r="K236" s="135" t="s">
        <v>257</v>
      </c>
      <c r="L236" s="28"/>
      <c r="M236" s="140" t="s">
        <v>1</v>
      </c>
      <c r="N236" s="141" t="s">
        <v>41</v>
      </c>
      <c r="P236" s="142">
        <f>O236*H236</f>
        <v>0</v>
      </c>
      <c r="Q236" s="142">
        <v>0</v>
      </c>
      <c r="R236" s="142">
        <f>Q236*H236</f>
        <v>0</v>
      </c>
      <c r="S236" s="142">
        <v>1.2999999999999999E-4</v>
      </c>
      <c r="T236" s="143">
        <f>S236*H236</f>
        <v>5.1468169999999994E-2</v>
      </c>
      <c r="AR236" s="144" t="s">
        <v>315</v>
      </c>
      <c r="AT236" s="144" t="s">
        <v>253</v>
      </c>
      <c r="AU236" s="144" t="s">
        <v>85</v>
      </c>
      <c r="AY236" s="13" t="s">
        <v>251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3" t="s">
        <v>83</v>
      </c>
      <c r="BK236" s="145">
        <f>ROUND(I236*H236,2)</f>
        <v>0</v>
      </c>
      <c r="BL236" s="13" t="s">
        <v>315</v>
      </c>
      <c r="BM236" s="144" t="s">
        <v>4781</v>
      </c>
    </row>
    <row r="237" spans="2:65" s="1" customFormat="1" ht="16.5" customHeight="1">
      <c r="B237" s="132"/>
      <c r="C237" s="133" t="s">
        <v>595</v>
      </c>
      <c r="D237" s="133" t="s">
        <v>253</v>
      </c>
      <c r="E237" s="134" t="s">
        <v>4782</v>
      </c>
      <c r="F237" s="135" t="s">
        <v>4783</v>
      </c>
      <c r="G237" s="136" t="s">
        <v>335</v>
      </c>
      <c r="H237" s="137">
        <v>11</v>
      </c>
      <c r="I237" s="138"/>
      <c r="J237" s="139">
        <f>ROUND(I237*H237,2)</f>
        <v>0</v>
      </c>
      <c r="K237" s="135" t="s">
        <v>257</v>
      </c>
      <c r="L237" s="28"/>
      <c r="M237" s="140" t="s">
        <v>1</v>
      </c>
      <c r="N237" s="141" t="s">
        <v>41</v>
      </c>
      <c r="P237" s="142">
        <f>O237*H237</f>
        <v>0</v>
      </c>
      <c r="Q237" s="142">
        <v>0</v>
      </c>
      <c r="R237" s="142">
        <f>Q237*H237</f>
        <v>0</v>
      </c>
      <c r="S237" s="142">
        <v>1.6500000000000001E-2</v>
      </c>
      <c r="T237" s="143">
        <f>S237*H237</f>
        <v>0.18149999999999999</v>
      </c>
      <c r="AR237" s="144" t="s">
        <v>315</v>
      </c>
      <c r="AT237" s="144" t="s">
        <v>253</v>
      </c>
      <c r="AU237" s="144" t="s">
        <v>85</v>
      </c>
      <c r="AY237" s="13" t="s">
        <v>251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3" t="s">
        <v>83</v>
      </c>
      <c r="BK237" s="145">
        <f>ROUND(I237*H237,2)</f>
        <v>0</v>
      </c>
      <c r="BL237" s="13" t="s">
        <v>315</v>
      </c>
      <c r="BM237" s="144" t="s">
        <v>4784</v>
      </c>
    </row>
    <row r="238" spans="2:65" s="1" customFormat="1" ht="24.2" customHeight="1">
      <c r="B238" s="132"/>
      <c r="C238" s="133" t="s">
        <v>599</v>
      </c>
      <c r="D238" s="133" t="s">
        <v>253</v>
      </c>
      <c r="E238" s="134" t="s">
        <v>3896</v>
      </c>
      <c r="F238" s="135" t="s">
        <v>3897</v>
      </c>
      <c r="G238" s="136" t="s">
        <v>821</v>
      </c>
      <c r="H238" s="160"/>
      <c r="I238" s="138"/>
      <c r="J238" s="139">
        <f>ROUND(I238*H238,2)</f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315</v>
      </c>
      <c r="AT238" s="144" t="s">
        <v>253</v>
      </c>
      <c r="AU238" s="144" t="s">
        <v>85</v>
      </c>
      <c r="AY238" s="13" t="s">
        <v>251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3" t="s">
        <v>83</v>
      </c>
      <c r="BK238" s="145">
        <f>ROUND(I238*H238,2)</f>
        <v>0</v>
      </c>
      <c r="BL238" s="13" t="s">
        <v>315</v>
      </c>
      <c r="BM238" s="144" t="s">
        <v>4785</v>
      </c>
    </row>
    <row r="239" spans="2:65" s="11" customFormat="1" ht="22.9" customHeight="1">
      <c r="B239" s="120"/>
      <c r="D239" s="121" t="s">
        <v>75</v>
      </c>
      <c r="E239" s="130" t="s">
        <v>992</v>
      </c>
      <c r="F239" s="130" t="s">
        <v>993</v>
      </c>
      <c r="I239" s="123"/>
      <c r="J239" s="131">
        <f>BK239</f>
        <v>0</v>
      </c>
      <c r="L239" s="120"/>
      <c r="M239" s="125"/>
      <c r="P239" s="126">
        <f>SUM(P240:P250)</f>
        <v>0</v>
      </c>
      <c r="R239" s="126">
        <f>SUM(R240:R250)</f>
        <v>8.3044480000000004E-2</v>
      </c>
      <c r="T239" s="127">
        <f>SUM(T240:T250)</f>
        <v>0</v>
      </c>
      <c r="AR239" s="121" t="s">
        <v>85</v>
      </c>
      <c r="AT239" s="128" t="s">
        <v>75</v>
      </c>
      <c r="AU239" s="128" t="s">
        <v>83</v>
      </c>
      <c r="AY239" s="121" t="s">
        <v>251</v>
      </c>
      <c r="BK239" s="129">
        <f>SUM(BK240:BK250)</f>
        <v>0</v>
      </c>
    </row>
    <row r="240" spans="2:65" s="1" customFormat="1" ht="24.2" customHeight="1">
      <c r="B240" s="132"/>
      <c r="C240" s="133" t="s">
        <v>603</v>
      </c>
      <c r="D240" s="133" t="s">
        <v>253</v>
      </c>
      <c r="E240" s="134" t="s">
        <v>1019</v>
      </c>
      <c r="F240" s="135" t="s">
        <v>1020</v>
      </c>
      <c r="G240" s="136" t="s">
        <v>335</v>
      </c>
      <c r="H240" s="137">
        <v>2</v>
      </c>
      <c r="I240" s="138"/>
      <c r="J240" s="139">
        <f>ROUND(I240*H240,2)</f>
        <v>0</v>
      </c>
      <c r="K240" s="135" t="s">
        <v>257</v>
      </c>
      <c r="L240" s="28"/>
      <c r="M240" s="140" t="s">
        <v>1</v>
      </c>
      <c r="N240" s="141" t="s">
        <v>41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315</v>
      </c>
      <c r="AT240" s="144" t="s">
        <v>253</v>
      </c>
      <c r="AU240" s="144" t="s">
        <v>85</v>
      </c>
      <c r="AY240" s="13" t="s">
        <v>251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3" t="s">
        <v>83</v>
      </c>
      <c r="BK240" s="145">
        <f>ROUND(I240*H240,2)</f>
        <v>0</v>
      </c>
      <c r="BL240" s="13" t="s">
        <v>315</v>
      </c>
      <c r="BM240" s="144" t="s">
        <v>4786</v>
      </c>
    </row>
    <row r="241" spans="2:65" s="1" customFormat="1" ht="24.2" customHeight="1">
      <c r="B241" s="132"/>
      <c r="C241" s="146" t="s">
        <v>607</v>
      </c>
      <c r="D241" s="146" t="s">
        <v>423</v>
      </c>
      <c r="E241" s="147" t="s">
        <v>4787</v>
      </c>
      <c r="F241" s="148" t="s">
        <v>4788</v>
      </c>
      <c r="G241" s="149" t="s">
        <v>401</v>
      </c>
      <c r="H241" s="150">
        <v>1</v>
      </c>
      <c r="I241" s="151"/>
      <c r="J241" s="152">
        <f>ROUND(I241*H241,2)</f>
        <v>0</v>
      </c>
      <c r="K241" s="148" t="s">
        <v>1</v>
      </c>
      <c r="L241" s="153"/>
      <c r="M241" s="154" t="s">
        <v>1</v>
      </c>
      <c r="N241" s="155" t="s">
        <v>41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380</v>
      </c>
      <c r="AT241" s="144" t="s">
        <v>423</v>
      </c>
      <c r="AU241" s="144" t="s">
        <v>85</v>
      </c>
      <c r="AY241" s="13" t="s">
        <v>251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3" t="s">
        <v>83</v>
      </c>
      <c r="BK241" s="145">
        <f>ROUND(I241*H241,2)</f>
        <v>0</v>
      </c>
      <c r="BL241" s="13" t="s">
        <v>315</v>
      </c>
      <c r="BM241" s="144" t="s">
        <v>4789</v>
      </c>
    </row>
    <row r="242" spans="2:65" s="1" customFormat="1" ht="19.5">
      <c r="B242" s="28"/>
      <c r="D242" s="156" t="s">
        <v>679</v>
      </c>
      <c r="F242" s="157" t="s">
        <v>3903</v>
      </c>
      <c r="I242" s="158"/>
      <c r="L242" s="28"/>
      <c r="M242" s="159"/>
      <c r="T242" s="52"/>
      <c r="AT242" s="13" t="s">
        <v>679</v>
      </c>
      <c r="AU242" s="13" t="s">
        <v>85</v>
      </c>
    </row>
    <row r="243" spans="2:65" s="1" customFormat="1" ht="24.2" customHeight="1">
      <c r="B243" s="132"/>
      <c r="C243" s="146" t="s">
        <v>611</v>
      </c>
      <c r="D243" s="146" t="s">
        <v>423</v>
      </c>
      <c r="E243" s="147" t="s">
        <v>1023</v>
      </c>
      <c r="F243" s="148" t="s">
        <v>1024</v>
      </c>
      <c r="G243" s="149" t="s">
        <v>401</v>
      </c>
      <c r="H243" s="150">
        <v>1</v>
      </c>
      <c r="I243" s="151"/>
      <c r="J243" s="152">
        <f>ROUND(I243*H243,2)</f>
        <v>0</v>
      </c>
      <c r="K243" s="148" t="s">
        <v>1</v>
      </c>
      <c r="L243" s="153"/>
      <c r="M243" s="154" t="s">
        <v>1</v>
      </c>
      <c r="N243" s="155" t="s">
        <v>41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380</v>
      </c>
      <c r="AT243" s="144" t="s">
        <v>423</v>
      </c>
      <c r="AU243" s="144" t="s">
        <v>85</v>
      </c>
      <c r="AY243" s="13" t="s">
        <v>251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3" t="s">
        <v>83</v>
      </c>
      <c r="BK243" s="145">
        <f>ROUND(I243*H243,2)</f>
        <v>0</v>
      </c>
      <c r="BL243" s="13" t="s">
        <v>315</v>
      </c>
      <c r="BM243" s="144" t="s">
        <v>4790</v>
      </c>
    </row>
    <row r="244" spans="2:65" s="1" customFormat="1" ht="24.2" customHeight="1">
      <c r="B244" s="132"/>
      <c r="C244" s="133" t="s">
        <v>615</v>
      </c>
      <c r="D244" s="133" t="s">
        <v>253</v>
      </c>
      <c r="E244" s="134" t="s">
        <v>3925</v>
      </c>
      <c r="F244" s="135" t="s">
        <v>3926</v>
      </c>
      <c r="G244" s="136" t="s">
        <v>335</v>
      </c>
      <c r="H244" s="137">
        <v>2</v>
      </c>
      <c r="I244" s="138"/>
      <c r="J244" s="139">
        <f>ROUND(I244*H244,2)</f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315</v>
      </c>
      <c r="AT244" s="144" t="s">
        <v>253</v>
      </c>
      <c r="AU244" s="144" t="s">
        <v>85</v>
      </c>
      <c r="AY244" s="13" t="s">
        <v>251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3" t="s">
        <v>83</v>
      </c>
      <c r="BK244" s="145">
        <f>ROUND(I244*H244,2)</f>
        <v>0</v>
      </c>
      <c r="BL244" s="13" t="s">
        <v>315</v>
      </c>
      <c r="BM244" s="144" t="s">
        <v>4791</v>
      </c>
    </row>
    <row r="245" spans="2:65" s="1" customFormat="1" ht="24.2" customHeight="1">
      <c r="B245" s="132"/>
      <c r="C245" s="146" t="s">
        <v>619</v>
      </c>
      <c r="D245" s="146" t="s">
        <v>423</v>
      </c>
      <c r="E245" s="147" t="s">
        <v>4792</v>
      </c>
      <c r="F245" s="148" t="s">
        <v>4793</v>
      </c>
      <c r="G245" s="149" t="s">
        <v>401</v>
      </c>
      <c r="H245" s="150">
        <v>2</v>
      </c>
      <c r="I245" s="151"/>
      <c r="J245" s="152">
        <f>ROUND(I245*H245,2)</f>
        <v>0</v>
      </c>
      <c r="K245" s="148" t="s">
        <v>1</v>
      </c>
      <c r="L245" s="153"/>
      <c r="M245" s="154" t="s">
        <v>1</v>
      </c>
      <c r="N245" s="155" t="s">
        <v>41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380</v>
      </c>
      <c r="AT245" s="144" t="s">
        <v>423</v>
      </c>
      <c r="AU245" s="144" t="s">
        <v>85</v>
      </c>
      <c r="AY245" s="13" t="s">
        <v>251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3" t="s">
        <v>83</v>
      </c>
      <c r="BK245" s="145">
        <f>ROUND(I245*H245,2)</f>
        <v>0</v>
      </c>
      <c r="BL245" s="13" t="s">
        <v>315</v>
      </c>
      <c r="BM245" s="144" t="s">
        <v>4794</v>
      </c>
    </row>
    <row r="246" spans="2:65" s="1" customFormat="1" ht="19.5">
      <c r="B246" s="28"/>
      <c r="D246" s="156" t="s">
        <v>679</v>
      </c>
      <c r="F246" s="157" t="s">
        <v>3903</v>
      </c>
      <c r="I246" s="158"/>
      <c r="L246" s="28"/>
      <c r="M246" s="159"/>
      <c r="T246" s="52"/>
      <c r="AT246" s="13" t="s">
        <v>679</v>
      </c>
      <c r="AU246" s="13" t="s">
        <v>85</v>
      </c>
    </row>
    <row r="247" spans="2:65" s="1" customFormat="1" ht="24.2" customHeight="1">
      <c r="B247" s="132"/>
      <c r="C247" s="133" t="s">
        <v>623</v>
      </c>
      <c r="D247" s="133" t="s">
        <v>253</v>
      </c>
      <c r="E247" s="134" t="s">
        <v>3944</v>
      </c>
      <c r="F247" s="135" t="s">
        <v>3945</v>
      </c>
      <c r="G247" s="136" t="s">
        <v>335</v>
      </c>
      <c r="H247" s="137">
        <v>2</v>
      </c>
      <c r="I247" s="138"/>
      <c r="J247" s="139">
        <f>ROUND(I247*H247,2)</f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>O247*H247</f>
        <v>0</v>
      </c>
      <c r="Q247" s="142">
        <v>9.2000000000000003E-4</v>
      </c>
      <c r="R247" s="142">
        <f>Q247*H247</f>
        <v>1.8400000000000001E-3</v>
      </c>
      <c r="S247" s="142">
        <v>0</v>
      </c>
      <c r="T247" s="143">
        <f>S247*H247</f>
        <v>0</v>
      </c>
      <c r="AR247" s="144" t="s">
        <v>315</v>
      </c>
      <c r="AT247" s="144" t="s">
        <v>253</v>
      </c>
      <c r="AU247" s="144" t="s">
        <v>85</v>
      </c>
      <c r="AY247" s="13" t="s">
        <v>251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3" t="s">
        <v>83</v>
      </c>
      <c r="BK247" s="145">
        <f>ROUND(I247*H247,2)</f>
        <v>0</v>
      </c>
      <c r="BL247" s="13" t="s">
        <v>315</v>
      </c>
      <c r="BM247" s="144" t="s">
        <v>4795</v>
      </c>
    </row>
    <row r="248" spans="2:65" s="1" customFormat="1" ht="24.2" customHeight="1">
      <c r="B248" s="132"/>
      <c r="C248" s="146" t="s">
        <v>627</v>
      </c>
      <c r="D248" s="146" t="s">
        <v>423</v>
      </c>
      <c r="E248" s="147" t="s">
        <v>3947</v>
      </c>
      <c r="F248" s="148" t="s">
        <v>3948</v>
      </c>
      <c r="G248" s="149" t="s">
        <v>256</v>
      </c>
      <c r="H248" s="150">
        <v>3.1920000000000002</v>
      </c>
      <c r="I248" s="151"/>
      <c r="J248" s="152">
        <f>ROUND(I248*H248,2)</f>
        <v>0</v>
      </c>
      <c r="K248" s="148" t="s">
        <v>257</v>
      </c>
      <c r="L248" s="153"/>
      <c r="M248" s="154" t="s">
        <v>1</v>
      </c>
      <c r="N248" s="155" t="s">
        <v>41</v>
      </c>
      <c r="P248" s="142">
        <f>O248*H248</f>
        <v>0</v>
      </c>
      <c r="Q248" s="142">
        <v>2.5440000000000001E-2</v>
      </c>
      <c r="R248" s="142">
        <f>Q248*H248</f>
        <v>8.1204480000000009E-2</v>
      </c>
      <c r="S248" s="142">
        <v>0</v>
      </c>
      <c r="T248" s="143">
        <f>S248*H248</f>
        <v>0</v>
      </c>
      <c r="AR248" s="144" t="s">
        <v>380</v>
      </c>
      <c r="AT248" s="144" t="s">
        <v>423</v>
      </c>
      <c r="AU248" s="144" t="s">
        <v>85</v>
      </c>
      <c r="AY248" s="13" t="s">
        <v>251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3" t="s">
        <v>83</v>
      </c>
      <c r="BK248" s="145">
        <f>ROUND(I248*H248,2)</f>
        <v>0</v>
      </c>
      <c r="BL248" s="13" t="s">
        <v>315</v>
      </c>
      <c r="BM248" s="144" t="s">
        <v>4796</v>
      </c>
    </row>
    <row r="249" spans="2:65" s="1" customFormat="1" ht="19.5">
      <c r="B249" s="28"/>
      <c r="D249" s="156" t="s">
        <v>679</v>
      </c>
      <c r="F249" s="157" t="s">
        <v>3950</v>
      </c>
      <c r="I249" s="158"/>
      <c r="L249" s="28"/>
      <c r="M249" s="159"/>
      <c r="T249" s="52"/>
      <c r="AT249" s="13" t="s">
        <v>679</v>
      </c>
      <c r="AU249" s="13" t="s">
        <v>85</v>
      </c>
    </row>
    <row r="250" spans="2:65" s="1" customFormat="1" ht="24.2" customHeight="1">
      <c r="B250" s="132"/>
      <c r="C250" s="133" t="s">
        <v>635</v>
      </c>
      <c r="D250" s="133" t="s">
        <v>253</v>
      </c>
      <c r="E250" s="134" t="s">
        <v>1130</v>
      </c>
      <c r="F250" s="135" t="s">
        <v>1131</v>
      </c>
      <c r="G250" s="136" t="s">
        <v>821</v>
      </c>
      <c r="H250" s="160"/>
      <c r="I250" s="138"/>
      <c r="J250" s="139">
        <f>ROUND(I250*H250,2)</f>
        <v>0</v>
      </c>
      <c r="K250" s="135" t="s">
        <v>257</v>
      </c>
      <c r="L250" s="28"/>
      <c r="M250" s="140" t="s">
        <v>1</v>
      </c>
      <c r="N250" s="141" t="s">
        <v>41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315</v>
      </c>
      <c r="AT250" s="144" t="s">
        <v>253</v>
      </c>
      <c r="AU250" s="144" t="s">
        <v>85</v>
      </c>
      <c r="AY250" s="13" t="s">
        <v>251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3" t="s">
        <v>83</v>
      </c>
      <c r="BK250" s="145">
        <f>ROUND(I250*H250,2)</f>
        <v>0</v>
      </c>
      <c r="BL250" s="13" t="s">
        <v>315</v>
      </c>
      <c r="BM250" s="144" t="s">
        <v>4797</v>
      </c>
    </row>
    <row r="251" spans="2:65" s="11" customFormat="1" ht="22.9" customHeight="1">
      <c r="B251" s="120"/>
      <c r="D251" s="121" t="s">
        <v>75</v>
      </c>
      <c r="E251" s="130" t="s">
        <v>1133</v>
      </c>
      <c r="F251" s="130" t="s">
        <v>1134</v>
      </c>
      <c r="I251" s="123"/>
      <c r="J251" s="131">
        <f>BK251</f>
        <v>0</v>
      </c>
      <c r="L251" s="120"/>
      <c r="M251" s="125"/>
      <c r="P251" s="126">
        <f>SUM(P252:P253)</f>
        <v>0</v>
      </c>
      <c r="R251" s="126">
        <f>SUM(R252:R253)</f>
        <v>0</v>
      </c>
      <c r="T251" s="127">
        <f>SUM(T252:T253)</f>
        <v>0</v>
      </c>
      <c r="AR251" s="121" t="s">
        <v>85</v>
      </c>
      <c r="AT251" s="128" t="s">
        <v>75</v>
      </c>
      <c r="AU251" s="128" t="s">
        <v>83</v>
      </c>
      <c r="AY251" s="121" t="s">
        <v>251</v>
      </c>
      <c r="BK251" s="129">
        <f>SUM(BK252:BK253)</f>
        <v>0</v>
      </c>
    </row>
    <row r="252" spans="2:65" s="1" customFormat="1" ht="16.5" customHeight="1">
      <c r="B252" s="132"/>
      <c r="C252" s="133" t="s">
        <v>639</v>
      </c>
      <c r="D252" s="133" t="s">
        <v>253</v>
      </c>
      <c r="E252" s="134" t="s">
        <v>4798</v>
      </c>
      <c r="F252" s="135" t="s">
        <v>4799</v>
      </c>
      <c r="G252" s="136" t="s">
        <v>401</v>
      </c>
      <c r="H252" s="137">
        <v>1</v>
      </c>
      <c r="I252" s="138"/>
      <c r="J252" s="139">
        <f>ROUND(I252*H252,2)</f>
        <v>0</v>
      </c>
      <c r="K252" s="135" t="s">
        <v>1</v>
      </c>
      <c r="L252" s="28"/>
      <c r="M252" s="140" t="s">
        <v>1</v>
      </c>
      <c r="N252" s="141" t="s">
        <v>41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315</v>
      </c>
      <c r="AT252" s="144" t="s">
        <v>253</v>
      </c>
      <c r="AU252" s="144" t="s">
        <v>85</v>
      </c>
      <c r="AY252" s="13" t="s">
        <v>251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3" t="s">
        <v>83</v>
      </c>
      <c r="BK252" s="145">
        <f>ROUND(I252*H252,2)</f>
        <v>0</v>
      </c>
      <c r="BL252" s="13" t="s">
        <v>315</v>
      </c>
      <c r="BM252" s="144" t="s">
        <v>4800</v>
      </c>
    </row>
    <row r="253" spans="2:65" s="1" customFormat="1" ht="24.2" customHeight="1">
      <c r="B253" s="132"/>
      <c r="C253" s="133" t="s">
        <v>643</v>
      </c>
      <c r="D253" s="133" t="s">
        <v>253</v>
      </c>
      <c r="E253" s="134" t="s">
        <v>1229</v>
      </c>
      <c r="F253" s="135" t="s">
        <v>1230</v>
      </c>
      <c r="G253" s="136" t="s">
        <v>821</v>
      </c>
      <c r="H253" s="160"/>
      <c r="I253" s="138"/>
      <c r="J253" s="139">
        <f>ROUND(I253*H253,2)</f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315</v>
      </c>
      <c r="AT253" s="144" t="s">
        <v>253</v>
      </c>
      <c r="AU253" s="144" t="s">
        <v>85</v>
      </c>
      <c r="AY253" s="13" t="s">
        <v>251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3" t="s">
        <v>83</v>
      </c>
      <c r="BK253" s="145">
        <f>ROUND(I253*H253,2)</f>
        <v>0</v>
      </c>
      <c r="BL253" s="13" t="s">
        <v>315</v>
      </c>
      <c r="BM253" s="144" t="s">
        <v>4801</v>
      </c>
    </row>
    <row r="254" spans="2:65" s="11" customFormat="1" ht="22.9" customHeight="1">
      <c r="B254" s="120"/>
      <c r="D254" s="121" t="s">
        <v>75</v>
      </c>
      <c r="E254" s="130" t="s">
        <v>1288</v>
      </c>
      <c r="F254" s="130" t="s">
        <v>1289</v>
      </c>
      <c r="I254" s="123"/>
      <c r="J254" s="131">
        <f>BK254</f>
        <v>0</v>
      </c>
      <c r="L254" s="120"/>
      <c r="M254" s="125"/>
      <c r="P254" s="126">
        <f>SUM(P255:P260)</f>
        <v>0</v>
      </c>
      <c r="R254" s="126">
        <f>SUM(R255:R260)</f>
        <v>8.2835240000000004E-2</v>
      </c>
      <c r="T254" s="127">
        <f>SUM(T255:T260)</f>
        <v>1.915E-2</v>
      </c>
      <c r="AR254" s="121" t="s">
        <v>85</v>
      </c>
      <c r="AT254" s="128" t="s">
        <v>75</v>
      </c>
      <c r="AU254" s="128" t="s">
        <v>83</v>
      </c>
      <c r="AY254" s="121" t="s">
        <v>251</v>
      </c>
      <c r="BK254" s="129">
        <f>SUM(BK255:BK260)</f>
        <v>0</v>
      </c>
    </row>
    <row r="255" spans="2:65" s="1" customFormat="1" ht="24.2" customHeight="1">
      <c r="B255" s="132"/>
      <c r="C255" s="133" t="s">
        <v>647</v>
      </c>
      <c r="D255" s="133" t="s">
        <v>253</v>
      </c>
      <c r="E255" s="134" t="s">
        <v>1291</v>
      </c>
      <c r="F255" s="135" t="s">
        <v>3175</v>
      </c>
      <c r="G255" s="136" t="s">
        <v>256</v>
      </c>
      <c r="H255" s="137">
        <v>7.66</v>
      </c>
      <c r="I255" s="138"/>
      <c r="J255" s="139">
        <f t="shared" ref="J255:J260" si="50">ROUND(I255*H255,2)</f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 t="shared" ref="P255:P260" si="51">O255*H255</f>
        <v>0</v>
      </c>
      <c r="Q255" s="142">
        <v>3.0000000000000001E-5</v>
      </c>
      <c r="R255" s="142">
        <f t="shared" ref="R255:R260" si="52">Q255*H255</f>
        <v>2.298E-4</v>
      </c>
      <c r="S255" s="142">
        <v>0</v>
      </c>
      <c r="T255" s="143">
        <f t="shared" ref="T255:T260" si="53">S255*H255</f>
        <v>0</v>
      </c>
      <c r="AR255" s="144" t="s">
        <v>315</v>
      </c>
      <c r="AT255" s="144" t="s">
        <v>253</v>
      </c>
      <c r="AU255" s="144" t="s">
        <v>85</v>
      </c>
      <c r="AY255" s="13" t="s">
        <v>251</v>
      </c>
      <c r="BE255" s="145">
        <f t="shared" ref="BE255:BE260" si="54">IF(N255="základní",J255,0)</f>
        <v>0</v>
      </c>
      <c r="BF255" s="145">
        <f t="shared" ref="BF255:BF260" si="55">IF(N255="snížená",J255,0)</f>
        <v>0</v>
      </c>
      <c r="BG255" s="145">
        <f t="shared" ref="BG255:BG260" si="56">IF(N255="zákl. přenesená",J255,0)</f>
        <v>0</v>
      </c>
      <c r="BH255" s="145">
        <f t="shared" ref="BH255:BH260" si="57">IF(N255="sníž. přenesená",J255,0)</f>
        <v>0</v>
      </c>
      <c r="BI255" s="145">
        <f t="shared" ref="BI255:BI260" si="58">IF(N255="nulová",J255,0)</f>
        <v>0</v>
      </c>
      <c r="BJ255" s="13" t="s">
        <v>83</v>
      </c>
      <c r="BK255" s="145">
        <f t="shared" ref="BK255:BK260" si="59">ROUND(I255*H255,2)</f>
        <v>0</v>
      </c>
      <c r="BL255" s="13" t="s">
        <v>315</v>
      </c>
      <c r="BM255" s="144" t="s">
        <v>4802</v>
      </c>
    </row>
    <row r="256" spans="2:65" s="1" customFormat="1" ht="24.2" customHeight="1">
      <c r="B256" s="132"/>
      <c r="C256" s="133" t="s">
        <v>651</v>
      </c>
      <c r="D256" s="133" t="s">
        <v>253</v>
      </c>
      <c r="E256" s="134" t="s">
        <v>1295</v>
      </c>
      <c r="F256" s="135" t="s">
        <v>3177</v>
      </c>
      <c r="G256" s="136" t="s">
        <v>256</v>
      </c>
      <c r="H256" s="137">
        <v>7.66</v>
      </c>
      <c r="I256" s="138"/>
      <c r="J256" s="139">
        <f t="shared" si="50"/>
        <v>0</v>
      </c>
      <c r="K256" s="135" t="s">
        <v>257</v>
      </c>
      <c r="L256" s="28"/>
      <c r="M256" s="140" t="s">
        <v>1</v>
      </c>
      <c r="N256" s="141" t="s">
        <v>41</v>
      </c>
      <c r="P256" s="142">
        <f t="shared" si="51"/>
        <v>0</v>
      </c>
      <c r="Q256" s="142">
        <v>7.5799999999999999E-3</v>
      </c>
      <c r="R256" s="142">
        <f t="shared" si="52"/>
        <v>5.8062799999999998E-2</v>
      </c>
      <c r="S256" s="142">
        <v>0</v>
      </c>
      <c r="T256" s="143">
        <f t="shared" si="53"/>
        <v>0</v>
      </c>
      <c r="AR256" s="144" t="s">
        <v>315</v>
      </c>
      <c r="AT256" s="144" t="s">
        <v>253</v>
      </c>
      <c r="AU256" s="144" t="s">
        <v>85</v>
      </c>
      <c r="AY256" s="13" t="s">
        <v>251</v>
      </c>
      <c r="BE256" s="145">
        <f t="shared" si="54"/>
        <v>0</v>
      </c>
      <c r="BF256" s="145">
        <f t="shared" si="55"/>
        <v>0</v>
      </c>
      <c r="BG256" s="145">
        <f t="shared" si="56"/>
        <v>0</v>
      </c>
      <c r="BH256" s="145">
        <f t="shared" si="57"/>
        <v>0</v>
      </c>
      <c r="BI256" s="145">
        <f t="shared" si="58"/>
        <v>0</v>
      </c>
      <c r="BJ256" s="13" t="s">
        <v>83</v>
      </c>
      <c r="BK256" s="145">
        <f t="shared" si="59"/>
        <v>0</v>
      </c>
      <c r="BL256" s="13" t="s">
        <v>315</v>
      </c>
      <c r="BM256" s="144" t="s">
        <v>4803</v>
      </c>
    </row>
    <row r="257" spans="2:65" s="1" customFormat="1" ht="24.2" customHeight="1">
      <c r="B257" s="132"/>
      <c r="C257" s="133" t="s">
        <v>655</v>
      </c>
      <c r="D257" s="133" t="s">
        <v>253</v>
      </c>
      <c r="E257" s="134" t="s">
        <v>4080</v>
      </c>
      <c r="F257" s="135" t="s">
        <v>4081</v>
      </c>
      <c r="G257" s="136" t="s">
        <v>256</v>
      </c>
      <c r="H257" s="137">
        <v>7.66</v>
      </c>
      <c r="I257" s="138"/>
      <c r="J257" s="139">
        <f t="shared" si="50"/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si="51"/>
        <v>0</v>
      </c>
      <c r="Q257" s="142">
        <v>0</v>
      </c>
      <c r="R257" s="142">
        <f t="shared" si="52"/>
        <v>0</v>
      </c>
      <c r="S257" s="142">
        <v>2.5000000000000001E-3</v>
      </c>
      <c r="T257" s="143">
        <f t="shared" si="53"/>
        <v>1.915E-2</v>
      </c>
      <c r="AR257" s="144" t="s">
        <v>315</v>
      </c>
      <c r="AT257" s="144" t="s">
        <v>253</v>
      </c>
      <c r="AU257" s="144" t="s">
        <v>85</v>
      </c>
      <c r="AY257" s="13" t="s">
        <v>251</v>
      </c>
      <c r="BE257" s="145">
        <f t="shared" si="54"/>
        <v>0</v>
      </c>
      <c r="BF257" s="145">
        <f t="shared" si="55"/>
        <v>0</v>
      </c>
      <c r="BG257" s="145">
        <f t="shared" si="56"/>
        <v>0</v>
      </c>
      <c r="BH257" s="145">
        <f t="shared" si="57"/>
        <v>0</v>
      </c>
      <c r="BI257" s="145">
        <f t="shared" si="58"/>
        <v>0</v>
      </c>
      <c r="BJ257" s="13" t="s">
        <v>83</v>
      </c>
      <c r="BK257" s="145">
        <f t="shared" si="59"/>
        <v>0</v>
      </c>
      <c r="BL257" s="13" t="s">
        <v>315</v>
      </c>
      <c r="BM257" s="144" t="s">
        <v>4804</v>
      </c>
    </row>
    <row r="258" spans="2:65" s="1" customFormat="1" ht="16.5" customHeight="1">
      <c r="B258" s="132"/>
      <c r="C258" s="133" t="s">
        <v>659</v>
      </c>
      <c r="D258" s="133" t="s">
        <v>253</v>
      </c>
      <c r="E258" s="134" t="s">
        <v>1299</v>
      </c>
      <c r="F258" s="135" t="s">
        <v>1300</v>
      </c>
      <c r="G258" s="136" t="s">
        <v>256</v>
      </c>
      <c r="H258" s="137">
        <v>7.66</v>
      </c>
      <c r="I258" s="138"/>
      <c r="J258" s="139">
        <f t="shared" si="5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51"/>
        <v>0</v>
      </c>
      <c r="Q258" s="142">
        <v>2.9999999999999997E-4</v>
      </c>
      <c r="R258" s="142">
        <f t="shared" si="52"/>
        <v>2.2979999999999997E-3</v>
      </c>
      <c r="S258" s="142">
        <v>0</v>
      </c>
      <c r="T258" s="143">
        <f t="shared" si="53"/>
        <v>0</v>
      </c>
      <c r="AR258" s="144" t="s">
        <v>315</v>
      </c>
      <c r="AT258" s="144" t="s">
        <v>253</v>
      </c>
      <c r="AU258" s="144" t="s">
        <v>85</v>
      </c>
      <c r="AY258" s="13" t="s">
        <v>251</v>
      </c>
      <c r="BE258" s="145">
        <f t="shared" si="54"/>
        <v>0</v>
      </c>
      <c r="BF258" s="145">
        <f t="shared" si="55"/>
        <v>0</v>
      </c>
      <c r="BG258" s="145">
        <f t="shared" si="56"/>
        <v>0</v>
      </c>
      <c r="BH258" s="145">
        <f t="shared" si="57"/>
        <v>0</v>
      </c>
      <c r="BI258" s="145">
        <f t="shared" si="58"/>
        <v>0</v>
      </c>
      <c r="BJ258" s="13" t="s">
        <v>83</v>
      </c>
      <c r="BK258" s="145">
        <f t="shared" si="59"/>
        <v>0</v>
      </c>
      <c r="BL258" s="13" t="s">
        <v>315</v>
      </c>
      <c r="BM258" s="144" t="s">
        <v>4805</v>
      </c>
    </row>
    <row r="259" spans="2:65" s="1" customFormat="1" ht="16.5" customHeight="1">
      <c r="B259" s="132"/>
      <c r="C259" s="146" t="s">
        <v>663</v>
      </c>
      <c r="D259" s="146" t="s">
        <v>423</v>
      </c>
      <c r="E259" s="147" t="s">
        <v>1303</v>
      </c>
      <c r="F259" s="148" t="s">
        <v>1304</v>
      </c>
      <c r="G259" s="149" t="s">
        <v>256</v>
      </c>
      <c r="H259" s="150">
        <v>8.4260000000000002</v>
      </c>
      <c r="I259" s="151"/>
      <c r="J259" s="152">
        <f t="shared" si="50"/>
        <v>0</v>
      </c>
      <c r="K259" s="148" t="s">
        <v>257</v>
      </c>
      <c r="L259" s="153"/>
      <c r="M259" s="154" t="s">
        <v>1</v>
      </c>
      <c r="N259" s="155" t="s">
        <v>41</v>
      </c>
      <c r="P259" s="142">
        <f t="shared" si="51"/>
        <v>0</v>
      </c>
      <c r="Q259" s="142">
        <v>2.64E-3</v>
      </c>
      <c r="R259" s="142">
        <f t="shared" si="52"/>
        <v>2.224464E-2</v>
      </c>
      <c r="S259" s="142">
        <v>0</v>
      </c>
      <c r="T259" s="143">
        <f t="shared" si="53"/>
        <v>0</v>
      </c>
      <c r="AR259" s="144" t="s">
        <v>380</v>
      </c>
      <c r="AT259" s="144" t="s">
        <v>423</v>
      </c>
      <c r="AU259" s="144" t="s">
        <v>85</v>
      </c>
      <c r="AY259" s="13" t="s">
        <v>251</v>
      </c>
      <c r="BE259" s="145">
        <f t="shared" si="54"/>
        <v>0</v>
      </c>
      <c r="BF259" s="145">
        <f t="shared" si="55"/>
        <v>0</v>
      </c>
      <c r="BG259" s="145">
        <f t="shared" si="56"/>
        <v>0</v>
      </c>
      <c r="BH259" s="145">
        <f t="shared" si="57"/>
        <v>0</v>
      </c>
      <c r="BI259" s="145">
        <f t="shared" si="58"/>
        <v>0</v>
      </c>
      <c r="BJ259" s="13" t="s">
        <v>83</v>
      </c>
      <c r="BK259" s="145">
        <f t="shared" si="59"/>
        <v>0</v>
      </c>
      <c r="BL259" s="13" t="s">
        <v>315</v>
      </c>
      <c r="BM259" s="144" t="s">
        <v>4806</v>
      </c>
    </row>
    <row r="260" spans="2:65" s="1" customFormat="1" ht="24.2" customHeight="1">
      <c r="B260" s="132"/>
      <c r="C260" s="133" t="s">
        <v>667</v>
      </c>
      <c r="D260" s="133" t="s">
        <v>253</v>
      </c>
      <c r="E260" s="134" t="s">
        <v>1307</v>
      </c>
      <c r="F260" s="135" t="s">
        <v>1308</v>
      </c>
      <c r="G260" s="136" t="s">
        <v>821</v>
      </c>
      <c r="H260" s="160"/>
      <c r="I260" s="138"/>
      <c r="J260" s="139">
        <f t="shared" si="50"/>
        <v>0</v>
      </c>
      <c r="K260" s="135" t="s">
        <v>257</v>
      </c>
      <c r="L260" s="28"/>
      <c r="M260" s="140" t="s">
        <v>1</v>
      </c>
      <c r="N260" s="141" t="s">
        <v>41</v>
      </c>
      <c r="P260" s="142">
        <f t="shared" si="51"/>
        <v>0</v>
      </c>
      <c r="Q260" s="142">
        <v>0</v>
      </c>
      <c r="R260" s="142">
        <f t="shared" si="52"/>
        <v>0</v>
      </c>
      <c r="S260" s="142">
        <v>0</v>
      </c>
      <c r="T260" s="143">
        <f t="shared" si="53"/>
        <v>0</v>
      </c>
      <c r="AR260" s="144" t="s">
        <v>315</v>
      </c>
      <c r="AT260" s="144" t="s">
        <v>253</v>
      </c>
      <c r="AU260" s="144" t="s">
        <v>85</v>
      </c>
      <c r="AY260" s="13" t="s">
        <v>251</v>
      </c>
      <c r="BE260" s="145">
        <f t="shared" si="54"/>
        <v>0</v>
      </c>
      <c r="BF260" s="145">
        <f t="shared" si="55"/>
        <v>0</v>
      </c>
      <c r="BG260" s="145">
        <f t="shared" si="56"/>
        <v>0</v>
      </c>
      <c r="BH260" s="145">
        <f t="shared" si="57"/>
        <v>0</v>
      </c>
      <c r="BI260" s="145">
        <f t="shared" si="58"/>
        <v>0</v>
      </c>
      <c r="BJ260" s="13" t="s">
        <v>83</v>
      </c>
      <c r="BK260" s="145">
        <f t="shared" si="59"/>
        <v>0</v>
      </c>
      <c r="BL260" s="13" t="s">
        <v>315</v>
      </c>
      <c r="BM260" s="144" t="s">
        <v>4807</v>
      </c>
    </row>
    <row r="261" spans="2:65" s="11" customFormat="1" ht="22.9" customHeight="1">
      <c r="B261" s="120"/>
      <c r="D261" s="121" t="s">
        <v>75</v>
      </c>
      <c r="E261" s="130" t="s">
        <v>1369</v>
      </c>
      <c r="F261" s="130" t="s">
        <v>1370</v>
      </c>
      <c r="I261" s="123"/>
      <c r="J261" s="131">
        <f>BK261</f>
        <v>0</v>
      </c>
      <c r="L261" s="120"/>
      <c r="M261" s="125"/>
      <c r="P261" s="126">
        <f>SUM(P262:P263)</f>
        <v>0</v>
      </c>
      <c r="R261" s="126">
        <f>SUM(R262:R263)</f>
        <v>0.27332347000000001</v>
      </c>
      <c r="T261" s="127">
        <f>SUM(T262:T263)</f>
        <v>0</v>
      </c>
      <c r="AR261" s="121" t="s">
        <v>85</v>
      </c>
      <c r="AT261" s="128" t="s">
        <v>75</v>
      </c>
      <c r="AU261" s="128" t="s">
        <v>83</v>
      </c>
      <c r="AY261" s="121" t="s">
        <v>251</v>
      </c>
      <c r="BK261" s="129">
        <f>SUM(BK262:BK263)</f>
        <v>0</v>
      </c>
    </row>
    <row r="262" spans="2:65" s="1" customFormat="1" ht="33" customHeight="1">
      <c r="B262" s="132"/>
      <c r="C262" s="133" t="s">
        <v>671</v>
      </c>
      <c r="D262" s="133" t="s">
        <v>253</v>
      </c>
      <c r="E262" s="134" t="s">
        <v>1372</v>
      </c>
      <c r="F262" s="135" t="s">
        <v>3182</v>
      </c>
      <c r="G262" s="136" t="s">
        <v>256</v>
      </c>
      <c r="H262" s="137">
        <v>557.803</v>
      </c>
      <c r="I262" s="138"/>
      <c r="J262" s="139">
        <f>ROUND(I262*H262,2)</f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>O262*H262</f>
        <v>0</v>
      </c>
      <c r="Q262" s="142">
        <v>2.0000000000000001E-4</v>
      </c>
      <c r="R262" s="142">
        <f>Q262*H262</f>
        <v>0.11156060000000001</v>
      </c>
      <c r="S262" s="142">
        <v>0</v>
      </c>
      <c r="T262" s="143">
        <f>S262*H262</f>
        <v>0</v>
      </c>
      <c r="AR262" s="144" t="s">
        <v>315</v>
      </c>
      <c r="AT262" s="144" t="s">
        <v>253</v>
      </c>
      <c r="AU262" s="144" t="s">
        <v>85</v>
      </c>
      <c r="AY262" s="13" t="s">
        <v>251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3" t="s">
        <v>83</v>
      </c>
      <c r="BK262" s="145">
        <f>ROUND(I262*H262,2)</f>
        <v>0</v>
      </c>
      <c r="BL262" s="13" t="s">
        <v>315</v>
      </c>
      <c r="BM262" s="144" t="s">
        <v>4808</v>
      </c>
    </row>
    <row r="263" spans="2:65" s="1" customFormat="1" ht="24.2" customHeight="1">
      <c r="B263" s="132"/>
      <c r="C263" s="133" t="s">
        <v>675</v>
      </c>
      <c r="D263" s="133" t="s">
        <v>253</v>
      </c>
      <c r="E263" s="134" t="s">
        <v>1384</v>
      </c>
      <c r="F263" s="135" t="s">
        <v>1385</v>
      </c>
      <c r="G263" s="136" t="s">
        <v>256</v>
      </c>
      <c r="H263" s="137">
        <v>557.803</v>
      </c>
      <c r="I263" s="138"/>
      <c r="J263" s="139">
        <f>ROUND(I263*H263,2)</f>
        <v>0</v>
      </c>
      <c r="K263" s="135" t="s">
        <v>257</v>
      </c>
      <c r="L263" s="28"/>
      <c r="M263" s="161" t="s">
        <v>1</v>
      </c>
      <c r="N263" s="162" t="s">
        <v>41</v>
      </c>
      <c r="O263" s="163"/>
      <c r="P263" s="164">
        <f>O263*H263</f>
        <v>0</v>
      </c>
      <c r="Q263" s="164">
        <v>2.9E-4</v>
      </c>
      <c r="R263" s="164">
        <f>Q263*H263</f>
        <v>0.16176287</v>
      </c>
      <c r="S263" s="164">
        <v>0</v>
      </c>
      <c r="T263" s="165">
        <f>S263*H263</f>
        <v>0</v>
      </c>
      <c r="AR263" s="144" t="s">
        <v>315</v>
      </c>
      <c r="AT263" s="144" t="s">
        <v>253</v>
      </c>
      <c r="AU263" s="144" t="s">
        <v>85</v>
      </c>
      <c r="AY263" s="13" t="s">
        <v>251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3" t="s">
        <v>83</v>
      </c>
      <c r="BK263" s="145">
        <f>ROUND(I263*H263,2)</f>
        <v>0</v>
      </c>
      <c r="BL263" s="13" t="s">
        <v>315</v>
      </c>
      <c r="BM263" s="144" t="s">
        <v>4809</v>
      </c>
    </row>
    <row r="264" spans="2:65" s="1" customFormat="1" ht="6.95" customHeight="1"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28"/>
    </row>
  </sheetData>
  <autoFilter ref="C140:K263" xr:uid="{00000000-0009-0000-0000-000016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4811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ROUND((SUM(BE126:BE133)),  2)</f>
        <v>0</v>
      </c>
      <c r="I37" s="92">
        <v>0.21</v>
      </c>
      <c r="J37" s="81">
        <f>ROUND(((SUM(BE126:BE133))*I37),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ROUND((SUM(BF126:BF133)),  2)</f>
        <v>0</v>
      </c>
      <c r="I38" s="92">
        <v>0.15</v>
      </c>
      <c r="J38" s="81">
        <f>ROUND(((SUM(BF126:BF133))*I38),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ROUND((SUM(BG126:BG133)),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ROUND((SUM(BH126:BH133)),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ROUND((SUM(BI126:BI133)),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02.04_NEP - VYTÁPĚNÍ II.etapa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3187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3394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4810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16.5" customHeight="1">
      <c r="B118" s="28"/>
      <c r="E118" s="192" t="str">
        <f>E13</f>
        <v>SO 02.04_NEP - VYTÁPĚNÍ II.etapa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781</v>
      </c>
      <c r="F127" s="122" t="s">
        <v>782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83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3188</v>
      </c>
      <c r="F128" s="130" t="s">
        <v>3189</v>
      </c>
      <c r="I128" s="123"/>
      <c r="J128" s="131">
        <f>BK128</f>
        <v>0</v>
      </c>
      <c r="L128" s="120"/>
      <c r="M128" s="125"/>
      <c r="P128" s="126">
        <f>SUM(P129:P133)</f>
        <v>0</v>
      </c>
      <c r="R128" s="126">
        <f>SUM(R129:R133)</f>
        <v>0</v>
      </c>
      <c r="T128" s="127">
        <f>SUM(T129:T133)</f>
        <v>0</v>
      </c>
      <c r="AR128" s="121" t="s">
        <v>83</v>
      </c>
      <c r="AT128" s="128" t="s">
        <v>75</v>
      </c>
      <c r="AU128" s="128" t="s">
        <v>83</v>
      </c>
      <c r="AY128" s="121" t="s">
        <v>251</v>
      </c>
      <c r="BK128" s="129">
        <f>SUM(BK129:BK133)</f>
        <v>0</v>
      </c>
    </row>
    <row r="129" spans="2:65" s="1" customFormat="1" ht="21.75" customHeight="1">
      <c r="B129" s="132"/>
      <c r="C129" s="133" t="s">
        <v>83</v>
      </c>
      <c r="D129" s="133" t="s">
        <v>253</v>
      </c>
      <c r="E129" s="134" t="s">
        <v>3190</v>
      </c>
      <c r="F129" s="135" t="s">
        <v>3191</v>
      </c>
      <c r="G129" s="136" t="s">
        <v>1671</v>
      </c>
      <c r="H129" s="137">
        <v>24</v>
      </c>
      <c r="I129" s="138"/>
      <c r="J129" s="139">
        <f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3" t="s">
        <v>83</v>
      </c>
      <c r="BK129" s="145">
        <f>ROUND(I129*H129,2)</f>
        <v>0</v>
      </c>
      <c r="BL129" s="13" t="s">
        <v>258</v>
      </c>
      <c r="BM129" s="144" t="s">
        <v>4812</v>
      </c>
    </row>
    <row r="130" spans="2:65" s="1" customFormat="1" ht="37.9" customHeight="1">
      <c r="B130" s="132"/>
      <c r="C130" s="133" t="s">
        <v>85</v>
      </c>
      <c r="D130" s="133" t="s">
        <v>253</v>
      </c>
      <c r="E130" s="134" t="s">
        <v>3193</v>
      </c>
      <c r="F130" s="135" t="s">
        <v>3194</v>
      </c>
      <c r="G130" s="136" t="s">
        <v>335</v>
      </c>
      <c r="H130" s="137">
        <v>1</v>
      </c>
      <c r="I130" s="138"/>
      <c r="J130" s="139">
        <f>ROUND(I130*H130,2)</f>
        <v>0</v>
      </c>
      <c r="K130" s="135" t="s">
        <v>1</v>
      </c>
      <c r="L130" s="28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3" t="s">
        <v>83</v>
      </c>
      <c r="BK130" s="145">
        <f>ROUND(I130*H130,2)</f>
        <v>0</v>
      </c>
      <c r="BL130" s="13" t="s">
        <v>258</v>
      </c>
      <c r="BM130" s="144" t="s">
        <v>4813</v>
      </c>
    </row>
    <row r="131" spans="2:65" s="1" customFormat="1" ht="37.9" customHeight="1">
      <c r="B131" s="132"/>
      <c r="C131" s="133" t="s">
        <v>93</v>
      </c>
      <c r="D131" s="133" t="s">
        <v>253</v>
      </c>
      <c r="E131" s="134" t="s">
        <v>3196</v>
      </c>
      <c r="F131" s="135" t="s">
        <v>3197</v>
      </c>
      <c r="G131" s="136" t="s">
        <v>335</v>
      </c>
      <c r="H131" s="137">
        <v>1</v>
      </c>
      <c r="I131" s="138"/>
      <c r="J131" s="139">
        <f>ROUND(I131*H131,2)</f>
        <v>0</v>
      </c>
      <c r="K131" s="135" t="s">
        <v>1</v>
      </c>
      <c r="L131" s="28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258</v>
      </c>
      <c r="AT131" s="144" t="s">
        <v>253</v>
      </c>
      <c r="AU131" s="144" t="s">
        <v>85</v>
      </c>
      <c r="AY131" s="13" t="s">
        <v>251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3" t="s">
        <v>83</v>
      </c>
      <c r="BK131" s="145">
        <f>ROUND(I131*H131,2)</f>
        <v>0</v>
      </c>
      <c r="BL131" s="13" t="s">
        <v>258</v>
      </c>
      <c r="BM131" s="144" t="s">
        <v>4814</v>
      </c>
    </row>
    <row r="132" spans="2:65" s="1" customFormat="1" ht="24.2" customHeight="1">
      <c r="B132" s="132"/>
      <c r="C132" s="133" t="s">
        <v>258</v>
      </c>
      <c r="D132" s="133" t="s">
        <v>253</v>
      </c>
      <c r="E132" s="134" t="s">
        <v>3199</v>
      </c>
      <c r="F132" s="135" t="s">
        <v>3200</v>
      </c>
      <c r="G132" s="136" t="s">
        <v>1671</v>
      </c>
      <c r="H132" s="137">
        <v>48</v>
      </c>
      <c r="I132" s="138"/>
      <c r="J132" s="139">
        <f>ROUND(I132*H132,2)</f>
        <v>0</v>
      </c>
      <c r="K132" s="135" t="s">
        <v>1</v>
      </c>
      <c r="L132" s="28"/>
      <c r="M132" s="140" t="s">
        <v>1</v>
      </c>
      <c r="N132" s="141" t="s">
        <v>41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258</v>
      </c>
      <c r="AT132" s="144" t="s">
        <v>253</v>
      </c>
      <c r="AU132" s="144" t="s">
        <v>85</v>
      </c>
      <c r="AY132" s="13" t="s">
        <v>251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3" t="s">
        <v>83</v>
      </c>
      <c r="BK132" s="145">
        <f>ROUND(I132*H132,2)</f>
        <v>0</v>
      </c>
      <c r="BL132" s="13" t="s">
        <v>258</v>
      </c>
      <c r="BM132" s="144" t="s">
        <v>4815</v>
      </c>
    </row>
    <row r="133" spans="2:65" s="1" customFormat="1" ht="66.75" customHeight="1">
      <c r="B133" s="132"/>
      <c r="C133" s="133" t="s">
        <v>270</v>
      </c>
      <c r="D133" s="133" t="s">
        <v>253</v>
      </c>
      <c r="E133" s="134" t="s">
        <v>3202</v>
      </c>
      <c r="F133" s="135" t="s">
        <v>3203</v>
      </c>
      <c r="G133" s="136" t="s">
        <v>1671</v>
      </c>
      <c r="H133" s="137">
        <v>64</v>
      </c>
      <c r="I133" s="138"/>
      <c r="J133" s="139">
        <f>ROUND(I133*H133,2)</f>
        <v>0</v>
      </c>
      <c r="K133" s="135" t="s">
        <v>1</v>
      </c>
      <c r="L133" s="28"/>
      <c r="M133" s="161" t="s">
        <v>1</v>
      </c>
      <c r="N133" s="162" t="s">
        <v>41</v>
      </c>
      <c r="O133" s="163"/>
      <c r="P133" s="164">
        <f>O133*H133</f>
        <v>0</v>
      </c>
      <c r="Q133" s="164">
        <v>0</v>
      </c>
      <c r="R133" s="164">
        <f>Q133*H133</f>
        <v>0</v>
      </c>
      <c r="S133" s="164">
        <v>0</v>
      </c>
      <c r="T133" s="165">
        <f>S133*H133</f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3" t="s">
        <v>83</v>
      </c>
      <c r="BK133" s="145">
        <f>ROUND(I133*H133,2)</f>
        <v>0</v>
      </c>
      <c r="BL133" s="13" t="s">
        <v>258</v>
      </c>
      <c r="BM133" s="144" t="s">
        <v>4816</v>
      </c>
    </row>
    <row r="134" spans="2:65" s="1" customFormat="1" ht="6.95" customHeight="1"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28"/>
    </row>
  </sheetData>
  <autoFilter ref="C125:K133" xr:uid="{00000000-0009-0000-0000-00001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4817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ROUND((SUM(BE126:BE138)),  2)</f>
        <v>0</v>
      </c>
      <c r="I37" s="92">
        <v>0.21</v>
      </c>
      <c r="J37" s="81">
        <f>ROUND(((SUM(BE126:BE138))*I37),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ROUND((SUM(BF126:BF138)),  2)</f>
        <v>0</v>
      </c>
      <c r="I38" s="92">
        <v>0.15</v>
      </c>
      <c r="J38" s="81">
        <f>ROUND(((SUM(BF126:BF138))*I38),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ROUND((SUM(BG126:BG138)),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ROUND((SUM(BH126:BH138)),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ROUND((SUM(BI126:BI138)),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02.05_NEP - VZDUCHOTECHNIKA II.etapa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3206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3394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4810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16.5" customHeight="1">
      <c r="B118" s="28"/>
      <c r="E118" s="192" t="str">
        <f>E13</f>
        <v>SO 02.05_NEP - VZDUCHOTECHNIKA II.etapa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781</v>
      </c>
      <c r="F127" s="122" t="s">
        <v>782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83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3207</v>
      </c>
      <c r="F128" s="130" t="s">
        <v>3189</v>
      </c>
      <c r="I128" s="123"/>
      <c r="J128" s="131">
        <f>BK128</f>
        <v>0</v>
      </c>
      <c r="L128" s="120"/>
      <c r="M128" s="125"/>
      <c r="P128" s="126">
        <f>SUM(P129:P138)</f>
        <v>0</v>
      </c>
      <c r="R128" s="126">
        <f>SUM(R129:R138)</f>
        <v>0</v>
      </c>
      <c r="T128" s="127">
        <f>SUM(T129:T138)</f>
        <v>0</v>
      </c>
      <c r="AR128" s="121" t="s">
        <v>83</v>
      </c>
      <c r="AT128" s="128" t="s">
        <v>75</v>
      </c>
      <c r="AU128" s="128" t="s">
        <v>83</v>
      </c>
      <c r="AY128" s="121" t="s">
        <v>251</v>
      </c>
      <c r="BK128" s="129">
        <f>SUM(BK129:BK138)</f>
        <v>0</v>
      </c>
    </row>
    <row r="129" spans="2:65" s="1" customFormat="1" ht="16.5" customHeight="1">
      <c r="B129" s="132"/>
      <c r="C129" s="133" t="s">
        <v>83</v>
      </c>
      <c r="D129" s="133" t="s">
        <v>253</v>
      </c>
      <c r="E129" s="134" t="s">
        <v>3208</v>
      </c>
      <c r="F129" s="135" t="s">
        <v>3209</v>
      </c>
      <c r="G129" s="136" t="s">
        <v>335</v>
      </c>
      <c r="H129" s="137">
        <v>1</v>
      </c>
      <c r="I129" s="138"/>
      <c r="J129" s="139">
        <f t="shared" ref="J129:J138" si="0"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 t="shared" ref="P129:P138" si="1">O129*H129</f>
        <v>0</v>
      </c>
      <c r="Q129" s="142">
        <v>0</v>
      </c>
      <c r="R129" s="142">
        <f t="shared" ref="R129:R138" si="2">Q129*H129</f>
        <v>0</v>
      </c>
      <c r="S129" s="142">
        <v>0</v>
      </c>
      <c r="T129" s="143">
        <f t="shared" ref="T129:T138" si="3"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 t="shared" ref="BE129:BE138" si="4">IF(N129="základní",J129,0)</f>
        <v>0</v>
      </c>
      <c r="BF129" s="145">
        <f t="shared" ref="BF129:BF138" si="5">IF(N129="snížená",J129,0)</f>
        <v>0</v>
      </c>
      <c r="BG129" s="145">
        <f t="shared" ref="BG129:BG138" si="6">IF(N129="zákl. přenesená",J129,0)</f>
        <v>0</v>
      </c>
      <c r="BH129" s="145">
        <f t="shared" ref="BH129:BH138" si="7">IF(N129="sníž. přenesená",J129,0)</f>
        <v>0</v>
      </c>
      <c r="BI129" s="145">
        <f t="shared" ref="BI129:BI138" si="8">IF(N129="nulová",J129,0)</f>
        <v>0</v>
      </c>
      <c r="BJ129" s="13" t="s">
        <v>83</v>
      </c>
      <c r="BK129" s="145">
        <f t="shared" ref="BK129:BK138" si="9">ROUND(I129*H129,2)</f>
        <v>0</v>
      </c>
      <c r="BL129" s="13" t="s">
        <v>258</v>
      </c>
      <c r="BM129" s="144" t="s">
        <v>4818</v>
      </c>
    </row>
    <row r="130" spans="2:65" s="1" customFormat="1" ht="21.75" customHeight="1">
      <c r="B130" s="132"/>
      <c r="C130" s="133" t="s">
        <v>85</v>
      </c>
      <c r="D130" s="133" t="s">
        <v>253</v>
      </c>
      <c r="E130" s="134" t="s">
        <v>3211</v>
      </c>
      <c r="F130" s="135" t="s">
        <v>3212</v>
      </c>
      <c r="G130" s="136" t="s">
        <v>335</v>
      </c>
      <c r="H130" s="137">
        <v>1</v>
      </c>
      <c r="I130" s="138"/>
      <c r="J130" s="139">
        <f t="shared" si="0"/>
        <v>0</v>
      </c>
      <c r="K130" s="135" t="s">
        <v>1</v>
      </c>
      <c r="L130" s="28"/>
      <c r="M130" s="140" t="s">
        <v>1</v>
      </c>
      <c r="N130" s="141" t="s">
        <v>41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3" t="s">
        <v>83</v>
      </c>
      <c r="BK130" s="145">
        <f t="shared" si="9"/>
        <v>0</v>
      </c>
      <c r="BL130" s="13" t="s">
        <v>258</v>
      </c>
      <c r="BM130" s="144" t="s">
        <v>4819</v>
      </c>
    </row>
    <row r="131" spans="2:65" s="1" customFormat="1" ht="24.2" customHeight="1">
      <c r="B131" s="132"/>
      <c r="C131" s="133" t="s">
        <v>93</v>
      </c>
      <c r="D131" s="133" t="s">
        <v>253</v>
      </c>
      <c r="E131" s="134" t="s">
        <v>3214</v>
      </c>
      <c r="F131" s="135" t="s">
        <v>3215</v>
      </c>
      <c r="G131" s="136" t="s">
        <v>335</v>
      </c>
      <c r="H131" s="137">
        <v>8</v>
      </c>
      <c r="I131" s="138"/>
      <c r="J131" s="139">
        <f t="shared" si="0"/>
        <v>0</v>
      </c>
      <c r="K131" s="135" t="s">
        <v>1</v>
      </c>
      <c r="L131" s="28"/>
      <c r="M131" s="140" t="s">
        <v>1</v>
      </c>
      <c r="N131" s="14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258</v>
      </c>
      <c r="AT131" s="144" t="s">
        <v>253</v>
      </c>
      <c r="AU131" s="144" t="s">
        <v>85</v>
      </c>
      <c r="AY131" s="13" t="s">
        <v>251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3" t="s">
        <v>83</v>
      </c>
      <c r="BK131" s="145">
        <f t="shared" si="9"/>
        <v>0</v>
      </c>
      <c r="BL131" s="13" t="s">
        <v>258</v>
      </c>
      <c r="BM131" s="144" t="s">
        <v>4820</v>
      </c>
    </row>
    <row r="132" spans="2:65" s="1" customFormat="1" ht="16.5" customHeight="1">
      <c r="B132" s="132"/>
      <c r="C132" s="133" t="s">
        <v>258</v>
      </c>
      <c r="D132" s="133" t="s">
        <v>253</v>
      </c>
      <c r="E132" s="134" t="s">
        <v>3217</v>
      </c>
      <c r="F132" s="135" t="s">
        <v>3218</v>
      </c>
      <c r="G132" s="136" t="s">
        <v>335</v>
      </c>
      <c r="H132" s="137">
        <v>1</v>
      </c>
      <c r="I132" s="138"/>
      <c r="J132" s="139">
        <f t="shared" si="0"/>
        <v>0</v>
      </c>
      <c r="K132" s="135" t="s">
        <v>1</v>
      </c>
      <c r="L132" s="28"/>
      <c r="M132" s="140" t="s">
        <v>1</v>
      </c>
      <c r="N132" s="14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258</v>
      </c>
      <c r="AT132" s="144" t="s">
        <v>253</v>
      </c>
      <c r="AU132" s="144" t="s">
        <v>85</v>
      </c>
      <c r="AY132" s="13" t="s">
        <v>251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3" t="s">
        <v>83</v>
      </c>
      <c r="BK132" s="145">
        <f t="shared" si="9"/>
        <v>0</v>
      </c>
      <c r="BL132" s="13" t="s">
        <v>258</v>
      </c>
      <c r="BM132" s="144" t="s">
        <v>4821</v>
      </c>
    </row>
    <row r="133" spans="2:65" s="1" customFormat="1" ht="44.25" customHeight="1">
      <c r="B133" s="132"/>
      <c r="C133" s="133" t="s">
        <v>270</v>
      </c>
      <c r="D133" s="133" t="s">
        <v>253</v>
      </c>
      <c r="E133" s="134" t="s">
        <v>3220</v>
      </c>
      <c r="F133" s="135" t="s">
        <v>3221</v>
      </c>
      <c r="G133" s="136" t="s">
        <v>1577</v>
      </c>
      <c r="H133" s="137">
        <v>64</v>
      </c>
      <c r="I133" s="138"/>
      <c r="J133" s="139">
        <f t="shared" si="0"/>
        <v>0</v>
      </c>
      <c r="K133" s="135" t="s">
        <v>1</v>
      </c>
      <c r="L133" s="28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3" t="s">
        <v>83</v>
      </c>
      <c r="BK133" s="145">
        <f t="shared" si="9"/>
        <v>0</v>
      </c>
      <c r="BL133" s="13" t="s">
        <v>258</v>
      </c>
      <c r="BM133" s="144" t="s">
        <v>4822</v>
      </c>
    </row>
    <row r="134" spans="2:65" s="1" customFormat="1" ht="16.5" customHeight="1">
      <c r="B134" s="132"/>
      <c r="C134" s="133" t="s">
        <v>274</v>
      </c>
      <c r="D134" s="133" t="s">
        <v>253</v>
      </c>
      <c r="E134" s="134" t="s">
        <v>3223</v>
      </c>
      <c r="F134" s="135" t="s">
        <v>3224</v>
      </c>
      <c r="G134" s="136" t="s">
        <v>1188</v>
      </c>
      <c r="H134" s="137">
        <v>120</v>
      </c>
      <c r="I134" s="138"/>
      <c r="J134" s="139">
        <f t="shared" si="0"/>
        <v>0</v>
      </c>
      <c r="K134" s="135" t="s">
        <v>1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258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4823</v>
      </c>
    </row>
    <row r="135" spans="2:65" s="1" customFormat="1" ht="24.2" customHeight="1">
      <c r="B135" s="132"/>
      <c r="C135" s="133" t="s">
        <v>278</v>
      </c>
      <c r="D135" s="133" t="s">
        <v>253</v>
      </c>
      <c r="E135" s="134" t="s">
        <v>3226</v>
      </c>
      <c r="F135" s="135" t="s">
        <v>3227</v>
      </c>
      <c r="G135" s="136" t="s">
        <v>1188</v>
      </c>
      <c r="H135" s="137">
        <v>60</v>
      </c>
      <c r="I135" s="138"/>
      <c r="J135" s="139">
        <f t="shared" si="0"/>
        <v>0</v>
      </c>
      <c r="K135" s="135" t="s">
        <v>1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258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4824</v>
      </c>
    </row>
    <row r="136" spans="2:65" s="1" customFormat="1" ht="24.2" customHeight="1">
      <c r="B136" s="132"/>
      <c r="C136" s="133" t="s">
        <v>283</v>
      </c>
      <c r="D136" s="133" t="s">
        <v>253</v>
      </c>
      <c r="E136" s="134" t="s">
        <v>3229</v>
      </c>
      <c r="F136" s="135" t="s">
        <v>3230</v>
      </c>
      <c r="G136" s="136" t="s">
        <v>335</v>
      </c>
      <c r="H136" s="137">
        <v>1</v>
      </c>
      <c r="I136" s="138"/>
      <c r="J136" s="139">
        <f t="shared" si="0"/>
        <v>0</v>
      </c>
      <c r="K136" s="135" t="s">
        <v>1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4825</v>
      </c>
    </row>
    <row r="137" spans="2:65" s="1" customFormat="1" ht="37.9" customHeight="1">
      <c r="B137" s="132"/>
      <c r="C137" s="133" t="s">
        <v>287</v>
      </c>
      <c r="D137" s="133" t="s">
        <v>253</v>
      </c>
      <c r="E137" s="134" t="s">
        <v>3232</v>
      </c>
      <c r="F137" s="135" t="s">
        <v>4826</v>
      </c>
      <c r="G137" s="136" t="s">
        <v>1577</v>
      </c>
      <c r="H137" s="137">
        <v>16</v>
      </c>
      <c r="I137" s="138"/>
      <c r="J137" s="139">
        <f t="shared" si="0"/>
        <v>0</v>
      </c>
      <c r="K137" s="135" t="s">
        <v>1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4827</v>
      </c>
    </row>
    <row r="138" spans="2:65" s="1" customFormat="1" ht="24.2" customHeight="1">
      <c r="B138" s="132"/>
      <c r="C138" s="133" t="s">
        <v>292</v>
      </c>
      <c r="D138" s="133" t="s">
        <v>253</v>
      </c>
      <c r="E138" s="134" t="s">
        <v>4828</v>
      </c>
      <c r="F138" s="135" t="s">
        <v>3233</v>
      </c>
      <c r="G138" s="136" t="s">
        <v>335</v>
      </c>
      <c r="H138" s="137">
        <v>7</v>
      </c>
      <c r="I138" s="138"/>
      <c r="J138" s="139">
        <f t="shared" si="0"/>
        <v>0</v>
      </c>
      <c r="K138" s="135" t="s">
        <v>1</v>
      </c>
      <c r="L138" s="28"/>
      <c r="M138" s="161" t="s">
        <v>1</v>
      </c>
      <c r="N138" s="162" t="s">
        <v>41</v>
      </c>
      <c r="O138" s="163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4829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5:K138" xr:uid="{00000000-0009-0000-0000-00001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4830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tr">
        <f>IF('Rekapitulace stavby'!AN16="","",'Rekapitulace stavby'!AN16)</f>
        <v/>
      </c>
      <c r="L24" s="28"/>
    </row>
    <row r="25" spans="2:12" s="1" customFormat="1" ht="18" customHeight="1">
      <c r="B25" s="28"/>
      <c r="E25" s="21" t="str">
        <f>IF('Rekapitulace stavby'!E17="","",'Rekapitulace stavby'!E17)</f>
        <v xml:space="preserve"> </v>
      </c>
      <c r="I25" s="23" t="s">
        <v>27</v>
      </c>
      <c r="J25" s="21" t="str">
        <f>IF('Rekapitulace stavby'!AN17="","",'Rekapitulace stavby'!AN17)</f>
        <v/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ROUND(J125,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ROUND((SUM(BE125:BE127)),  2)</f>
        <v>0</v>
      </c>
      <c r="I37" s="92">
        <v>0.21</v>
      </c>
      <c r="J37" s="81">
        <f>ROUND(((SUM(BE125:BE127))*I37),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ROUND((SUM(BF125:BF127)),  2)</f>
        <v>0</v>
      </c>
      <c r="I38" s="92">
        <v>0.15</v>
      </c>
      <c r="J38" s="81">
        <f>ROUND(((SUM(BF125:BF127))*I38),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ROUND((SUM(BG125:BG127)),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ROUND((SUM(BH125:BH127)),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ROUND((SUM(BI125:BI127)),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SO 02.06_NEP - ELEKTROINSTALACE II.etapa STAVEBNÍ ÚPRAVY - VRN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 xml:space="preserve"> 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J125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3236</v>
      </c>
      <c r="E101" s="106"/>
      <c r="F101" s="106"/>
      <c r="G101" s="106"/>
      <c r="H101" s="106"/>
      <c r="I101" s="106"/>
      <c r="J101" s="107">
        <f>J126</f>
        <v>0</v>
      </c>
      <c r="L101" s="104"/>
    </row>
    <row r="102" spans="2:47" s="1" customFormat="1" ht="21.75" customHeight="1">
      <c r="B102" s="28"/>
      <c r="L102" s="28"/>
    </row>
    <row r="103" spans="2:47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17" t="s">
        <v>236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3" t="s">
        <v>16</v>
      </c>
      <c r="L110" s="28"/>
    </row>
    <row r="111" spans="2:47" s="1" customFormat="1" ht="26.25" customHeight="1">
      <c r="B111" s="28"/>
      <c r="E111" s="210" t="str">
        <f>E7</f>
        <v>PŘÍSTAVBA A STAVEBNÍ ÚPRAVY  DÍLEN HORSKÁ 258, VRCHLABÍ</v>
      </c>
      <c r="F111" s="211"/>
      <c r="G111" s="211"/>
      <c r="H111" s="211"/>
      <c r="L111" s="28"/>
    </row>
    <row r="112" spans="2:47" ht="12" customHeight="1">
      <c r="B112" s="16"/>
      <c r="C112" s="23" t="s">
        <v>198</v>
      </c>
      <c r="L112" s="16"/>
    </row>
    <row r="113" spans="2:65" ht="16.5" customHeight="1">
      <c r="B113" s="16"/>
      <c r="E113" s="210" t="s">
        <v>3394</v>
      </c>
      <c r="F113" s="170"/>
      <c r="G113" s="170"/>
      <c r="H113" s="170"/>
      <c r="L113" s="16"/>
    </row>
    <row r="114" spans="2:65" ht="12" customHeight="1">
      <c r="B114" s="16"/>
      <c r="C114" s="23" t="s">
        <v>200</v>
      </c>
      <c r="L114" s="16"/>
    </row>
    <row r="115" spans="2:65" s="1" customFormat="1" ht="16.5" customHeight="1">
      <c r="B115" s="28"/>
      <c r="E115" s="203" t="s">
        <v>4810</v>
      </c>
      <c r="F115" s="212"/>
      <c r="G115" s="212"/>
      <c r="H115" s="212"/>
      <c r="L115" s="28"/>
    </row>
    <row r="116" spans="2:65" s="1" customFormat="1" ht="12" customHeight="1">
      <c r="B116" s="28"/>
      <c r="C116" s="23" t="s">
        <v>202</v>
      </c>
      <c r="L116" s="28"/>
    </row>
    <row r="117" spans="2:65" s="1" customFormat="1" ht="30" customHeight="1">
      <c r="B117" s="28"/>
      <c r="E117" s="192" t="str">
        <f>E13</f>
        <v>SO 02.06_NEP - ELEKTROINSTALACE II.etapa STAVEBNÍ ÚPRAVY - VRN</v>
      </c>
      <c r="F117" s="212"/>
      <c r="G117" s="212"/>
      <c r="H117" s="212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F16</f>
        <v>Vrchlabí</v>
      </c>
      <c r="I119" s="23" t="s">
        <v>22</v>
      </c>
      <c r="J119" s="48" t="str">
        <f>IF(J16="","",J16)</f>
        <v>25. 10. 2023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E19</f>
        <v>Královéhradecký kraj</v>
      </c>
      <c r="I121" s="23" t="s">
        <v>30</v>
      </c>
      <c r="J121" s="26" t="str">
        <f>E25</f>
        <v xml:space="preserve"> </v>
      </c>
      <c r="L121" s="28"/>
    </row>
    <row r="122" spans="2:65" s="1" customFormat="1" ht="15.2" customHeight="1">
      <c r="B122" s="28"/>
      <c r="C122" s="23" t="s">
        <v>28</v>
      </c>
      <c r="F122" s="21" t="str">
        <f>IF(E22="","",E22)</f>
        <v>Vyplň údaj</v>
      </c>
      <c r="I122" s="23" t="s">
        <v>33</v>
      </c>
      <c r="J122" s="26" t="str">
        <f>E28</f>
        <v>IRBOS s.r.o.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237</v>
      </c>
      <c r="D124" s="114" t="s">
        <v>61</v>
      </c>
      <c r="E124" s="114" t="s">
        <v>57</v>
      </c>
      <c r="F124" s="114" t="s">
        <v>58</v>
      </c>
      <c r="G124" s="114" t="s">
        <v>238</v>
      </c>
      <c r="H124" s="114" t="s">
        <v>239</v>
      </c>
      <c r="I124" s="114" t="s">
        <v>240</v>
      </c>
      <c r="J124" s="114" t="s">
        <v>207</v>
      </c>
      <c r="K124" s="115" t="s">
        <v>241</v>
      </c>
      <c r="L124" s="112"/>
      <c r="M124" s="55" t="s">
        <v>1</v>
      </c>
      <c r="N124" s="56" t="s">
        <v>40</v>
      </c>
      <c r="O124" s="56" t="s">
        <v>242</v>
      </c>
      <c r="P124" s="56" t="s">
        <v>243</v>
      </c>
      <c r="Q124" s="56" t="s">
        <v>244</v>
      </c>
      <c r="R124" s="56" t="s">
        <v>245</v>
      </c>
      <c r="S124" s="56" t="s">
        <v>246</v>
      </c>
      <c r="T124" s="57" t="s">
        <v>247</v>
      </c>
    </row>
    <row r="125" spans="2:65" s="1" customFormat="1" ht="22.9" customHeight="1">
      <c r="B125" s="28"/>
      <c r="C125" s="60" t="s">
        <v>248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3" t="s">
        <v>75</v>
      </c>
      <c r="AU125" s="13" t="s">
        <v>209</v>
      </c>
      <c r="BK125" s="119">
        <f>BK126</f>
        <v>0</v>
      </c>
    </row>
    <row r="126" spans="2:65" s="11" customFormat="1" ht="25.9" customHeight="1">
      <c r="B126" s="120"/>
      <c r="D126" s="121" t="s">
        <v>75</v>
      </c>
      <c r="E126" s="122" t="s">
        <v>3237</v>
      </c>
      <c r="F126" s="122" t="s">
        <v>3238</v>
      </c>
      <c r="I126" s="123"/>
      <c r="J126" s="124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270</v>
      </c>
      <c r="AT126" s="128" t="s">
        <v>75</v>
      </c>
      <c r="AU126" s="128" t="s">
        <v>76</v>
      </c>
      <c r="AY126" s="121" t="s">
        <v>251</v>
      </c>
      <c r="BK126" s="129">
        <f>BK127</f>
        <v>0</v>
      </c>
    </row>
    <row r="127" spans="2:65" s="1" customFormat="1" ht="16.5" customHeight="1">
      <c r="B127" s="132"/>
      <c r="C127" s="133" t="s">
        <v>83</v>
      </c>
      <c r="D127" s="133" t="s">
        <v>253</v>
      </c>
      <c r="E127" s="134" t="s">
        <v>4831</v>
      </c>
      <c r="F127" s="135" t="s">
        <v>3240</v>
      </c>
      <c r="G127" s="136" t="s">
        <v>706</v>
      </c>
      <c r="H127" s="137">
        <v>0.93899999999999995</v>
      </c>
      <c r="I127" s="138"/>
      <c r="J127" s="139">
        <f>ROUND(I127*H127,2)</f>
        <v>0</v>
      </c>
      <c r="K127" s="135" t="s">
        <v>1</v>
      </c>
      <c r="L127" s="28"/>
      <c r="M127" s="161" t="s">
        <v>1</v>
      </c>
      <c r="N127" s="162" t="s">
        <v>41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4" t="s">
        <v>258</v>
      </c>
      <c r="AT127" s="144" t="s">
        <v>253</v>
      </c>
      <c r="AU127" s="144" t="s">
        <v>83</v>
      </c>
      <c r="AY127" s="13" t="s">
        <v>251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3" t="s">
        <v>83</v>
      </c>
      <c r="BK127" s="145">
        <f>ROUND(I127*H127,2)</f>
        <v>0</v>
      </c>
      <c r="BL127" s="13" t="s">
        <v>258</v>
      </c>
      <c r="BM127" s="144" t="s">
        <v>4832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24:K127" xr:uid="{00000000-0009-0000-0000-00001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4833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ROUND(J130,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ROUND((SUM(BE130:BE152)),  2)</f>
        <v>0</v>
      </c>
      <c r="I37" s="92">
        <v>0.21</v>
      </c>
      <c r="J37" s="81">
        <f>ROUND(((SUM(BE130:BE152))*I37),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ROUND((SUM(BF130:BF152)),  2)</f>
        <v>0</v>
      </c>
      <c r="I38" s="92">
        <v>0.15</v>
      </c>
      <c r="J38" s="81">
        <f>ROUND(((SUM(BF130:BF152))*I38),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ROUND((SUM(BG130:BG152)),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ROUND((SUM(BH130:BH152)),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ROUND((SUM(BI130:BI152)),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02.07_NEP - VRN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J130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3243</v>
      </c>
      <c r="E101" s="106"/>
      <c r="F101" s="106"/>
      <c r="G101" s="106"/>
      <c r="H101" s="106"/>
      <c r="I101" s="106"/>
      <c r="J101" s="107">
        <f>J131</f>
        <v>0</v>
      </c>
      <c r="L101" s="104"/>
    </row>
    <row r="102" spans="2:47" s="9" customFormat="1" ht="19.899999999999999" customHeight="1">
      <c r="B102" s="108"/>
      <c r="D102" s="109" t="s">
        <v>3244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899999999999999" customHeight="1">
      <c r="B103" s="108"/>
      <c r="D103" s="109" t="s">
        <v>3245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47" s="9" customFormat="1" ht="19.899999999999999" customHeight="1">
      <c r="B104" s="108"/>
      <c r="D104" s="109" t="s">
        <v>3246</v>
      </c>
      <c r="E104" s="110"/>
      <c r="F104" s="110"/>
      <c r="G104" s="110"/>
      <c r="H104" s="110"/>
      <c r="I104" s="110"/>
      <c r="J104" s="111">
        <f>J141</f>
        <v>0</v>
      </c>
      <c r="L104" s="108"/>
    </row>
    <row r="105" spans="2:47" s="9" customFormat="1" ht="19.899999999999999" customHeight="1">
      <c r="B105" s="108"/>
      <c r="D105" s="109" t="s">
        <v>3247</v>
      </c>
      <c r="E105" s="110"/>
      <c r="F105" s="110"/>
      <c r="G105" s="110"/>
      <c r="H105" s="110"/>
      <c r="I105" s="110"/>
      <c r="J105" s="111">
        <f>J146</f>
        <v>0</v>
      </c>
      <c r="L105" s="108"/>
    </row>
    <row r="106" spans="2:47" s="9" customFormat="1" ht="19.899999999999999" customHeight="1">
      <c r="B106" s="108"/>
      <c r="D106" s="109" t="s">
        <v>3248</v>
      </c>
      <c r="E106" s="110"/>
      <c r="F106" s="110"/>
      <c r="G106" s="110"/>
      <c r="H106" s="110"/>
      <c r="I106" s="110"/>
      <c r="J106" s="111">
        <f>J151</f>
        <v>0</v>
      </c>
      <c r="L106" s="108"/>
    </row>
    <row r="107" spans="2:47" s="1" customFormat="1" ht="21.75" customHeight="1">
      <c r="B107" s="28"/>
      <c r="L107" s="28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12" s="1" customFormat="1" ht="24.95" customHeight="1">
      <c r="B113" s="28"/>
      <c r="C113" s="17" t="s">
        <v>236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16</v>
      </c>
      <c r="L115" s="28"/>
    </row>
    <row r="116" spans="2:12" s="1" customFormat="1" ht="26.25" customHeight="1">
      <c r="B116" s="28"/>
      <c r="E116" s="210" t="str">
        <f>E7</f>
        <v>PŘÍSTAVBA A STAVEBNÍ ÚPRAVY  DÍLEN HORSKÁ 258, VRCHLABÍ</v>
      </c>
      <c r="F116" s="211"/>
      <c r="G116" s="211"/>
      <c r="H116" s="211"/>
      <c r="L116" s="28"/>
    </row>
    <row r="117" spans="2:12" ht="12" customHeight="1">
      <c r="B117" s="16"/>
      <c r="C117" s="23" t="s">
        <v>198</v>
      </c>
      <c r="L117" s="16"/>
    </row>
    <row r="118" spans="2:12" ht="16.5" customHeight="1">
      <c r="B118" s="16"/>
      <c r="E118" s="210" t="s">
        <v>3394</v>
      </c>
      <c r="F118" s="170"/>
      <c r="G118" s="170"/>
      <c r="H118" s="170"/>
      <c r="L118" s="16"/>
    </row>
    <row r="119" spans="2:12" ht="12" customHeight="1">
      <c r="B119" s="16"/>
      <c r="C119" s="23" t="s">
        <v>200</v>
      </c>
      <c r="L119" s="16"/>
    </row>
    <row r="120" spans="2:12" s="1" customFormat="1" ht="16.5" customHeight="1">
      <c r="B120" s="28"/>
      <c r="E120" s="203" t="s">
        <v>4810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202</v>
      </c>
      <c r="L121" s="28"/>
    </row>
    <row r="122" spans="2:12" s="1" customFormat="1" ht="16.5" customHeight="1">
      <c r="B122" s="28"/>
      <c r="E122" s="192" t="str">
        <f>E13</f>
        <v>SO 02.07_NEP - VRN II.etapa STAVEBNÍ ÚPRAVY</v>
      </c>
      <c r="F122" s="212"/>
      <c r="G122" s="212"/>
      <c r="H122" s="212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F16</f>
        <v>Vrchlabí</v>
      </c>
      <c r="I124" s="23" t="s">
        <v>22</v>
      </c>
      <c r="J124" s="48" t="str">
        <f>IF(J16="","",J16)</f>
        <v>25. 10. 2023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E19</f>
        <v>Královéhradecký kraj</v>
      </c>
      <c r="I126" s="23" t="s">
        <v>30</v>
      </c>
      <c r="J126" s="26" t="str">
        <f>E25</f>
        <v>IRBOS s.r.o.</v>
      </c>
      <c r="L126" s="28"/>
    </row>
    <row r="127" spans="2:12" s="1" customFormat="1" ht="15.2" customHeight="1">
      <c r="B127" s="28"/>
      <c r="C127" s="23" t="s">
        <v>28</v>
      </c>
      <c r="F127" s="21" t="str">
        <f>IF(E22="","",E22)</f>
        <v>Vyplň údaj</v>
      </c>
      <c r="I127" s="23" t="s">
        <v>33</v>
      </c>
      <c r="J127" s="26" t="str">
        <f>E28</f>
        <v>IRBOS s.r.o.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237</v>
      </c>
      <c r="D129" s="114" t="s">
        <v>61</v>
      </c>
      <c r="E129" s="114" t="s">
        <v>57</v>
      </c>
      <c r="F129" s="114" t="s">
        <v>58</v>
      </c>
      <c r="G129" s="114" t="s">
        <v>238</v>
      </c>
      <c r="H129" s="114" t="s">
        <v>239</v>
      </c>
      <c r="I129" s="114" t="s">
        <v>240</v>
      </c>
      <c r="J129" s="114" t="s">
        <v>207</v>
      </c>
      <c r="K129" s="115" t="s">
        <v>241</v>
      </c>
      <c r="L129" s="112"/>
      <c r="M129" s="55" t="s">
        <v>1</v>
      </c>
      <c r="N129" s="56" t="s">
        <v>40</v>
      </c>
      <c r="O129" s="56" t="s">
        <v>242</v>
      </c>
      <c r="P129" s="56" t="s">
        <v>243</v>
      </c>
      <c r="Q129" s="56" t="s">
        <v>244</v>
      </c>
      <c r="R129" s="56" t="s">
        <v>245</v>
      </c>
      <c r="S129" s="56" t="s">
        <v>246</v>
      </c>
      <c r="T129" s="57" t="s">
        <v>247</v>
      </c>
    </row>
    <row r="130" spans="2:65" s="1" customFormat="1" ht="22.9" customHeight="1">
      <c r="B130" s="28"/>
      <c r="C130" s="60" t="s">
        <v>248</v>
      </c>
      <c r="J130" s="116">
        <f>BK130</f>
        <v>0</v>
      </c>
      <c r="L130" s="28"/>
      <c r="M130" s="58"/>
      <c r="N130" s="49"/>
      <c r="O130" s="49"/>
      <c r="P130" s="117">
        <f>P131</f>
        <v>0</v>
      </c>
      <c r="Q130" s="49"/>
      <c r="R130" s="117">
        <f>R131</f>
        <v>0</v>
      </c>
      <c r="S130" s="49"/>
      <c r="T130" s="118">
        <f>T131</f>
        <v>0</v>
      </c>
      <c r="AT130" s="13" t="s">
        <v>75</v>
      </c>
      <c r="AU130" s="13" t="s">
        <v>209</v>
      </c>
      <c r="BK130" s="119">
        <f>BK131</f>
        <v>0</v>
      </c>
    </row>
    <row r="131" spans="2:65" s="11" customFormat="1" ht="25.9" customHeight="1">
      <c r="B131" s="120"/>
      <c r="D131" s="121" t="s">
        <v>75</v>
      </c>
      <c r="E131" s="122" t="s">
        <v>3237</v>
      </c>
      <c r="F131" s="122" t="s">
        <v>3250</v>
      </c>
      <c r="I131" s="123"/>
      <c r="J131" s="124">
        <f>BK131</f>
        <v>0</v>
      </c>
      <c r="L131" s="120"/>
      <c r="M131" s="125"/>
      <c r="P131" s="126">
        <f>P132+P139+P141+P146+P151</f>
        <v>0</v>
      </c>
      <c r="R131" s="126">
        <f>R132+R139+R141+R146+R151</f>
        <v>0</v>
      </c>
      <c r="T131" s="127">
        <f>T132+T139+T141+T146+T151</f>
        <v>0</v>
      </c>
      <c r="AR131" s="121" t="s">
        <v>270</v>
      </c>
      <c r="AT131" s="128" t="s">
        <v>75</v>
      </c>
      <c r="AU131" s="128" t="s">
        <v>76</v>
      </c>
      <c r="AY131" s="121" t="s">
        <v>251</v>
      </c>
      <c r="BK131" s="129">
        <f>BK132+BK139+BK141+BK146+BK151</f>
        <v>0</v>
      </c>
    </row>
    <row r="132" spans="2:65" s="11" customFormat="1" ht="22.9" customHeight="1">
      <c r="B132" s="120"/>
      <c r="D132" s="121" t="s">
        <v>75</v>
      </c>
      <c r="E132" s="130" t="s">
        <v>3251</v>
      </c>
      <c r="F132" s="130" t="s">
        <v>3252</v>
      </c>
      <c r="I132" s="123"/>
      <c r="J132" s="131">
        <f>BK132</f>
        <v>0</v>
      </c>
      <c r="L132" s="120"/>
      <c r="M132" s="125"/>
      <c r="P132" s="126">
        <f>SUM(P133:P138)</f>
        <v>0</v>
      </c>
      <c r="R132" s="126">
        <f>SUM(R133:R138)</f>
        <v>0</v>
      </c>
      <c r="T132" s="127">
        <f>SUM(T133:T138)</f>
        <v>0</v>
      </c>
      <c r="AR132" s="121" t="s">
        <v>270</v>
      </c>
      <c r="AT132" s="128" t="s">
        <v>75</v>
      </c>
      <c r="AU132" s="128" t="s">
        <v>83</v>
      </c>
      <c r="AY132" s="121" t="s">
        <v>251</v>
      </c>
      <c r="BK132" s="129">
        <f>SUM(BK133:BK138)</f>
        <v>0</v>
      </c>
    </row>
    <row r="133" spans="2:65" s="1" customFormat="1" ht="24.2" customHeight="1">
      <c r="B133" s="132"/>
      <c r="C133" s="133" t="s">
        <v>83</v>
      </c>
      <c r="D133" s="133" t="s">
        <v>253</v>
      </c>
      <c r="E133" s="134" t="s">
        <v>3253</v>
      </c>
      <c r="F133" s="135" t="s">
        <v>3254</v>
      </c>
      <c r="G133" s="136" t="s">
        <v>706</v>
      </c>
      <c r="H133" s="137">
        <v>1</v>
      </c>
      <c r="I133" s="138"/>
      <c r="J133" s="139">
        <f t="shared" ref="J133:J138" si="0">ROUND(I133*H133,2)</f>
        <v>0</v>
      </c>
      <c r="K133" s="135" t="s">
        <v>3262</v>
      </c>
      <c r="L133" s="28"/>
      <c r="M133" s="140" t="s">
        <v>1</v>
      </c>
      <c r="N133" s="141" t="s">
        <v>41</v>
      </c>
      <c r="P133" s="142">
        <f t="shared" ref="P133:P138" si="1">O133*H133</f>
        <v>0</v>
      </c>
      <c r="Q133" s="142">
        <v>0</v>
      </c>
      <c r="R133" s="142">
        <f t="shared" ref="R133:R138" si="2">Q133*H133</f>
        <v>0</v>
      </c>
      <c r="S133" s="142">
        <v>0</v>
      </c>
      <c r="T133" s="143">
        <f t="shared" ref="T133:T138" si="3">S133*H133</f>
        <v>0</v>
      </c>
      <c r="AR133" s="144" t="s">
        <v>3255</v>
      </c>
      <c r="AT133" s="144" t="s">
        <v>253</v>
      </c>
      <c r="AU133" s="144" t="s">
        <v>85</v>
      </c>
      <c r="AY133" s="13" t="s">
        <v>251</v>
      </c>
      <c r="BE133" s="145">
        <f t="shared" ref="BE133:BE138" si="4">IF(N133="základní",J133,0)</f>
        <v>0</v>
      </c>
      <c r="BF133" s="145">
        <f t="shared" ref="BF133:BF138" si="5">IF(N133="snížená",J133,0)</f>
        <v>0</v>
      </c>
      <c r="BG133" s="145">
        <f t="shared" ref="BG133:BG138" si="6">IF(N133="zákl. přenesená",J133,0)</f>
        <v>0</v>
      </c>
      <c r="BH133" s="145">
        <f t="shared" ref="BH133:BH138" si="7">IF(N133="sníž. přenesená",J133,0)</f>
        <v>0</v>
      </c>
      <c r="BI133" s="145">
        <f t="shared" ref="BI133:BI138" si="8">IF(N133="nulová",J133,0)</f>
        <v>0</v>
      </c>
      <c r="BJ133" s="13" t="s">
        <v>83</v>
      </c>
      <c r="BK133" s="145">
        <f t="shared" ref="BK133:BK138" si="9">ROUND(I133*H133,2)</f>
        <v>0</v>
      </c>
      <c r="BL133" s="13" t="s">
        <v>3255</v>
      </c>
      <c r="BM133" s="144" t="s">
        <v>4834</v>
      </c>
    </row>
    <row r="134" spans="2:65" s="1" customFormat="1" ht="24.2" customHeight="1">
      <c r="B134" s="132"/>
      <c r="C134" s="133" t="s">
        <v>85</v>
      </c>
      <c r="D134" s="133" t="s">
        <v>253</v>
      </c>
      <c r="E134" s="134" t="s">
        <v>3257</v>
      </c>
      <c r="F134" s="135" t="s">
        <v>3258</v>
      </c>
      <c r="G134" s="136" t="s">
        <v>706</v>
      </c>
      <c r="H134" s="137">
        <v>1</v>
      </c>
      <c r="I134" s="138"/>
      <c r="J134" s="139">
        <f t="shared" si="0"/>
        <v>0</v>
      </c>
      <c r="K134" s="135" t="s">
        <v>3262</v>
      </c>
      <c r="L134" s="28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3255</v>
      </c>
      <c r="AT134" s="144" t="s">
        <v>253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3255</v>
      </c>
      <c r="BM134" s="144" t="s">
        <v>4835</v>
      </c>
    </row>
    <row r="135" spans="2:65" s="1" customFormat="1" ht="24.2" customHeight="1">
      <c r="B135" s="132"/>
      <c r="C135" s="133" t="s">
        <v>93</v>
      </c>
      <c r="D135" s="133" t="s">
        <v>253</v>
      </c>
      <c r="E135" s="134" t="s">
        <v>3260</v>
      </c>
      <c r="F135" s="135" t="s">
        <v>3261</v>
      </c>
      <c r="G135" s="136" t="s">
        <v>706</v>
      </c>
      <c r="H135" s="137">
        <v>1</v>
      </c>
      <c r="I135" s="138"/>
      <c r="J135" s="139">
        <f t="shared" si="0"/>
        <v>0</v>
      </c>
      <c r="K135" s="135" t="s">
        <v>3262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3255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3255</v>
      </c>
      <c r="BM135" s="144" t="s">
        <v>4836</v>
      </c>
    </row>
    <row r="136" spans="2:65" s="1" customFormat="1" ht="24.2" customHeight="1">
      <c r="B136" s="132"/>
      <c r="C136" s="133" t="s">
        <v>258</v>
      </c>
      <c r="D136" s="133" t="s">
        <v>253</v>
      </c>
      <c r="E136" s="134" t="s">
        <v>3264</v>
      </c>
      <c r="F136" s="135" t="s">
        <v>3265</v>
      </c>
      <c r="G136" s="136" t="s">
        <v>706</v>
      </c>
      <c r="H136" s="137">
        <v>1</v>
      </c>
      <c r="I136" s="138"/>
      <c r="J136" s="139">
        <f t="shared" si="0"/>
        <v>0</v>
      </c>
      <c r="K136" s="135" t="s">
        <v>3262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3255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3255</v>
      </c>
      <c r="BM136" s="144" t="s">
        <v>4837</v>
      </c>
    </row>
    <row r="137" spans="2:65" s="1" customFormat="1" ht="24.2" customHeight="1">
      <c r="B137" s="132"/>
      <c r="C137" s="133" t="s">
        <v>270</v>
      </c>
      <c r="D137" s="133" t="s">
        <v>253</v>
      </c>
      <c r="E137" s="134" t="s">
        <v>3267</v>
      </c>
      <c r="F137" s="135" t="s">
        <v>3268</v>
      </c>
      <c r="G137" s="136" t="s">
        <v>706</v>
      </c>
      <c r="H137" s="137">
        <v>1</v>
      </c>
      <c r="I137" s="138"/>
      <c r="J137" s="139">
        <f t="shared" si="0"/>
        <v>0</v>
      </c>
      <c r="K137" s="135" t="s">
        <v>3262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3255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3255</v>
      </c>
      <c r="BM137" s="144" t="s">
        <v>4838</v>
      </c>
    </row>
    <row r="138" spans="2:65" s="1" customFormat="1" ht="24.2" customHeight="1">
      <c r="B138" s="132"/>
      <c r="C138" s="133" t="s">
        <v>274</v>
      </c>
      <c r="D138" s="133" t="s">
        <v>253</v>
      </c>
      <c r="E138" s="134" t="s">
        <v>3270</v>
      </c>
      <c r="F138" s="135" t="s">
        <v>3271</v>
      </c>
      <c r="G138" s="136" t="s">
        <v>706</v>
      </c>
      <c r="H138" s="137">
        <v>1</v>
      </c>
      <c r="I138" s="138"/>
      <c r="J138" s="139">
        <f t="shared" si="0"/>
        <v>0</v>
      </c>
      <c r="K138" s="135" t="s">
        <v>3262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3255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3255</v>
      </c>
      <c r="BM138" s="144" t="s">
        <v>4839</v>
      </c>
    </row>
    <row r="139" spans="2:65" s="11" customFormat="1" ht="22.9" customHeight="1">
      <c r="B139" s="120"/>
      <c r="D139" s="121" t="s">
        <v>75</v>
      </c>
      <c r="E139" s="130" t="s">
        <v>3273</v>
      </c>
      <c r="F139" s="130" t="s">
        <v>3274</v>
      </c>
      <c r="I139" s="123"/>
      <c r="J139" s="131">
        <f>BK139</f>
        <v>0</v>
      </c>
      <c r="L139" s="120"/>
      <c r="M139" s="125"/>
      <c r="P139" s="126">
        <f>P140</f>
        <v>0</v>
      </c>
      <c r="R139" s="126">
        <f>R140</f>
        <v>0</v>
      </c>
      <c r="T139" s="127">
        <f>T140</f>
        <v>0</v>
      </c>
      <c r="AR139" s="121" t="s">
        <v>270</v>
      </c>
      <c r="AT139" s="128" t="s">
        <v>75</v>
      </c>
      <c r="AU139" s="128" t="s">
        <v>83</v>
      </c>
      <c r="AY139" s="121" t="s">
        <v>251</v>
      </c>
      <c r="BK139" s="129">
        <f>BK140</f>
        <v>0</v>
      </c>
    </row>
    <row r="140" spans="2:65" s="1" customFormat="1" ht="24.2" customHeight="1">
      <c r="B140" s="132"/>
      <c r="C140" s="133" t="s">
        <v>278</v>
      </c>
      <c r="D140" s="133" t="s">
        <v>253</v>
      </c>
      <c r="E140" s="134" t="s">
        <v>3275</v>
      </c>
      <c r="F140" s="135" t="s">
        <v>3276</v>
      </c>
      <c r="G140" s="136" t="s">
        <v>706</v>
      </c>
      <c r="H140" s="137">
        <v>1</v>
      </c>
      <c r="I140" s="138"/>
      <c r="J140" s="139">
        <f>ROUND(I140*H140,2)</f>
        <v>0</v>
      </c>
      <c r="K140" s="135" t="s">
        <v>3262</v>
      </c>
      <c r="L140" s="28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3255</v>
      </c>
      <c r="AT140" s="144" t="s">
        <v>253</v>
      </c>
      <c r="AU140" s="144" t="s">
        <v>85</v>
      </c>
      <c r="AY140" s="13" t="s">
        <v>251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3" t="s">
        <v>83</v>
      </c>
      <c r="BK140" s="145">
        <f>ROUND(I140*H140,2)</f>
        <v>0</v>
      </c>
      <c r="BL140" s="13" t="s">
        <v>3255</v>
      </c>
      <c r="BM140" s="144" t="s">
        <v>4840</v>
      </c>
    </row>
    <row r="141" spans="2:65" s="11" customFormat="1" ht="22.9" customHeight="1">
      <c r="B141" s="120"/>
      <c r="D141" s="121" t="s">
        <v>75</v>
      </c>
      <c r="E141" s="130" t="s">
        <v>3278</v>
      </c>
      <c r="F141" s="130" t="s">
        <v>3279</v>
      </c>
      <c r="I141" s="123"/>
      <c r="J141" s="131">
        <f>BK141</f>
        <v>0</v>
      </c>
      <c r="L141" s="120"/>
      <c r="M141" s="125"/>
      <c r="P141" s="126">
        <f>SUM(P142:P145)</f>
        <v>0</v>
      </c>
      <c r="R141" s="126">
        <f>SUM(R142:R145)</f>
        <v>0</v>
      </c>
      <c r="T141" s="127">
        <f>SUM(T142:T145)</f>
        <v>0</v>
      </c>
      <c r="AR141" s="121" t="s">
        <v>270</v>
      </c>
      <c r="AT141" s="128" t="s">
        <v>75</v>
      </c>
      <c r="AU141" s="128" t="s">
        <v>83</v>
      </c>
      <c r="AY141" s="121" t="s">
        <v>251</v>
      </c>
      <c r="BK141" s="129">
        <f>SUM(BK142:BK145)</f>
        <v>0</v>
      </c>
    </row>
    <row r="142" spans="2:65" s="1" customFormat="1" ht="24.2" customHeight="1">
      <c r="B142" s="132"/>
      <c r="C142" s="133" t="s">
        <v>283</v>
      </c>
      <c r="D142" s="133" t="s">
        <v>253</v>
      </c>
      <c r="E142" s="134" t="s">
        <v>3284</v>
      </c>
      <c r="F142" s="135" t="s">
        <v>3285</v>
      </c>
      <c r="G142" s="136" t="s">
        <v>3286</v>
      </c>
      <c r="H142" s="137">
        <v>12</v>
      </c>
      <c r="I142" s="138"/>
      <c r="J142" s="139">
        <f>ROUND(I142*H142,2)</f>
        <v>0</v>
      </c>
      <c r="K142" s="135" t="s">
        <v>3262</v>
      </c>
      <c r="L142" s="28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3255</v>
      </c>
      <c r="AT142" s="144" t="s">
        <v>253</v>
      </c>
      <c r="AU142" s="144" t="s">
        <v>85</v>
      </c>
      <c r="AY142" s="13" t="s">
        <v>251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3" t="s">
        <v>83</v>
      </c>
      <c r="BK142" s="145">
        <f>ROUND(I142*H142,2)</f>
        <v>0</v>
      </c>
      <c r="BL142" s="13" t="s">
        <v>3255</v>
      </c>
      <c r="BM142" s="144" t="s">
        <v>4841</v>
      </c>
    </row>
    <row r="143" spans="2:65" s="1" customFormat="1" ht="68.25">
      <c r="B143" s="28"/>
      <c r="D143" s="156" t="s">
        <v>679</v>
      </c>
      <c r="F143" s="157" t="s">
        <v>3288</v>
      </c>
      <c r="I143" s="158"/>
      <c r="L143" s="28"/>
      <c r="M143" s="159"/>
      <c r="T143" s="52"/>
      <c r="AT143" s="13" t="s">
        <v>679</v>
      </c>
      <c r="AU143" s="13" t="s">
        <v>85</v>
      </c>
    </row>
    <row r="144" spans="2:65" s="1" customFormat="1" ht="24.2" customHeight="1">
      <c r="B144" s="132"/>
      <c r="C144" s="133" t="s">
        <v>287</v>
      </c>
      <c r="D144" s="133" t="s">
        <v>253</v>
      </c>
      <c r="E144" s="134" t="s">
        <v>3289</v>
      </c>
      <c r="F144" s="135" t="s">
        <v>3290</v>
      </c>
      <c r="G144" s="136" t="s">
        <v>3286</v>
      </c>
      <c r="H144" s="137">
        <v>12</v>
      </c>
      <c r="I144" s="138"/>
      <c r="J144" s="139">
        <f>ROUND(I144*H144,2)</f>
        <v>0</v>
      </c>
      <c r="K144" s="135" t="s">
        <v>3262</v>
      </c>
      <c r="L144" s="28"/>
      <c r="M144" s="140" t="s">
        <v>1</v>
      </c>
      <c r="N144" s="141" t="s">
        <v>41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3255</v>
      </c>
      <c r="AT144" s="144" t="s">
        <v>253</v>
      </c>
      <c r="AU144" s="144" t="s">
        <v>85</v>
      </c>
      <c r="AY144" s="13" t="s">
        <v>251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3" t="s">
        <v>83</v>
      </c>
      <c r="BK144" s="145">
        <f>ROUND(I144*H144,2)</f>
        <v>0</v>
      </c>
      <c r="BL144" s="13" t="s">
        <v>3255</v>
      </c>
      <c r="BM144" s="144" t="s">
        <v>4842</v>
      </c>
    </row>
    <row r="145" spans="2:65" s="1" customFormat="1" ht="24.2" customHeight="1">
      <c r="B145" s="132"/>
      <c r="C145" s="133" t="s">
        <v>292</v>
      </c>
      <c r="D145" s="133" t="s">
        <v>253</v>
      </c>
      <c r="E145" s="134" t="s">
        <v>4843</v>
      </c>
      <c r="F145" s="135" t="s">
        <v>4844</v>
      </c>
      <c r="G145" s="136" t="s">
        <v>706</v>
      </c>
      <c r="H145" s="137">
        <v>1</v>
      </c>
      <c r="I145" s="138"/>
      <c r="J145" s="139">
        <f>ROUND(I145*H145,2)</f>
        <v>0</v>
      </c>
      <c r="K145" s="135" t="s">
        <v>3262</v>
      </c>
      <c r="L145" s="28"/>
      <c r="M145" s="140" t="s">
        <v>1</v>
      </c>
      <c r="N145" s="141" t="s">
        <v>41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3255</v>
      </c>
      <c r="AT145" s="144" t="s">
        <v>253</v>
      </c>
      <c r="AU145" s="144" t="s">
        <v>85</v>
      </c>
      <c r="AY145" s="13" t="s">
        <v>251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3" t="s">
        <v>83</v>
      </c>
      <c r="BK145" s="145">
        <f>ROUND(I145*H145,2)</f>
        <v>0</v>
      </c>
      <c r="BL145" s="13" t="s">
        <v>3255</v>
      </c>
      <c r="BM145" s="144" t="s">
        <v>4845</v>
      </c>
    </row>
    <row r="146" spans="2:65" s="11" customFormat="1" ht="22.9" customHeight="1">
      <c r="B146" s="120"/>
      <c r="D146" s="121" t="s">
        <v>75</v>
      </c>
      <c r="E146" s="130" t="s">
        <v>3292</v>
      </c>
      <c r="F146" s="130" t="s">
        <v>3293</v>
      </c>
      <c r="I146" s="123"/>
      <c r="J146" s="131">
        <f>BK146</f>
        <v>0</v>
      </c>
      <c r="L146" s="120"/>
      <c r="M146" s="125"/>
      <c r="P146" s="126">
        <f>SUM(P147:P150)</f>
        <v>0</v>
      </c>
      <c r="R146" s="126">
        <f>SUM(R147:R150)</f>
        <v>0</v>
      </c>
      <c r="T146" s="127">
        <f>SUM(T147:T150)</f>
        <v>0</v>
      </c>
      <c r="AR146" s="121" t="s">
        <v>270</v>
      </c>
      <c r="AT146" s="128" t="s">
        <v>75</v>
      </c>
      <c r="AU146" s="128" t="s">
        <v>83</v>
      </c>
      <c r="AY146" s="121" t="s">
        <v>251</v>
      </c>
      <c r="BK146" s="129">
        <f>SUM(BK147:BK150)</f>
        <v>0</v>
      </c>
    </row>
    <row r="147" spans="2:65" s="1" customFormat="1" ht="24.2" customHeight="1">
      <c r="B147" s="132"/>
      <c r="C147" s="133" t="s">
        <v>296</v>
      </c>
      <c r="D147" s="133" t="s">
        <v>253</v>
      </c>
      <c r="E147" s="134" t="s">
        <v>3294</v>
      </c>
      <c r="F147" s="135" t="s">
        <v>3295</v>
      </c>
      <c r="G147" s="136" t="s">
        <v>706</v>
      </c>
      <c r="H147" s="137">
        <v>1</v>
      </c>
      <c r="I147" s="138"/>
      <c r="J147" s="139">
        <f>ROUND(I147*H147,2)</f>
        <v>0</v>
      </c>
      <c r="K147" s="135" t="s">
        <v>3262</v>
      </c>
      <c r="L147" s="28"/>
      <c r="M147" s="140" t="s">
        <v>1</v>
      </c>
      <c r="N147" s="141" t="s">
        <v>41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3255</v>
      </c>
      <c r="AT147" s="144" t="s">
        <v>253</v>
      </c>
      <c r="AU147" s="144" t="s">
        <v>85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3255</v>
      </c>
      <c r="BM147" s="144" t="s">
        <v>4846</v>
      </c>
    </row>
    <row r="148" spans="2:65" s="1" customFormat="1" ht="24.2" customHeight="1">
      <c r="B148" s="132"/>
      <c r="C148" s="133" t="s">
        <v>300</v>
      </c>
      <c r="D148" s="133" t="s">
        <v>253</v>
      </c>
      <c r="E148" s="134" t="s">
        <v>3297</v>
      </c>
      <c r="F148" s="135" t="s">
        <v>3298</v>
      </c>
      <c r="G148" s="136" t="s">
        <v>706</v>
      </c>
      <c r="H148" s="137">
        <v>1</v>
      </c>
      <c r="I148" s="138"/>
      <c r="J148" s="139">
        <f>ROUND(I148*H148,2)</f>
        <v>0</v>
      </c>
      <c r="K148" s="135" t="s">
        <v>3262</v>
      </c>
      <c r="L148" s="28"/>
      <c r="M148" s="140" t="s">
        <v>1</v>
      </c>
      <c r="N148" s="141" t="s">
        <v>41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3255</v>
      </c>
      <c r="AT148" s="144" t="s">
        <v>253</v>
      </c>
      <c r="AU148" s="144" t="s">
        <v>85</v>
      </c>
      <c r="AY148" s="13" t="s">
        <v>251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3" t="s">
        <v>83</v>
      </c>
      <c r="BK148" s="145">
        <f>ROUND(I148*H148,2)</f>
        <v>0</v>
      </c>
      <c r="BL148" s="13" t="s">
        <v>3255</v>
      </c>
      <c r="BM148" s="144" t="s">
        <v>4847</v>
      </c>
    </row>
    <row r="149" spans="2:65" s="1" customFormat="1" ht="24.2" customHeight="1">
      <c r="B149" s="132"/>
      <c r="C149" s="133" t="s">
        <v>304</v>
      </c>
      <c r="D149" s="133" t="s">
        <v>253</v>
      </c>
      <c r="E149" s="134" t="s">
        <v>3300</v>
      </c>
      <c r="F149" s="135" t="s">
        <v>3301</v>
      </c>
      <c r="G149" s="136" t="s">
        <v>3302</v>
      </c>
      <c r="H149" s="137">
        <v>50</v>
      </c>
      <c r="I149" s="138"/>
      <c r="J149" s="139">
        <f>ROUND(I149*H149,2)</f>
        <v>0</v>
      </c>
      <c r="K149" s="135" t="s">
        <v>3262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3255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3255</v>
      </c>
      <c r="BM149" s="144" t="s">
        <v>4848</v>
      </c>
    </row>
    <row r="150" spans="2:65" s="1" customFormat="1" ht="24.2" customHeight="1">
      <c r="B150" s="132"/>
      <c r="C150" s="133" t="s">
        <v>308</v>
      </c>
      <c r="D150" s="133" t="s">
        <v>253</v>
      </c>
      <c r="E150" s="134" t="s">
        <v>3304</v>
      </c>
      <c r="F150" s="135" t="s">
        <v>3305</v>
      </c>
      <c r="G150" s="136" t="s">
        <v>706</v>
      </c>
      <c r="H150" s="137">
        <v>1</v>
      </c>
      <c r="I150" s="138"/>
      <c r="J150" s="139">
        <f>ROUND(I150*H150,2)</f>
        <v>0</v>
      </c>
      <c r="K150" s="135" t="s">
        <v>3262</v>
      </c>
      <c r="L150" s="28"/>
      <c r="M150" s="140" t="s">
        <v>1</v>
      </c>
      <c r="N150" s="141" t="s">
        <v>41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3255</v>
      </c>
      <c r="AT150" s="144" t="s">
        <v>253</v>
      </c>
      <c r="AU150" s="144" t="s">
        <v>85</v>
      </c>
      <c r="AY150" s="13" t="s">
        <v>251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3" t="s">
        <v>83</v>
      </c>
      <c r="BK150" s="145">
        <f>ROUND(I150*H150,2)</f>
        <v>0</v>
      </c>
      <c r="BL150" s="13" t="s">
        <v>3255</v>
      </c>
      <c r="BM150" s="144" t="s">
        <v>4849</v>
      </c>
    </row>
    <row r="151" spans="2:65" s="11" customFormat="1" ht="22.9" customHeight="1">
      <c r="B151" s="120"/>
      <c r="D151" s="121" t="s">
        <v>75</v>
      </c>
      <c r="E151" s="130" t="s">
        <v>3307</v>
      </c>
      <c r="F151" s="130" t="s">
        <v>3308</v>
      </c>
      <c r="I151" s="123"/>
      <c r="J151" s="131">
        <f>BK151</f>
        <v>0</v>
      </c>
      <c r="L151" s="120"/>
      <c r="M151" s="125"/>
      <c r="P151" s="126">
        <f>P152</f>
        <v>0</v>
      </c>
      <c r="R151" s="126">
        <f>R152</f>
        <v>0</v>
      </c>
      <c r="T151" s="127">
        <f>T152</f>
        <v>0</v>
      </c>
      <c r="AR151" s="121" t="s">
        <v>270</v>
      </c>
      <c r="AT151" s="128" t="s">
        <v>75</v>
      </c>
      <c r="AU151" s="128" t="s">
        <v>83</v>
      </c>
      <c r="AY151" s="121" t="s">
        <v>251</v>
      </c>
      <c r="BK151" s="129">
        <f>BK152</f>
        <v>0</v>
      </c>
    </row>
    <row r="152" spans="2:65" s="1" customFormat="1" ht="24">
      <c r="B152" s="132"/>
      <c r="C152" s="133" t="s">
        <v>8</v>
      </c>
      <c r="D152" s="133" t="s">
        <v>253</v>
      </c>
      <c r="E152" s="134" t="s">
        <v>3309</v>
      </c>
      <c r="F152" s="135" t="s">
        <v>3310</v>
      </c>
      <c r="G152" s="136" t="s">
        <v>706</v>
      </c>
      <c r="H152" s="137">
        <v>1</v>
      </c>
      <c r="I152" s="138"/>
      <c r="J152" s="139">
        <f>ROUND(I152*H152,2)</f>
        <v>0</v>
      </c>
      <c r="K152" s="135" t="s">
        <v>3262</v>
      </c>
      <c r="L152" s="28"/>
      <c r="M152" s="161" t="s">
        <v>1</v>
      </c>
      <c r="N152" s="162" t="s">
        <v>41</v>
      </c>
      <c r="O152" s="163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AR152" s="144" t="s">
        <v>3255</v>
      </c>
      <c r="AT152" s="144" t="s">
        <v>253</v>
      </c>
      <c r="AU152" s="144" t="s">
        <v>85</v>
      </c>
      <c r="AY152" s="13" t="s">
        <v>251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3" t="s">
        <v>83</v>
      </c>
      <c r="BK152" s="145">
        <f>ROUND(I152*H152,2)</f>
        <v>0</v>
      </c>
      <c r="BL152" s="13" t="s">
        <v>3255</v>
      </c>
      <c r="BM152" s="144" t="s">
        <v>4850</v>
      </c>
    </row>
    <row r="153" spans="2:65" s="1" customFormat="1" ht="6.95" customHeight="1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9:K152" xr:uid="{00000000-0009-0000-0000-00001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16.5" customHeight="1">
      <c r="B13" s="28"/>
      <c r="E13" s="192" t="s">
        <v>4851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ROUND(J130,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ROUND((SUM(BE130:BE162)),  2)</f>
        <v>0</v>
      </c>
      <c r="I37" s="92">
        <v>0.21</v>
      </c>
      <c r="J37" s="81">
        <f>ROUND(((SUM(BE130:BE162))*I37),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ROUND((SUM(BF130:BF162)),  2)</f>
        <v>0</v>
      </c>
      <c r="I38" s="92">
        <v>0.15</v>
      </c>
      <c r="J38" s="81">
        <f>ROUND(((SUM(BF130:BF162))*I38),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ROUND((SUM(BG130:BG162)),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ROUND((SUM(BH130:BH162)),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ROUND((SUM(BI130:BI162)),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16.5" customHeight="1">
      <c r="B91" s="28"/>
      <c r="E91" s="192" t="str">
        <f>E13</f>
        <v>SO 02.2 - Zpevněné plochy II.etapa STAVEBNÍ ÚPRAVY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J130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210</v>
      </c>
      <c r="E101" s="106"/>
      <c r="F101" s="106"/>
      <c r="G101" s="106"/>
      <c r="H101" s="106"/>
      <c r="I101" s="106"/>
      <c r="J101" s="107">
        <f>J131</f>
        <v>0</v>
      </c>
      <c r="L101" s="104"/>
    </row>
    <row r="102" spans="2:47" s="9" customFormat="1" ht="19.899999999999999" customHeight="1">
      <c r="B102" s="108"/>
      <c r="D102" s="109" t="s">
        <v>211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899999999999999" customHeight="1">
      <c r="B103" s="108"/>
      <c r="D103" s="109" t="s">
        <v>3035</v>
      </c>
      <c r="E103" s="110"/>
      <c r="F103" s="110"/>
      <c r="G103" s="110"/>
      <c r="H103" s="110"/>
      <c r="I103" s="110"/>
      <c r="J103" s="111">
        <f>J146</f>
        <v>0</v>
      </c>
      <c r="L103" s="108"/>
    </row>
    <row r="104" spans="2:47" s="9" customFormat="1" ht="19.899999999999999" customHeight="1">
      <c r="B104" s="108"/>
      <c r="D104" s="109" t="s">
        <v>216</v>
      </c>
      <c r="E104" s="110"/>
      <c r="F104" s="110"/>
      <c r="G104" s="110"/>
      <c r="H104" s="110"/>
      <c r="I104" s="110"/>
      <c r="J104" s="111">
        <f>J152</f>
        <v>0</v>
      </c>
      <c r="L104" s="108"/>
    </row>
    <row r="105" spans="2:47" s="9" customFormat="1" ht="19.899999999999999" customHeight="1">
      <c r="B105" s="108"/>
      <c r="D105" s="109" t="s">
        <v>217</v>
      </c>
      <c r="E105" s="110"/>
      <c r="F105" s="110"/>
      <c r="G105" s="110"/>
      <c r="H105" s="110"/>
      <c r="I105" s="110"/>
      <c r="J105" s="111">
        <f>J154</f>
        <v>0</v>
      </c>
      <c r="L105" s="108"/>
    </row>
    <row r="106" spans="2:47" s="9" customFormat="1" ht="19.899999999999999" customHeight="1">
      <c r="B106" s="108"/>
      <c r="D106" s="109" t="s">
        <v>219</v>
      </c>
      <c r="E106" s="110"/>
      <c r="F106" s="110"/>
      <c r="G106" s="110"/>
      <c r="H106" s="110"/>
      <c r="I106" s="110"/>
      <c r="J106" s="111">
        <f>J161</f>
        <v>0</v>
      </c>
      <c r="L106" s="108"/>
    </row>
    <row r="107" spans="2:47" s="1" customFormat="1" ht="21.75" customHeight="1">
      <c r="B107" s="28"/>
      <c r="L107" s="28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12" s="1" customFormat="1" ht="24.95" customHeight="1">
      <c r="B113" s="28"/>
      <c r="C113" s="17" t="s">
        <v>236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16</v>
      </c>
      <c r="L115" s="28"/>
    </row>
    <row r="116" spans="2:12" s="1" customFormat="1" ht="26.25" customHeight="1">
      <c r="B116" s="28"/>
      <c r="E116" s="210" t="str">
        <f>E7</f>
        <v>PŘÍSTAVBA A STAVEBNÍ ÚPRAVY  DÍLEN HORSKÁ 258, VRCHLABÍ</v>
      </c>
      <c r="F116" s="211"/>
      <c r="G116" s="211"/>
      <c r="H116" s="211"/>
      <c r="L116" s="28"/>
    </row>
    <row r="117" spans="2:12" ht="12" customHeight="1">
      <c r="B117" s="16"/>
      <c r="C117" s="23" t="s">
        <v>198</v>
      </c>
      <c r="L117" s="16"/>
    </row>
    <row r="118" spans="2:12" ht="16.5" customHeight="1">
      <c r="B118" s="16"/>
      <c r="E118" s="210" t="s">
        <v>3394</v>
      </c>
      <c r="F118" s="170"/>
      <c r="G118" s="170"/>
      <c r="H118" s="170"/>
      <c r="L118" s="16"/>
    </row>
    <row r="119" spans="2:12" ht="12" customHeight="1">
      <c r="B119" s="16"/>
      <c r="C119" s="23" t="s">
        <v>200</v>
      </c>
      <c r="L119" s="16"/>
    </row>
    <row r="120" spans="2:12" s="1" customFormat="1" ht="16.5" customHeight="1">
      <c r="B120" s="28"/>
      <c r="E120" s="203" t="s">
        <v>4810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202</v>
      </c>
      <c r="L121" s="28"/>
    </row>
    <row r="122" spans="2:12" s="1" customFormat="1" ht="16.5" customHeight="1">
      <c r="B122" s="28"/>
      <c r="E122" s="192" t="str">
        <f>E13</f>
        <v>SO 02.2 - Zpevněné plochy II.etapa STAVEBNÍ ÚPRAVY</v>
      </c>
      <c r="F122" s="212"/>
      <c r="G122" s="212"/>
      <c r="H122" s="212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F16</f>
        <v>Vrchlabí</v>
      </c>
      <c r="I124" s="23" t="s">
        <v>22</v>
      </c>
      <c r="J124" s="48" t="str">
        <f>IF(J16="","",J16)</f>
        <v>25. 10. 2023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E19</f>
        <v>Královéhradecký kraj</v>
      </c>
      <c r="I126" s="23" t="s">
        <v>30</v>
      </c>
      <c r="J126" s="26" t="str">
        <f>E25</f>
        <v>IRBOS s.r.o.</v>
      </c>
      <c r="L126" s="28"/>
    </row>
    <row r="127" spans="2:12" s="1" customFormat="1" ht="15.2" customHeight="1">
      <c r="B127" s="28"/>
      <c r="C127" s="23" t="s">
        <v>28</v>
      </c>
      <c r="F127" s="21" t="str">
        <f>IF(E22="","",E22)</f>
        <v>Vyplň údaj</v>
      </c>
      <c r="I127" s="23" t="s">
        <v>33</v>
      </c>
      <c r="J127" s="26" t="str">
        <f>E28</f>
        <v>IRBOS s.r.o.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237</v>
      </c>
      <c r="D129" s="114" t="s">
        <v>61</v>
      </c>
      <c r="E129" s="114" t="s">
        <v>57</v>
      </c>
      <c r="F129" s="114" t="s">
        <v>58</v>
      </c>
      <c r="G129" s="114" t="s">
        <v>238</v>
      </c>
      <c r="H129" s="114" t="s">
        <v>239</v>
      </c>
      <c r="I129" s="114" t="s">
        <v>240</v>
      </c>
      <c r="J129" s="114" t="s">
        <v>207</v>
      </c>
      <c r="K129" s="115" t="s">
        <v>241</v>
      </c>
      <c r="L129" s="112"/>
      <c r="M129" s="55" t="s">
        <v>1</v>
      </c>
      <c r="N129" s="56" t="s">
        <v>40</v>
      </c>
      <c r="O129" s="56" t="s">
        <v>242</v>
      </c>
      <c r="P129" s="56" t="s">
        <v>243</v>
      </c>
      <c r="Q129" s="56" t="s">
        <v>244</v>
      </c>
      <c r="R129" s="56" t="s">
        <v>245</v>
      </c>
      <c r="S129" s="56" t="s">
        <v>246</v>
      </c>
      <c r="T129" s="57" t="s">
        <v>247</v>
      </c>
    </row>
    <row r="130" spans="2:65" s="1" customFormat="1" ht="22.9" customHeight="1">
      <c r="B130" s="28"/>
      <c r="C130" s="60" t="s">
        <v>248</v>
      </c>
      <c r="J130" s="116">
        <f>BK130</f>
        <v>0</v>
      </c>
      <c r="L130" s="28"/>
      <c r="M130" s="58"/>
      <c r="N130" s="49"/>
      <c r="O130" s="49"/>
      <c r="P130" s="117">
        <f>P131</f>
        <v>0</v>
      </c>
      <c r="Q130" s="49"/>
      <c r="R130" s="117">
        <f>R131</f>
        <v>338.6309507200001</v>
      </c>
      <c r="S130" s="49"/>
      <c r="T130" s="118">
        <f>T131</f>
        <v>0</v>
      </c>
      <c r="AT130" s="13" t="s">
        <v>75</v>
      </c>
      <c r="AU130" s="13" t="s">
        <v>209</v>
      </c>
      <c r="BK130" s="119">
        <f>BK131</f>
        <v>0</v>
      </c>
    </row>
    <row r="131" spans="2:65" s="11" customFormat="1" ht="25.9" customHeight="1">
      <c r="B131" s="120"/>
      <c r="D131" s="121" t="s">
        <v>75</v>
      </c>
      <c r="E131" s="122" t="s">
        <v>249</v>
      </c>
      <c r="F131" s="122" t="s">
        <v>250</v>
      </c>
      <c r="I131" s="123"/>
      <c r="J131" s="124">
        <f>BK131</f>
        <v>0</v>
      </c>
      <c r="L131" s="120"/>
      <c r="M131" s="125"/>
      <c r="P131" s="126">
        <f>P132+P146+P152+P154+P161</f>
        <v>0</v>
      </c>
      <c r="R131" s="126">
        <f>R132+R146+R152+R154+R161</f>
        <v>338.6309507200001</v>
      </c>
      <c r="T131" s="127">
        <f>T132+T146+T152+T154+T161</f>
        <v>0</v>
      </c>
      <c r="AR131" s="121" t="s">
        <v>83</v>
      </c>
      <c r="AT131" s="128" t="s">
        <v>75</v>
      </c>
      <c r="AU131" s="128" t="s">
        <v>76</v>
      </c>
      <c r="AY131" s="121" t="s">
        <v>251</v>
      </c>
      <c r="BK131" s="129">
        <f>BK132+BK146+BK152+BK154+BK161</f>
        <v>0</v>
      </c>
    </row>
    <row r="132" spans="2:65" s="11" customFormat="1" ht="22.9" customHeight="1">
      <c r="B132" s="120"/>
      <c r="D132" s="121" t="s">
        <v>75</v>
      </c>
      <c r="E132" s="130" t="s">
        <v>83</v>
      </c>
      <c r="F132" s="130" t="s">
        <v>252</v>
      </c>
      <c r="I132" s="123"/>
      <c r="J132" s="131">
        <f>BK132</f>
        <v>0</v>
      </c>
      <c r="L132" s="120"/>
      <c r="M132" s="125"/>
      <c r="P132" s="126">
        <f>SUM(P133:P145)</f>
        <v>0</v>
      </c>
      <c r="R132" s="126">
        <f>SUM(R133:R145)</f>
        <v>1.861243</v>
      </c>
      <c r="T132" s="127">
        <f>SUM(T133:T145)</f>
        <v>0</v>
      </c>
      <c r="AR132" s="121" t="s">
        <v>83</v>
      </c>
      <c r="AT132" s="128" t="s">
        <v>75</v>
      </c>
      <c r="AU132" s="128" t="s">
        <v>83</v>
      </c>
      <c r="AY132" s="121" t="s">
        <v>251</v>
      </c>
      <c r="BK132" s="129">
        <f>SUM(BK133:BK145)</f>
        <v>0</v>
      </c>
    </row>
    <row r="133" spans="2:65" s="1" customFormat="1" ht="24.2" customHeight="1">
      <c r="B133" s="132"/>
      <c r="C133" s="133" t="s">
        <v>83</v>
      </c>
      <c r="D133" s="133" t="s">
        <v>253</v>
      </c>
      <c r="E133" s="134" t="s">
        <v>3322</v>
      </c>
      <c r="F133" s="135" t="s">
        <v>3323</v>
      </c>
      <c r="G133" s="136" t="s">
        <v>262</v>
      </c>
      <c r="H133" s="137">
        <v>116.97799999999999</v>
      </c>
      <c r="I133" s="138"/>
      <c r="J133" s="139">
        <f t="shared" ref="J133:J145" si="0">ROUND(I133*H133,2)</f>
        <v>0</v>
      </c>
      <c r="K133" s="135" t="s">
        <v>257</v>
      </c>
      <c r="L133" s="28"/>
      <c r="M133" s="140" t="s">
        <v>1</v>
      </c>
      <c r="N133" s="141" t="s">
        <v>41</v>
      </c>
      <c r="P133" s="142">
        <f t="shared" ref="P133:P145" si="1">O133*H133</f>
        <v>0</v>
      </c>
      <c r="Q133" s="142">
        <v>0</v>
      </c>
      <c r="R133" s="142">
        <f t="shared" ref="R133:R145" si="2">Q133*H133</f>
        <v>0</v>
      </c>
      <c r="S133" s="142">
        <v>0</v>
      </c>
      <c r="T133" s="143">
        <f t="shared" ref="T133:T145" si="3">S133*H133</f>
        <v>0</v>
      </c>
      <c r="AR133" s="144" t="s">
        <v>258</v>
      </c>
      <c r="AT133" s="144" t="s">
        <v>253</v>
      </c>
      <c r="AU133" s="144" t="s">
        <v>85</v>
      </c>
      <c r="AY133" s="13" t="s">
        <v>251</v>
      </c>
      <c r="BE133" s="145">
        <f t="shared" ref="BE133:BE145" si="4">IF(N133="základní",J133,0)</f>
        <v>0</v>
      </c>
      <c r="BF133" s="145">
        <f t="shared" ref="BF133:BF145" si="5">IF(N133="snížená",J133,0)</f>
        <v>0</v>
      </c>
      <c r="BG133" s="145">
        <f t="shared" ref="BG133:BG145" si="6">IF(N133="zákl. přenesená",J133,0)</f>
        <v>0</v>
      </c>
      <c r="BH133" s="145">
        <f t="shared" ref="BH133:BH145" si="7">IF(N133="sníž. přenesená",J133,0)</f>
        <v>0</v>
      </c>
      <c r="BI133" s="145">
        <f t="shared" ref="BI133:BI145" si="8">IF(N133="nulová",J133,0)</f>
        <v>0</v>
      </c>
      <c r="BJ133" s="13" t="s">
        <v>83</v>
      </c>
      <c r="BK133" s="145">
        <f t="shared" ref="BK133:BK145" si="9">ROUND(I133*H133,2)</f>
        <v>0</v>
      </c>
      <c r="BL133" s="13" t="s">
        <v>258</v>
      </c>
      <c r="BM133" s="144" t="s">
        <v>3324</v>
      </c>
    </row>
    <row r="134" spans="2:65" s="1" customFormat="1" ht="21.75" customHeight="1">
      <c r="B134" s="132"/>
      <c r="C134" s="146" t="s">
        <v>85</v>
      </c>
      <c r="D134" s="146" t="s">
        <v>423</v>
      </c>
      <c r="E134" s="147" t="s">
        <v>3325</v>
      </c>
      <c r="F134" s="148" t="s">
        <v>3326</v>
      </c>
      <c r="G134" s="149" t="s">
        <v>281</v>
      </c>
      <c r="H134" s="150">
        <v>1.859</v>
      </c>
      <c r="I134" s="151"/>
      <c r="J134" s="152">
        <f t="shared" si="0"/>
        <v>0</v>
      </c>
      <c r="K134" s="148" t="s">
        <v>257</v>
      </c>
      <c r="L134" s="153"/>
      <c r="M134" s="154" t="s">
        <v>1</v>
      </c>
      <c r="N134" s="155" t="s">
        <v>41</v>
      </c>
      <c r="P134" s="142">
        <f t="shared" si="1"/>
        <v>0</v>
      </c>
      <c r="Q134" s="142">
        <v>1</v>
      </c>
      <c r="R134" s="142">
        <f t="shared" si="2"/>
        <v>1.859</v>
      </c>
      <c r="S134" s="142">
        <v>0</v>
      </c>
      <c r="T134" s="143">
        <f t="shared" si="3"/>
        <v>0</v>
      </c>
      <c r="AR134" s="144" t="s">
        <v>283</v>
      </c>
      <c r="AT134" s="144" t="s">
        <v>423</v>
      </c>
      <c r="AU134" s="144" t="s">
        <v>85</v>
      </c>
      <c r="AY134" s="13" t="s">
        <v>251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3" t="s">
        <v>83</v>
      </c>
      <c r="BK134" s="145">
        <f t="shared" si="9"/>
        <v>0</v>
      </c>
      <c r="BL134" s="13" t="s">
        <v>258</v>
      </c>
      <c r="BM134" s="144" t="s">
        <v>3327</v>
      </c>
    </row>
    <row r="135" spans="2:65" s="1" customFormat="1" ht="24.2" customHeight="1">
      <c r="B135" s="132"/>
      <c r="C135" s="133" t="s">
        <v>93</v>
      </c>
      <c r="D135" s="133" t="s">
        <v>253</v>
      </c>
      <c r="E135" s="134" t="s">
        <v>254</v>
      </c>
      <c r="F135" s="135" t="s">
        <v>255</v>
      </c>
      <c r="G135" s="136" t="s">
        <v>256</v>
      </c>
      <c r="H135" s="137">
        <v>350.70499999999998</v>
      </c>
      <c r="I135" s="138"/>
      <c r="J135" s="139">
        <f t="shared" si="0"/>
        <v>0</v>
      </c>
      <c r="K135" s="135" t="s">
        <v>257</v>
      </c>
      <c r="L135" s="28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258</v>
      </c>
      <c r="AT135" s="144" t="s">
        <v>253</v>
      </c>
      <c r="AU135" s="144" t="s">
        <v>85</v>
      </c>
      <c r="AY135" s="13" t="s">
        <v>251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83</v>
      </c>
      <c r="BK135" s="145">
        <f t="shared" si="9"/>
        <v>0</v>
      </c>
      <c r="BL135" s="13" t="s">
        <v>258</v>
      </c>
      <c r="BM135" s="144" t="s">
        <v>3328</v>
      </c>
    </row>
    <row r="136" spans="2:65" s="1" customFormat="1" ht="33" customHeight="1">
      <c r="B136" s="132"/>
      <c r="C136" s="133" t="s">
        <v>258</v>
      </c>
      <c r="D136" s="133" t="s">
        <v>253</v>
      </c>
      <c r="E136" s="134" t="s">
        <v>260</v>
      </c>
      <c r="F136" s="135" t="s">
        <v>4852</v>
      </c>
      <c r="G136" s="136" t="s">
        <v>262</v>
      </c>
      <c r="H136" s="137">
        <v>83.828999999999994</v>
      </c>
      <c r="I136" s="138"/>
      <c r="J136" s="139">
        <f t="shared" si="0"/>
        <v>0</v>
      </c>
      <c r="K136" s="135" t="s">
        <v>257</v>
      </c>
      <c r="L136" s="28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258</v>
      </c>
      <c r="AT136" s="144" t="s">
        <v>253</v>
      </c>
      <c r="AU136" s="144" t="s">
        <v>85</v>
      </c>
      <c r="AY136" s="13" t="s">
        <v>251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83</v>
      </c>
      <c r="BK136" s="145">
        <f t="shared" si="9"/>
        <v>0</v>
      </c>
      <c r="BL136" s="13" t="s">
        <v>258</v>
      </c>
      <c r="BM136" s="144" t="s">
        <v>3329</v>
      </c>
    </row>
    <row r="137" spans="2:65" s="1" customFormat="1" ht="24.2" customHeight="1">
      <c r="B137" s="132"/>
      <c r="C137" s="133" t="s">
        <v>270</v>
      </c>
      <c r="D137" s="133" t="s">
        <v>253</v>
      </c>
      <c r="E137" s="134" t="s">
        <v>3330</v>
      </c>
      <c r="F137" s="135" t="s">
        <v>4853</v>
      </c>
      <c r="G137" s="136" t="s">
        <v>262</v>
      </c>
      <c r="H137" s="137">
        <v>92.572999999999993</v>
      </c>
      <c r="I137" s="138"/>
      <c r="J137" s="139">
        <f t="shared" si="0"/>
        <v>0</v>
      </c>
      <c r="K137" s="135" t="s">
        <v>257</v>
      </c>
      <c r="L137" s="28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258</v>
      </c>
      <c r="AT137" s="144" t="s">
        <v>253</v>
      </c>
      <c r="AU137" s="144" t="s">
        <v>85</v>
      </c>
      <c r="AY137" s="13" t="s">
        <v>251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83</v>
      </c>
      <c r="BK137" s="145">
        <f t="shared" si="9"/>
        <v>0</v>
      </c>
      <c r="BL137" s="13" t="s">
        <v>258</v>
      </c>
      <c r="BM137" s="144" t="s">
        <v>3332</v>
      </c>
    </row>
    <row r="138" spans="2:65" s="1" customFormat="1" ht="33" customHeight="1">
      <c r="B138" s="132"/>
      <c r="C138" s="133" t="s">
        <v>274</v>
      </c>
      <c r="D138" s="133" t="s">
        <v>253</v>
      </c>
      <c r="E138" s="134" t="s">
        <v>271</v>
      </c>
      <c r="F138" s="135" t="s">
        <v>3415</v>
      </c>
      <c r="G138" s="136" t="s">
        <v>262</v>
      </c>
      <c r="H138" s="137">
        <v>131.53800000000001</v>
      </c>
      <c r="I138" s="138"/>
      <c r="J138" s="139">
        <f t="shared" si="0"/>
        <v>0</v>
      </c>
      <c r="K138" s="135" t="s">
        <v>257</v>
      </c>
      <c r="L138" s="28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258</v>
      </c>
      <c r="AT138" s="144" t="s">
        <v>253</v>
      </c>
      <c r="AU138" s="144" t="s">
        <v>85</v>
      </c>
      <c r="AY138" s="13" t="s">
        <v>251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83</v>
      </c>
      <c r="BK138" s="145">
        <f t="shared" si="9"/>
        <v>0</v>
      </c>
      <c r="BL138" s="13" t="s">
        <v>258</v>
      </c>
      <c r="BM138" s="144" t="s">
        <v>3333</v>
      </c>
    </row>
    <row r="139" spans="2:65" s="1" customFormat="1" ht="24.2" customHeight="1">
      <c r="B139" s="132"/>
      <c r="C139" s="133" t="s">
        <v>278</v>
      </c>
      <c r="D139" s="133" t="s">
        <v>253</v>
      </c>
      <c r="E139" s="134" t="s">
        <v>3334</v>
      </c>
      <c r="F139" s="135" t="s">
        <v>4854</v>
      </c>
      <c r="G139" s="136" t="s">
        <v>262</v>
      </c>
      <c r="H139" s="137">
        <v>392.62</v>
      </c>
      <c r="I139" s="138"/>
      <c r="J139" s="139">
        <f t="shared" si="0"/>
        <v>0</v>
      </c>
      <c r="K139" s="135" t="s">
        <v>257</v>
      </c>
      <c r="L139" s="28"/>
      <c r="M139" s="140" t="s">
        <v>1</v>
      </c>
      <c r="N139" s="14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258</v>
      </c>
      <c r="AT139" s="144" t="s">
        <v>253</v>
      </c>
      <c r="AU139" s="144" t="s">
        <v>85</v>
      </c>
      <c r="AY139" s="13" t="s">
        <v>251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83</v>
      </c>
      <c r="BK139" s="145">
        <f t="shared" si="9"/>
        <v>0</v>
      </c>
      <c r="BL139" s="13" t="s">
        <v>258</v>
      </c>
      <c r="BM139" s="144" t="s">
        <v>3336</v>
      </c>
    </row>
    <row r="140" spans="2:65" s="1" customFormat="1" ht="33" customHeight="1">
      <c r="B140" s="132"/>
      <c r="C140" s="133" t="s">
        <v>283</v>
      </c>
      <c r="D140" s="133" t="s">
        <v>253</v>
      </c>
      <c r="E140" s="134" t="s">
        <v>279</v>
      </c>
      <c r="F140" s="135" t="s">
        <v>280</v>
      </c>
      <c r="G140" s="136" t="s">
        <v>281</v>
      </c>
      <c r="H140" s="137">
        <v>236.768</v>
      </c>
      <c r="I140" s="138"/>
      <c r="J140" s="139">
        <f t="shared" si="0"/>
        <v>0</v>
      </c>
      <c r="K140" s="135" t="s">
        <v>257</v>
      </c>
      <c r="L140" s="28"/>
      <c r="M140" s="140" t="s">
        <v>1</v>
      </c>
      <c r="N140" s="14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258</v>
      </c>
      <c r="AT140" s="144" t="s">
        <v>253</v>
      </c>
      <c r="AU140" s="144" t="s">
        <v>85</v>
      </c>
      <c r="AY140" s="13" t="s">
        <v>251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83</v>
      </c>
      <c r="BK140" s="145">
        <f t="shared" si="9"/>
        <v>0</v>
      </c>
      <c r="BL140" s="13" t="s">
        <v>258</v>
      </c>
      <c r="BM140" s="144" t="s">
        <v>3337</v>
      </c>
    </row>
    <row r="141" spans="2:65" s="1" customFormat="1" ht="16.5" customHeight="1">
      <c r="B141" s="132"/>
      <c r="C141" s="133" t="s">
        <v>287</v>
      </c>
      <c r="D141" s="133" t="s">
        <v>253</v>
      </c>
      <c r="E141" s="134" t="s">
        <v>284</v>
      </c>
      <c r="F141" s="135" t="s">
        <v>285</v>
      </c>
      <c r="G141" s="136" t="s">
        <v>262</v>
      </c>
      <c r="H141" s="137">
        <v>131.53800000000001</v>
      </c>
      <c r="I141" s="138"/>
      <c r="J141" s="139">
        <f t="shared" si="0"/>
        <v>0</v>
      </c>
      <c r="K141" s="135" t="s">
        <v>257</v>
      </c>
      <c r="L141" s="28"/>
      <c r="M141" s="140" t="s">
        <v>1</v>
      </c>
      <c r="N141" s="14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258</v>
      </c>
      <c r="AT141" s="144" t="s">
        <v>253</v>
      </c>
      <c r="AU141" s="144" t="s">
        <v>85</v>
      </c>
      <c r="AY141" s="13" t="s">
        <v>251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83</v>
      </c>
      <c r="BK141" s="145">
        <f t="shared" si="9"/>
        <v>0</v>
      </c>
      <c r="BL141" s="13" t="s">
        <v>258</v>
      </c>
      <c r="BM141" s="144" t="s">
        <v>3338</v>
      </c>
    </row>
    <row r="142" spans="2:65" s="1" customFormat="1" ht="24.2" customHeight="1">
      <c r="B142" s="132"/>
      <c r="C142" s="133" t="s">
        <v>292</v>
      </c>
      <c r="D142" s="133" t="s">
        <v>253</v>
      </c>
      <c r="E142" s="134" t="s">
        <v>3339</v>
      </c>
      <c r="F142" s="135" t="s">
        <v>3340</v>
      </c>
      <c r="G142" s="136" t="s">
        <v>256</v>
      </c>
      <c r="H142" s="137">
        <v>112.16200000000001</v>
      </c>
      <c r="I142" s="138"/>
      <c r="J142" s="139">
        <f t="shared" si="0"/>
        <v>0</v>
      </c>
      <c r="K142" s="135" t="s">
        <v>257</v>
      </c>
      <c r="L142" s="28"/>
      <c r="M142" s="140" t="s">
        <v>1</v>
      </c>
      <c r="N142" s="14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258</v>
      </c>
      <c r="AT142" s="144" t="s">
        <v>253</v>
      </c>
      <c r="AU142" s="144" t="s">
        <v>85</v>
      </c>
      <c r="AY142" s="13" t="s">
        <v>251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83</v>
      </c>
      <c r="BK142" s="145">
        <f t="shared" si="9"/>
        <v>0</v>
      </c>
      <c r="BL142" s="13" t="s">
        <v>258</v>
      </c>
      <c r="BM142" s="144" t="s">
        <v>3341</v>
      </c>
    </row>
    <row r="143" spans="2:65" s="1" customFormat="1" ht="24.2" customHeight="1">
      <c r="B143" s="132"/>
      <c r="C143" s="133" t="s">
        <v>296</v>
      </c>
      <c r="D143" s="133" t="s">
        <v>253</v>
      </c>
      <c r="E143" s="134" t="s">
        <v>3342</v>
      </c>
      <c r="F143" s="135" t="s">
        <v>4855</v>
      </c>
      <c r="G143" s="136" t="s">
        <v>256</v>
      </c>
      <c r="H143" s="137">
        <v>112.16200000000001</v>
      </c>
      <c r="I143" s="138"/>
      <c r="J143" s="139">
        <f t="shared" si="0"/>
        <v>0</v>
      </c>
      <c r="K143" s="135" t="s">
        <v>257</v>
      </c>
      <c r="L143" s="28"/>
      <c r="M143" s="140" t="s">
        <v>1</v>
      </c>
      <c r="N143" s="14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258</v>
      </c>
      <c r="AT143" s="144" t="s">
        <v>253</v>
      </c>
      <c r="AU143" s="144" t="s">
        <v>85</v>
      </c>
      <c r="AY143" s="13" t="s">
        <v>251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83</v>
      </c>
      <c r="BK143" s="145">
        <f t="shared" si="9"/>
        <v>0</v>
      </c>
      <c r="BL143" s="13" t="s">
        <v>258</v>
      </c>
      <c r="BM143" s="144" t="s">
        <v>3344</v>
      </c>
    </row>
    <row r="144" spans="2:65" s="1" customFormat="1" ht="16.5" customHeight="1">
      <c r="B144" s="132"/>
      <c r="C144" s="146" t="s">
        <v>300</v>
      </c>
      <c r="D144" s="146" t="s">
        <v>423</v>
      </c>
      <c r="E144" s="147" t="s">
        <v>3345</v>
      </c>
      <c r="F144" s="148" t="s">
        <v>3346</v>
      </c>
      <c r="G144" s="149" t="s">
        <v>1188</v>
      </c>
      <c r="H144" s="150">
        <v>2.2429999999999999</v>
      </c>
      <c r="I144" s="151"/>
      <c r="J144" s="152">
        <f t="shared" si="0"/>
        <v>0</v>
      </c>
      <c r="K144" s="148" t="s">
        <v>257</v>
      </c>
      <c r="L144" s="153"/>
      <c r="M144" s="154" t="s">
        <v>1</v>
      </c>
      <c r="N144" s="155" t="s">
        <v>41</v>
      </c>
      <c r="P144" s="142">
        <f t="shared" si="1"/>
        <v>0</v>
      </c>
      <c r="Q144" s="142">
        <v>1E-3</v>
      </c>
      <c r="R144" s="142">
        <f t="shared" si="2"/>
        <v>2.2429999999999998E-3</v>
      </c>
      <c r="S144" s="142">
        <v>0</v>
      </c>
      <c r="T144" s="143">
        <f t="shared" si="3"/>
        <v>0</v>
      </c>
      <c r="AR144" s="144" t="s">
        <v>283</v>
      </c>
      <c r="AT144" s="144" t="s">
        <v>423</v>
      </c>
      <c r="AU144" s="144" t="s">
        <v>85</v>
      </c>
      <c r="AY144" s="13" t="s">
        <v>251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83</v>
      </c>
      <c r="BK144" s="145">
        <f t="shared" si="9"/>
        <v>0</v>
      </c>
      <c r="BL144" s="13" t="s">
        <v>258</v>
      </c>
      <c r="BM144" s="144" t="s">
        <v>3347</v>
      </c>
    </row>
    <row r="145" spans="2:65" s="1" customFormat="1" ht="24.2" customHeight="1">
      <c r="B145" s="132"/>
      <c r="C145" s="133" t="s">
        <v>304</v>
      </c>
      <c r="D145" s="133" t="s">
        <v>253</v>
      </c>
      <c r="E145" s="134" t="s">
        <v>3348</v>
      </c>
      <c r="F145" s="135" t="s">
        <v>4856</v>
      </c>
      <c r="G145" s="136" t="s">
        <v>256</v>
      </c>
      <c r="H145" s="137">
        <v>254.02600000000001</v>
      </c>
      <c r="I145" s="138"/>
      <c r="J145" s="139">
        <f t="shared" si="0"/>
        <v>0</v>
      </c>
      <c r="K145" s="135" t="s">
        <v>257</v>
      </c>
      <c r="L145" s="28"/>
      <c r="M145" s="140" t="s">
        <v>1</v>
      </c>
      <c r="N145" s="14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83</v>
      </c>
      <c r="BK145" s="145">
        <f t="shared" si="9"/>
        <v>0</v>
      </c>
      <c r="BL145" s="13" t="s">
        <v>258</v>
      </c>
      <c r="BM145" s="144" t="s">
        <v>3350</v>
      </c>
    </row>
    <row r="146" spans="2:65" s="11" customFormat="1" ht="22.9" customHeight="1">
      <c r="B146" s="120"/>
      <c r="D146" s="121" t="s">
        <v>75</v>
      </c>
      <c r="E146" s="130" t="s">
        <v>270</v>
      </c>
      <c r="F146" s="130" t="s">
        <v>3062</v>
      </c>
      <c r="I146" s="123"/>
      <c r="J146" s="131">
        <f>BK146</f>
        <v>0</v>
      </c>
      <c r="L146" s="120"/>
      <c r="M146" s="125"/>
      <c r="P146" s="126">
        <f>SUM(P147:P151)</f>
        <v>0</v>
      </c>
      <c r="R146" s="126">
        <f>SUM(R147:R151)</f>
        <v>293.77960806000004</v>
      </c>
      <c r="T146" s="127">
        <f>SUM(T147:T151)</f>
        <v>0</v>
      </c>
      <c r="AR146" s="121" t="s">
        <v>83</v>
      </c>
      <c r="AT146" s="128" t="s">
        <v>75</v>
      </c>
      <c r="AU146" s="128" t="s">
        <v>83</v>
      </c>
      <c r="AY146" s="121" t="s">
        <v>251</v>
      </c>
      <c r="BK146" s="129">
        <f>SUM(BK147:BK151)</f>
        <v>0</v>
      </c>
    </row>
    <row r="147" spans="2:65" s="1" customFormat="1" ht="16.5" customHeight="1">
      <c r="B147" s="132"/>
      <c r="C147" s="133" t="s">
        <v>308</v>
      </c>
      <c r="D147" s="133" t="s">
        <v>253</v>
      </c>
      <c r="E147" s="134" t="s">
        <v>3351</v>
      </c>
      <c r="F147" s="135" t="s">
        <v>3352</v>
      </c>
      <c r="G147" s="136" t="s">
        <v>256</v>
      </c>
      <c r="H147" s="137">
        <v>38.417999999999999</v>
      </c>
      <c r="I147" s="138"/>
      <c r="J147" s="139">
        <f>ROUND(I147*H147,2)</f>
        <v>0</v>
      </c>
      <c r="K147" s="135" t="s">
        <v>257</v>
      </c>
      <c r="L147" s="28"/>
      <c r="M147" s="140" t="s">
        <v>1</v>
      </c>
      <c r="N147" s="141" t="s">
        <v>41</v>
      </c>
      <c r="P147" s="142">
        <f>O147*H147</f>
        <v>0</v>
      </c>
      <c r="Q147" s="142">
        <v>0.23</v>
      </c>
      <c r="R147" s="142">
        <f>Q147*H147</f>
        <v>8.8361400000000003</v>
      </c>
      <c r="S147" s="142">
        <v>0</v>
      </c>
      <c r="T147" s="143">
        <f>S147*H147</f>
        <v>0</v>
      </c>
      <c r="AR147" s="144" t="s">
        <v>258</v>
      </c>
      <c r="AT147" s="144" t="s">
        <v>253</v>
      </c>
      <c r="AU147" s="144" t="s">
        <v>85</v>
      </c>
      <c r="AY147" s="13" t="s">
        <v>251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3" t="s">
        <v>83</v>
      </c>
      <c r="BK147" s="145">
        <f>ROUND(I147*H147,2)</f>
        <v>0</v>
      </c>
      <c r="BL147" s="13" t="s">
        <v>258</v>
      </c>
      <c r="BM147" s="144" t="s">
        <v>3353</v>
      </c>
    </row>
    <row r="148" spans="2:65" s="1" customFormat="1" ht="16.5" customHeight="1">
      <c r="B148" s="132"/>
      <c r="C148" s="133" t="s">
        <v>8</v>
      </c>
      <c r="D148" s="133" t="s">
        <v>253</v>
      </c>
      <c r="E148" s="134" t="s">
        <v>3354</v>
      </c>
      <c r="F148" s="135" t="s">
        <v>3355</v>
      </c>
      <c r="G148" s="136" t="s">
        <v>256</v>
      </c>
      <c r="H148" s="137">
        <v>254.02600000000001</v>
      </c>
      <c r="I148" s="138"/>
      <c r="J148" s="139">
        <f>ROUND(I148*H148,2)</f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>O148*H148</f>
        <v>0</v>
      </c>
      <c r="Q148" s="142">
        <v>0.46</v>
      </c>
      <c r="R148" s="142">
        <f>Q148*H148</f>
        <v>116.85196000000001</v>
      </c>
      <c r="S148" s="142">
        <v>0</v>
      </c>
      <c r="T148" s="143">
        <f>S148*H148</f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3" t="s">
        <v>83</v>
      </c>
      <c r="BK148" s="145">
        <f>ROUND(I148*H148,2)</f>
        <v>0</v>
      </c>
      <c r="BL148" s="13" t="s">
        <v>258</v>
      </c>
      <c r="BM148" s="144" t="s">
        <v>3356</v>
      </c>
    </row>
    <row r="149" spans="2:65" s="1" customFormat="1" ht="24.2" customHeight="1">
      <c r="B149" s="132"/>
      <c r="C149" s="133" t="s">
        <v>315</v>
      </c>
      <c r="D149" s="133" t="s">
        <v>253</v>
      </c>
      <c r="E149" s="134" t="s">
        <v>3357</v>
      </c>
      <c r="F149" s="135" t="s">
        <v>3358</v>
      </c>
      <c r="G149" s="136" t="s">
        <v>256</v>
      </c>
      <c r="H149" s="137">
        <v>254.02600000000001</v>
      </c>
      <c r="I149" s="138"/>
      <c r="J149" s="139">
        <f>ROUND(I149*H149,2)</f>
        <v>0</v>
      </c>
      <c r="K149" s="135" t="s">
        <v>257</v>
      </c>
      <c r="L149" s="28"/>
      <c r="M149" s="140" t="s">
        <v>1</v>
      </c>
      <c r="N149" s="141" t="s">
        <v>41</v>
      </c>
      <c r="P149" s="142">
        <f>O149*H149</f>
        <v>0</v>
      </c>
      <c r="Q149" s="142">
        <v>0.40869</v>
      </c>
      <c r="R149" s="142">
        <f>Q149*H149</f>
        <v>103.81788594000001</v>
      </c>
      <c r="S149" s="142">
        <v>0</v>
      </c>
      <c r="T149" s="143">
        <f>S149*H149</f>
        <v>0</v>
      </c>
      <c r="AR149" s="144" t="s">
        <v>258</v>
      </c>
      <c r="AT149" s="144" t="s">
        <v>253</v>
      </c>
      <c r="AU149" s="144" t="s">
        <v>85</v>
      </c>
      <c r="AY149" s="13" t="s">
        <v>251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3" t="s">
        <v>83</v>
      </c>
      <c r="BK149" s="145">
        <f>ROUND(I149*H149,2)</f>
        <v>0</v>
      </c>
      <c r="BL149" s="13" t="s">
        <v>258</v>
      </c>
      <c r="BM149" s="144" t="s">
        <v>3359</v>
      </c>
    </row>
    <row r="150" spans="2:65" s="1" customFormat="1" ht="24.2" customHeight="1">
      <c r="B150" s="132"/>
      <c r="C150" s="133" t="s">
        <v>319</v>
      </c>
      <c r="D150" s="133" t="s">
        <v>253</v>
      </c>
      <c r="E150" s="134" t="s">
        <v>3360</v>
      </c>
      <c r="F150" s="135" t="s">
        <v>3361</v>
      </c>
      <c r="G150" s="136" t="s">
        <v>256</v>
      </c>
      <c r="H150" s="137">
        <v>254.02600000000001</v>
      </c>
      <c r="I150" s="138"/>
      <c r="J150" s="139">
        <f>ROUND(I150*H150,2)</f>
        <v>0</v>
      </c>
      <c r="K150" s="135" t="s">
        <v>257</v>
      </c>
      <c r="L150" s="28"/>
      <c r="M150" s="140" t="s">
        <v>1</v>
      </c>
      <c r="N150" s="141" t="s">
        <v>41</v>
      </c>
      <c r="P150" s="142">
        <f>O150*H150</f>
        <v>0</v>
      </c>
      <c r="Q150" s="142">
        <v>0.11162</v>
      </c>
      <c r="R150" s="142">
        <f>Q150*H150</f>
        <v>28.35438212</v>
      </c>
      <c r="S150" s="142">
        <v>0</v>
      </c>
      <c r="T150" s="143">
        <f>S150*H150</f>
        <v>0</v>
      </c>
      <c r="AR150" s="144" t="s">
        <v>258</v>
      </c>
      <c r="AT150" s="144" t="s">
        <v>253</v>
      </c>
      <c r="AU150" s="144" t="s">
        <v>85</v>
      </c>
      <c r="AY150" s="13" t="s">
        <v>251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3" t="s">
        <v>83</v>
      </c>
      <c r="BK150" s="145">
        <f>ROUND(I150*H150,2)</f>
        <v>0</v>
      </c>
      <c r="BL150" s="13" t="s">
        <v>258</v>
      </c>
      <c r="BM150" s="144" t="s">
        <v>3362</v>
      </c>
    </row>
    <row r="151" spans="2:65" s="1" customFormat="1" ht="16.5" customHeight="1">
      <c r="B151" s="132"/>
      <c r="C151" s="146" t="s">
        <v>324</v>
      </c>
      <c r="D151" s="146" t="s">
        <v>423</v>
      </c>
      <c r="E151" s="147" t="s">
        <v>4857</v>
      </c>
      <c r="F151" s="148" t="s">
        <v>4858</v>
      </c>
      <c r="G151" s="149" t="s">
        <v>256</v>
      </c>
      <c r="H151" s="150">
        <v>256.56599999999997</v>
      </c>
      <c r="I151" s="151"/>
      <c r="J151" s="152">
        <f>ROUND(I151*H151,2)</f>
        <v>0</v>
      </c>
      <c r="K151" s="148" t="s">
        <v>3962</v>
      </c>
      <c r="L151" s="153"/>
      <c r="M151" s="154" t="s">
        <v>1</v>
      </c>
      <c r="N151" s="155" t="s">
        <v>41</v>
      </c>
      <c r="P151" s="142">
        <f>O151*H151</f>
        <v>0</v>
      </c>
      <c r="Q151" s="142">
        <v>0.14000000000000001</v>
      </c>
      <c r="R151" s="142">
        <f>Q151*H151</f>
        <v>35.919240000000002</v>
      </c>
      <c r="S151" s="142">
        <v>0</v>
      </c>
      <c r="T151" s="143">
        <f>S151*H151</f>
        <v>0</v>
      </c>
      <c r="AR151" s="144" t="s">
        <v>283</v>
      </c>
      <c r="AT151" s="144" t="s">
        <v>423</v>
      </c>
      <c r="AU151" s="144" t="s">
        <v>85</v>
      </c>
      <c r="AY151" s="13" t="s">
        <v>251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3" t="s">
        <v>83</v>
      </c>
      <c r="BK151" s="145">
        <f>ROUND(I151*H151,2)</f>
        <v>0</v>
      </c>
      <c r="BL151" s="13" t="s">
        <v>258</v>
      </c>
      <c r="BM151" s="144" t="s">
        <v>4859</v>
      </c>
    </row>
    <row r="152" spans="2:65" s="11" customFormat="1" ht="22.9" customHeight="1">
      <c r="B152" s="120"/>
      <c r="D152" s="121" t="s">
        <v>75</v>
      </c>
      <c r="E152" s="130" t="s">
        <v>274</v>
      </c>
      <c r="F152" s="130" t="s">
        <v>519</v>
      </c>
      <c r="I152" s="123"/>
      <c r="J152" s="131">
        <f>BK152</f>
        <v>0</v>
      </c>
      <c r="L152" s="120"/>
      <c r="M152" s="125"/>
      <c r="P152" s="126">
        <f>P153</f>
        <v>0</v>
      </c>
      <c r="R152" s="126">
        <f>R153</f>
        <v>10.896113159999999</v>
      </c>
      <c r="T152" s="127">
        <f>T153</f>
        <v>0</v>
      </c>
      <c r="AR152" s="121" t="s">
        <v>83</v>
      </c>
      <c r="AT152" s="128" t="s">
        <v>75</v>
      </c>
      <c r="AU152" s="128" t="s">
        <v>83</v>
      </c>
      <c r="AY152" s="121" t="s">
        <v>251</v>
      </c>
      <c r="BK152" s="129">
        <f>BK153</f>
        <v>0</v>
      </c>
    </row>
    <row r="153" spans="2:65" s="1" customFormat="1" ht="24.2" customHeight="1">
      <c r="B153" s="132"/>
      <c r="C153" s="133" t="s">
        <v>328</v>
      </c>
      <c r="D153" s="133" t="s">
        <v>253</v>
      </c>
      <c r="E153" s="134" t="s">
        <v>3366</v>
      </c>
      <c r="F153" s="135" t="s">
        <v>4860</v>
      </c>
      <c r="G153" s="136" t="s">
        <v>256</v>
      </c>
      <c r="H153" s="137">
        <v>38.417999999999999</v>
      </c>
      <c r="I153" s="138"/>
      <c r="J153" s="139">
        <f>ROUND(I153*H153,2)</f>
        <v>0</v>
      </c>
      <c r="K153" s="135" t="s">
        <v>257</v>
      </c>
      <c r="L153" s="28"/>
      <c r="M153" s="140" t="s">
        <v>1</v>
      </c>
      <c r="N153" s="141" t="s">
        <v>41</v>
      </c>
      <c r="P153" s="142">
        <f>O153*H153</f>
        <v>0</v>
      </c>
      <c r="Q153" s="142">
        <v>0.28361999999999998</v>
      </c>
      <c r="R153" s="142">
        <f>Q153*H153</f>
        <v>10.896113159999999</v>
      </c>
      <c r="S153" s="142">
        <v>0</v>
      </c>
      <c r="T153" s="143">
        <f>S153*H153</f>
        <v>0</v>
      </c>
      <c r="AR153" s="144" t="s">
        <v>258</v>
      </c>
      <c r="AT153" s="144" t="s">
        <v>253</v>
      </c>
      <c r="AU153" s="144" t="s">
        <v>85</v>
      </c>
      <c r="AY153" s="13" t="s">
        <v>251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3" t="s">
        <v>83</v>
      </c>
      <c r="BK153" s="145">
        <f>ROUND(I153*H153,2)</f>
        <v>0</v>
      </c>
      <c r="BL153" s="13" t="s">
        <v>258</v>
      </c>
      <c r="BM153" s="144" t="s">
        <v>3368</v>
      </c>
    </row>
    <row r="154" spans="2:65" s="11" customFormat="1" ht="22.9" customHeight="1">
      <c r="B154" s="120"/>
      <c r="D154" s="121" t="s">
        <v>75</v>
      </c>
      <c r="E154" s="130" t="s">
        <v>287</v>
      </c>
      <c r="F154" s="130" t="s">
        <v>702</v>
      </c>
      <c r="I154" s="123"/>
      <c r="J154" s="131">
        <f>BK154</f>
        <v>0</v>
      </c>
      <c r="L154" s="120"/>
      <c r="M154" s="125"/>
      <c r="P154" s="126">
        <f>SUM(P155:P160)</f>
        <v>0</v>
      </c>
      <c r="R154" s="126">
        <f>SUM(R155:R160)</f>
        <v>32.0939865</v>
      </c>
      <c r="T154" s="127">
        <f>SUM(T155:T160)</f>
        <v>0</v>
      </c>
      <c r="AR154" s="121" t="s">
        <v>83</v>
      </c>
      <c r="AT154" s="128" t="s">
        <v>75</v>
      </c>
      <c r="AU154" s="128" t="s">
        <v>83</v>
      </c>
      <c r="AY154" s="121" t="s">
        <v>251</v>
      </c>
      <c r="BK154" s="129">
        <f>SUM(BK155:BK160)</f>
        <v>0</v>
      </c>
    </row>
    <row r="155" spans="2:65" s="1" customFormat="1" ht="24.2" customHeight="1">
      <c r="B155" s="132"/>
      <c r="C155" s="133" t="s">
        <v>332</v>
      </c>
      <c r="D155" s="133" t="s">
        <v>253</v>
      </c>
      <c r="E155" s="134" t="s">
        <v>4861</v>
      </c>
      <c r="F155" s="135" t="s">
        <v>4862</v>
      </c>
      <c r="G155" s="136" t="s">
        <v>411</v>
      </c>
      <c r="H155" s="137">
        <v>36</v>
      </c>
      <c r="I155" s="138"/>
      <c r="J155" s="139">
        <f t="shared" ref="J155:J160" si="10">ROUND(I155*H155,2)</f>
        <v>0</v>
      </c>
      <c r="K155" s="135" t="s">
        <v>257</v>
      </c>
      <c r="L155" s="28"/>
      <c r="M155" s="140" t="s">
        <v>1</v>
      </c>
      <c r="N155" s="141" t="s">
        <v>41</v>
      </c>
      <c r="P155" s="142">
        <f t="shared" ref="P155:P160" si="11">O155*H155</f>
        <v>0</v>
      </c>
      <c r="Q155" s="142">
        <v>1E-4</v>
      </c>
      <c r="R155" s="142">
        <f t="shared" ref="R155:R160" si="12">Q155*H155</f>
        <v>3.6000000000000003E-3</v>
      </c>
      <c r="S155" s="142">
        <v>0</v>
      </c>
      <c r="T155" s="143">
        <f t="shared" ref="T155:T160" si="13">S155*H155</f>
        <v>0</v>
      </c>
      <c r="AR155" s="144" t="s">
        <v>258</v>
      </c>
      <c r="AT155" s="144" t="s">
        <v>253</v>
      </c>
      <c r="AU155" s="144" t="s">
        <v>85</v>
      </c>
      <c r="AY155" s="13" t="s">
        <v>251</v>
      </c>
      <c r="BE155" s="145">
        <f t="shared" ref="BE155:BE160" si="14">IF(N155="základní",J155,0)</f>
        <v>0</v>
      </c>
      <c r="BF155" s="145">
        <f t="shared" ref="BF155:BF160" si="15">IF(N155="snížená",J155,0)</f>
        <v>0</v>
      </c>
      <c r="BG155" s="145">
        <f t="shared" ref="BG155:BG160" si="16">IF(N155="zákl. přenesená",J155,0)</f>
        <v>0</v>
      </c>
      <c r="BH155" s="145">
        <f t="shared" ref="BH155:BH160" si="17">IF(N155="sníž. přenesená",J155,0)</f>
        <v>0</v>
      </c>
      <c r="BI155" s="145">
        <f t="shared" ref="BI155:BI160" si="18">IF(N155="nulová",J155,0)</f>
        <v>0</v>
      </c>
      <c r="BJ155" s="13" t="s">
        <v>83</v>
      </c>
      <c r="BK155" s="145">
        <f t="shared" ref="BK155:BK160" si="19">ROUND(I155*H155,2)</f>
        <v>0</v>
      </c>
      <c r="BL155" s="13" t="s">
        <v>258</v>
      </c>
      <c r="BM155" s="144" t="s">
        <v>4863</v>
      </c>
    </row>
    <row r="156" spans="2:65" s="1" customFormat="1" ht="24.2" customHeight="1">
      <c r="B156" s="132"/>
      <c r="C156" s="133" t="s">
        <v>7</v>
      </c>
      <c r="D156" s="133" t="s">
        <v>253</v>
      </c>
      <c r="E156" s="134" t="s">
        <v>4864</v>
      </c>
      <c r="F156" s="135" t="s">
        <v>4865</v>
      </c>
      <c r="G156" s="136" t="s">
        <v>256</v>
      </c>
      <c r="H156" s="137">
        <v>4.9000000000000004</v>
      </c>
      <c r="I156" s="138"/>
      <c r="J156" s="139">
        <f t="shared" si="1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1"/>
        <v>0</v>
      </c>
      <c r="Q156" s="142">
        <v>1.1999999999999999E-3</v>
      </c>
      <c r="R156" s="142">
        <f t="shared" si="12"/>
        <v>5.8799999999999998E-3</v>
      </c>
      <c r="S156" s="142">
        <v>0</v>
      </c>
      <c r="T156" s="143">
        <f t="shared" si="1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83</v>
      </c>
      <c r="BK156" s="145">
        <f t="shared" si="19"/>
        <v>0</v>
      </c>
      <c r="BL156" s="13" t="s">
        <v>258</v>
      </c>
      <c r="BM156" s="144" t="s">
        <v>4866</v>
      </c>
    </row>
    <row r="157" spans="2:65" s="1" customFormat="1" ht="33" customHeight="1">
      <c r="B157" s="132"/>
      <c r="C157" s="133" t="s">
        <v>340</v>
      </c>
      <c r="D157" s="133" t="s">
        <v>253</v>
      </c>
      <c r="E157" s="134" t="s">
        <v>3369</v>
      </c>
      <c r="F157" s="135" t="s">
        <v>3370</v>
      </c>
      <c r="G157" s="136" t="s">
        <v>411</v>
      </c>
      <c r="H157" s="137">
        <v>70.31</v>
      </c>
      <c r="I157" s="138"/>
      <c r="J157" s="139">
        <f t="shared" si="1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1"/>
        <v>0</v>
      </c>
      <c r="Q157" s="142">
        <v>0.15540000000000001</v>
      </c>
      <c r="R157" s="142">
        <f t="shared" si="12"/>
        <v>10.926174000000001</v>
      </c>
      <c r="S157" s="142">
        <v>0</v>
      </c>
      <c r="T157" s="143">
        <f t="shared" si="1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83</v>
      </c>
      <c r="BK157" s="145">
        <f t="shared" si="19"/>
        <v>0</v>
      </c>
      <c r="BL157" s="13" t="s">
        <v>258</v>
      </c>
      <c r="BM157" s="144" t="s">
        <v>3371</v>
      </c>
    </row>
    <row r="158" spans="2:65" s="1" customFormat="1" ht="16.5" customHeight="1">
      <c r="B158" s="132"/>
      <c r="C158" s="146" t="s">
        <v>344</v>
      </c>
      <c r="D158" s="146" t="s">
        <v>423</v>
      </c>
      <c r="E158" s="147" t="s">
        <v>3372</v>
      </c>
      <c r="F158" s="148" t="s">
        <v>3373</v>
      </c>
      <c r="G158" s="149" t="s">
        <v>411</v>
      </c>
      <c r="H158" s="150">
        <v>74</v>
      </c>
      <c r="I158" s="151"/>
      <c r="J158" s="152">
        <f t="shared" si="10"/>
        <v>0</v>
      </c>
      <c r="K158" s="148" t="s">
        <v>257</v>
      </c>
      <c r="L158" s="153"/>
      <c r="M158" s="154" t="s">
        <v>1</v>
      </c>
      <c r="N158" s="155" t="s">
        <v>41</v>
      </c>
      <c r="P158" s="142">
        <f t="shared" si="11"/>
        <v>0</v>
      </c>
      <c r="Q158" s="142">
        <v>0.08</v>
      </c>
      <c r="R158" s="142">
        <f t="shared" si="12"/>
        <v>5.92</v>
      </c>
      <c r="S158" s="142">
        <v>0</v>
      </c>
      <c r="T158" s="143">
        <f t="shared" si="13"/>
        <v>0</v>
      </c>
      <c r="AR158" s="144" t="s">
        <v>283</v>
      </c>
      <c r="AT158" s="144" t="s">
        <v>423</v>
      </c>
      <c r="AU158" s="144" t="s">
        <v>85</v>
      </c>
      <c r="AY158" s="13" t="s">
        <v>251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83</v>
      </c>
      <c r="BK158" s="145">
        <f t="shared" si="19"/>
        <v>0</v>
      </c>
      <c r="BL158" s="13" t="s">
        <v>258</v>
      </c>
      <c r="BM158" s="144" t="s">
        <v>3374</v>
      </c>
    </row>
    <row r="159" spans="2:65" s="1" customFormat="1" ht="33" customHeight="1">
      <c r="B159" s="132"/>
      <c r="C159" s="133" t="s">
        <v>348</v>
      </c>
      <c r="D159" s="133" t="s">
        <v>253</v>
      </c>
      <c r="E159" s="134" t="s">
        <v>3375</v>
      </c>
      <c r="F159" s="135" t="s">
        <v>3376</v>
      </c>
      <c r="G159" s="136" t="s">
        <v>411</v>
      </c>
      <c r="H159" s="137">
        <v>80.834999999999994</v>
      </c>
      <c r="I159" s="138"/>
      <c r="J159" s="139">
        <f t="shared" si="10"/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si="11"/>
        <v>0</v>
      </c>
      <c r="Q159" s="142">
        <v>0.1295</v>
      </c>
      <c r="R159" s="142">
        <f t="shared" si="12"/>
        <v>10.468132499999999</v>
      </c>
      <c r="S159" s="142">
        <v>0</v>
      </c>
      <c r="T159" s="143">
        <f t="shared" si="13"/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83</v>
      </c>
      <c r="BK159" s="145">
        <f t="shared" si="19"/>
        <v>0</v>
      </c>
      <c r="BL159" s="13" t="s">
        <v>258</v>
      </c>
      <c r="BM159" s="144" t="s">
        <v>3377</v>
      </c>
    </row>
    <row r="160" spans="2:65" s="1" customFormat="1" ht="16.5" customHeight="1">
      <c r="B160" s="132"/>
      <c r="C160" s="146" t="s">
        <v>352</v>
      </c>
      <c r="D160" s="146" t="s">
        <v>423</v>
      </c>
      <c r="E160" s="147" t="s">
        <v>3378</v>
      </c>
      <c r="F160" s="148" t="s">
        <v>3379</v>
      </c>
      <c r="G160" s="149" t="s">
        <v>411</v>
      </c>
      <c r="H160" s="150">
        <v>85</v>
      </c>
      <c r="I160" s="151"/>
      <c r="J160" s="152">
        <f t="shared" si="10"/>
        <v>0</v>
      </c>
      <c r="K160" s="148" t="s">
        <v>257</v>
      </c>
      <c r="L160" s="153"/>
      <c r="M160" s="154" t="s">
        <v>1</v>
      </c>
      <c r="N160" s="155" t="s">
        <v>41</v>
      </c>
      <c r="P160" s="142">
        <f t="shared" si="11"/>
        <v>0</v>
      </c>
      <c r="Q160" s="142">
        <v>5.6120000000000003E-2</v>
      </c>
      <c r="R160" s="142">
        <f t="shared" si="12"/>
        <v>4.7702</v>
      </c>
      <c r="S160" s="142">
        <v>0</v>
      </c>
      <c r="T160" s="143">
        <f t="shared" si="13"/>
        <v>0</v>
      </c>
      <c r="AR160" s="144" t="s">
        <v>283</v>
      </c>
      <c r="AT160" s="144" t="s">
        <v>423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3380</v>
      </c>
    </row>
    <row r="161" spans="2:65" s="11" customFormat="1" ht="22.9" customHeight="1">
      <c r="B161" s="120"/>
      <c r="D161" s="121" t="s">
        <v>75</v>
      </c>
      <c r="E161" s="130" t="s">
        <v>775</v>
      </c>
      <c r="F161" s="130" t="s">
        <v>776</v>
      </c>
      <c r="I161" s="123"/>
      <c r="J161" s="131">
        <f>BK161</f>
        <v>0</v>
      </c>
      <c r="L161" s="120"/>
      <c r="M161" s="125"/>
      <c r="P161" s="126">
        <f>P162</f>
        <v>0</v>
      </c>
      <c r="R161" s="126">
        <f>R162</f>
        <v>0</v>
      </c>
      <c r="T161" s="127">
        <f>T162</f>
        <v>0</v>
      </c>
      <c r="AR161" s="121" t="s">
        <v>83</v>
      </c>
      <c r="AT161" s="128" t="s">
        <v>75</v>
      </c>
      <c r="AU161" s="128" t="s">
        <v>83</v>
      </c>
      <c r="AY161" s="121" t="s">
        <v>251</v>
      </c>
      <c r="BK161" s="129">
        <f>BK162</f>
        <v>0</v>
      </c>
    </row>
    <row r="162" spans="2:65" s="1" customFormat="1" ht="24.2" customHeight="1">
      <c r="B162" s="132"/>
      <c r="C162" s="133" t="s">
        <v>356</v>
      </c>
      <c r="D162" s="133" t="s">
        <v>253</v>
      </c>
      <c r="E162" s="134" t="s">
        <v>3384</v>
      </c>
      <c r="F162" s="135" t="s">
        <v>3385</v>
      </c>
      <c r="G162" s="136" t="s">
        <v>281</v>
      </c>
      <c r="H162" s="137">
        <v>338.63099999999997</v>
      </c>
      <c r="I162" s="138"/>
      <c r="J162" s="139">
        <f>ROUND(I162*H162,2)</f>
        <v>0</v>
      </c>
      <c r="K162" s="135" t="s">
        <v>257</v>
      </c>
      <c r="L162" s="28"/>
      <c r="M162" s="161" t="s">
        <v>1</v>
      </c>
      <c r="N162" s="162" t="s">
        <v>41</v>
      </c>
      <c r="O162" s="163"/>
      <c r="P162" s="164">
        <f>O162*H162</f>
        <v>0</v>
      </c>
      <c r="Q162" s="164">
        <v>0</v>
      </c>
      <c r="R162" s="164">
        <f>Q162*H162</f>
        <v>0</v>
      </c>
      <c r="S162" s="164">
        <v>0</v>
      </c>
      <c r="T162" s="165">
        <f>S162*H162</f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3" t="s">
        <v>83</v>
      </c>
      <c r="BK162" s="145">
        <f>ROUND(I162*H162,2)</f>
        <v>0</v>
      </c>
      <c r="BL162" s="13" t="s">
        <v>258</v>
      </c>
      <c r="BM162" s="144" t="s">
        <v>3386</v>
      </c>
    </row>
    <row r="163" spans="2:65" s="1" customFormat="1" ht="6.95" customHeight="1"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28"/>
    </row>
  </sheetData>
  <autoFilter ref="C129:K162" xr:uid="{00000000-0009-0000-0000-00001B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ht="12.75">
      <c r="B8" s="16"/>
      <c r="D8" s="23" t="s">
        <v>198</v>
      </c>
      <c r="L8" s="16"/>
    </row>
    <row r="9" spans="2:46" ht="16.5" customHeight="1">
      <c r="B9" s="16"/>
      <c r="E9" s="210" t="s">
        <v>3394</v>
      </c>
      <c r="F9" s="170"/>
      <c r="G9" s="170"/>
      <c r="H9" s="170"/>
      <c r="L9" s="16"/>
    </row>
    <row r="10" spans="2:46" ht="12" customHeight="1">
      <c r="B10" s="16"/>
      <c r="D10" s="23" t="s">
        <v>200</v>
      </c>
      <c r="L10" s="16"/>
    </row>
    <row r="11" spans="2:46" s="1" customFormat="1" ht="16.5" customHeight="1">
      <c r="B11" s="28"/>
      <c r="E11" s="203" t="s">
        <v>4810</v>
      </c>
      <c r="F11" s="212"/>
      <c r="G11" s="212"/>
      <c r="H11" s="212"/>
      <c r="L11" s="28"/>
    </row>
    <row r="12" spans="2:46" s="1" customFormat="1" ht="12" customHeight="1">
      <c r="B12" s="28"/>
      <c r="D12" s="23" t="s">
        <v>202</v>
      </c>
      <c r="L12" s="28"/>
    </row>
    <row r="13" spans="2:46" s="1" customFormat="1" ht="30" customHeight="1">
      <c r="B13" s="28"/>
      <c r="E13" s="192" t="s">
        <v>4867</v>
      </c>
      <c r="F13" s="212"/>
      <c r="G13" s="212"/>
      <c r="H13" s="212"/>
      <c r="L13" s="28"/>
    </row>
    <row r="14" spans="2:46" s="1" customFormat="1" ht="11.25">
      <c r="B14" s="28"/>
      <c r="L14" s="28"/>
    </row>
    <row r="15" spans="2:46" s="1" customFormat="1" ht="12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customHeight="1">
      <c r="B16" s="28"/>
      <c r="D16" s="23" t="s">
        <v>20</v>
      </c>
      <c r="F16" s="21" t="s">
        <v>21</v>
      </c>
      <c r="I16" s="23" t="s">
        <v>22</v>
      </c>
      <c r="J16" s="48" t="str">
        <f>'Rekapitulace stavby'!AN8</f>
        <v>25. 10. 2023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26</v>
      </c>
      <c r="I19" s="23" t="s">
        <v>27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customHeight="1">
      <c r="B22" s="28"/>
      <c r="E22" s="213" t="str">
        <f>'Rekapitulace stavby'!E14</f>
        <v>Vyplň údaj</v>
      </c>
      <c r="F22" s="169"/>
      <c r="G22" s="169"/>
      <c r="H22" s="169"/>
      <c r="I22" s="23" t="s">
        <v>27</v>
      </c>
      <c r="J22" s="24" t="str">
        <f>'Rekapitulace stavby'!AN14</f>
        <v>Vyplň údaj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30</v>
      </c>
      <c r="I24" s="23" t="s">
        <v>25</v>
      </c>
      <c r="J24" s="21" t="s">
        <v>204</v>
      </c>
      <c r="L24" s="28"/>
    </row>
    <row r="25" spans="2:12" s="1" customFormat="1" ht="18" customHeight="1">
      <c r="B25" s="28"/>
      <c r="E25" s="21" t="s">
        <v>34</v>
      </c>
      <c r="I25" s="23" t="s">
        <v>27</v>
      </c>
      <c r="J25" s="21" t="s">
        <v>1</v>
      </c>
      <c r="L25" s="28"/>
    </row>
    <row r="26" spans="2:12" s="1" customFormat="1" ht="6.95" customHeight="1">
      <c r="B26" s="28"/>
      <c r="L26" s="28"/>
    </row>
    <row r="27" spans="2:12" s="1" customFormat="1" ht="12" customHeight="1">
      <c r="B27" s="28"/>
      <c r="D27" s="23" t="s">
        <v>33</v>
      </c>
      <c r="I27" s="23" t="s">
        <v>25</v>
      </c>
      <c r="J27" s="21" t="s">
        <v>1</v>
      </c>
      <c r="L27" s="28"/>
    </row>
    <row r="28" spans="2:12" s="1" customFormat="1" ht="18" customHeight="1">
      <c r="B28" s="28"/>
      <c r="E28" s="21" t="s">
        <v>34</v>
      </c>
      <c r="I28" s="23" t="s">
        <v>27</v>
      </c>
      <c r="J28" s="21" t="s">
        <v>1</v>
      </c>
      <c r="L28" s="28"/>
    </row>
    <row r="29" spans="2:12" s="1" customFormat="1" ht="6.95" customHeight="1">
      <c r="B29" s="28"/>
      <c r="L29" s="28"/>
    </row>
    <row r="30" spans="2:12" s="1" customFormat="1" ht="12" customHeight="1">
      <c r="B30" s="28"/>
      <c r="D30" s="23" t="s">
        <v>35</v>
      </c>
      <c r="L30" s="28"/>
    </row>
    <row r="31" spans="2:12" s="7" customFormat="1" ht="16.5" customHeight="1">
      <c r="B31" s="90"/>
      <c r="E31" s="174" t="s">
        <v>1</v>
      </c>
      <c r="F31" s="174"/>
      <c r="G31" s="174"/>
      <c r="H31" s="174"/>
      <c r="L31" s="90"/>
    </row>
    <row r="32" spans="2:12" s="1" customFormat="1" ht="6.95" customHeight="1">
      <c r="B32" s="28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customHeight="1">
      <c r="B34" s="28"/>
      <c r="D34" s="91" t="s">
        <v>36</v>
      </c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customHeight="1">
      <c r="B36" s="28"/>
      <c r="F36" s="31" t="s">
        <v>38</v>
      </c>
      <c r="I36" s="31" t="s">
        <v>37</v>
      </c>
      <c r="J36" s="31" t="s">
        <v>39</v>
      </c>
      <c r="L36" s="28"/>
    </row>
    <row r="37" spans="2:12" s="1" customFormat="1" ht="14.45" customHeight="1">
      <c r="B37" s="28"/>
      <c r="D37" s="51" t="s">
        <v>40</v>
      </c>
      <c r="E37" s="23" t="s">
        <v>41</v>
      </c>
      <c r="F37" s="81">
        <f>ROUND((SUM(BE126:BE130)),  2)</f>
        <v>0</v>
      </c>
      <c r="I37" s="92">
        <v>0.21</v>
      </c>
      <c r="J37" s="81">
        <f>ROUND(((SUM(BE126:BE130))*I37),  2)</f>
        <v>0</v>
      </c>
      <c r="L37" s="28"/>
    </row>
    <row r="38" spans="2:12" s="1" customFormat="1" ht="14.45" customHeight="1">
      <c r="B38" s="28"/>
      <c r="E38" s="23" t="s">
        <v>42</v>
      </c>
      <c r="F38" s="81">
        <f>ROUND((SUM(BF126:BF130)),  2)</f>
        <v>0</v>
      </c>
      <c r="I38" s="92">
        <v>0.15</v>
      </c>
      <c r="J38" s="81">
        <f>ROUND(((SUM(BF126:BF130))*I38),  2)</f>
        <v>0</v>
      </c>
      <c r="L38" s="28"/>
    </row>
    <row r="39" spans="2:12" s="1" customFormat="1" ht="14.45" hidden="1" customHeight="1">
      <c r="B39" s="28"/>
      <c r="E39" s="23" t="s">
        <v>43</v>
      </c>
      <c r="F39" s="81">
        <f>ROUND((SUM(BG126:BG130)),  2)</f>
        <v>0</v>
      </c>
      <c r="I39" s="92">
        <v>0.21</v>
      </c>
      <c r="J39" s="81">
        <f>0</f>
        <v>0</v>
      </c>
      <c r="L39" s="28"/>
    </row>
    <row r="40" spans="2:12" s="1" customFormat="1" ht="14.45" hidden="1" customHeight="1">
      <c r="B40" s="28"/>
      <c r="E40" s="23" t="s">
        <v>44</v>
      </c>
      <c r="F40" s="81">
        <f>ROUND((SUM(BH126:BH130)),  2)</f>
        <v>0</v>
      </c>
      <c r="I40" s="92">
        <v>0.15</v>
      </c>
      <c r="J40" s="81">
        <f>0</f>
        <v>0</v>
      </c>
      <c r="L40" s="28"/>
    </row>
    <row r="41" spans="2:12" s="1" customFormat="1" ht="14.45" hidden="1" customHeight="1">
      <c r="B41" s="28"/>
      <c r="E41" s="23" t="s">
        <v>45</v>
      </c>
      <c r="F41" s="81">
        <f>ROUND((SUM(BI126:BI130)),  2)</f>
        <v>0</v>
      </c>
      <c r="I41" s="92">
        <v>0</v>
      </c>
      <c r="J41" s="81">
        <f>0</f>
        <v>0</v>
      </c>
      <c r="L41" s="28"/>
    </row>
    <row r="42" spans="2:12" s="1" customFormat="1" ht="6.95" customHeight="1">
      <c r="B42" s="28"/>
      <c r="L42" s="28"/>
    </row>
    <row r="43" spans="2:12" s="1" customFormat="1" ht="25.35" customHeight="1">
      <c r="B43" s="28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28"/>
    </row>
    <row r="44" spans="2:12" s="1" customFormat="1" ht="14.45" customHeight="1">
      <c r="B44" s="28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customHeight="1">
      <c r="B82" s="28"/>
      <c r="C82" s="17" t="s">
        <v>205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12" ht="12" customHeight="1">
      <c r="B86" s="16"/>
      <c r="C86" s="23" t="s">
        <v>198</v>
      </c>
      <c r="L86" s="16"/>
    </row>
    <row r="87" spans="2:12" ht="16.5" customHeight="1">
      <c r="B87" s="16"/>
      <c r="E87" s="210" t="s">
        <v>3394</v>
      </c>
      <c r="F87" s="170"/>
      <c r="G87" s="170"/>
      <c r="H87" s="170"/>
      <c r="L87" s="16"/>
    </row>
    <row r="88" spans="2:12" ht="12" customHeight="1">
      <c r="B88" s="16"/>
      <c r="C88" s="23" t="s">
        <v>200</v>
      </c>
      <c r="L88" s="16"/>
    </row>
    <row r="89" spans="2:12" s="1" customFormat="1" ht="16.5" customHeight="1">
      <c r="B89" s="28"/>
      <c r="E89" s="203" t="s">
        <v>4810</v>
      </c>
      <c r="F89" s="212"/>
      <c r="G89" s="212"/>
      <c r="H89" s="212"/>
      <c r="L89" s="28"/>
    </row>
    <row r="90" spans="2:12" s="1" customFormat="1" ht="12" customHeight="1">
      <c r="B90" s="28"/>
      <c r="C90" s="23" t="s">
        <v>202</v>
      </c>
      <c r="L90" s="28"/>
    </row>
    <row r="91" spans="2:12" s="1" customFormat="1" ht="30" customHeight="1">
      <c r="B91" s="28"/>
      <c r="E91" s="192" t="str">
        <f>E13</f>
        <v>IO 02_NEP - VENKOVNÍ KANALIZACE A PŘÍPOJKA KANALIZACE II.etapa STAVEBNÍ ÚPRAVY - VRN</v>
      </c>
      <c r="F91" s="212"/>
      <c r="G91" s="212"/>
      <c r="H91" s="212"/>
      <c r="L91" s="28"/>
    </row>
    <row r="92" spans="2:12" s="1" customFormat="1" ht="6.95" customHeight="1">
      <c r="B92" s="28"/>
      <c r="L92" s="28"/>
    </row>
    <row r="93" spans="2:12" s="1" customFormat="1" ht="12" customHeight="1">
      <c r="B93" s="28"/>
      <c r="C93" s="23" t="s">
        <v>20</v>
      </c>
      <c r="F93" s="21" t="str">
        <f>F16</f>
        <v>Vrchlabí</v>
      </c>
      <c r="I93" s="23" t="s">
        <v>22</v>
      </c>
      <c r="J93" s="48" t="str">
        <f>IF(J16="","",J16)</f>
        <v>25. 10. 2023</v>
      </c>
      <c r="L93" s="28"/>
    </row>
    <row r="94" spans="2:12" s="1" customFormat="1" ht="6.95" customHeight="1">
      <c r="B94" s="28"/>
      <c r="L94" s="28"/>
    </row>
    <row r="95" spans="2:12" s="1" customFormat="1" ht="15.2" customHeight="1">
      <c r="B95" s="28"/>
      <c r="C95" s="23" t="s">
        <v>24</v>
      </c>
      <c r="F95" s="21" t="str">
        <f>E19</f>
        <v>Královéhradecký kraj</v>
      </c>
      <c r="I95" s="23" t="s">
        <v>30</v>
      </c>
      <c r="J95" s="26" t="str">
        <f>E25</f>
        <v>IRBOS s.r.o.</v>
      </c>
      <c r="L95" s="28"/>
    </row>
    <row r="96" spans="2:12" s="1" customFormat="1" ht="15.2" customHeight="1">
      <c r="B96" s="28"/>
      <c r="C96" s="23" t="s">
        <v>28</v>
      </c>
      <c r="F96" s="21" t="str">
        <f>IF(E22="","",E22)</f>
        <v>Vyplň údaj</v>
      </c>
      <c r="I96" s="23" t="s">
        <v>33</v>
      </c>
      <c r="J96" s="26" t="str">
        <f>E28</f>
        <v>IRBOS s.r.o.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1" t="s">
        <v>206</v>
      </c>
      <c r="D98" s="93"/>
      <c r="E98" s="93"/>
      <c r="F98" s="93"/>
      <c r="G98" s="93"/>
      <c r="H98" s="93"/>
      <c r="I98" s="93"/>
      <c r="J98" s="102" t="s">
        <v>207</v>
      </c>
      <c r="K98" s="93"/>
      <c r="L98" s="28"/>
    </row>
    <row r="99" spans="2:47" s="1" customFormat="1" ht="10.35" customHeight="1">
      <c r="B99" s="28"/>
      <c r="L99" s="28"/>
    </row>
    <row r="100" spans="2:47" s="1" customFormat="1" ht="22.9" customHeight="1">
      <c r="B100" s="28"/>
      <c r="C100" s="103" t="s">
        <v>208</v>
      </c>
      <c r="J100" s="62">
        <f>J126</f>
        <v>0</v>
      </c>
      <c r="L100" s="28"/>
      <c r="AU100" s="13" t="s">
        <v>209</v>
      </c>
    </row>
    <row r="101" spans="2:47" s="8" customFormat="1" ht="24.95" customHeight="1">
      <c r="B101" s="104"/>
      <c r="D101" s="105" t="s">
        <v>3243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customHeight="1">
      <c r="B102" s="108"/>
      <c r="D102" s="109" t="s">
        <v>3244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28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17" t="s">
        <v>236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26.25" customHeight="1">
      <c r="B112" s="28"/>
      <c r="E112" s="210" t="str">
        <f>E7</f>
        <v>PŘÍSTAVBA A STAVEBNÍ ÚPRAVY  DÍLEN HORSKÁ 258, VRCHLABÍ</v>
      </c>
      <c r="F112" s="211"/>
      <c r="G112" s="211"/>
      <c r="H112" s="211"/>
      <c r="L112" s="28"/>
    </row>
    <row r="113" spans="2:63" ht="12" customHeight="1">
      <c r="B113" s="16"/>
      <c r="C113" s="23" t="s">
        <v>198</v>
      </c>
      <c r="L113" s="16"/>
    </row>
    <row r="114" spans="2:63" ht="16.5" customHeight="1">
      <c r="B114" s="16"/>
      <c r="E114" s="210" t="s">
        <v>3394</v>
      </c>
      <c r="F114" s="170"/>
      <c r="G114" s="170"/>
      <c r="H114" s="170"/>
      <c r="L114" s="16"/>
    </row>
    <row r="115" spans="2:63" ht="12" customHeight="1">
      <c r="B115" s="16"/>
      <c r="C115" s="23" t="s">
        <v>200</v>
      </c>
      <c r="L115" s="16"/>
    </row>
    <row r="116" spans="2:63" s="1" customFormat="1" ht="16.5" customHeight="1">
      <c r="B116" s="28"/>
      <c r="E116" s="203" t="s">
        <v>4810</v>
      </c>
      <c r="F116" s="212"/>
      <c r="G116" s="212"/>
      <c r="H116" s="212"/>
      <c r="L116" s="28"/>
    </row>
    <row r="117" spans="2:63" s="1" customFormat="1" ht="12" customHeight="1">
      <c r="B117" s="28"/>
      <c r="C117" s="23" t="s">
        <v>202</v>
      </c>
      <c r="L117" s="28"/>
    </row>
    <row r="118" spans="2:63" s="1" customFormat="1" ht="30" customHeight="1">
      <c r="B118" s="28"/>
      <c r="E118" s="192" t="str">
        <f>E13</f>
        <v>IO 02_NEP - VENKOVNÍ KANALIZACE A PŘÍPOJKA KANALIZACE II.etapa STAVEBNÍ ÚPRAVY - VRN</v>
      </c>
      <c r="F118" s="212"/>
      <c r="G118" s="212"/>
      <c r="H118" s="212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Vrchlabí</v>
      </c>
      <c r="I120" s="23" t="s">
        <v>22</v>
      </c>
      <c r="J120" s="48" t="str">
        <f>IF(J16="","",J16)</f>
        <v>25. 10. 2023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E19</f>
        <v>Královéhradecký kraj</v>
      </c>
      <c r="I122" s="23" t="s">
        <v>30</v>
      </c>
      <c r="J122" s="26" t="str">
        <f>E25</f>
        <v>IRBOS s.r.o.</v>
      </c>
      <c r="L122" s="28"/>
    </row>
    <row r="123" spans="2:63" s="1" customFormat="1" ht="15.2" customHeight="1">
      <c r="B123" s="28"/>
      <c r="C123" s="23" t="s">
        <v>28</v>
      </c>
      <c r="F123" s="21" t="str">
        <f>IF(E22="","",E22)</f>
        <v>Vyplň údaj</v>
      </c>
      <c r="I123" s="23" t="s">
        <v>33</v>
      </c>
      <c r="J123" s="26" t="str">
        <f>E28</f>
        <v>IRBOS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237</v>
      </c>
      <c r="D125" s="114" t="s">
        <v>61</v>
      </c>
      <c r="E125" s="114" t="s">
        <v>57</v>
      </c>
      <c r="F125" s="114" t="s">
        <v>58</v>
      </c>
      <c r="G125" s="114" t="s">
        <v>238</v>
      </c>
      <c r="H125" s="114" t="s">
        <v>239</v>
      </c>
      <c r="I125" s="114" t="s">
        <v>240</v>
      </c>
      <c r="J125" s="114" t="s">
        <v>207</v>
      </c>
      <c r="K125" s="115" t="s">
        <v>241</v>
      </c>
      <c r="L125" s="112"/>
      <c r="M125" s="55" t="s">
        <v>1</v>
      </c>
      <c r="N125" s="56" t="s">
        <v>40</v>
      </c>
      <c r="O125" s="56" t="s">
        <v>242</v>
      </c>
      <c r="P125" s="56" t="s">
        <v>243</v>
      </c>
      <c r="Q125" s="56" t="s">
        <v>244</v>
      </c>
      <c r="R125" s="56" t="s">
        <v>245</v>
      </c>
      <c r="S125" s="56" t="s">
        <v>246</v>
      </c>
      <c r="T125" s="57" t="s">
        <v>247</v>
      </c>
    </row>
    <row r="126" spans="2:63" s="1" customFormat="1" ht="22.9" customHeight="1">
      <c r="B126" s="28"/>
      <c r="C126" s="60" t="s">
        <v>248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3" t="s">
        <v>75</v>
      </c>
      <c r="AU126" s="13" t="s">
        <v>209</v>
      </c>
      <c r="BK126" s="119">
        <f>BK127</f>
        <v>0</v>
      </c>
    </row>
    <row r="127" spans="2:63" s="11" customFormat="1" ht="25.9" customHeight="1">
      <c r="B127" s="120"/>
      <c r="D127" s="121" t="s">
        <v>75</v>
      </c>
      <c r="E127" s="122" t="s">
        <v>3237</v>
      </c>
      <c r="F127" s="122" t="s">
        <v>3250</v>
      </c>
      <c r="I127" s="123"/>
      <c r="J127" s="124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270</v>
      </c>
      <c r="AT127" s="128" t="s">
        <v>75</v>
      </c>
      <c r="AU127" s="128" t="s">
        <v>76</v>
      </c>
      <c r="AY127" s="121" t="s">
        <v>251</v>
      </c>
      <c r="BK127" s="129">
        <f>BK128</f>
        <v>0</v>
      </c>
    </row>
    <row r="128" spans="2:63" s="11" customFormat="1" ht="22.9" customHeight="1">
      <c r="B128" s="120"/>
      <c r="D128" s="121" t="s">
        <v>75</v>
      </c>
      <c r="E128" s="130" t="s">
        <v>3251</v>
      </c>
      <c r="F128" s="130" t="s">
        <v>3252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270</v>
      </c>
      <c r="AT128" s="128" t="s">
        <v>75</v>
      </c>
      <c r="AU128" s="128" t="s">
        <v>83</v>
      </c>
      <c r="AY128" s="121" t="s">
        <v>251</v>
      </c>
      <c r="BK128" s="129">
        <f>SUM(BK129:BK130)</f>
        <v>0</v>
      </c>
    </row>
    <row r="129" spans="2:65" s="1" customFormat="1" ht="16.5" customHeight="1">
      <c r="B129" s="132"/>
      <c r="C129" s="133" t="s">
        <v>83</v>
      </c>
      <c r="D129" s="133" t="s">
        <v>253</v>
      </c>
      <c r="E129" s="134" t="s">
        <v>3388</v>
      </c>
      <c r="F129" s="135" t="s">
        <v>3389</v>
      </c>
      <c r="G129" s="136" t="s">
        <v>1217</v>
      </c>
      <c r="H129" s="137">
        <v>1</v>
      </c>
      <c r="I129" s="138"/>
      <c r="J129" s="139">
        <f>ROUND(I129*H129,2)</f>
        <v>0</v>
      </c>
      <c r="K129" s="135" t="s">
        <v>1</v>
      </c>
      <c r="L129" s="28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258</v>
      </c>
      <c r="AT129" s="144" t="s">
        <v>253</v>
      </c>
      <c r="AU129" s="144" t="s">
        <v>85</v>
      </c>
      <c r="AY129" s="13" t="s">
        <v>251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3" t="s">
        <v>83</v>
      </c>
      <c r="BK129" s="145">
        <f>ROUND(I129*H129,2)</f>
        <v>0</v>
      </c>
      <c r="BL129" s="13" t="s">
        <v>258</v>
      </c>
      <c r="BM129" s="144" t="s">
        <v>4868</v>
      </c>
    </row>
    <row r="130" spans="2:65" s="1" customFormat="1" ht="16.5" customHeight="1">
      <c r="B130" s="132"/>
      <c r="C130" s="133" t="s">
        <v>85</v>
      </c>
      <c r="D130" s="133" t="s">
        <v>253</v>
      </c>
      <c r="E130" s="134" t="s">
        <v>3391</v>
      </c>
      <c r="F130" s="135" t="s">
        <v>3392</v>
      </c>
      <c r="G130" s="136" t="s">
        <v>1217</v>
      </c>
      <c r="H130" s="137">
        <v>1</v>
      </c>
      <c r="I130" s="138"/>
      <c r="J130" s="139">
        <f>ROUND(I130*H130,2)</f>
        <v>0</v>
      </c>
      <c r="K130" s="135" t="s">
        <v>1</v>
      </c>
      <c r="L130" s="28"/>
      <c r="M130" s="161" t="s">
        <v>1</v>
      </c>
      <c r="N130" s="162" t="s">
        <v>41</v>
      </c>
      <c r="O130" s="163"/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AR130" s="144" t="s">
        <v>258</v>
      </c>
      <c r="AT130" s="144" t="s">
        <v>253</v>
      </c>
      <c r="AU130" s="144" t="s">
        <v>85</v>
      </c>
      <c r="AY130" s="13" t="s">
        <v>251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3" t="s">
        <v>83</v>
      </c>
      <c r="BK130" s="145">
        <f>ROUND(I130*H130,2)</f>
        <v>0</v>
      </c>
      <c r="BL130" s="13" t="s">
        <v>258</v>
      </c>
      <c r="BM130" s="144" t="s">
        <v>4869</v>
      </c>
    </row>
    <row r="131" spans="2:65" s="1" customFormat="1" ht="6.95" customHeight="1"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28"/>
    </row>
  </sheetData>
  <autoFilter ref="C125:K130" xr:uid="{00000000-0009-0000-0000-00001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196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197</v>
      </c>
      <c r="L4" s="16"/>
      <c r="M4" s="89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0" t="str">
        <f>'Rekapitulace stavby'!K6</f>
        <v>PŘÍSTAVBA A STAVEBNÍ ÚPRAVY  DÍLEN HORSKÁ 258, VRCHLABÍ</v>
      </c>
      <c r="F7" s="211"/>
      <c r="G7" s="211"/>
      <c r="H7" s="211"/>
      <c r="L7" s="16"/>
    </row>
    <row r="8" spans="2:46" s="1" customFormat="1" ht="12" customHeight="1">
      <c r="B8" s="28"/>
      <c r="D8" s="23" t="s">
        <v>198</v>
      </c>
      <c r="L8" s="28"/>
    </row>
    <row r="9" spans="2:46" s="1" customFormat="1" ht="30" customHeight="1">
      <c r="B9" s="28"/>
      <c r="E9" s="192" t="s">
        <v>4870</v>
      </c>
      <c r="F9" s="212"/>
      <c r="G9" s="212"/>
      <c r="H9" s="21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25. 10. 2023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3" t="str">
        <f>'Rekapitulace stavby'!E14</f>
        <v>Vyplň údaj</v>
      </c>
      <c r="F18" s="169"/>
      <c r="G18" s="169"/>
      <c r="H18" s="169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204</v>
      </c>
      <c r="L20" s="28"/>
    </row>
    <row r="21" spans="2:12" s="1" customFormat="1" ht="18" customHeight="1">
      <c r="B21" s="28"/>
      <c r="E21" s="21" t="s">
        <v>34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1</v>
      </c>
      <c r="L23" s="28"/>
    </row>
    <row r="24" spans="2:12" s="1" customFormat="1" ht="18" customHeight="1">
      <c r="B24" s="28"/>
      <c r="E24" s="21" t="s">
        <v>34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90"/>
      <c r="E27" s="174" t="s">
        <v>1</v>
      </c>
      <c r="F27" s="174"/>
      <c r="G27" s="174"/>
      <c r="H27" s="174"/>
      <c r="L27" s="90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36</v>
      </c>
      <c r="J30" s="62">
        <f>ROUND(J142,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5" customHeight="1">
      <c r="B33" s="28"/>
      <c r="D33" s="51" t="s">
        <v>40</v>
      </c>
      <c r="E33" s="23" t="s">
        <v>41</v>
      </c>
      <c r="F33" s="81">
        <f>ROUND((SUM(BE142:BE288)),  2)</f>
        <v>0</v>
      </c>
      <c r="I33" s="92">
        <v>0.21</v>
      </c>
      <c r="J33" s="81">
        <f>ROUND(((SUM(BE142:BE288))*I33),  2)</f>
        <v>0</v>
      </c>
      <c r="L33" s="28"/>
    </row>
    <row r="34" spans="2:12" s="1" customFormat="1" ht="14.45" customHeight="1">
      <c r="B34" s="28"/>
      <c r="E34" s="23" t="s">
        <v>42</v>
      </c>
      <c r="F34" s="81">
        <f>ROUND((SUM(BF142:BF288)),  2)</f>
        <v>0</v>
      </c>
      <c r="I34" s="92">
        <v>0.15</v>
      </c>
      <c r="J34" s="81">
        <f>ROUND(((SUM(BF142:BF288))*I34),  2)</f>
        <v>0</v>
      </c>
      <c r="L34" s="28"/>
    </row>
    <row r="35" spans="2:12" s="1" customFormat="1" ht="14.45" hidden="1" customHeight="1">
      <c r="B35" s="28"/>
      <c r="E35" s="23" t="s">
        <v>43</v>
      </c>
      <c r="F35" s="81">
        <f>ROUND((SUM(BG142:BG288)),  2)</f>
        <v>0</v>
      </c>
      <c r="I35" s="92">
        <v>0.21</v>
      </c>
      <c r="J35" s="81">
        <f>0</f>
        <v>0</v>
      </c>
      <c r="L35" s="28"/>
    </row>
    <row r="36" spans="2:12" s="1" customFormat="1" ht="14.45" hidden="1" customHeight="1">
      <c r="B36" s="28"/>
      <c r="E36" s="23" t="s">
        <v>44</v>
      </c>
      <c r="F36" s="81">
        <f>ROUND((SUM(BH142:BH288)),  2)</f>
        <v>0</v>
      </c>
      <c r="I36" s="92">
        <v>0.15</v>
      </c>
      <c r="J36" s="81">
        <f>0</f>
        <v>0</v>
      </c>
      <c r="L36" s="28"/>
    </row>
    <row r="37" spans="2:12" s="1" customFormat="1" ht="14.45" hidden="1" customHeight="1">
      <c r="B37" s="28"/>
      <c r="E37" s="23" t="s">
        <v>45</v>
      </c>
      <c r="F37" s="81">
        <f>ROUND((SUM(BI142:BI288)),  2)</f>
        <v>0</v>
      </c>
      <c r="I37" s="92">
        <v>0</v>
      </c>
      <c r="J37" s="81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9" t="s">
        <v>52</v>
      </c>
      <c r="G61" s="39" t="s">
        <v>51</v>
      </c>
      <c r="H61" s="30"/>
      <c r="I61" s="30"/>
      <c r="J61" s="100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9" t="s">
        <v>52</v>
      </c>
      <c r="G76" s="39" t="s">
        <v>51</v>
      </c>
      <c r="H76" s="30"/>
      <c r="I76" s="30"/>
      <c r="J76" s="100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205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10" t="str">
        <f>E7</f>
        <v>PŘÍSTAVBA A STAVEBNÍ ÚPRAVY  DÍLEN HORSKÁ 258, VRCHLABÍ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198</v>
      </c>
      <c r="L86" s="28"/>
    </row>
    <row r="87" spans="2:47" s="1" customFormat="1" ht="30" customHeight="1">
      <c r="B87" s="28"/>
      <c r="E87" s="192" t="str">
        <f>E9</f>
        <v>II.NEZP - II.etapa STAVEBNÍ ÚPRAVY - NEZPŮSOBILÉ VÝDAJE</v>
      </c>
      <c r="F87" s="212"/>
      <c r="G87" s="212"/>
      <c r="H87" s="212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Vrchlabí</v>
      </c>
      <c r="I89" s="23" t="s">
        <v>22</v>
      </c>
      <c r="J89" s="48" t="str">
        <f>IF(J12="","",J12)</f>
        <v>25. 10. 2023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Královéhradecký kraj</v>
      </c>
      <c r="I91" s="23" t="s">
        <v>30</v>
      </c>
      <c r="J91" s="26" t="str">
        <f>E21</f>
        <v>IRBOS s.r.o.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IRBOS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1" t="s">
        <v>206</v>
      </c>
      <c r="D94" s="93"/>
      <c r="E94" s="93"/>
      <c r="F94" s="93"/>
      <c r="G94" s="93"/>
      <c r="H94" s="93"/>
      <c r="I94" s="93"/>
      <c r="J94" s="102" t="s">
        <v>207</v>
      </c>
      <c r="K94" s="93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3" t="s">
        <v>208</v>
      </c>
      <c r="J96" s="62">
        <f>J142</f>
        <v>0</v>
      </c>
      <c r="L96" s="28"/>
      <c r="AU96" s="13" t="s">
        <v>209</v>
      </c>
    </row>
    <row r="97" spans="2:12" s="8" customFormat="1" ht="24.95" customHeight="1">
      <c r="B97" s="104"/>
      <c r="D97" s="105" t="s">
        <v>210</v>
      </c>
      <c r="E97" s="106"/>
      <c r="F97" s="106"/>
      <c r="G97" s="106"/>
      <c r="H97" s="106"/>
      <c r="I97" s="106"/>
      <c r="J97" s="107">
        <f>J143</f>
        <v>0</v>
      </c>
      <c r="L97" s="104"/>
    </row>
    <row r="98" spans="2:12" s="9" customFormat="1" ht="19.899999999999999" customHeight="1">
      <c r="B98" s="108"/>
      <c r="D98" s="109" t="s">
        <v>216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9" customFormat="1" ht="19.899999999999999" customHeight="1">
      <c r="B99" s="108"/>
      <c r="D99" s="109" t="s">
        <v>217</v>
      </c>
      <c r="E99" s="110"/>
      <c r="F99" s="110"/>
      <c r="G99" s="110"/>
      <c r="H99" s="110"/>
      <c r="I99" s="110"/>
      <c r="J99" s="111">
        <f>J158</f>
        <v>0</v>
      </c>
      <c r="L99" s="108"/>
    </row>
    <row r="100" spans="2:12" s="9" customFormat="1" ht="19.899999999999999" customHeight="1">
      <c r="B100" s="108"/>
      <c r="D100" s="109" t="s">
        <v>219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2:12" s="8" customFormat="1" ht="24.95" customHeight="1">
      <c r="B101" s="104"/>
      <c r="D101" s="105" t="s">
        <v>220</v>
      </c>
      <c r="E101" s="106"/>
      <c r="F101" s="106"/>
      <c r="G101" s="106"/>
      <c r="H101" s="106"/>
      <c r="I101" s="106"/>
      <c r="J101" s="107">
        <f>J168</f>
        <v>0</v>
      </c>
      <c r="L101" s="104"/>
    </row>
    <row r="102" spans="2:12" s="9" customFormat="1" ht="19.899999999999999" customHeight="1">
      <c r="B102" s="108"/>
      <c r="D102" s="109" t="s">
        <v>223</v>
      </c>
      <c r="E102" s="110"/>
      <c r="F102" s="110"/>
      <c r="G102" s="110"/>
      <c r="H102" s="110"/>
      <c r="I102" s="110"/>
      <c r="J102" s="111">
        <f>J169</f>
        <v>0</v>
      </c>
      <c r="L102" s="108"/>
    </row>
    <row r="103" spans="2:12" s="9" customFormat="1" ht="19.899999999999999" customHeight="1">
      <c r="B103" s="108"/>
      <c r="D103" s="109" t="s">
        <v>1398</v>
      </c>
      <c r="E103" s="110"/>
      <c r="F103" s="110"/>
      <c r="G103" s="110"/>
      <c r="H103" s="110"/>
      <c r="I103" s="110"/>
      <c r="J103" s="111">
        <f>J182</f>
        <v>0</v>
      </c>
      <c r="L103" s="108"/>
    </row>
    <row r="104" spans="2:12" s="9" customFormat="1" ht="19.899999999999999" customHeight="1">
      <c r="B104" s="108"/>
      <c r="D104" s="109" t="s">
        <v>1616</v>
      </c>
      <c r="E104" s="110"/>
      <c r="F104" s="110"/>
      <c r="G104" s="110"/>
      <c r="H104" s="110"/>
      <c r="I104" s="110"/>
      <c r="J104" s="111">
        <f>J193</f>
        <v>0</v>
      </c>
      <c r="L104" s="108"/>
    </row>
    <row r="105" spans="2:12" s="9" customFormat="1" ht="19.899999999999999" customHeight="1">
      <c r="B105" s="108"/>
      <c r="D105" s="109" t="s">
        <v>1617</v>
      </c>
      <c r="E105" s="110"/>
      <c r="F105" s="110"/>
      <c r="G105" s="110"/>
      <c r="H105" s="110"/>
      <c r="I105" s="110"/>
      <c r="J105" s="111">
        <f>J198</f>
        <v>0</v>
      </c>
      <c r="L105" s="108"/>
    </row>
    <row r="106" spans="2:12" s="9" customFormat="1" ht="19.899999999999999" customHeight="1">
      <c r="B106" s="108"/>
      <c r="D106" s="109" t="s">
        <v>225</v>
      </c>
      <c r="E106" s="110"/>
      <c r="F106" s="110"/>
      <c r="G106" s="110"/>
      <c r="H106" s="110"/>
      <c r="I106" s="110"/>
      <c r="J106" s="111">
        <f>J205</f>
        <v>0</v>
      </c>
      <c r="L106" s="108"/>
    </row>
    <row r="107" spans="2:12" s="9" customFormat="1" ht="19.899999999999999" customHeight="1">
      <c r="B107" s="108"/>
      <c r="D107" s="109" t="s">
        <v>226</v>
      </c>
      <c r="E107" s="110"/>
      <c r="F107" s="110"/>
      <c r="G107" s="110"/>
      <c r="H107" s="110"/>
      <c r="I107" s="110"/>
      <c r="J107" s="111">
        <f>J212</f>
        <v>0</v>
      </c>
      <c r="L107" s="108"/>
    </row>
    <row r="108" spans="2:12" s="9" customFormat="1" ht="19.899999999999999" customHeight="1">
      <c r="B108" s="108"/>
      <c r="D108" s="109" t="s">
        <v>227</v>
      </c>
      <c r="E108" s="110"/>
      <c r="F108" s="110"/>
      <c r="G108" s="110"/>
      <c r="H108" s="110"/>
      <c r="I108" s="110"/>
      <c r="J108" s="111">
        <f>J224</f>
        <v>0</v>
      </c>
      <c r="L108" s="108"/>
    </row>
    <row r="109" spans="2:12" s="9" customFormat="1" ht="19.899999999999999" customHeight="1">
      <c r="B109" s="108"/>
      <c r="D109" s="109" t="s">
        <v>228</v>
      </c>
      <c r="E109" s="110"/>
      <c r="F109" s="110"/>
      <c r="G109" s="110"/>
      <c r="H109" s="110"/>
      <c r="I109" s="110"/>
      <c r="J109" s="111">
        <f>J229</f>
        <v>0</v>
      </c>
      <c r="L109" s="108"/>
    </row>
    <row r="110" spans="2:12" s="9" customFormat="1" ht="19.899999999999999" customHeight="1">
      <c r="B110" s="108"/>
      <c r="D110" s="109" t="s">
        <v>229</v>
      </c>
      <c r="E110" s="110"/>
      <c r="F110" s="110"/>
      <c r="G110" s="110"/>
      <c r="H110" s="110"/>
      <c r="I110" s="110"/>
      <c r="J110" s="111">
        <f>J239</f>
        <v>0</v>
      </c>
      <c r="L110" s="108"/>
    </row>
    <row r="111" spans="2:12" s="9" customFormat="1" ht="19.899999999999999" customHeight="1">
      <c r="B111" s="108"/>
      <c r="D111" s="109" t="s">
        <v>230</v>
      </c>
      <c r="E111" s="110"/>
      <c r="F111" s="110"/>
      <c r="G111" s="110"/>
      <c r="H111" s="110"/>
      <c r="I111" s="110"/>
      <c r="J111" s="111">
        <f>J242</f>
        <v>0</v>
      </c>
      <c r="L111" s="108"/>
    </row>
    <row r="112" spans="2:12" s="9" customFormat="1" ht="19.899999999999999" customHeight="1">
      <c r="B112" s="108"/>
      <c r="D112" s="109" t="s">
        <v>231</v>
      </c>
      <c r="E112" s="110"/>
      <c r="F112" s="110"/>
      <c r="G112" s="110"/>
      <c r="H112" s="110"/>
      <c r="I112" s="110"/>
      <c r="J112" s="111">
        <f>J250</f>
        <v>0</v>
      </c>
      <c r="L112" s="108"/>
    </row>
    <row r="113" spans="2:12" s="9" customFormat="1" ht="19.899999999999999" customHeight="1">
      <c r="B113" s="108"/>
      <c r="D113" s="109" t="s">
        <v>233</v>
      </c>
      <c r="E113" s="110"/>
      <c r="F113" s="110"/>
      <c r="G113" s="110"/>
      <c r="H113" s="110"/>
      <c r="I113" s="110"/>
      <c r="J113" s="111">
        <f>J256</f>
        <v>0</v>
      </c>
      <c r="L113" s="108"/>
    </row>
    <row r="114" spans="2:12" s="9" customFormat="1" ht="19.899999999999999" customHeight="1">
      <c r="B114" s="108"/>
      <c r="D114" s="109" t="s">
        <v>234</v>
      </c>
      <c r="E114" s="110"/>
      <c r="F114" s="110"/>
      <c r="G114" s="110"/>
      <c r="H114" s="110"/>
      <c r="I114" s="110"/>
      <c r="J114" s="111">
        <f>J263</f>
        <v>0</v>
      </c>
      <c r="L114" s="108"/>
    </row>
    <row r="115" spans="2:12" s="9" customFormat="1" ht="19.899999999999999" customHeight="1">
      <c r="B115" s="108"/>
      <c r="D115" s="109" t="s">
        <v>235</v>
      </c>
      <c r="E115" s="110"/>
      <c r="F115" s="110"/>
      <c r="G115" s="110"/>
      <c r="H115" s="110"/>
      <c r="I115" s="110"/>
      <c r="J115" s="111">
        <f>J269</f>
        <v>0</v>
      </c>
      <c r="L115" s="108"/>
    </row>
    <row r="116" spans="2:12" s="8" customFormat="1" ht="24.95" customHeight="1">
      <c r="B116" s="104"/>
      <c r="D116" s="105" t="s">
        <v>3399</v>
      </c>
      <c r="E116" s="106"/>
      <c r="F116" s="106"/>
      <c r="G116" s="106"/>
      <c r="H116" s="106"/>
      <c r="I116" s="106"/>
      <c r="J116" s="107">
        <f>J272</f>
        <v>0</v>
      </c>
      <c r="L116" s="104"/>
    </row>
    <row r="117" spans="2:12" s="9" customFormat="1" ht="19.899999999999999" customHeight="1">
      <c r="B117" s="108"/>
      <c r="D117" s="109" t="s">
        <v>4871</v>
      </c>
      <c r="E117" s="110"/>
      <c r="F117" s="110"/>
      <c r="G117" s="110"/>
      <c r="H117" s="110"/>
      <c r="I117" s="110"/>
      <c r="J117" s="111">
        <f>J273</f>
        <v>0</v>
      </c>
      <c r="L117" s="108"/>
    </row>
    <row r="118" spans="2:12" s="9" customFormat="1" ht="14.85" customHeight="1">
      <c r="B118" s="108"/>
      <c r="D118" s="109" t="s">
        <v>4872</v>
      </c>
      <c r="E118" s="110"/>
      <c r="F118" s="110"/>
      <c r="G118" s="110"/>
      <c r="H118" s="110"/>
      <c r="I118" s="110"/>
      <c r="J118" s="111">
        <f>J274</f>
        <v>0</v>
      </c>
      <c r="L118" s="108"/>
    </row>
    <row r="119" spans="2:12" s="9" customFormat="1" ht="14.85" customHeight="1">
      <c r="B119" s="108"/>
      <c r="D119" s="109" t="s">
        <v>4873</v>
      </c>
      <c r="E119" s="110"/>
      <c r="F119" s="110"/>
      <c r="G119" s="110"/>
      <c r="H119" s="110"/>
      <c r="I119" s="110"/>
      <c r="J119" s="111">
        <f>J278</f>
        <v>0</v>
      </c>
      <c r="L119" s="108"/>
    </row>
    <row r="120" spans="2:12" s="9" customFormat="1" ht="14.85" customHeight="1">
      <c r="B120" s="108"/>
      <c r="D120" s="109" t="s">
        <v>4874</v>
      </c>
      <c r="E120" s="110"/>
      <c r="F120" s="110"/>
      <c r="G120" s="110"/>
      <c r="H120" s="110"/>
      <c r="I120" s="110"/>
      <c r="J120" s="111">
        <f>J280</f>
        <v>0</v>
      </c>
      <c r="L120" s="108"/>
    </row>
    <row r="121" spans="2:12" s="9" customFormat="1" ht="19.899999999999999" customHeight="1">
      <c r="B121" s="108"/>
      <c r="D121" s="109" t="s">
        <v>4875</v>
      </c>
      <c r="E121" s="110"/>
      <c r="F121" s="110"/>
      <c r="G121" s="110"/>
      <c r="H121" s="110"/>
      <c r="I121" s="110"/>
      <c r="J121" s="111">
        <f>J284</f>
        <v>0</v>
      </c>
      <c r="L121" s="108"/>
    </row>
    <row r="122" spans="2:12" s="9" customFormat="1" ht="19.899999999999999" customHeight="1">
      <c r="B122" s="108"/>
      <c r="D122" s="109" t="s">
        <v>4876</v>
      </c>
      <c r="E122" s="110"/>
      <c r="F122" s="110"/>
      <c r="G122" s="110"/>
      <c r="H122" s="110"/>
      <c r="I122" s="110"/>
      <c r="J122" s="111">
        <f>J287</f>
        <v>0</v>
      </c>
      <c r="L122" s="108"/>
    </row>
    <row r="123" spans="2:12" s="1" customFormat="1" ht="21.75" customHeight="1">
      <c r="B123" s="28"/>
      <c r="L123" s="28"/>
    </row>
    <row r="124" spans="2:12" s="1" customFormat="1" ht="6.95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12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5" customHeight="1">
      <c r="B129" s="28"/>
      <c r="C129" s="17" t="s">
        <v>236</v>
      </c>
      <c r="L129" s="28"/>
    </row>
    <row r="130" spans="2:63" s="1" customFormat="1" ht="6.95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0" t="str">
        <f>E7</f>
        <v>PŘÍSTAVBA A STAVEBNÍ ÚPRAVY  DÍLEN HORSKÁ 258, VRCHLABÍ</v>
      </c>
      <c r="F132" s="211"/>
      <c r="G132" s="211"/>
      <c r="H132" s="211"/>
      <c r="L132" s="28"/>
    </row>
    <row r="133" spans="2:63" s="1" customFormat="1" ht="12" customHeight="1">
      <c r="B133" s="28"/>
      <c r="C133" s="23" t="s">
        <v>198</v>
      </c>
      <c r="L133" s="28"/>
    </row>
    <row r="134" spans="2:63" s="1" customFormat="1" ht="30" customHeight="1">
      <c r="B134" s="28"/>
      <c r="E134" s="192" t="str">
        <f>E9</f>
        <v>II.NEZP - II.etapa STAVEBNÍ ÚPRAVY - NEZPŮSOBILÉ VÝDAJE</v>
      </c>
      <c r="F134" s="212"/>
      <c r="G134" s="212"/>
      <c r="H134" s="212"/>
      <c r="L134" s="28"/>
    </row>
    <row r="135" spans="2:63" s="1" customFormat="1" ht="6.95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F12</f>
        <v>Vrchlabí</v>
      </c>
      <c r="I136" s="23" t="s">
        <v>22</v>
      </c>
      <c r="J136" s="48" t="str">
        <f>IF(J12="","",J12)</f>
        <v>25. 10. 2023</v>
      </c>
      <c r="L136" s="28"/>
    </row>
    <row r="137" spans="2:63" s="1" customFormat="1" ht="6.95" customHeight="1">
      <c r="B137" s="28"/>
      <c r="L137" s="28"/>
    </row>
    <row r="138" spans="2:63" s="1" customFormat="1" ht="15.2" customHeight="1">
      <c r="B138" s="28"/>
      <c r="C138" s="23" t="s">
        <v>24</v>
      </c>
      <c r="F138" s="21" t="str">
        <f>E15</f>
        <v>Královéhradecký kraj</v>
      </c>
      <c r="I138" s="23" t="s">
        <v>30</v>
      </c>
      <c r="J138" s="26" t="str">
        <f>E21</f>
        <v>IRBOS s.r.o.</v>
      </c>
      <c r="L138" s="28"/>
    </row>
    <row r="139" spans="2:63" s="1" customFormat="1" ht="15.2" customHeight="1">
      <c r="B139" s="28"/>
      <c r="C139" s="23" t="s">
        <v>28</v>
      </c>
      <c r="F139" s="21" t="str">
        <f>IF(E18="","",E18)</f>
        <v>Vyplň údaj</v>
      </c>
      <c r="I139" s="23" t="s">
        <v>33</v>
      </c>
      <c r="J139" s="26" t="str">
        <f>E24</f>
        <v>IRBOS s.r.o.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12"/>
      <c r="C141" s="113" t="s">
        <v>237</v>
      </c>
      <c r="D141" s="114" t="s">
        <v>61</v>
      </c>
      <c r="E141" s="114" t="s">
        <v>57</v>
      </c>
      <c r="F141" s="114" t="s">
        <v>58</v>
      </c>
      <c r="G141" s="114" t="s">
        <v>238</v>
      </c>
      <c r="H141" s="114" t="s">
        <v>239</v>
      </c>
      <c r="I141" s="114" t="s">
        <v>240</v>
      </c>
      <c r="J141" s="114" t="s">
        <v>207</v>
      </c>
      <c r="K141" s="115" t="s">
        <v>241</v>
      </c>
      <c r="L141" s="112"/>
      <c r="M141" s="55" t="s">
        <v>1</v>
      </c>
      <c r="N141" s="56" t="s">
        <v>40</v>
      </c>
      <c r="O141" s="56" t="s">
        <v>242</v>
      </c>
      <c r="P141" s="56" t="s">
        <v>243</v>
      </c>
      <c r="Q141" s="56" t="s">
        <v>244</v>
      </c>
      <c r="R141" s="56" t="s">
        <v>245</v>
      </c>
      <c r="S141" s="56" t="s">
        <v>246</v>
      </c>
      <c r="T141" s="57" t="s">
        <v>247</v>
      </c>
    </row>
    <row r="142" spans="2:63" s="1" customFormat="1" ht="22.9" customHeight="1">
      <c r="B142" s="28"/>
      <c r="C142" s="60" t="s">
        <v>248</v>
      </c>
      <c r="J142" s="116">
        <f>BK142</f>
        <v>0</v>
      </c>
      <c r="L142" s="28"/>
      <c r="M142" s="58"/>
      <c r="N142" s="49"/>
      <c r="O142" s="49"/>
      <c r="P142" s="117">
        <f>P143+P168+P272</f>
        <v>0</v>
      </c>
      <c r="Q142" s="49"/>
      <c r="R142" s="117">
        <f>R143+R168+R272</f>
        <v>8.7703960661000018</v>
      </c>
      <c r="S142" s="49"/>
      <c r="T142" s="118">
        <f>T143+T168+T272</f>
        <v>0</v>
      </c>
      <c r="AT142" s="13" t="s">
        <v>75</v>
      </c>
      <c r="AU142" s="13" t="s">
        <v>209</v>
      </c>
      <c r="BK142" s="119">
        <f>BK143+BK168+BK272</f>
        <v>0</v>
      </c>
    </row>
    <row r="143" spans="2:63" s="11" customFormat="1" ht="25.9" customHeight="1">
      <c r="B143" s="120"/>
      <c r="D143" s="121" t="s">
        <v>75</v>
      </c>
      <c r="E143" s="122" t="s">
        <v>249</v>
      </c>
      <c r="F143" s="122" t="s">
        <v>250</v>
      </c>
      <c r="I143" s="123"/>
      <c r="J143" s="124">
        <f>BK143</f>
        <v>0</v>
      </c>
      <c r="L143" s="120"/>
      <c r="M143" s="125"/>
      <c r="P143" s="126">
        <f>P144+P158+P166</f>
        <v>0</v>
      </c>
      <c r="R143" s="126">
        <f>R144+R158+R166</f>
        <v>1.3460144500000002</v>
      </c>
      <c r="T143" s="127">
        <f>T144+T158+T166</f>
        <v>0</v>
      </c>
      <c r="AR143" s="121" t="s">
        <v>83</v>
      </c>
      <c r="AT143" s="128" t="s">
        <v>75</v>
      </c>
      <c r="AU143" s="128" t="s">
        <v>76</v>
      </c>
      <c r="AY143" s="121" t="s">
        <v>251</v>
      </c>
      <c r="BK143" s="129">
        <f>BK144+BK158+BK166</f>
        <v>0</v>
      </c>
    </row>
    <row r="144" spans="2:63" s="11" customFormat="1" ht="22.9" customHeight="1">
      <c r="B144" s="120"/>
      <c r="D144" s="121" t="s">
        <v>75</v>
      </c>
      <c r="E144" s="130" t="s">
        <v>274</v>
      </c>
      <c r="F144" s="130" t="s">
        <v>519</v>
      </c>
      <c r="I144" s="123"/>
      <c r="J144" s="131">
        <f>BK144</f>
        <v>0</v>
      </c>
      <c r="L144" s="120"/>
      <c r="M144" s="125"/>
      <c r="P144" s="126">
        <f>SUM(P145:P157)</f>
        <v>0</v>
      </c>
      <c r="R144" s="126">
        <f>SUM(R145:R157)</f>
        <v>1.3355288500000002</v>
      </c>
      <c r="T144" s="127">
        <f>SUM(T145:T157)</f>
        <v>0</v>
      </c>
      <c r="AR144" s="121" t="s">
        <v>83</v>
      </c>
      <c r="AT144" s="128" t="s">
        <v>75</v>
      </c>
      <c r="AU144" s="128" t="s">
        <v>83</v>
      </c>
      <c r="AY144" s="121" t="s">
        <v>251</v>
      </c>
      <c r="BK144" s="129">
        <f>SUM(BK145:BK157)</f>
        <v>0</v>
      </c>
    </row>
    <row r="145" spans="2:65" s="1" customFormat="1" ht="24.2" customHeight="1">
      <c r="B145" s="132"/>
      <c r="C145" s="133" t="s">
        <v>759</v>
      </c>
      <c r="D145" s="133" t="s">
        <v>253</v>
      </c>
      <c r="E145" s="134" t="s">
        <v>566</v>
      </c>
      <c r="F145" s="135" t="s">
        <v>567</v>
      </c>
      <c r="G145" s="136" t="s">
        <v>256</v>
      </c>
      <c r="H145" s="137">
        <v>45.319000000000003</v>
      </c>
      <c r="I145" s="138"/>
      <c r="J145" s="139">
        <f t="shared" ref="J145:J157" si="0">ROUND(I145*H145,2)</f>
        <v>0</v>
      </c>
      <c r="K145" s="135" t="s">
        <v>563</v>
      </c>
      <c r="L145" s="28"/>
      <c r="M145" s="140" t="s">
        <v>1</v>
      </c>
      <c r="N145" s="141" t="s">
        <v>41</v>
      </c>
      <c r="P145" s="142">
        <f t="shared" ref="P145:P157" si="1">O145*H145</f>
        <v>0</v>
      </c>
      <c r="Q145" s="142">
        <v>1.3999999999999999E-4</v>
      </c>
      <c r="R145" s="142">
        <f t="shared" ref="R145:R157" si="2">Q145*H145</f>
        <v>6.3446600000000002E-3</v>
      </c>
      <c r="S145" s="142">
        <v>0</v>
      </c>
      <c r="T145" s="143">
        <f t="shared" ref="T145:T157" si="3">S145*H145</f>
        <v>0</v>
      </c>
      <c r="AR145" s="144" t="s">
        <v>258</v>
      </c>
      <c r="AT145" s="144" t="s">
        <v>253</v>
      </c>
      <c r="AU145" s="144" t="s">
        <v>85</v>
      </c>
      <c r="AY145" s="13" t="s">
        <v>251</v>
      </c>
      <c r="BE145" s="145">
        <f t="shared" ref="BE145:BE157" si="4">IF(N145="základní",J145,0)</f>
        <v>0</v>
      </c>
      <c r="BF145" s="145">
        <f t="shared" ref="BF145:BF157" si="5">IF(N145="snížená",J145,0)</f>
        <v>0</v>
      </c>
      <c r="BG145" s="145">
        <f t="shared" ref="BG145:BG157" si="6">IF(N145="zákl. přenesená",J145,0)</f>
        <v>0</v>
      </c>
      <c r="BH145" s="145">
        <f t="shared" ref="BH145:BH157" si="7">IF(N145="sníž. přenesená",J145,0)</f>
        <v>0</v>
      </c>
      <c r="BI145" s="145">
        <f t="shared" ref="BI145:BI157" si="8">IF(N145="nulová",J145,0)</f>
        <v>0</v>
      </c>
      <c r="BJ145" s="13" t="s">
        <v>83</v>
      </c>
      <c r="BK145" s="145">
        <f t="shared" ref="BK145:BK157" si="9">ROUND(I145*H145,2)</f>
        <v>0</v>
      </c>
      <c r="BL145" s="13" t="s">
        <v>258</v>
      </c>
      <c r="BM145" s="144" t="s">
        <v>4877</v>
      </c>
    </row>
    <row r="146" spans="2:65" s="1" customFormat="1" ht="37.9" customHeight="1">
      <c r="B146" s="132"/>
      <c r="C146" s="133" t="s">
        <v>83</v>
      </c>
      <c r="D146" s="133" t="s">
        <v>253</v>
      </c>
      <c r="E146" s="134" t="s">
        <v>570</v>
      </c>
      <c r="F146" s="135" t="s">
        <v>3138</v>
      </c>
      <c r="G146" s="136" t="s">
        <v>256</v>
      </c>
      <c r="H146" s="137">
        <v>44.749000000000002</v>
      </c>
      <c r="I146" s="138"/>
      <c r="J146" s="139">
        <f t="shared" si="0"/>
        <v>0</v>
      </c>
      <c r="K146" s="135" t="s">
        <v>257</v>
      </c>
      <c r="L146" s="28"/>
      <c r="M146" s="140" t="s">
        <v>1</v>
      </c>
      <c r="N146" s="141" t="s">
        <v>41</v>
      </c>
      <c r="P146" s="142">
        <f t="shared" si="1"/>
        <v>0</v>
      </c>
      <c r="Q146" s="142">
        <v>8.6E-3</v>
      </c>
      <c r="R146" s="142">
        <f t="shared" si="2"/>
        <v>0.3848414</v>
      </c>
      <c r="S146" s="142">
        <v>0</v>
      </c>
      <c r="T146" s="143">
        <f t="shared" si="3"/>
        <v>0</v>
      </c>
      <c r="AR146" s="144" t="s">
        <v>258</v>
      </c>
      <c r="AT146" s="144" t="s">
        <v>253</v>
      </c>
      <c r="AU146" s="144" t="s">
        <v>85</v>
      </c>
      <c r="AY146" s="13" t="s">
        <v>251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3" t="s">
        <v>83</v>
      </c>
      <c r="BK146" s="145">
        <f t="shared" si="9"/>
        <v>0</v>
      </c>
      <c r="BL146" s="13" t="s">
        <v>258</v>
      </c>
      <c r="BM146" s="144" t="s">
        <v>4878</v>
      </c>
    </row>
    <row r="147" spans="2:65" s="1" customFormat="1" ht="16.5" customHeight="1">
      <c r="B147" s="132"/>
      <c r="C147" s="146" t="s">
        <v>85</v>
      </c>
      <c r="D147" s="146" t="s">
        <v>423</v>
      </c>
      <c r="E147" s="147" t="s">
        <v>574</v>
      </c>
      <c r="F147" s="148" t="s">
        <v>575</v>
      </c>
      <c r="G147" s="149" t="s">
        <v>256</v>
      </c>
      <c r="H147" s="150">
        <v>45.643999999999998</v>
      </c>
      <c r="I147" s="151"/>
      <c r="J147" s="152">
        <f t="shared" si="0"/>
        <v>0</v>
      </c>
      <c r="K147" s="148" t="s">
        <v>257</v>
      </c>
      <c r="L147" s="153"/>
      <c r="M147" s="154" t="s">
        <v>1</v>
      </c>
      <c r="N147" s="155" t="s">
        <v>41</v>
      </c>
      <c r="P147" s="142">
        <f t="shared" si="1"/>
        <v>0</v>
      </c>
      <c r="Q147" s="142">
        <v>3.6800000000000001E-3</v>
      </c>
      <c r="R147" s="142">
        <f t="shared" si="2"/>
        <v>0.16796991999999999</v>
      </c>
      <c r="S147" s="142">
        <v>0</v>
      </c>
      <c r="T147" s="143">
        <f t="shared" si="3"/>
        <v>0</v>
      </c>
      <c r="AR147" s="144" t="s">
        <v>283</v>
      </c>
      <c r="AT147" s="144" t="s">
        <v>423</v>
      </c>
      <c r="AU147" s="144" t="s">
        <v>85</v>
      </c>
      <c r="AY147" s="13" t="s">
        <v>251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3" t="s">
        <v>83</v>
      </c>
      <c r="BK147" s="145">
        <f t="shared" si="9"/>
        <v>0</v>
      </c>
      <c r="BL147" s="13" t="s">
        <v>258</v>
      </c>
      <c r="BM147" s="144" t="s">
        <v>4879</v>
      </c>
    </row>
    <row r="148" spans="2:65" s="1" customFormat="1" ht="37.9" customHeight="1">
      <c r="B148" s="132"/>
      <c r="C148" s="133" t="s">
        <v>93</v>
      </c>
      <c r="D148" s="133" t="s">
        <v>253</v>
      </c>
      <c r="E148" s="134" t="s">
        <v>3511</v>
      </c>
      <c r="F148" s="135" t="s">
        <v>3512</v>
      </c>
      <c r="G148" s="136" t="s">
        <v>411</v>
      </c>
      <c r="H148" s="137">
        <v>22.617000000000001</v>
      </c>
      <c r="I148" s="138"/>
      <c r="J148" s="139">
        <f t="shared" si="0"/>
        <v>0</v>
      </c>
      <c r="K148" s="135" t="s">
        <v>257</v>
      </c>
      <c r="L148" s="28"/>
      <c r="M148" s="140" t="s">
        <v>1</v>
      </c>
      <c r="N148" s="141" t="s">
        <v>41</v>
      </c>
      <c r="P148" s="142">
        <f t="shared" si="1"/>
        <v>0</v>
      </c>
      <c r="Q148" s="142">
        <v>3.3899999999999998E-3</v>
      </c>
      <c r="R148" s="142">
        <f t="shared" si="2"/>
        <v>7.6671630000000005E-2</v>
      </c>
      <c r="S148" s="142">
        <v>0</v>
      </c>
      <c r="T148" s="143">
        <f t="shared" si="3"/>
        <v>0</v>
      </c>
      <c r="AR148" s="144" t="s">
        <v>258</v>
      </c>
      <c r="AT148" s="144" t="s">
        <v>253</v>
      </c>
      <c r="AU148" s="144" t="s">
        <v>85</v>
      </c>
      <c r="AY148" s="13" t="s">
        <v>251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3" t="s">
        <v>83</v>
      </c>
      <c r="BK148" s="145">
        <f t="shared" si="9"/>
        <v>0</v>
      </c>
      <c r="BL148" s="13" t="s">
        <v>258</v>
      </c>
      <c r="BM148" s="144" t="s">
        <v>4880</v>
      </c>
    </row>
    <row r="149" spans="2:65" s="1" customFormat="1" ht="16.5" customHeight="1">
      <c r="B149" s="132"/>
      <c r="C149" s="146" t="s">
        <v>258</v>
      </c>
      <c r="D149" s="146" t="s">
        <v>423</v>
      </c>
      <c r="E149" s="147" t="s">
        <v>3514</v>
      </c>
      <c r="F149" s="148" t="s">
        <v>3515</v>
      </c>
      <c r="G149" s="149" t="s">
        <v>256</v>
      </c>
      <c r="H149" s="150">
        <v>5.1029999999999998</v>
      </c>
      <c r="I149" s="151"/>
      <c r="J149" s="152">
        <f t="shared" si="0"/>
        <v>0</v>
      </c>
      <c r="K149" s="148" t="s">
        <v>257</v>
      </c>
      <c r="L149" s="153"/>
      <c r="M149" s="154" t="s">
        <v>1</v>
      </c>
      <c r="N149" s="155" t="s">
        <v>41</v>
      </c>
      <c r="P149" s="142">
        <f t="shared" si="1"/>
        <v>0</v>
      </c>
      <c r="Q149" s="142">
        <v>9.2000000000000003E-4</v>
      </c>
      <c r="R149" s="142">
        <f t="shared" si="2"/>
        <v>4.6947600000000001E-3</v>
      </c>
      <c r="S149" s="142">
        <v>0</v>
      </c>
      <c r="T149" s="143">
        <f t="shared" si="3"/>
        <v>0</v>
      </c>
      <c r="AR149" s="144" t="s">
        <v>283</v>
      </c>
      <c r="AT149" s="144" t="s">
        <v>423</v>
      </c>
      <c r="AU149" s="144" t="s">
        <v>85</v>
      </c>
      <c r="AY149" s="13" t="s">
        <v>251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3" t="s">
        <v>83</v>
      </c>
      <c r="BK149" s="145">
        <f t="shared" si="9"/>
        <v>0</v>
      </c>
      <c r="BL149" s="13" t="s">
        <v>258</v>
      </c>
      <c r="BM149" s="144" t="s">
        <v>3478</v>
      </c>
    </row>
    <row r="150" spans="2:65" s="1" customFormat="1" ht="24.2" customHeight="1">
      <c r="B150" s="132"/>
      <c r="C150" s="146" t="s">
        <v>270</v>
      </c>
      <c r="D150" s="146" t="s">
        <v>423</v>
      </c>
      <c r="E150" s="147" t="s">
        <v>3517</v>
      </c>
      <c r="F150" s="148" t="s">
        <v>3518</v>
      </c>
      <c r="G150" s="149" t="s">
        <v>256</v>
      </c>
      <c r="H150" s="150">
        <v>1.1879999999999999</v>
      </c>
      <c r="I150" s="151"/>
      <c r="J150" s="152">
        <f t="shared" si="0"/>
        <v>0</v>
      </c>
      <c r="K150" s="148" t="s">
        <v>257</v>
      </c>
      <c r="L150" s="153"/>
      <c r="M150" s="154" t="s">
        <v>1</v>
      </c>
      <c r="N150" s="155" t="s">
        <v>41</v>
      </c>
      <c r="P150" s="142">
        <f t="shared" si="1"/>
        <v>0</v>
      </c>
      <c r="Q150" s="142">
        <v>1.1999999999999999E-3</v>
      </c>
      <c r="R150" s="142">
        <f t="shared" si="2"/>
        <v>1.4255999999999997E-3</v>
      </c>
      <c r="S150" s="142">
        <v>0</v>
      </c>
      <c r="T150" s="143">
        <f t="shared" si="3"/>
        <v>0</v>
      </c>
      <c r="AR150" s="144" t="s">
        <v>283</v>
      </c>
      <c r="AT150" s="144" t="s">
        <v>423</v>
      </c>
      <c r="AU150" s="144" t="s">
        <v>85</v>
      </c>
      <c r="AY150" s="13" t="s">
        <v>251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3" t="s">
        <v>83</v>
      </c>
      <c r="BK150" s="145">
        <f t="shared" si="9"/>
        <v>0</v>
      </c>
      <c r="BL150" s="13" t="s">
        <v>258</v>
      </c>
      <c r="BM150" s="144" t="s">
        <v>4881</v>
      </c>
    </row>
    <row r="151" spans="2:65" s="1" customFormat="1" ht="16.5" customHeight="1">
      <c r="B151" s="132"/>
      <c r="C151" s="133" t="s">
        <v>721</v>
      </c>
      <c r="D151" s="133" t="s">
        <v>253</v>
      </c>
      <c r="E151" s="134" t="s">
        <v>584</v>
      </c>
      <c r="F151" s="135" t="s">
        <v>585</v>
      </c>
      <c r="G151" s="136" t="s">
        <v>411</v>
      </c>
      <c r="H151" s="137">
        <v>47.776000000000003</v>
      </c>
      <c r="I151" s="138"/>
      <c r="J151" s="139">
        <f t="shared" si="0"/>
        <v>0</v>
      </c>
      <c r="K151" s="135" t="s">
        <v>257</v>
      </c>
      <c r="L151" s="28"/>
      <c r="M151" s="140" t="s">
        <v>1</v>
      </c>
      <c r="N151" s="141" t="s">
        <v>41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258</v>
      </c>
      <c r="AT151" s="144" t="s">
        <v>253</v>
      </c>
      <c r="AU151" s="144" t="s">
        <v>85</v>
      </c>
      <c r="AY151" s="13" t="s">
        <v>251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3" t="s">
        <v>83</v>
      </c>
      <c r="BK151" s="145">
        <f t="shared" si="9"/>
        <v>0</v>
      </c>
      <c r="BL151" s="13" t="s">
        <v>258</v>
      </c>
      <c r="BM151" s="144" t="s">
        <v>4882</v>
      </c>
    </row>
    <row r="152" spans="2:65" s="1" customFormat="1" ht="24.2" customHeight="1">
      <c r="B152" s="132"/>
      <c r="C152" s="146" t="s">
        <v>725</v>
      </c>
      <c r="D152" s="146" t="s">
        <v>423</v>
      </c>
      <c r="E152" s="147" t="s">
        <v>596</v>
      </c>
      <c r="F152" s="148" t="s">
        <v>597</v>
      </c>
      <c r="G152" s="149" t="s">
        <v>411</v>
      </c>
      <c r="H152" s="150">
        <v>22.826000000000001</v>
      </c>
      <c r="I152" s="151"/>
      <c r="J152" s="152">
        <f t="shared" si="0"/>
        <v>0</v>
      </c>
      <c r="K152" s="148" t="s">
        <v>257</v>
      </c>
      <c r="L152" s="153"/>
      <c r="M152" s="154" t="s">
        <v>1</v>
      </c>
      <c r="N152" s="155" t="s">
        <v>41</v>
      </c>
      <c r="P152" s="142">
        <f t="shared" si="1"/>
        <v>0</v>
      </c>
      <c r="Q152" s="142">
        <v>4.0000000000000003E-5</v>
      </c>
      <c r="R152" s="142">
        <f t="shared" si="2"/>
        <v>9.1304000000000005E-4</v>
      </c>
      <c r="S152" s="142">
        <v>0</v>
      </c>
      <c r="T152" s="143">
        <f t="shared" si="3"/>
        <v>0</v>
      </c>
      <c r="AR152" s="144" t="s">
        <v>283</v>
      </c>
      <c r="AT152" s="144" t="s">
        <v>423</v>
      </c>
      <c r="AU152" s="144" t="s">
        <v>85</v>
      </c>
      <c r="AY152" s="13" t="s">
        <v>251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3" t="s">
        <v>83</v>
      </c>
      <c r="BK152" s="145">
        <f t="shared" si="9"/>
        <v>0</v>
      </c>
      <c r="BL152" s="13" t="s">
        <v>258</v>
      </c>
      <c r="BM152" s="144" t="s">
        <v>4883</v>
      </c>
    </row>
    <row r="153" spans="2:65" s="1" customFormat="1" ht="24.2" customHeight="1">
      <c r="B153" s="132"/>
      <c r="C153" s="146" t="s">
        <v>729</v>
      </c>
      <c r="D153" s="146" t="s">
        <v>423</v>
      </c>
      <c r="E153" s="147" t="s">
        <v>588</v>
      </c>
      <c r="F153" s="148" t="s">
        <v>589</v>
      </c>
      <c r="G153" s="149" t="s">
        <v>411</v>
      </c>
      <c r="H153" s="150">
        <v>4.7690000000000001</v>
      </c>
      <c r="I153" s="151"/>
      <c r="J153" s="152">
        <f t="shared" si="0"/>
        <v>0</v>
      </c>
      <c r="K153" s="148" t="s">
        <v>563</v>
      </c>
      <c r="L153" s="153"/>
      <c r="M153" s="154" t="s">
        <v>1</v>
      </c>
      <c r="N153" s="155" t="s">
        <v>41</v>
      </c>
      <c r="P153" s="142">
        <f t="shared" si="1"/>
        <v>0</v>
      </c>
      <c r="Q153" s="142">
        <v>2.9999999999999997E-4</v>
      </c>
      <c r="R153" s="142">
        <f t="shared" si="2"/>
        <v>1.4306999999999998E-3</v>
      </c>
      <c r="S153" s="142">
        <v>0</v>
      </c>
      <c r="T153" s="143">
        <f t="shared" si="3"/>
        <v>0</v>
      </c>
      <c r="AR153" s="144" t="s">
        <v>283</v>
      </c>
      <c r="AT153" s="144" t="s">
        <v>423</v>
      </c>
      <c r="AU153" s="144" t="s">
        <v>85</v>
      </c>
      <c r="AY153" s="13" t="s">
        <v>251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3" t="s">
        <v>83</v>
      </c>
      <c r="BK153" s="145">
        <f t="shared" si="9"/>
        <v>0</v>
      </c>
      <c r="BL153" s="13" t="s">
        <v>258</v>
      </c>
      <c r="BM153" s="144" t="s">
        <v>4884</v>
      </c>
    </row>
    <row r="154" spans="2:65" s="1" customFormat="1" ht="24.2" customHeight="1">
      <c r="B154" s="132"/>
      <c r="C154" s="146" t="s">
        <v>733</v>
      </c>
      <c r="D154" s="146" t="s">
        <v>423</v>
      </c>
      <c r="E154" s="147" t="s">
        <v>592</v>
      </c>
      <c r="F154" s="148" t="s">
        <v>593</v>
      </c>
      <c r="G154" s="149" t="s">
        <v>411</v>
      </c>
      <c r="H154" s="150">
        <v>4.266</v>
      </c>
      <c r="I154" s="151"/>
      <c r="J154" s="152">
        <f t="shared" si="0"/>
        <v>0</v>
      </c>
      <c r="K154" s="148" t="s">
        <v>563</v>
      </c>
      <c r="L154" s="153"/>
      <c r="M154" s="154" t="s">
        <v>1</v>
      </c>
      <c r="N154" s="155" t="s">
        <v>41</v>
      </c>
      <c r="P154" s="142">
        <f t="shared" si="1"/>
        <v>0</v>
      </c>
      <c r="Q154" s="142">
        <v>2.0000000000000001E-4</v>
      </c>
      <c r="R154" s="142">
        <f t="shared" si="2"/>
        <v>8.5320000000000003E-4</v>
      </c>
      <c r="S154" s="142">
        <v>0</v>
      </c>
      <c r="T154" s="143">
        <f t="shared" si="3"/>
        <v>0</v>
      </c>
      <c r="AR154" s="144" t="s">
        <v>283</v>
      </c>
      <c r="AT154" s="144" t="s">
        <v>423</v>
      </c>
      <c r="AU154" s="144" t="s">
        <v>85</v>
      </c>
      <c r="AY154" s="13" t="s">
        <v>251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3" t="s">
        <v>83</v>
      </c>
      <c r="BK154" s="145">
        <f t="shared" si="9"/>
        <v>0</v>
      </c>
      <c r="BL154" s="13" t="s">
        <v>258</v>
      </c>
      <c r="BM154" s="144" t="s">
        <v>4885</v>
      </c>
    </row>
    <row r="155" spans="2:65" s="1" customFormat="1" ht="24.2" customHeight="1">
      <c r="B155" s="132"/>
      <c r="C155" s="146" t="s">
        <v>737</v>
      </c>
      <c r="D155" s="146" t="s">
        <v>423</v>
      </c>
      <c r="E155" s="147" t="s">
        <v>600</v>
      </c>
      <c r="F155" s="148" t="s">
        <v>601</v>
      </c>
      <c r="G155" s="149" t="s">
        <v>411</v>
      </c>
      <c r="H155" s="150">
        <v>17.172000000000001</v>
      </c>
      <c r="I155" s="151"/>
      <c r="J155" s="152">
        <f t="shared" si="0"/>
        <v>0</v>
      </c>
      <c r="K155" s="148" t="s">
        <v>257</v>
      </c>
      <c r="L155" s="153"/>
      <c r="M155" s="154" t="s">
        <v>1</v>
      </c>
      <c r="N155" s="155" t="s">
        <v>41</v>
      </c>
      <c r="P155" s="142">
        <f t="shared" si="1"/>
        <v>0</v>
      </c>
      <c r="Q155" s="142">
        <v>3.0000000000000001E-5</v>
      </c>
      <c r="R155" s="142">
        <f t="shared" si="2"/>
        <v>5.1516000000000008E-4</v>
      </c>
      <c r="S155" s="142">
        <v>0</v>
      </c>
      <c r="T155" s="143">
        <f t="shared" si="3"/>
        <v>0</v>
      </c>
      <c r="AR155" s="144" t="s">
        <v>283</v>
      </c>
      <c r="AT155" s="144" t="s">
        <v>423</v>
      </c>
      <c r="AU155" s="144" t="s">
        <v>85</v>
      </c>
      <c r="AY155" s="13" t="s">
        <v>251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3" t="s">
        <v>83</v>
      </c>
      <c r="BK155" s="145">
        <f t="shared" si="9"/>
        <v>0</v>
      </c>
      <c r="BL155" s="13" t="s">
        <v>258</v>
      </c>
      <c r="BM155" s="144" t="s">
        <v>4886</v>
      </c>
    </row>
    <row r="156" spans="2:65" s="1" customFormat="1" ht="24.2" customHeight="1">
      <c r="B156" s="132"/>
      <c r="C156" s="133" t="s">
        <v>274</v>
      </c>
      <c r="D156" s="133" t="s">
        <v>253</v>
      </c>
      <c r="E156" s="134" t="s">
        <v>3542</v>
      </c>
      <c r="F156" s="135" t="s">
        <v>3543</v>
      </c>
      <c r="G156" s="136" t="s">
        <v>256</v>
      </c>
      <c r="H156" s="137">
        <v>47.148000000000003</v>
      </c>
      <c r="I156" s="138"/>
      <c r="J156" s="139">
        <f t="shared" si="0"/>
        <v>0</v>
      </c>
      <c r="K156" s="135" t="s">
        <v>257</v>
      </c>
      <c r="L156" s="28"/>
      <c r="M156" s="140" t="s">
        <v>1</v>
      </c>
      <c r="N156" s="141" t="s">
        <v>41</v>
      </c>
      <c r="P156" s="142">
        <f t="shared" si="1"/>
        <v>0</v>
      </c>
      <c r="Q156" s="142">
        <v>1.146E-2</v>
      </c>
      <c r="R156" s="142">
        <f t="shared" si="2"/>
        <v>0.54031607999999998</v>
      </c>
      <c r="S156" s="142">
        <v>0</v>
      </c>
      <c r="T156" s="143">
        <f t="shared" si="3"/>
        <v>0</v>
      </c>
      <c r="AR156" s="144" t="s">
        <v>258</v>
      </c>
      <c r="AT156" s="144" t="s">
        <v>253</v>
      </c>
      <c r="AU156" s="144" t="s">
        <v>85</v>
      </c>
      <c r="AY156" s="13" t="s">
        <v>251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3" t="s">
        <v>83</v>
      </c>
      <c r="BK156" s="145">
        <f t="shared" si="9"/>
        <v>0</v>
      </c>
      <c r="BL156" s="13" t="s">
        <v>258</v>
      </c>
      <c r="BM156" s="144" t="s">
        <v>4887</v>
      </c>
    </row>
    <row r="157" spans="2:65" s="1" customFormat="1" ht="24.2" customHeight="1">
      <c r="B157" s="132"/>
      <c r="C157" s="133" t="s">
        <v>278</v>
      </c>
      <c r="D157" s="133" t="s">
        <v>253</v>
      </c>
      <c r="E157" s="134" t="s">
        <v>612</v>
      </c>
      <c r="F157" s="135" t="s">
        <v>613</v>
      </c>
      <c r="G157" s="136" t="s">
        <v>256</v>
      </c>
      <c r="H157" s="137">
        <v>45.319000000000003</v>
      </c>
      <c r="I157" s="138"/>
      <c r="J157" s="139">
        <f t="shared" si="0"/>
        <v>0</v>
      </c>
      <c r="K157" s="135" t="s">
        <v>257</v>
      </c>
      <c r="L157" s="28"/>
      <c r="M157" s="140" t="s">
        <v>1</v>
      </c>
      <c r="N157" s="141" t="s">
        <v>41</v>
      </c>
      <c r="P157" s="142">
        <f t="shared" si="1"/>
        <v>0</v>
      </c>
      <c r="Q157" s="142">
        <v>3.3E-3</v>
      </c>
      <c r="R157" s="142">
        <f t="shared" si="2"/>
        <v>0.14955270000000001</v>
      </c>
      <c r="S157" s="142">
        <v>0</v>
      </c>
      <c r="T157" s="143">
        <f t="shared" si="3"/>
        <v>0</v>
      </c>
      <c r="AR157" s="144" t="s">
        <v>258</v>
      </c>
      <c r="AT157" s="144" t="s">
        <v>253</v>
      </c>
      <c r="AU157" s="144" t="s">
        <v>85</v>
      </c>
      <c r="AY157" s="13" t="s">
        <v>251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3" t="s">
        <v>83</v>
      </c>
      <c r="BK157" s="145">
        <f t="shared" si="9"/>
        <v>0</v>
      </c>
      <c r="BL157" s="13" t="s">
        <v>258</v>
      </c>
      <c r="BM157" s="144" t="s">
        <v>4888</v>
      </c>
    </row>
    <row r="158" spans="2:65" s="11" customFormat="1" ht="22.9" customHeight="1">
      <c r="B158" s="120"/>
      <c r="D158" s="121" t="s">
        <v>75</v>
      </c>
      <c r="E158" s="130" t="s">
        <v>287</v>
      </c>
      <c r="F158" s="130" t="s">
        <v>702</v>
      </c>
      <c r="I158" s="123"/>
      <c r="J158" s="131">
        <f>BK158</f>
        <v>0</v>
      </c>
      <c r="L158" s="120"/>
      <c r="M158" s="125"/>
      <c r="P158" s="126">
        <f>SUM(P159:P165)</f>
        <v>0</v>
      </c>
      <c r="R158" s="126">
        <f>SUM(R159:R165)</f>
        <v>1.0485599999999998E-2</v>
      </c>
      <c r="T158" s="127">
        <f>SUM(T159:T165)</f>
        <v>0</v>
      </c>
      <c r="AR158" s="121" t="s">
        <v>83</v>
      </c>
      <c r="AT158" s="128" t="s">
        <v>75</v>
      </c>
      <c r="AU158" s="128" t="s">
        <v>83</v>
      </c>
      <c r="AY158" s="121" t="s">
        <v>251</v>
      </c>
      <c r="BK158" s="129">
        <f>SUM(BK159:BK165)</f>
        <v>0</v>
      </c>
    </row>
    <row r="159" spans="2:65" s="1" customFormat="1" ht="33" customHeight="1">
      <c r="B159" s="132"/>
      <c r="C159" s="133" t="s">
        <v>283</v>
      </c>
      <c r="D159" s="133" t="s">
        <v>253</v>
      </c>
      <c r="E159" s="134" t="s">
        <v>714</v>
      </c>
      <c r="F159" s="135" t="s">
        <v>3147</v>
      </c>
      <c r="G159" s="136" t="s">
        <v>256</v>
      </c>
      <c r="H159" s="137">
        <v>49.578000000000003</v>
      </c>
      <c r="I159" s="138"/>
      <c r="J159" s="139">
        <f t="shared" ref="J159:J165" si="10">ROUND(I159*H159,2)</f>
        <v>0</v>
      </c>
      <c r="K159" s="135" t="s">
        <v>257</v>
      </c>
      <c r="L159" s="28"/>
      <c r="M159" s="140" t="s">
        <v>1</v>
      </c>
      <c r="N159" s="141" t="s">
        <v>41</v>
      </c>
      <c r="P159" s="142">
        <f t="shared" ref="P159:P165" si="11">O159*H159</f>
        <v>0</v>
      </c>
      <c r="Q159" s="142">
        <v>0</v>
      </c>
      <c r="R159" s="142">
        <f t="shared" ref="R159:R165" si="12">Q159*H159</f>
        <v>0</v>
      </c>
      <c r="S159" s="142">
        <v>0</v>
      </c>
      <c r="T159" s="143">
        <f t="shared" ref="T159:T165" si="13">S159*H159</f>
        <v>0</v>
      </c>
      <c r="AR159" s="144" t="s">
        <v>258</v>
      </c>
      <c r="AT159" s="144" t="s">
        <v>253</v>
      </c>
      <c r="AU159" s="144" t="s">
        <v>85</v>
      </c>
      <c r="AY159" s="13" t="s">
        <v>251</v>
      </c>
      <c r="BE159" s="145">
        <f t="shared" ref="BE159:BE165" si="14">IF(N159="základní",J159,0)</f>
        <v>0</v>
      </c>
      <c r="BF159" s="145">
        <f t="shared" ref="BF159:BF165" si="15">IF(N159="snížená",J159,0)</f>
        <v>0</v>
      </c>
      <c r="BG159" s="145">
        <f t="shared" ref="BG159:BG165" si="16">IF(N159="zákl. přenesená",J159,0)</f>
        <v>0</v>
      </c>
      <c r="BH159" s="145">
        <f t="shared" ref="BH159:BH165" si="17">IF(N159="sníž. přenesená",J159,0)</f>
        <v>0</v>
      </c>
      <c r="BI159" s="145">
        <f t="shared" ref="BI159:BI165" si="18">IF(N159="nulová",J159,0)</f>
        <v>0</v>
      </c>
      <c r="BJ159" s="13" t="s">
        <v>83</v>
      </c>
      <c r="BK159" s="145">
        <f t="shared" ref="BK159:BK165" si="19">ROUND(I159*H159,2)</f>
        <v>0</v>
      </c>
      <c r="BL159" s="13" t="s">
        <v>258</v>
      </c>
      <c r="BM159" s="144" t="s">
        <v>4889</v>
      </c>
    </row>
    <row r="160" spans="2:65" s="1" customFormat="1" ht="33" customHeight="1">
      <c r="B160" s="132"/>
      <c r="C160" s="133" t="s">
        <v>287</v>
      </c>
      <c r="D160" s="133" t="s">
        <v>253</v>
      </c>
      <c r="E160" s="134" t="s">
        <v>718</v>
      </c>
      <c r="F160" s="135" t="s">
        <v>719</v>
      </c>
      <c r="G160" s="136" t="s">
        <v>256</v>
      </c>
      <c r="H160" s="137">
        <v>5949.3370000000004</v>
      </c>
      <c r="I160" s="138"/>
      <c r="J160" s="139">
        <f t="shared" si="10"/>
        <v>0</v>
      </c>
      <c r="K160" s="135" t="s">
        <v>257</v>
      </c>
      <c r="L160" s="28"/>
      <c r="M160" s="140" t="s">
        <v>1</v>
      </c>
      <c r="N160" s="141" t="s">
        <v>41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258</v>
      </c>
      <c r="AT160" s="144" t="s">
        <v>253</v>
      </c>
      <c r="AU160" s="144" t="s">
        <v>85</v>
      </c>
      <c r="AY160" s="13" t="s">
        <v>251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83</v>
      </c>
      <c r="BK160" s="145">
        <f t="shared" si="19"/>
        <v>0</v>
      </c>
      <c r="BL160" s="13" t="s">
        <v>258</v>
      </c>
      <c r="BM160" s="144" t="s">
        <v>670</v>
      </c>
    </row>
    <row r="161" spans="2:65" s="1" customFormat="1" ht="33" customHeight="1">
      <c r="B161" s="132"/>
      <c r="C161" s="133" t="s">
        <v>292</v>
      </c>
      <c r="D161" s="133" t="s">
        <v>253</v>
      </c>
      <c r="E161" s="134" t="s">
        <v>722</v>
      </c>
      <c r="F161" s="135" t="s">
        <v>3150</v>
      </c>
      <c r="G161" s="136" t="s">
        <v>256</v>
      </c>
      <c r="H161" s="137">
        <v>49.578000000000003</v>
      </c>
      <c r="I161" s="138"/>
      <c r="J161" s="139">
        <f t="shared" si="10"/>
        <v>0</v>
      </c>
      <c r="K161" s="135" t="s">
        <v>257</v>
      </c>
      <c r="L161" s="28"/>
      <c r="M161" s="140" t="s">
        <v>1</v>
      </c>
      <c r="N161" s="141" t="s">
        <v>41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258</v>
      </c>
      <c r="AT161" s="144" t="s">
        <v>253</v>
      </c>
      <c r="AU161" s="144" t="s">
        <v>85</v>
      </c>
      <c r="AY161" s="13" t="s">
        <v>251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83</v>
      </c>
      <c r="BK161" s="145">
        <f t="shared" si="19"/>
        <v>0</v>
      </c>
      <c r="BL161" s="13" t="s">
        <v>258</v>
      </c>
      <c r="BM161" s="144" t="s">
        <v>4890</v>
      </c>
    </row>
    <row r="162" spans="2:65" s="1" customFormat="1" ht="33" customHeight="1">
      <c r="B162" s="132"/>
      <c r="C162" s="133" t="s">
        <v>296</v>
      </c>
      <c r="D162" s="133" t="s">
        <v>253</v>
      </c>
      <c r="E162" s="134" t="s">
        <v>726</v>
      </c>
      <c r="F162" s="135" t="s">
        <v>727</v>
      </c>
      <c r="G162" s="136" t="s">
        <v>256</v>
      </c>
      <c r="H162" s="137">
        <v>61.68</v>
      </c>
      <c r="I162" s="138"/>
      <c r="J162" s="139">
        <f t="shared" si="10"/>
        <v>0</v>
      </c>
      <c r="K162" s="135" t="s">
        <v>257</v>
      </c>
      <c r="L162" s="28"/>
      <c r="M162" s="140" t="s">
        <v>1</v>
      </c>
      <c r="N162" s="141" t="s">
        <v>41</v>
      </c>
      <c r="P162" s="142">
        <f t="shared" si="11"/>
        <v>0</v>
      </c>
      <c r="Q162" s="142">
        <v>1.2999999999999999E-4</v>
      </c>
      <c r="R162" s="142">
        <f t="shared" si="12"/>
        <v>8.0183999999999984E-3</v>
      </c>
      <c r="S162" s="142">
        <v>0</v>
      </c>
      <c r="T162" s="143">
        <f t="shared" si="13"/>
        <v>0</v>
      </c>
      <c r="AR162" s="144" t="s">
        <v>258</v>
      </c>
      <c r="AT162" s="144" t="s">
        <v>253</v>
      </c>
      <c r="AU162" s="144" t="s">
        <v>85</v>
      </c>
      <c r="AY162" s="13" t="s">
        <v>251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83</v>
      </c>
      <c r="BK162" s="145">
        <f t="shared" si="19"/>
        <v>0</v>
      </c>
      <c r="BL162" s="13" t="s">
        <v>258</v>
      </c>
      <c r="BM162" s="144" t="s">
        <v>3586</v>
      </c>
    </row>
    <row r="163" spans="2:65" s="1" customFormat="1" ht="24.2" customHeight="1">
      <c r="B163" s="132"/>
      <c r="C163" s="133" t="s">
        <v>300</v>
      </c>
      <c r="D163" s="133" t="s">
        <v>253</v>
      </c>
      <c r="E163" s="134" t="s">
        <v>734</v>
      </c>
      <c r="F163" s="135" t="s">
        <v>735</v>
      </c>
      <c r="G163" s="136" t="s">
        <v>256</v>
      </c>
      <c r="H163" s="137">
        <v>61.68</v>
      </c>
      <c r="I163" s="138"/>
      <c r="J163" s="139">
        <f t="shared" si="10"/>
        <v>0</v>
      </c>
      <c r="K163" s="135" t="s">
        <v>257</v>
      </c>
      <c r="L163" s="28"/>
      <c r="M163" s="140" t="s">
        <v>1</v>
      </c>
      <c r="N163" s="141" t="s">
        <v>41</v>
      </c>
      <c r="P163" s="142">
        <f t="shared" si="11"/>
        <v>0</v>
      </c>
      <c r="Q163" s="142">
        <v>4.0000000000000003E-5</v>
      </c>
      <c r="R163" s="142">
        <f t="shared" si="12"/>
        <v>2.4672000000000001E-3</v>
      </c>
      <c r="S163" s="142">
        <v>0</v>
      </c>
      <c r="T163" s="143">
        <f t="shared" si="13"/>
        <v>0</v>
      </c>
      <c r="AR163" s="144" t="s">
        <v>258</v>
      </c>
      <c r="AT163" s="144" t="s">
        <v>253</v>
      </c>
      <c r="AU163" s="144" t="s">
        <v>85</v>
      </c>
      <c r="AY163" s="13" t="s">
        <v>251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3" t="s">
        <v>83</v>
      </c>
      <c r="BK163" s="145">
        <f t="shared" si="19"/>
        <v>0</v>
      </c>
      <c r="BL163" s="13" t="s">
        <v>258</v>
      </c>
      <c r="BM163" s="144" t="s">
        <v>4891</v>
      </c>
    </row>
    <row r="164" spans="2:65" s="1" customFormat="1" ht="24.2" customHeight="1">
      <c r="B164" s="132"/>
      <c r="C164" s="133" t="s">
        <v>741</v>
      </c>
      <c r="D164" s="133" t="s">
        <v>253</v>
      </c>
      <c r="E164" s="134" t="s">
        <v>750</v>
      </c>
      <c r="F164" s="135" t="s">
        <v>751</v>
      </c>
      <c r="G164" s="136" t="s">
        <v>256</v>
      </c>
      <c r="H164" s="137">
        <v>49.578000000000003</v>
      </c>
      <c r="I164" s="138"/>
      <c r="J164" s="139">
        <f t="shared" si="10"/>
        <v>0</v>
      </c>
      <c r="K164" s="135" t="s">
        <v>563</v>
      </c>
      <c r="L164" s="28"/>
      <c r="M164" s="140" t="s">
        <v>1</v>
      </c>
      <c r="N164" s="141" t="s">
        <v>41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258</v>
      </c>
      <c r="AT164" s="144" t="s">
        <v>253</v>
      </c>
      <c r="AU164" s="144" t="s">
        <v>85</v>
      </c>
      <c r="AY164" s="13" t="s">
        <v>251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3" t="s">
        <v>83</v>
      </c>
      <c r="BK164" s="145">
        <f t="shared" si="19"/>
        <v>0</v>
      </c>
      <c r="BL164" s="13" t="s">
        <v>258</v>
      </c>
      <c r="BM164" s="144" t="s">
        <v>4892</v>
      </c>
    </row>
    <row r="165" spans="2:65" s="1" customFormat="1" ht="24.2" customHeight="1">
      <c r="B165" s="132"/>
      <c r="C165" s="133" t="s">
        <v>745</v>
      </c>
      <c r="D165" s="133" t="s">
        <v>253</v>
      </c>
      <c r="E165" s="134" t="s">
        <v>754</v>
      </c>
      <c r="F165" s="135" t="s">
        <v>755</v>
      </c>
      <c r="G165" s="136" t="s">
        <v>256</v>
      </c>
      <c r="H165" s="137">
        <v>99.156000000000006</v>
      </c>
      <c r="I165" s="138"/>
      <c r="J165" s="139">
        <f t="shared" si="10"/>
        <v>0</v>
      </c>
      <c r="K165" s="135" t="s">
        <v>563</v>
      </c>
      <c r="L165" s="28"/>
      <c r="M165" s="140" t="s">
        <v>1</v>
      </c>
      <c r="N165" s="141" t="s">
        <v>41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258</v>
      </c>
      <c r="AT165" s="144" t="s">
        <v>253</v>
      </c>
      <c r="AU165" s="144" t="s">
        <v>85</v>
      </c>
      <c r="AY165" s="13" t="s">
        <v>251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3" t="s">
        <v>83</v>
      </c>
      <c r="BK165" s="145">
        <f t="shared" si="19"/>
        <v>0</v>
      </c>
      <c r="BL165" s="13" t="s">
        <v>258</v>
      </c>
      <c r="BM165" s="144" t="s">
        <v>4893</v>
      </c>
    </row>
    <row r="166" spans="2:65" s="11" customFormat="1" ht="22.9" customHeight="1">
      <c r="B166" s="120"/>
      <c r="D166" s="121" t="s">
        <v>75</v>
      </c>
      <c r="E166" s="130" t="s">
        <v>775</v>
      </c>
      <c r="F166" s="130" t="s">
        <v>776</v>
      </c>
      <c r="I166" s="123"/>
      <c r="J166" s="131">
        <f>BK166</f>
        <v>0</v>
      </c>
      <c r="L166" s="120"/>
      <c r="M166" s="125"/>
      <c r="P166" s="126">
        <f>P167</f>
        <v>0</v>
      </c>
      <c r="R166" s="126">
        <f>R167</f>
        <v>0</v>
      </c>
      <c r="T166" s="127">
        <f>T167</f>
        <v>0</v>
      </c>
      <c r="AR166" s="121" t="s">
        <v>83</v>
      </c>
      <c r="AT166" s="128" t="s">
        <v>75</v>
      </c>
      <c r="AU166" s="128" t="s">
        <v>83</v>
      </c>
      <c r="AY166" s="121" t="s">
        <v>251</v>
      </c>
      <c r="BK166" s="129">
        <f>BK167</f>
        <v>0</v>
      </c>
    </row>
    <row r="167" spans="2:65" s="1" customFormat="1" ht="21.75" customHeight="1">
      <c r="B167" s="132"/>
      <c r="C167" s="133" t="s">
        <v>304</v>
      </c>
      <c r="D167" s="133" t="s">
        <v>253</v>
      </c>
      <c r="E167" s="134" t="s">
        <v>778</v>
      </c>
      <c r="F167" s="135" t="s">
        <v>779</v>
      </c>
      <c r="G167" s="136" t="s">
        <v>281</v>
      </c>
      <c r="H167" s="137">
        <v>1.3460000000000001</v>
      </c>
      <c r="I167" s="138"/>
      <c r="J167" s="139">
        <f>ROUND(I167*H167,2)</f>
        <v>0</v>
      </c>
      <c r="K167" s="135" t="s">
        <v>257</v>
      </c>
      <c r="L167" s="28"/>
      <c r="M167" s="140" t="s">
        <v>1</v>
      </c>
      <c r="N167" s="141" t="s">
        <v>41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258</v>
      </c>
      <c r="AT167" s="144" t="s">
        <v>253</v>
      </c>
      <c r="AU167" s="144" t="s">
        <v>85</v>
      </c>
      <c r="AY167" s="13" t="s">
        <v>251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3" t="s">
        <v>83</v>
      </c>
      <c r="BK167" s="145">
        <f>ROUND(I167*H167,2)</f>
        <v>0</v>
      </c>
      <c r="BL167" s="13" t="s">
        <v>258</v>
      </c>
      <c r="BM167" s="144" t="s">
        <v>674</v>
      </c>
    </row>
    <row r="168" spans="2:65" s="11" customFormat="1" ht="25.9" customHeight="1">
      <c r="B168" s="120"/>
      <c r="D168" s="121" t="s">
        <v>75</v>
      </c>
      <c r="E168" s="122" t="s">
        <v>781</v>
      </c>
      <c r="F168" s="122" t="s">
        <v>782</v>
      </c>
      <c r="I168" s="123"/>
      <c r="J168" s="124">
        <f>BK168</f>
        <v>0</v>
      </c>
      <c r="L168" s="120"/>
      <c r="M168" s="125"/>
      <c r="P168" s="126">
        <f>P169+P182+P193+P198+P205+P212+P224+P229+P239+P242+P250+P256+P263+P269</f>
        <v>0</v>
      </c>
      <c r="R168" s="126">
        <f>R169+R182+R193+R198+R205+R212+R224+R229+R239+R242+R250+R256+R263+R269</f>
        <v>7.4243816161000007</v>
      </c>
      <c r="T168" s="127">
        <f>T169+T182+T193+T198+T205+T212+T224+T229+T239+T242+T250+T256+T263+T269</f>
        <v>0</v>
      </c>
      <c r="AR168" s="121" t="s">
        <v>85</v>
      </c>
      <c r="AT168" s="128" t="s">
        <v>75</v>
      </c>
      <c r="AU168" s="128" t="s">
        <v>76</v>
      </c>
      <c r="AY168" s="121" t="s">
        <v>251</v>
      </c>
      <c r="BK168" s="129">
        <f>BK169+BK182+BK193+BK198+BK205+BK212+BK224+BK229+BK239+BK242+BK250+BK256+BK263+BK269</f>
        <v>0</v>
      </c>
    </row>
    <row r="169" spans="2:65" s="11" customFormat="1" ht="22.9" customHeight="1">
      <c r="B169" s="120"/>
      <c r="D169" s="121" t="s">
        <v>75</v>
      </c>
      <c r="E169" s="130" t="s">
        <v>854</v>
      </c>
      <c r="F169" s="130" t="s">
        <v>855</v>
      </c>
      <c r="I169" s="123"/>
      <c r="J169" s="131">
        <f>BK169</f>
        <v>0</v>
      </c>
      <c r="L169" s="120"/>
      <c r="M169" s="125"/>
      <c r="P169" s="126">
        <f>SUM(P170:P181)</f>
        <v>0</v>
      </c>
      <c r="R169" s="126">
        <f>SUM(R170:R181)</f>
        <v>0.47765840000000004</v>
      </c>
      <c r="T169" s="127">
        <f>SUM(T170:T181)</f>
        <v>0</v>
      </c>
      <c r="AR169" s="121" t="s">
        <v>85</v>
      </c>
      <c r="AT169" s="128" t="s">
        <v>75</v>
      </c>
      <c r="AU169" s="128" t="s">
        <v>83</v>
      </c>
      <c r="AY169" s="121" t="s">
        <v>251</v>
      </c>
      <c r="BK169" s="129">
        <f>SUM(BK170:BK181)</f>
        <v>0</v>
      </c>
    </row>
    <row r="170" spans="2:65" s="1" customFormat="1" ht="24.2" customHeight="1">
      <c r="B170" s="132"/>
      <c r="C170" s="133" t="s">
        <v>308</v>
      </c>
      <c r="D170" s="133" t="s">
        <v>253</v>
      </c>
      <c r="E170" s="134" t="s">
        <v>857</v>
      </c>
      <c r="F170" s="135" t="s">
        <v>858</v>
      </c>
      <c r="G170" s="136" t="s">
        <v>256</v>
      </c>
      <c r="H170" s="137">
        <v>61.68</v>
      </c>
      <c r="I170" s="138"/>
      <c r="J170" s="139">
        <f t="shared" ref="J170:J177" si="20">ROUND(I170*H170,2)</f>
        <v>0</v>
      </c>
      <c r="K170" s="135" t="s">
        <v>257</v>
      </c>
      <c r="L170" s="28"/>
      <c r="M170" s="140" t="s">
        <v>1</v>
      </c>
      <c r="N170" s="141" t="s">
        <v>41</v>
      </c>
      <c r="P170" s="142">
        <f t="shared" ref="P170:P177" si="21">O170*H170</f>
        <v>0</v>
      </c>
      <c r="Q170" s="142">
        <v>0</v>
      </c>
      <c r="R170" s="142">
        <f t="shared" ref="R170:R177" si="22">Q170*H170</f>
        <v>0</v>
      </c>
      <c r="S170" s="142">
        <v>0</v>
      </c>
      <c r="T170" s="143">
        <f t="shared" ref="T170:T177" si="23">S170*H170</f>
        <v>0</v>
      </c>
      <c r="AR170" s="144" t="s">
        <v>315</v>
      </c>
      <c r="AT170" s="144" t="s">
        <v>253</v>
      </c>
      <c r="AU170" s="144" t="s">
        <v>85</v>
      </c>
      <c r="AY170" s="13" t="s">
        <v>251</v>
      </c>
      <c r="BE170" s="145">
        <f t="shared" ref="BE170:BE177" si="24">IF(N170="základní",J170,0)</f>
        <v>0</v>
      </c>
      <c r="BF170" s="145">
        <f t="shared" ref="BF170:BF177" si="25">IF(N170="snížená",J170,0)</f>
        <v>0</v>
      </c>
      <c r="BG170" s="145">
        <f t="shared" ref="BG170:BG177" si="26">IF(N170="zákl. přenesená",J170,0)</f>
        <v>0</v>
      </c>
      <c r="BH170" s="145">
        <f t="shared" ref="BH170:BH177" si="27">IF(N170="sníž. přenesená",J170,0)</f>
        <v>0</v>
      </c>
      <c r="BI170" s="145">
        <f t="shared" ref="BI170:BI177" si="28">IF(N170="nulová",J170,0)</f>
        <v>0</v>
      </c>
      <c r="BJ170" s="13" t="s">
        <v>83</v>
      </c>
      <c r="BK170" s="145">
        <f t="shared" ref="BK170:BK177" si="29">ROUND(I170*H170,2)</f>
        <v>0</v>
      </c>
      <c r="BL170" s="13" t="s">
        <v>315</v>
      </c>
      <c r="BM170" s="144" t="s">
        <v>4894</v>
      </c>
    </row>
    <row r="171" spans="2:65" s="1" customFormat="1" ht="24.2" customHeight="1">
      <c r="B171" s="132"/>
      <c r="C171" s="146" t="s">
        <v>8</v>
      </c>
      <c r="D171" s="146" t="s">
        <v>423</v>
      </c>
      <c r="E171" s="147" t="s">
        <v>3721</v>
      </c>
      <c r="F171" s="148" t="s">
        <v>3722</v>
      </c>
      <c r="G171" s="149" t="s">
        <v>256</v>
      </c>
      <c r="H171" s="150">
        <v>64.763999999999996</v>
      </c>
      <c r="I171" s="151"/>
      <c r="J171" s="152">
        <f t="shared" si="20"/>
        <v>0</v>
      </c>
      <c r="K171" s="148" t="s">
        <v>257</v>
      </c>
      <c r="L171" s="153"/>
      <c r="M171" s="154" t="s">
        <v>1</v>
      </c>
      <c r="N171" s="155" t="s">
        <v>41</v>
      </c>
      <c r="P171" s="142">
        <f t="shared" si="21"/>
        <v>0</v>
      </c>
      <c r="Q171" s="142">
        <v>2.5000000000000001E-3</v>
      </c>
      <c r="R171" s="142">
        <f t="shared" si="22"/>
        <v>0.16191</v>
      </c>
      <c r="S171" s="142">
        <v>0</v>
      </c>
      <c r="T171" s="143">
        <f t="shared" si="23"/>
        <v>0</v>
      </c>
      <c r="AR171" s="144" t="s">
        <v>380</v>
      </c>
      <c r="AT171" s="144" t="s">
        <v>423</v>
      </c>
      <c r="AU171" s="144" t="s">
        <v>85</v>
      </c>
      <c r="AY171" s="13" t="s">
        <v>251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3" t="s">
        <v>83</v>
      </c>
      <c r="BK171" s="145">
        <f t="shared" si="29"/>
        <v>0</v>
      </c>
      <c r="BL171" s="13" t="s">
        <v>315</v>
      </c>
      <c r="BM171" s="144" t="s">
        <v>4895</v>
      </c>
    </row>
    <row r="172" spans="2:65" s="1" customFormat="1" ht="24.2" customHeight="1">
      <c r="B172" s="132"/>
      <c r="C172" s="133" t="s">
        <v>315</v>
      </c>
      <c r="D172" s="133" t="s">
        <v>253</v>
      </c>
      <c r="E172" s="134" t="s">
        <v>3731</v>
      </c>
      <c r="F172" s="135" t="s">
        <v>3732</v>
      </c>
      <c r="G172" s="136" t="s">
        <v>256</v>
      </c>
      <c r="H172" s="137">
        <v>55.481000000000002</v>
      </c>
      <c r="I172" s="138"/>
      <c r="J172" s="139">
        <f t="shared" si="20"/>
        <v>0</v>
      </c>
      <c r="K172" s="135" t="s">
        <v>257</v>
      </c>
      <c r="L172" s="28"/>
      <c r="M172" s="140" t="s">
        <v>1</v>
      </c>
      <c r="N172" s="141" t="s">
        <v>41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315</v>
      </c>
      <c r="AT172" s="144" t="s">
        <v>253</v>
      </c>
      <c r="AU172" s="144" t="s">
        <v>85</v>
      </c>
      <c r="AY172" s="13" t="s">
        <v>251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3" t="s">
        <v>83</v>
      </c>
      <c r="BK172" s="145">
        <f t="shared" si="29"/>
        <v>0</v>
      </c>
      <c r="BL172" s="13" t="s">
        <v>315</v>
      </c>
      <c r="BM172" s="144" t="s">
        <v>4896</v>
      </c>
    </row>
    <row r="173" spans="2:65" s="1" customFormat="1" ht="24.2" customHeight="1">
      <c r="B173" s="132"/>
      <c r="C173" s="146" t="s">
        <v>319</v>
      </c>
      <c r="D173" s="146" t="s">
        <v>423</v>
      </c>
      <c r="E173" s="147" t="s">
        <v>3734</v>
      </c>
      <c r="F173" s="148" t="s">
        <v>3735</v>
      </c>
      <c r="G173" s="149" t="s">
        <v>256</v>
      </c>
      <c r="H173" s="150">
        <v>8.2850000000000001</v>
      </c>
      <c r="I173" s="151"/>
      <c r="J173" s="152">
        <f t="shared" si="20"/>
        <v>0</v>
      </c>
      <c r="K173" s="148" t="s">
        <v>3522</v>
      </c>
      <c r="L173" s="153"/>
      <c r="M173" s="154" t="s">
        <v>1</v>
      </c>
      <c r="N173" s="155" t="s">
        <v>41</v>
      </c>
      <c r="P173" s="142">
        <f t="shared" si="21"/>
        <v>0</v>
      </c>
      <c r="Q173" s="142">
        <v>7.0000000000000001E-3</v>
      </c>
      <c r="R173" s="142">
        <f t="shared" si="22"/>
        <v>5.7995000000000005E-2</v>
      </c>
      <c r="S173" s="142">
        <v>0</v>
      </c>
      <c r="T173" s="143">
        <f t="shared" si="23"/>
        <v>0</v>
      </c>
      <c r="AR173" s="144" t="s">
        <v>380</v>
      </c>
      <c r="AT173" s="144" t="s">
        <v>423</v>
      </c>
      <c r="AU173" s="144" t="s">
        <v>85</v>
      </c>
      <c r="AY173" s="13" t="s">
        <v>251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3" t="s">
        <v>83</v>
      </c>
      <c r="BK173" s="145">
        <f t="shared" si="29"/>
        <v>0</v>
      </c>
      <c r="BL173" s="13" t="s">
        <v>315</v>
      </c>
      <c r="BM173" s="144" t="s">
        <v>4897</v>
      </c>
    </row>
    <row r="174" spans="2:65" s="1" customFormat="1" ht="24.2" customHeight="1">
      <c r="B174" s="132"/>
      <c r="C174" s="146" t="s">
        <v>324</v>
      </c>
      <c r="D174" s="146" t="s">
        <v>423</v>
      </c>
      <c r="E174" s="147" t="s">
        <v>3737</v>
      </c>
      <c r="F174" s="148" t="s">
        <v>3738</v>
      </c>
      <c r="G174" s="149" t="s">
        <v>256</v>
      </c>
      <c r="H174" s="150">
        <v>8.7159999999999993</v>
      </c>
      <c r="I174" s="151"/>
      <c r="J174" s="152">
        <f t="shared" si="20"/>
        <v>0</v>
      </c>
      <c r="K174" s="148" t="s">
        <v>257</v>
      </c>
      <c r="L174" s="153"/>
      <c r="M174" s="154" t="s">
        <v>1</v>
      </c>
      <c r="N174" s="155" t="s">
        <v>41</v>
      </c>
      <c r="P174" s="142">
        <f t="shared" si="21"/>
        <v>0</v>
      </c>
      <c r="Q174" s="142">
        <v>5.0000000000000001E-3</v>
      </c>
      <c r="R174" s="142">
        <f t="shared" si="22"/>
        <v>4.3580000000000001E-2</v>
      </c>
      <c r="S174" s="142">
        <v>0</v>
      </c>
      <c r="T174" s="143">
        <f t="shared" si="23"/>
        <v>0</v>
      </c>
      <c r="AR174" s="144" t="s">
        <v>380</v>
      </c>
      <c r="AT174" s="144" t="s">
        <v>423</v>
      </c>
      <c r="AU174" s="144" t="s">
        <v>85</v>
      </c>
      <c r="AY174" s="13" t="s">
        <v>251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3" t="s">
        <v>83</v>
      </c>
      <c r="BK174" s="145">
        <f t="shared" si="29"/>
        <v>0</v>
      </c>
      <c r="BL174" s="13" t="s">
        <v>315</v>
      </c>
      <c r="BM174" s="144" t="s">
        <v>4898</v>
      </c>
    </row>
    <row r="175" spans="2:65" s="1" customFormat="1" ht="24.2" customHeight="1">
      <c r="B175" s="132"/>
      <c r="C175" s="146" t="s">
        <v>328</v>
      </c>
      <c r="D175" s="146" t="s">
        <v>423</v>
      </c>
      <c r="E175" s="147" t="s">
        <v>3740</v>
      </c>
      <c r="F175" s="148" t="s">
        <v>3741</v>
      </c>
      <c r="G175" s="149" t="s">
        <v>256</v>
      </c>
      <c r="H175" s="150">
        <v>12.324999999999999</v>
      </c>
      <c r="I175" s="151"/>
      <c r="J175" s="152">
        <f t="shared" si="20"/>
        <v>0</v>
      </c>
      <c r="K175" s="148" t="s">
        <v>257</v>
      </c>
      <c r="L175" s="153"/>
      <c r="M175" s="154" t="s">
        <v>1</v>
      </c>
      <c r="N175" s="155" t="s">
        <v>41</v>
      </c>
      <c r="P175" s="142">
        <f t="shared" si="21"/>
        <v>0</v>
      </c>
      <c r="Q175" s="142">
        <v>0.01</v>
      </c>
      <c r="R175" s="142">
        <f t="shared" si="22"/>
        <v>0.12325</v>
      </c>
      <c r="S175" s="142">
        <v>0</v>
      </c>
      <c r="T175" s="143">
        <f t="shared" si="23"/>
        <v>0</v>
      </c>
      <c r="AR175" s="144" t="s">
        <v>380</v>
      </c>
      <c r="AT175" s="144" t="s">
        <v>423</v>
      </c>
      <c r="AU175" s="144" t="s">
        <v>85</v>
      </c>
      <c r="AY175" s="13" t="s">
        <v>251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3" t="s">
        <v>83</v>
      </c>
      <c r="BK175" s="145">
        <f t="shared" si="29"/>
        <v>0</v>
      </c>
      <c r="BL175" s="13" t="s">
        <v>315</v>
      </c>
      <c r="BM175" s="144" t="s">
        <v>4899</v>
      </c>
    </row>
    <row r="176" spans="2:65" s="1" customFormat="1" ht="24.2" customHeight="1">
      <c r="B176" s="132"/>
      <c r="C176" s="146" t="s">
        <v>332</v>
      </c>
      <c r="D176" s="146" t="s">
        <v>423</v>
      </c>
      <c r="E176" s="147" t="s">
        <v>3743</v>
      </c>
      <c r="F176" s="148" t="s">
        <v>3744</v>
      </c>
      <c r="G176" s="149" t="s">
        <v>256</v>
      </c>
      <c r="H176" s="150">
        <v>10.342000000000001</v>
      </c>
      <c r="I176" s="151"/>
      <c r="J176" s="152">
        <f t="shared" si="20"/>
        <v>0</v>
      </c>
      <c r="K176" s="148" t="s">
        <v>3522</v>
      </c>
      <c r="L176" s="153"/>
      <c r="M176" s="154" t="s">
        <v>1</v>
      </c>
      <c r="N176" s="155" t="s">
        <v>41</v>
      </c>
      <c r="P176" s="142">
        <f t="shared" si="21"/>
        <v>0</v>
      </c>
      <c r="Q176" s="142">
        <v>3.0000000000000001E-3</v>
      </c>
      <c r="R176" s="142">
        <f t="shared" si="22"/>
        <v>3.1026000000000001E-2</v>
      </c>
      <c r="S176" s="142">
        <v>0</v>
      </c>
      <c r="T176" s="143">
        <f t="shared" si="23"/>
        <v>0</v>
      </c>
      <c r="AR176" s="144" t="s">
        <v>380</v>
      </c>
      <c r="AT176" s="144" t="s">
        <v>423</v>
      </c>
      <c r="AU176" s="144" t="s">
        <v>85</v>
      </c>
      <c r="AY176" s="13" t="s">
        <v>251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3" t="s">
        <v>83</v>
      </c>
      <c r="BK176" s="145">
        <f t="shared" si="29"/>
        <v>0</v>
      </c>
      <c r="BL176" s="13" t="s">
        <v>315</v>
      </c>
      <c r="BM176" s="144" t="s">
        <v>4900</v>
      </c>
    </row>
    <row r="177" spans="2:65" s="1" customFormat="1" ht="24.2" customHeight="1">
      <c r="B177" s="132"/>
      <c r="C177" s="146" t="s">
        <v>7</v>
      </c>
      <c r="D177" s="146" t="s">
        <v>423</v>
      </c>
      <c r="E177" s="147" t="s">
        <v>3752</v>
      </c>
      <c r="F177" s="148" t="s">
        <v>3750</v>
      </c>
      <c r="G177" s="149" t="s">
        <v>256</v>
      </c>
      <c r="H177" s="150">
        <v>16.731000000000002</v>
      </c>
      <c r="I177" s="151"/>
      <c r="J177" s="152">
        <f t="shared" si="20"/>
        <v>0</v>
      </c>
      <c r="K177" s="148" t="s">
        <v>3522</v>
      </c>
      <c r="L177" s="153"/>
      <c r="M177" s="154" t="s">
        <v>1</v>
      </c>
      <c r="N177" s="155" t="s">
        <v>41</v>
      </c>
      <c r="P177" s="142">
        <f t="shared" si="21"/>
        <v>0</v>
      </c>
      <c r="Q177" s="142">
        <v>3.0000000000000001E-3</v>
      </c>
      <c r="R177" s="142">
        <f t="shared" si="22"/>
        <v>5.0193000000000008E-2</v>
      </c>
      <c r="S177" s="142">
        <v>0</v>
      </c>
      <c r="T177" s="143">
        <f t="shared" si="23"/>
        <v>0</v>
      </c>
      <c r="AR177" s="144" t="s">
        <v>380</v>
      </c>
      <c r="AT177" s="144" t="s">
        <v>423</v>
      </c>
      <c r="AU177" s="144" t="s">
        <v>85</v>
      </c>
      <c r="AY177" s="13" t="s">
        <v>251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83</v>
      </c>
      <c r="BK177" s="145">
        <f t="shared" si="29"/>
        <v>0</v>
      </c>
      <c r="BL177" s="13" t="s">
        <v>315</v>
      </c>
      <c r="BM177" s="144" t="s">
        <v>4901</v>
      </c>
    </row>
    <row r="178" spans="2:65" s="1" customFormat="1" ht="19.5">
      <c r="B178" s="28"/>
      <c r="D178" s="156" t="s">
        <v>679</v>
      </c>
      <c r="F178" s="157" t="s">
        <v>3754</v>
      </c>
      <c r="I178" s="158"/>
      <c r="L178" s="28"/>
      <c r="M178" s="159"/>
      <c r="T178" s="52"/>
      <c r="AT178" s="13" t="s">
        <v>679</v>
      </c>
      <c r="AU178" s="13" t="s">
        <v>85</v>
      </c>
    </row>
    <row r="179" spans="2:65" s="1" customFormat="1" ht="24.2" customHeight="1">
      <c r="B179" s="132"/>
      <c r="C179" s="133" t="s">
        <v>340</v>
      </c>
      <c r="D179" s="133" t="s">
        <v>253</v>
      </c>
      <c r="E179" s="134" t="s">
        <v>921</v>
      </c>
      <c r="F179" s="135" t="s">
        <v>922</v>
      </c>
      <c r="G179" s="136" t="s">
        <v>256</v>
      </c>
      <c r="H179" s="137">
        <v>20.815999999999999</v>
      </c>
      <c r="I179" s="138"/>
      <c r="J179" s="139">
        <f>ROUND(I179*H179,2)</f>
        <v>0</v>
      </c>
      <c r="K179" s="135" t="s">
        <v>257</v>
      </c>
      <c r="L179" s="28"/>
      <c r="M179" s="140" t="s">
        <v>1</v>
      </c>
      <c r="N179" s="141" t="s">
        <v>41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315</v>
      </c>
      <c r="AT179" s="144" t="s">
        <v>253</v>
      </c>
      <c r="AU179" s="144" t="s">
        <v>85</v>
      </c>
      <c r="AY179" s="13" t="s">
        <v>251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3" t="s">
        <v>83</v>
      </c>
      <c r="BK179" s="145">
        <f>ROUND(I179*H179,2)</f>
        <v>0</v>
      </c>
      <c r="BL179" s="13" t="s">
        <v>315</v>
      </c>
      <c r="BM179" s="144" t="s">
        <v>4902</v>
      </c>
    </row>
    <row r="180" spans="2:65" s="1" customFormat="1" ht="16.5" customHeight="1">
      <c r="B180" s="132"/>
      <c r="C180" s="146" t="s">
        <v>344</v>
      </c>
      <c r="D180" s="146" t="s">
        <v>423</v>
      </c>
      <c r="E180" s="147" t="s">
        <v>925</v>
      </c>
      <c r="F180" s="148" t="s">
        <v>926</v>
      </c>
      <c r="G180" s="149" t="s">
        <v>256</v>
      </c>
      <c r="H180" s="150">
        <v>24.260999999999999</v>
      </c>
      <c r="I180" s="151"/>
      <c r="J180" s="152">
        <f>ROUND(I180*H180,2)</f>
        <v>0</v>
      </c>
      <c r="K180" s="148" t="s">
        <v>257</v>
      </c>
      <c r="L180" s="153"/>
      <c r="M180" s="154" t="s">
        <v>1</v>
      </c>
      <c r="N180" s="155" t="s">
        <v>41</v>
      </c>
      <c r="P180" s="142">
        <f>O180*H180</f>
        <v>0</v>
      </c>
      <c r="Q180" s="142">
        <v>4.0000000000000002E-4</v>
      </c>
      <c r="R180" s="142">
        <f>Q180*H180</f>
        <v>9.7044000000000002E-3</v>
      </c>
      <c r="S180" s="142">
        <v>0</v>
      </c>
      <c r="T180" s="143">
        <f>S180*H180</f>
        <v>0</v>
      </c>
      <c r="AR180" s="144" t="s">
        <v>380</v>
      </c>
      <c r="AT180" s="144" t="s">
        <v>423</v>
      </c>
      <c r="AU180" s="144" t="s">
        <v>85</v>
      </c>
      <c r="AY180" s="13" t="s">
        <v>251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3" t="s">
        <v>83</v>
      </c>
      <c r="BK180" s="145">
        <f>ROUND(I180*H180,2)</f>
        <v>0</v>
      </c>
      <c r="BL180" s="13" t="s">
        <v>315</v>
      </c>
      <c r="BM180" s="144" t="s">
        <v>4903</v>
      </c>
    </row>
    <row r="181" spans="2:65" s="1" customFormat="1" ht="24.2" customHeight="1">
      <c r="B181" s="132"/>
      <c r="C181" s="133" t="s">
        <v>348</v>
      </c>
      <c r="D181" s="133" t="s">
        <v>253</v>
      </c>
      <c r="E181" s="134" t="s">
        <v>929</v>
      </c>
      <c r="F181" s="135" t="s">
        <v>930</v>
      </c>
      <c r="G181" s="136" t="s">
        <v>821</v>
      </c>
      <c r="H181" s="160"/>
      <c r="I181" s="138"/>
      <c r="J181" s="139">
        <f>ROUND(I181*H181,2)</f>
        <v>0</v>
      </c>
      <c r="K181" s="135" t="s">
        <v>257</v>
      </c>
      <c r="L181" s="28"/>
      <c r="M181" s="140" t="s">
        <v>1</v>
      </c>
      <c r="N181" s="141" t="s">
        <v>41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315</v>
      </c>
      <c r="AT181" s="144" t="s">
        <v>253</v>
      </c>
      <c r="AU181" s="144" t="s">
        <v>85</v>
      </c>
      <c r="AY181" s="13" t="s">
        <v>251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3" t="s">
        <v>83</v>
      </c>
      <c r="BK181" s="145">
        <f>ROUND(I181*H181,2)</f>
        <v>0</v>
      </c>
      <c r="BL181" s="13" t="s">
        <v>315</v>
      </c>
      <c r="BM181" s="144" t="s">
        <v>3603</v>
      </c>
    </row>
    <row r="182" spans="2:65" s="11" customFormat="1" ht="22.9" customHeight="1">
      <c r="B182" s="120"/>
      <c r="D182" s="121" t="s">
        <v>75</v>
      </c>
      <c r="E182" s="130" t="s">
        <v>1525</v>
      </c>
      <c r="F182" s="130" t="s">
        <v>1526</v>
      </c>
      <c r="I182" s="123"/>
      <c r="J182" s="131">
        <f>BK182</f>
        <v>0</v>
      </c>
      <c r="L182" s="120"/>
      <c r="M182" s="125"/>
      <c r="P182" s="126">
        <f>SUM(P183:P192)</f>
        <v>0</v>
      </c>
      <c r="R182" s="126">
        <f>SUM(R183:R192)</f>
        <v>7.1957996099999991E-2</v>
      </c>
      <c r="T182" s="127">
        <f>SUM(T183:T192)</f>
        <v>0</v>
      </c>
      <c r="AR182" s="121" t="s">
        <v>85</v>
      </c>
      <c r="AT182" s="128" t="s">
        <v>75</v>
      </c>
      <c r="AU182" s="128" t="s">
        <v>83</v>
      </c>
      <c r="AY182" s="121" t="s">
        <v>251</v>
      </c>
      <c r="BK182" s="129">
        <f>SUM(BK183:BK192)</f>
        <v>0</v>
      </c>
    </row>
    <row r="183" spans="2:65" s="1" customFormat="1" ht="24.2" customHeight="1">
      <c r="B183" s="132"/>
      <c r="C183" s="133" t="s">
        <v>352</v>
      </c>
      <c r="D183" s="133" t="s">
        <v>253</v>
      </c>
      <c r="E183" s="134" t="s">
        <v>4142</v>
      </c>
      <c r="F183" s="135" t="s">
        <v>4143</v>
      </c>
      <c r="G183" s="136" t="s">
        <v>1508</v>
      </c>
      <c r="H183" s="137">
        <v>1</v>
      </c>
      <c r="I183" s="138"/>
      <c r="J183" s="139">
        <f t="shared" ref="J183:J192" si="30">ROUND(I183*H183,2)</f>
        <v>0</v>
      </c>
      <c r="K183" s="135" t="s">
        <v>257</v>
      </c>
      <c r="L183" s="28"/>
      <c r="M183" s="140" t="s">
        <v>1</v>
      </c>
      <c r="N183" s="141" t="s">
        <v>41</v>
      </c>
      <c r="P183" s="142">
        <f t="shared" ref="P183:P192" si="31">O183*H183</f>
        <v>0</v>
      </c>
      <c r="Q183" s="142">
        <v>2.8937463300000001E-2</v>
      </c>
      <c r="R183" s="142">
        <f t="shared" ref="R183:R192" si="32">Q183*H183</f>
        <v>2.8937463300000001E-2</v>
      </c>
      <c r="S183" s="142">
        <v>0</v>
      </c>
      <c r="T183" s="143">
        <f t="shared" ref="T183:T192" si="33">S183*H183</f>
        <v>0</v>
      </c>
      <c r="AR183" s="144" t="s">
        <v>315</v>
      </c>
      <c r="AT183" s="144" t="s">
        <v>253</v>
      </c>
      <c r="AU183" s="144" t="s">
        <v>85</v>
      </c>
      <c r="AY183" s="13" t="s">
        <v>251</v>
      </c>
      <c r="BE183" s="145">
        <f t="shared" ref="BE183:BE192" si="34">IF(N183="základní",J183,0)</f>
        <v>0</v>
      </c>
      <c r="BF183" s="145">
        <f t="shared" ref="BF183:BF192" si="35">IF(N183="snížená",J183,0)</f>
        <v>0</v>
      </c>
      <c r="BG183" s="145">
        <f t="shared" ref="BG183:BG192" si="36">IF(N183="zákl. přenesená",J183,0)</f>
        <v>0</v>
      </c>
      <c r="BH183" s="145">
        <f t="shared" ref="BH183:BH192" si="37">IF(N183="sníž. přenesená",J183,0)</f>
        <v>0</v>
      </c>
      <c r="BI183" s="145">
        <f t="shared" ref="BI183:BI192" si="38">IF(N183="nulová",J183,0)</f>
        <v>0</v>
      </c>
      <c r="BJ183" s="13" t="s">
        <v>83</v>
      </c>
      <c r="BK183" s="145">
        <f t="shared" ref="BK183:BK192" si="39">ROUND(I183*H183,2)</f>
        <v>0</v>
      </c>
      <c r="BL183" s="13" t="s">
        <v>315</v>
      </c>
      <c r="BM183" s="144" t="s">
        <v>4904</v>
      </c>
    </row>
    <row r="184" spans="2:65" s="1" customFormat="1" ht="24.2" customHeight="1">
      <c r="B184" s="132"/>
      <c r="C184" s="133" t="s">
        <v>356</v>
      </c>
      <c r="D184" s="133" t="s">
        <v>253</v>
      </c>
      <c r="E184" s="134" t="s">
        <v>1535</v>
      </c>
      <c r="F184" s="135" t="s">
        <v>1536</v>
      </c>
      <c r="G184" s="136" t="s">
        <v>1508</v>
      </c>
      <c r="H184" s="137">
        <v>1</v>
      </c>
      <c r="I184" s="138"/>
      <c r="J184" s="139">
        <f t="shared" si="30"/>
        <v>0</v>
      </c>
      <c r="K184" s="135" t="s">
        <v>257</v>
      </c>
      <c r="L184" s="28"/>
      <c r="M184" s="140" t="s">
        <v>1</v>
      </c>
      <c r="N184" s="141" t="s">
        <v>41</v>
      </c>
      <c r="P184" s="142">
        <f t="shared" si="31"/>
        <v>0</v>
      </c>
      <c r="Q184" s="142">
        <v>1.7969276499999999E-2</v>
      </c>
      <c r="R184" s="142">
        <f t="shared" si="32"/>
        <v>1.7969276499999999E-2</v>
      </c>
      <c r="S184" s="142">
        <v>0</v>
      </c>
      <c r="T184" s="143">
        <f t="shared" si="33"/>
        <v>0</v>
      </c>
      <c r="AR184" s="144" t="s">
        <v>315</v>
      </c>
      <c r="AT184" s="144" t="s">
        <v>253</v>
      </c>
      <c r="AU184" s="144" t="s">
        <v>85</v>
      </c>
      <c r="AY184" s="13" t="s">
        <v>251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3" t="s">
        <v>83</v>
      </c>
      <c r="BK184" s="145">
        <f t="shared" si="39"/>
        <v>0</v>
      </c>
      <c r="BL184" s="13" t="s">
        <v>315</v>
      </c>
      <c r="BM184" s="144" t="s">
        <v>4905</v>
      </c>
    </row>
    <row r="185" spans="2:65" s="1" customFormat="1" ht="24.2" customHeight="1">
      <c r="B185" s="132"/>
      <c r="C185" s="133" t="s">
        <v>360</v>
      </c>
      <c r="D185" s="133" t="s">
        <v>253</v>
      </c>
      <c r="E185" s="134" t="s">
        <v>4906</v>
      </c>
      <c r="F185" s="135" t="s">
        <v>4907</v>
      </c>
      <c r="G185" s="136" t="s">
        <v>1508</v>
      </c>
      <c r="H185" s="137">
        <v>1</v>
      </c>
      <c r="I185" s="138"/>
      <c r="J185" s="139">
        <f t="shared" si="30"/>
        <v>0</v>
      </c>
      <c r="K185" s="135" t="s">
        <v>257</v>
      </c>
      <c r="L185" s="28"/>
      <c r="M185" s="140" t="s">
        <v>1</v>
      </c>
      <c r="N185" s="141" t="s">
        <v>41</v>
      </c>
      <c r="P185" s="142">
        <f t="shared" si="31"/>
        <v>0</v>
      </c>
      <c r="Q185" s="142">
        <v>1.7568836300000001E-2</v>
      </c>
      <c r="R185" s="142">
        <f t="shared" si="32"/>
        <v>1.7568836300000001E-2</v>
      </c>
      <c r="S185" s="142">
        <v>0</v>
      </c>
      <c r="T185" s="143">
        <f t="shared" si="33"/>
        <v>0</v>
      </c>
      <c r="AR185" s="144" t="s">
        <v>315</v>
      </c>
      <c r="AT185" s="144" t="s">
        <v>253</v>
      </c>
      <c r="AU185" s="144" t="s">
        <v>85</v>
      </c>
      <c r="AY185" s="13" t="s">
        <v>251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3" t="s">
        <v>83</v>
      </c>
      <c r="BK185" s="145">
        <f t="shared" si="39"/>
        <v>0</v>
      </c>
      <c r="BL185" s="13" t="s">
        <v>315</v>
      </c>
      <c r="BM185" s="144" t="s">
        <v>4908</v>
      </c>
    </row>
    <row r="186" spans="2:65" s="1" customFormat="1" ht="16.5" customHeight="1">
      <c r="B186" s="132"/>
      <c r="C186" s="133" t="s">
        <v>364</v>
      </c>
      <c r="D186" s="133" t="s">
        <v>253</v>
      </c>
      <c r="E186" s="134" t="s">
        <v>4909</v>
      </c>
      <c r="F186" s="135" t="s">
        <v>4910</v>
      </c>
      <c r="G186" s="136" t="s">
        <v>335</v>
      </c>
      <c r="H186" s="137">
        <v>1</v>
      </c>
      <c r="I186" s="138"/>
      <c r="J186" s="139">
        <f t="shared" si="30"/>
        <v>0</v>
      </c>
      <c r="K186" s="135" t="s">
        <v>257</v>
      </c>
      <c r="L186" s="28"/>
      <c r="M186" s="140" t="s">
        <v>1</v>
      </c>
      <c r="N186" s="141" t="s">
        <v>41</v>
      </c>
      <c r="P186" s="142">
        <f t="shared" si="31"/>
        <v>0</v>
      </c>
      <c r="Q186" s="142">
        <v>1.0891399999999999E-3</v>
      </c>
      <c r="R186" s="142">
        <f t="shared" si="32"/>
        <v>1.0891399999999999E-3</v>
      </c>
      <c r="S186" s="142">
        <v>0</v>
      </c>
      <c r="T186" s="143">
        <f t="shared" si="33"/>
        <v>0</v>
      </c>
      <c r="AR186" s="144" t="s">
        <v>315</v>
      </c>
      <c r="AT186" s="144" t="s">
        <v>253</v>
      </c>
      <c r="AU186" s="144" t="s">
        <v>85</v>
      </c>
      <c r="AY186" s="13" t="s">
        <v>251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3" t="s">
        <v>83</v>
      </c>
      <c r="BK186" s="145">
        <f t="shared" si="39"/>
        <v>0</v>
      </c>
      <c r="BL186" s="13" t="s">
        <v>315</v>
      </c>
      <c r="BM186" s="144" t="s">
        <v>4911</v>
      </c>
    </row>
    <row r="187" spans="2:65" s="1" customFormat="1" ht="24.2" customHeight="1">
      <c r="B187" s="132"/>
      <c r="C187" s="133" t="s">
        <v>368</v>
      </c>
      <c r="D187" s="133" t="s">
        <v>253</v>
      </c>
      <c r="E187" s="134" t="s">
        <v>1547</v>
      </c>
      <c r="F187" s="135" t="s">
        <v>1548</v>
      </c>
      <c r="G187" s="136" t="s">
        <v>1508</v>
      </c>
      <c r="H187" s="137">
        <v>1</v>
      </c>
      <c r="I187" s="138"/>
      <c r="J187" s="139">
        <f t="shared" si="30"/>
        <v>0</v>
      </c>
      <c r="K187" s="135" t="s">
        <v>257</v>
      </c>
      <c r="L187" s="28"/>
      <c r="M187" s="140" t="s">
        <v>1</v>
      </c>
      <c r="N187" s="141" t="s">
        <v>41</v>
      </c>
      <c r="P187" s="142">
        <f t="shared" si="31"/>
        <v>0</v>
      </c>
      <c r="Q187" s="142">
        <v>1.7191400000000001E-3</v>
      </c>
      <c r="R187" s="142">
        <f t="shared" si="32"/>
        <v>1.7191400000000001E-3</v>
      </c>
      <c r="S187" s="142">
        <v>0</v>
      </c>
      <c r="T187" s="143">
        <f t="shared" si="33"/>
        <v>0</v>
      </c>
      <c r="AR187" s="144" t="s">
        <v>315</v>
      </c>
      <c r="AT187" s="144" t="s">
        <v>253</v>
      </c>
      <c r="AU187" s="144" t="s">
        <v>85</v>
      </c>
      <c r="AY187" s="13" t="s">
        <v>251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3" t="s">
        <v>83</v>
      </c>
      <c r="BK187" s="145">
        <f t="shared" si="39"/>
        <v>0</v>
      </c>
      <c r="BL187" s="13" t="s">
        <v>315</v>
      </c>
      <c r="BM187" s="144" t="s">
        <v>4912</v>
      </c>
    </row>
    <row r="188" spans="2:65" s="1" customFormat="1" ht="21.75" customHeight="1">
      <c r="B188" s="132"/>
      <c r="C188" s="133" t="s">
        <v>372</v>
      </c>
      <c r="D188" s="133" t="s">
        <v>253</v>
      </c>
      <c r="E188" s="134" t="s">
        <v>1551</v>
      </c>
      <c r="F188" s="135" t="s">
        <v>1552</v>
      </c>
      <c r="G188" s="136" t="s">
        <v>1508</v>
      </c>
      <c r="H188" s="137">
        <v>1</v>
      </c>
      <c r="I188" s="138"/>
      <c r="J188" s="139">
        <f t="shared" si="30"/>
        <v>0</v>
      </c>
      <c r="K188" s="135" t="s">
        <v>257</v>
      </c>
      <c r="L188" s="28"/>
      <c r="M188" s="140" t="s">
        <v>1</v>
      </c>
      <c r="N188" s="141" t="s">
        <v>41</v>
      </c>
      <c r="P188" s="142">
        <f t="shared" si="31"/>
        <v>0</v>
      </c>
      <c r="Q188" s="142">
        <v>1.8E-3</v>
      </c>
      <c r="R188" s="142">
        <f t="shared" si="32"/>
        <v>1.8E-3</v>
      </c>
      <c r="S188" s="142">
        <v>0</v>
      </c>
      <c r="T188" s="143">
        <f t="shared" si="33"/>
        <v>0</v>
      </c>
      <c r="AR188" s="144" t="s">
        <v>315</v>
      </c>
      <c r="AT188" s="144" t="s">
        <v>253</v>
      </c>
      <c r="AU188" s="144" t="s">
        <v>85</v>
      </c>
      <c r="AY188" s="13" t="s">
        <v>251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3" t="s">
        <v>83</v>
      </c>
      <c r="BK188" s="145">
        <f t="shared" si="39"/>
        <v>0</v>
      </c>
      <c r="BL188" s="13" t="s">
        <v>315</v>
      </c>
      <c r="BM188" s="144" t="s">
        <v>4913</v>
      </c>
    </row>
    <row r="189" spans="2:65" s="1" customFormat="1" ht="24.2" customHeight="1">
      <c r="B189" s="132"/>
      <c r="C189" s="133" t="s">
        <v>376</v>
      </c>
      <c r="D189" s="133" t="s">
        <v>253</v>
      </c>
      <c r="E189" s="134" t="s">
        <v>4914</v>
      </c>
      <c r="F189" s="135" t="s">
        <v>4915</v>
      </c>
      <c r="G189" s="136" t="s">
        <v>1508</v>
      </c>
      <c r="H189" s="137">
        <v>1</v>
      </c>
      <c r="I189" s="138"/>
      <c r="J189" s="139">
        <f t="shared" si="30"/>
        <v>0</v>
      </c>
      <c r="K189" s="135" t="s">
        <v>257</v>
      </c>
      <c r="L189" s="28"/>
      <c r="M189" s="140" t="s">
        <v>1</v>
      </c>
      <c r="N189" s="141" t="s">
        <v>41</v>
      </c>
      <c r="P189" s="142">
        <f t="shared" si="31"/>
        <v>0</v>
      </c>
      <c r="Q189" s="142">
        <v>2.35914E-3</v>
      </c>
      <c r="R189" s="142">
        <f t="shared" si="32"/>
        <v>2.35914E-3</v>
      </c>
      <c r="S189" s="142">
        <v>0</v>
      </c>
      <c r="T189" s="143">
        <f t="shared" si="33"/>
        <v>0</v>
      </c>
      <c r="AR189" s="144" t="s">
        <v>315</v>
      </c>
      <c r="AT189" s="144" t="s">
        <v>253</v>
      </c>
      <c r="AU189" s="144" t="s">
        <v>85</v>
      </c>
      <c r="AY189" s="13" t="s">
        <v>251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3" t="s">
        <v>83</v>
      </c>
      <c r="BK189" s="145">
        <f t="shared" si="39"/>
        <v>0</v>
      </c>
      <c r="BL189" s="13" t="s">
        <v>315</v>
      </c>
      <c r="BM189" s="144" t="s">
        <v>4916</v>
      </c>
    </row>
    <row r="190" spans="2:65" s="1" customFormat="1" ht="16.5" customHeight="1">
      <c r="B190" s="132"/>
      <c r="C190" s="133" t="s">
        <v>380</v>
      </c>
      <c r="D190" s="133" t="s">
        <v>253</v>
      </c>
      <c r="E190" s="134" t="s">
        <v>1557</v>
      </c>
      <c r="F190" s="135" t="s">
        <v>1558</v>
      </c>
      <c r="G190" s="136" t="s">
        <v>335</v>
      </c>
      <c r="H190" s="137">
        <v>1</v>
      </c>
      <c r="I190" s="138"/>
      <c r="J190" s="139">
        <f t="shared" si="30"/>
        <v>0</v>
      </c>
      <c r="K190" s="135" t="s">
        <v>257</v>
      </c>
      <c r="L190" s="28"/>
      <c r="M190" s="140" t="s">
        <v>1</v>
      </c>
      <c r="N190" s="141" t="s">
        <v>41</v>
      </c>
      <c r="P190" s="142">
        <f t="shared" si="31"/>
        <v>0</v>
      </c>
      <c r="Q190" s="142">
        <v>2.375E-4</v>
      </c>
      <c r="R190" s="142">
        <f t="shared" si="32"/>
        <v>2.375E-4</v>
      </c>
      <c r="S190" s="142">
        <v>0</v>
      </c>
      <c r="T190" s="143">
        <f t="shared" si="33"/>
        <v>0</v>
      </c>
      <c r="AR190" s="144" t="s">
        <v>315</v>
      </c>
      <c r="AT190" s="144" t="s">
        <v>253</v>
      </c>
      <c r="AU190" s="144" t="s">
        <v>85</v>
      </c>
      <c r="AY190" s="13" t="s">
        <v>251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3" t="s">
        <v>83</v>
      </c>
      <c r="BK190" s="145">
        <f t="shared" si="39"/>
        <v>0</v>
      </c>
      <c r="BL190" s="13" t="s">
        <v>315</v>
      </c>
      <c r="BM190" s="144" t="s">
        <v>4917</v>
      </c>
    </row>
    <row r="191" spans="2:65" s="1" customFormat="1" ht="16.5" customHeight="1">
      <c r="B191" s="132"/>
      <c r="C191" s="133" t="s">
        <v>384</v>
      </c>
      <c r="D191" s="133" t="s">
        <v>253</v>
      </c>
      <c r="E191" s="134" t="s">
        <v>4145</v>
      </c>
      <c r="F191" s="135" t="s">
        <v>4146</v>
      </c>
      <c r="G191" s="136" t="s">
        <v>335</v>
      </c>
      <c r="H191" s="137">
        <v>1</v>
      </c>
      <c r="I191" s="138"/>
      <c r="J191" s="139">
        <f t="shared" si="30"/>
        <v>0</v>
      </c>
      <c r="K191" s="135" t="s">
        <v>257</v>
      </c>
      <c r="L191" s="28"/>
      <c r="M191" s="140" t="s">
        <v>1</v>
      </c>
      <c r="N191" s="141" t="s">
        <v>41</v>
      </c>
      <c r="P191" s="142">
        <f t="shared" si="31"/>
        <v>0</v>
      </c>
      <c r="Q191" s="142">
        <v>2.7750000000000002E-4</v>
      </c>
      <c r="R191" s="142">
        <f t="shared" si="32"/>
        <v>2.7750000000000002E-4</v>
      </c>
      <c r="S191" s="142">
        <v>0</v>
      </c>
      <c r="T191" s="143">
        <f t="shared" si="33"/>
        <v>0</v>
      </c>
      <c r="AR191" s="144" t="s">
        <v>315</v>
      </c>
      <c r="AT191" s="144" t="s">
        <v>253</v>
      </c>
      <c r="AU191" s="144" t="s">
        <v>85</v>
      </c>
      <c r="AY191" s="13" t="s">
        <v>251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3" t="s">
        <v>83</v>
      </c>
      <c r="BK191" s="145">
        <f t="shared" si="39"/>
        <v>0</v>
      </c>
      <c r="BL191" s="13" t="s">
        <v>315</v>
      </c>
      <c r="BM191" s="144" t="s">
        <v>4918</v>
      </c>
    </row>
    <row r="192" spans="2:65" s="1" customFormat="1" ht="24.2" customHeight="1">
      <c r="B192" s="132"/>
      <c r="C192" s="133" t="s">
        <v>388</v>
      </c>
      <c r="D192" s="133" t="s">
        <v>253</v>
      </c>
      <c r="E192" s="134" t="s">
        <v>1559</v>
      </c>
      <c r="F192" s="135" t="s">
        <v>1560</v>
      </c>
      <c r="G192" s="136" t="s">
        <v>821</v>
      </c>
      <c r="H192" s="160"/>
      <c r="I192" s="138"/>
      <c r="J192" s="139">
        <f t="shared" si="30"/>
        <v>0</v>
      </c>
      <c r="K192" s="135" t="s">
        <v>257</v>
      </c>
      <c r="L192" s="28"/>
      <c r="M192" s="140" t="s">
        <v>1</v>
      </c>
      <c r="N192" s="141" t="s">
        <v>41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315</v>
      </c>
      <c r="AT192" s="144" t="s">
        <v>253</v>
      </c>
      <c r="AU192" s="144" t="s">
        <v>85</v>
      </c>
      <c r="AY192" s="13" t="s">
        <v>251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3" t="s">
        <v>83</v>
      </c>
      <c r="BK192" s="145">
        <f t="shared" si="39"/>
        <v>0</v>
      </c>
      <c r="BL192" s="13" t="s">
        <v>315</v>
      </c>
      <c r="BM192" s="144" t="s">
        <v>4919</v>
      </c>
    </row>
    <row r="193" spans="2:65" s="11" customFormat="1" ht="22.9" customHeight="1">
      <c r="B193" s="120"/>
      <c r="D193" s="121" t="s">
        <v>75</v>
      </c>
      <c r="E193" s="130" t="s">
        <v>1770</v>
      </c>
      <c r="F193" s="130" t="s">
        <v>1771</v>
      </c>
      <c r="I193" s="123"/>
      <c r="J193" s="131">
        <f>BK193</f>
        <v>0</v>
      </c>
      <c r="L193" s="120"/>
      <c r="M193" s="125"/>
      <c r="P193" s="126">
        <f>SUM(P194:P197)</f>
        <v>0</v>
      </c>
      <c r="R193" s="126">
        <f>SUM(R194:R197)</f>
        <v>0</v>
      </c>
      <c r="T193" s="127">
        <f>SUM(T194:T197)</f>
        <v>0</v>
      </c>
      <c r="AR193" s="121" t="s">
        <v>85</v>
      </c>
      <c r="AT193" s="128" t="s">
        <v>75</v>
      </c>
      <c r="AU193" s="128" t="s">
        <v>83</v>
      </c>
      <c r="AY193" s="121" t="s">
        <v>251</v>
      </c>
      <c r="BK193" s="129">
        <f>SUM(BK194:BK197)</f>
        <v>0</v>
      </c>
    </row>
    <row r="194" spans="2:65" s="1" customFormat="1" ht="44.25" customHeight="1">
      <c r="B194" s="132"/>
      <c r="C194" s="146" t="s">
        <v>392</v>
      </c>
      <c r="D194" s="146" t="s">
        <v>423</v>
      </c>
      <c r="E194" s="147" t="s">
        <v>1806</v>
      </c>
      <c r="F194" s="148" t="s">
        <v>1807</v>
      </c>
      <c r="G194" s="149" t="s">
        <v>335</v>
      </c>
      <c r="H194" s="150">
        <v>4</v>
      </c>
      <c r="I194" s="151"/>
      <c r="J194" s="152">
        <f>ROUND(I194*H194,2)</f>
        <v>0</v>
      </c>
      <c r="K194" s="148" t="s">
        <v>257</v>
      </c>
      <c r="L194" s="153"/>
      <c r="M194" s="154" t="s">
        <v>1</v>
      </c>
      <c r="N194" s="155" t="s">
        <v>41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380</v>
      </c>
      <c r="AT194" s="144" t="s">
        <v>423</v>
      </c>
      <c r="AU194" s="144" t="s">
        <v>85</v>
      </c>
      <c r="AY194" s="13" t="s">
        <v>251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3" t="s">
        <v>83</v>
      </c>
      <c r="BK194" s="145">
        <f>ROUND(I194*H194,2)</f>
        <v>0</v>
      </c>
      <c r="BL194" s="13" t="s">
        <v>315</v>
      </c>
      <c r="BM194" s="144" t="s">
        <v>4920</v>
      </c>
    </row>
    <row r="195" spans="2:65" s="1" customFormat="1" ht="49.15" customHeight="1">
      <c r="B195" s="132"/>
      <c r="C195" s="146" t="s">
        <v>398</v>
      </c>
      <c r="D195" s="146" t="s">
        <v>423</v>
      </c>
      <c r="E195" s="147" t="s">
        <v>1808</v>
      </c>
      <c r="F195" s="148" t="s">
        <v>1809</v>
      </c>
      <c r="G195" s="149" t="s">
        <v>335</v>
      </c>
      <c r="H195" s="150">
        <v>4</v>
      </c>
      <c r="I195" s="151"/>
      <c r="J195" s="152">
        <f>ROUND(I195*H195,2)</f>
        <v>0</v>
      </c>
      <c r="K195" s="148" t="s">
        <v>257</v>
      </c>
      <c r="L195" s="153"/>
      <c r="M195" s="154" t="s">
        <v>1</v>
      </c>
      <c r="N195" s="155" t="s">
        <v>41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380</v>
      </c>
      <c r="AT195" s="144" t="s">
        <v>423</v>
      </c>
      <c r="AU195" s="144" t="s">
        <v>85</v>
      </c>
      <c r="AY195" s="13" t="s">
        <v>251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3" t="s">
        <v>83</v>
      </c>
      <c r="BK195" s="145">
        <f>ROUND(I195*H195,2)</f>
        <v>0</v>
      </c>
      <c r="BL195" s="13" t="s">
        <v>315</v>
      </c>
      <c r="BM195" s="144" t="s">
        <v>4921</v>
      </c>
    </row>
    <row r="196" spans="2:65" s="1" customFormat="1" ht="16.5" customHeight="1">
      <c r="B196" s="132"/>
      <c r="C196" s="146" t="s">
        <v>404</v>
      </c>
      <c r="D196" s="146" t="s">
        <v>423</v>
      </c>
      <c r="E196" s="147" t="s">
        <v>1812</v>
      </c>
      <c r="F196" s="148" t="s">
        <v>4158</v>
      </c>
      <c r="G196" s="149" t="s">
        <v>335</v>
      </c>
      <c r="H196" s="150">
        <v>8</v>
      </c>
      <c r="I196" s="151"/>
      <c r="J196" s="152">
        <f>ROUND(I196*H196,2)</f>
        <v>0</v>
      </c>
      <c r="K196" s="148" t="s">
        <v>257</v>
      </c>
      <c r="L196" s="153"/>
      <c r="M196" s="154" t="s">
        <v>1</v>
      </c>
      <c r="N196" s="155" t="s">
        <v>41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380</v>
      </c>
      <c r="AT196" s="144" t="s">
        <v>423</v>
      </c>
      <c r="AU196" s="144" t="s">
        <v>85</v>
      </c>
      <c r="AY196" s="13" t="s">
        <v>251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3" t="s">
        <v>83</v>
      </c>
      <c r="BK196" s="145">
        <f>ROUND(I196*H196,2)</f>
        <v>0</v>
      </c>
      <c r="BL196" s="13" t="s">
        <v>315</v>
      </c>
      <c r="BM196" s="144" t="s">
        <v>4922</v>
      </c>
    </row>
    <row r="197" spans="2:65" s="1" customFormat="1" ht="24.2" customHeight="1">
      <c r="B197" s="132"/>
      <c r="C197" s="133" t="s">
        <v>408</v>
      </c>
      <c r="D197" s="133" t="s">
        <v>253</v>
      </c>
      <c r="E197" s="134" t="s">
        <v>1830</v>
      </c>
      <c r="F197" s="135" t="s">
        <v>1831</v>
      </c>
      <c r="G197" s="136" t="s">
        <v>821</v>
      </c>
      <c r="H197" s="160"/>
      <c r="I197" s="138"/>
      <c r="J197" s="139">
        <f>ROUND(I197*H197,2)</f>
        <v>0</v>
      </c>
      <c r="K197" s="135" t="s">
        <v>257</v>
      </c>
      <c r="L197" s="28"/>
      <c r="M197" s="140" t="s">
        <v>1</v>
      </c>
      <c r="N197" s="141" t="s">
        <v>41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315</v>
      </c>
      <c r="AT197" s="144" t="s">
        <v>253</v>
      </c>
      <c r="AU197" s="144" t="s">
        <v>85</v>
      </c>
      <c r="AY197" s="13" t="s">
        <v>251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3" t="s">
        <v>83</v>
      </c>
      <c r="BK197" s="145">
        <f>ROUND(I197*H197,2)</f>
        <v>0</v>
      </c>
      <c r="BL197" s="13" t="s">
        <v>315</v>
      </c>
      <c r="BM197" s="144" t="s">
        <v>4923</v>
      </c>
    </row>
    <row r="198" spans="2:65" s="11" customFormat="1" ht="22.9" customHeight="1">
      <c r="B198" s="120"/>
      <c r="D198" s="121" t="s">
        <v>75</v>
      </c>
      <c r="E198" s="130" t="s">
        <v>1833</v>
      </c>
      <c r="F198" s="130" t="s">
        <v>1834</v>
      </c>
      <c r="I198" s="123"/>
      <c r="J198" s="131">
        <f>BK198</f>
        <v>0</v>
      </c>
      <c r="L198" s="120"/>
      <c r="M198" s="125"/>
      <c r="P198" s="126">
        <f>SUM(P199:P204)</f>
        <v>0</v>
      </c>
      <c r="R198" s="126">
        <f>SUM(R199:R204)</f>
        <v>0.21530000000000002</v>
      </c>
      <c r="T198" s="127">
        <f>SUM(T199:T204)</f>
        <v>0</v>
      </c>
      <c r="AR198" s="121" t="s">
        <v>85</v>
      </c>
      <c r="AT198" s="128" t="s">
        <v>75</v>
      </c>
      <c r="AU198" s="128" t="s">
        <v>83</v>
      </c>
      <c r="AY198" s="121" t="s">
        <v>251</v>
      </c>
      <c r="BK198" s="129">
        <f>SUM(BK199:BK204)</f>
        <v>0</v>
      </c>
    </row>
    <row r="199" spans="2:65" s="1" customFormat="1" ht="24.2" customHeight="1">
      <c r="B199" s="132"/>
      <c r="C199" s="133" t="s">
        <v>413</v>
      </c>
      <c r="D199" s="133" t="s">
        <v>253</v>
      </c>
      <c r="E199" s="134" t="s">
        <v>1835</v>
      </c>
      <c r="F199" s="135" t="s">
        <v>1836</v>
      </c>
      <c r="G199" s="136" t="s">
        <v>335</v>
      </c>
      <c r="H199" s="137">
        <v>4</v>
      </c>
      <c r="I199" s="138"/>
      <c r="J199" s="139">
        <f t="shared" ref="J199:J204" si="40">ROUND(I199*H199,2)</f>
        <v>0</v>
      </c>
      <c r="K199" s="135" t="s">
        <v>257</v>
      </c>
      <c r="L199" s="28"/>
      <c r="M199" s="140" t="s">
        <v>1</v>
      </c>
      <c r="N199" s="141" t="s">
        <v>41</v>
      </c>
      <c r="P199" s="142">
        <f t="shared" ref="P199:P204" si="41">O199*H199</f>
        <v>0</v>
      </c>
      <c r="Q199" s="142">
        <v>0</v>
      </c>
      <c r="R199" s="142">
        <f t="shared" ref="R199:R204" si="42">Q199*H199</f>
        <v>0</v>
      </c>
      <c r="S199" s="142">
        <v>0</v>
      </c>
      <c r="T199" s="143">
        <f t="shared" ref="T199:T204" si="43">S199*H199</f>
        <v>0</v>
      </c>
      <c r="AR199" s="144" t="s">
        <v>315</v>
      </c>
      <c r="AT199" s="144" t="s">
        <v>253</v>
      </c>
      <c r="AU199" s="144" t="s">
        <v>85</v>
      </c>
      <c r="AY199" s="13" t="s">
        <v>251</v>
      </c>
      <c r="BE199" s="145">
        <f t="shared" ref="BE199:BE204" si="44">IF(N199="základní",J199,0)</f>
        <v>0</v>
      </c>
      <c r="BF199" s="145">
        <f t="shared" ref="BF199:BF204" si="45">IF(N199="snížená",J199,0)</f>
        <v>0</v>
      </c>
      <c r="BG199" s="145">
        <f t="shared" ref="BG199:BG204" si="46">IF(N199="zákl. přenesená",J199,0)</f>
        <v>0</v>
      </c>
      <c r="BH199" s="145">
        <f t="shared" ref="BH199:BH204" si="47">IF(N199="sníž. přenesená",J199,0)</f>
        <v>0</v>
      </c>
      <c r="BI199" s="145">
        <f t="shared" ref="BI199:BI204" si="48">IF(N199="nulová",J199,0)</f>
        <v>0</v>
      </c>
      <c r="BJ199" s="13" t="s">
        <v>83</v>
      </c>
      <c r="BK199" s="145">
        <f t="shared" ref="BK199:BK204" si="49">ROUND(I199*H199,2)</f>
        <v>0</v>
      </c>
      <c r="BL199" s="13" t="s">
        <v>315</v>
      </c>
      <c r="BM199" s="144" t="s">
        <v>4924</v>
      </c>
    </row>
    <row r="200" spans="2:65" s="1" customFormat="1" ht="37.9" customHeight="1">
      <c r="B200" s="132"/>
      <c r="C200" s="133" t="s">
        <v>418</v>
      </c>
      <c r="D200" s="133" t="s">
        <v>253</v>
      </c>
      <c r="E200" s="134" t="s">
        <v>4164</v>
      </c>
      <c r="F200" s="135" t="s">
        <v>4165</v>
      </c>
      <c r="G200" s="136" t="s">
        <v>335</v>
      </c>
      <c r="H200" s="137">
        <v>1</v>
      </c>
      <c r="I200" s="138"/>
      <c r="J200" s="139">
        <f t="shared" si="40"/>
        <v>0</v>
      </c>
      <c r="K200" s="135" t="s">
        <v>257</v>
      </c>
      <c r="L200" s="28"/>
      <c r="M200" s="140" t="s">
        <v>1</v>
      </c>
      <c r="N200" s="141" t="s">
        <v>41</v>
      </c>
      <c r="P200" s="142">
        <f t="shared" si="41"/>
        <v>0</v>
      </c>
      <c r="Q200" s="142">
        <v>3.09E-2</v>
      </c>
      <c r="R200" s="142">
        <f t="shared" si="42"/>
        <v>3.09E-2</v>
      </c>
      <c r="S200" s="142">
        <v>0</v>
      </c>
      <c r="T200" s="143">
        <f t="shared" si="43"/>
        <v>0</v>
      </c>
      <c r="AR200" s="144" t="s">
        <v>315</v>
      </c>
      <c r="AT200" s="144" t="s">
        <v>253</v>
      </c>
      <c r="AU200" s="144" t="s">
        <v>85</v>
      </c>
      <c r="AY200" s="13" t="s">
        <v>251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3" t="s">
        <v>83</v>
      </c>
      <c r="BK200" s="145">
        <f t="shared" si="49"/>
        <v>0</v>
      </c>
      <c r="BL200" s="13" t="s">
        <v>315</v>
      </c>
      <c r="BM200" s="144" t="s">
        <v>4925</v>
      </c>
    </row>
    <row r="201" spans="2:65" s="1" customFormat="1" ht="37.9" customHeight="1">
      <c r="B201" s="132"/>
      <c r="C201" s="133" t="s">
        <v>422</v>
      </c>
      <c r="D201" s="133" t="s">
        <v>253</v>
      </c>
      <c r="E201" s="134" t="s">
        <v>4174</v>
      </c>
      <c r="F201" s="135" t="s">
        <v>4175</v>
      </c>
      <c r="G201" s="136" t="s">
        <v>335</v>
      </c>
      <c r="H201" s="137">
        <v>2</v>
      </c>
      <c r="I201" s="138"/>
      <c r="J201" s="139">
        <f t="shared" si="40"/>
        <v>0</v>
      </c>
      <c r="K201" s="135" t="s">
        <v>257</v>
      </c>
      <c r="L201" s="28"/>
      <c r="M201" s="140" t="s">
        <v>1</v>
      </c>
      <c r="N201" s="141" t="s">
        <v>41</v>
      </c>
      <c r="P201" s="142">
        <f t="shared" si="41"/>
        <v>0</v>
      </c>
      <c r="Q201" s="142">
        <v>6.8500000000000005E-2</v>
      </c>
      <c r="R201" s="142">
        <f t="shared" si="42"/>
        <v>0.13700000000000001</v>
      </c>
      <c r="S201" s="142">
        <v>0</v>
      </c>
      <c r="T201" s="143">
        <f t="shared" si="43"/>
        <v>0</v>
      </c>
      <c r="AR201" s="144" t="s">
        <v>315</v>
      </c>
      <c r="AT201" s="144" t="s">
        <v>253</v>
      </c>
      <c r="AU201" s="144" t="s">
        <v>85</v>
      </c>
      <c r="AY201" s="13" t="s">
        <v>251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3" t="s">
        <v>83</v>
      </c>
      <c r="BK201" s="145">
        <f t="shared" si="49"/>
        <v>0</v>
      </c>
      <c r="BL201" s="13" t="s">
        <v>315</v>
      </c>
      <c r="BM201" s="144" t="s">
        <v>4926</v>
      </c>
    </row>
    <row r="202" spans="2:65" s="1" customFormat="1" ht="49.15" customHeight="1">
      <c r="B202" s="132"/>
      <c r="C202" s="133" t="s">
        <v>427</v>
      </c>
      <c r="D202" s="133" t="s">
        <v>253</v>
      </c>
      <c r="E202" s="134" t="s">
        <v>1859</v>
      </c>
      <c r="F202" s="135" t="s">
        <v>1860</v>
      </c>
      <c r="G202" s="136" t="s">
        <v>335</v>
      </c>
      <c r="H202" s="137">
        <v>1</v>
      </c>
      <c r="I202" s="138"/>
      <c r="J202" s="139">
        <f t="shared" si="40"/>
        <v>0</v>
      </c>
      <c r="K202" s="135" t="s">
        <v>257</v>
      </c>
      <c r="L202" s="28"/>
      <c r="M202" s="140" t="s">
        <v>1</v>
      </c>
      <c r="N202" s="141" t="s">
        <v>41</v>
      </c>
      <c r="P202" s="142">
        <f t="shared" si="41"/>
        <v>0</v>
      </c>
      <c r="Q202" s="142">
        <v>4.7399999999999998E-2</v>
      </c>
      <c r="R202" s="142">
        <f t="shared" si="42"/>
        <v>4.7399999999999998E-2</v>
      </c>
      <c r="S202" s="142">
        <v>0</v>
      </c>
      <c r="T202" s="143">
        <f t="shared" si="43"/>
        <v>0</v>
      </c>
      <c r="AR202" s="144" t="s">
        <v>315</v>
      </c>
      <c r="AT202" s="144" t="s">
        <v>253</v>
      </c>
      <c r="AU202" s="144" t="s">
        <v>85</v>
      </c>
      <c r="AY202" s="13" t="s">
        <v>251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3" t="s">
        <v>83</v>
      </c>
      <c r="BK202" s="145">
        <f t="shared" si="49"/>
        <v>0</v>
      </c>
      <c r="BL202" s="13" t="s">
        <v>315</v>
      </c>
      <c r="BM202" s="144" t="s">
        <v>4927</v>
      </c>
    </row>
    <row r="203" spans="2:65" s="1" customFormat="1" ht="16.5" customHeight="1">
      <c r="B203" s="132"/>
      <c r="C203" s="133" t="s">
        <v>431</v>
      </c>
      <c r="D203" s="133" t="s">
        <v>253</v>
      </c>
      <c r="E203" s="134" t="s">
        <v>1861</v>
      </c>
      <c r="F203" s="135" t="s">
        <v>1862</v>
      </c>
      <c r="G203" s="136" t="s">
        <v>335</v>
      </c>
      <c r="H203" s="137">
        <v>4</v>
      </c>
      <c r="I203" s="138"/>
      <c r="J203" s="139">
        <f t="shared" si="40"/>
        <v>0</v>
      </c>
      <c r="K203" s="135" t="s">
        <v>257</v>
      </c>
      <c r="L203" s="28"/>
      <c r="M203" s="140" t="s">
        <v>1</v>
      </c>
      <c r="N203" s="141" t="s">
        <v>41</v>
      </c>
      <c r="P203" s="142">
        <f t="shared" si="41"/>
        <v>0</v>
      </c>
      <c r="Q203" s="142">
        <v>0</v>
      </c>
      <c r="R203" s="142">
        <f t="shared" si="42"/>
        <v>0</v>
      </c>
      <c r="S203" s="142">
        <v>0</v>
      </c>
      <c r="T203" s="143">
        <f t="shared" si="43"/>
        <v>0</v>
      </c>
      <c r="AR203" s="144" t="s">
        <v>315</v>
      </c>
      <c r="AT203" s="144" t="s">
        <v>253</v>
      </c>
      <c r="AU203" s="144" t="s">
        <v>85</v>
      </c>
      <c r="AY203" s="13" t="s">
        <v>251</v>
      </c>
      <c r="BE203" s="145">
        <f t="shared" si="44"/>
        <v>0</v>
      </c>
      <c r="BF203" s="145">
        <f t="shared" si="45"/>
        <v>0</v>
      </c>
      <c r="BG203" s="145">
        <f t="shared" si="46"/>
        <v>0</v>
      </c>
      <c r="BH203" s="145">
        <f t="shared" si="47"/>
        <v>0</v>
      </c>
      <c r="BI203" s="145">
        <f t="shared" si="48"/>
        <v>0</v>
      </c>
      <c r="BJ203" s="13" t="s">
        <v>83</v>
      </c>
      <c r="BK203" s="145">
        <f t="shared" si="49"/>
        <v>0</v>
      </c>
      <c r="BL203" s="13" t="s">
        <v>315</v>
      </c>
      <c r="BM203" s="144" t="s">
        <v>4928</v>
      </c>
    </row>
    <row r="204" spans="2:65" s="1" customFormat="1" ht="24.2" customHeight="1">
      <c r="B204" s="132"/>
      <c r="C204" s="133" t="s">
        <v>435</v>
      </c>
      <c r="D204" s="133" t="s">
        <v>253</v>
      </c>
      <c r="E204" s="134" t="s">
        <v>1865</v>
      </c>
      <c r="F204" s="135" t="s">
        <v>1866</v>
      </c>
      <c r="G204" s="136" t="s">
        <v>821</v>
      </c>
      <c r="H204" s="160"/>
      <c r="I204" s="138"/>
      <c r="J204" s="139">
        <f t="shared" si="40"/>
        <v>0</v>
      </c>
      <c r="K204" s="135" t="s">
        <v>257</v>
      </c>
      <c r="L204" s="28"/>
      <c r="M204" s="140" t="s">
        <v>1</v>
      </c>
      <c r="N204" s="141" t="s">
        <v>41</v>
      </c>
      <c r="P204" s="142">
        <f t="shared" si="41"/>
        <v>0</v>
      </c>
      <c r="Q204" s="142">
        <v>0</v>
      </c>
      <c r="R204" s="142">
        <f t="shared" si="42"/>
        <v>0</v>
      </c>
      <c r="S204" s="142">
        <v>0</v>
      </c>
      <c r="T204" s="143">
        <f t="shared" si="43"/>
        <v>0</v>
      </c>
      <c r="AR204" s="144" t="s">
        <v>315</v>
      </c>
      <c r="AT204" s="144" t="s">
        <v>253</v>
      </c>
      <c r="AU204" s="144" t="s">
        <v>85</v>
      </c>
      <c r="AY204" s="13" t="s">
        <v>251</v>
      </c>
      <c r="BE204" s="145">
        <f t="shared" si="44"/>
        <v>0</v>
      </c>
      <c r="BF204" s="145">
        <f t="shared" si="45"/>
        <v>0</v>
      </c>
      <c r="BG204" s="145">
        <f t="shared" si="46"/>
        <v>0</v>
      </c>
      <c r="BH204" s="145">
        <f t="shared" si="47"/>
        <v>0</v>
      </c>
      <c r="BI204" s="145">
        <f t="shared" si="48"/>
        <v>0</v>
      </c>
      <c r="BJ204" s="13" t="s">
        <v>83</v>
      </c>
      <c r="BK204" s="145">
        <f t="shared" si="49"/>
        <v>0</v>
      </c>
      <c r="BL204" s="13" t="s">
        <v>315</v>
      </c>
      <c r="BM204" s="144" t="s">
        <v>4929</v>
      </c>
    </row>
    <row r="205" spans="2:65" s="11" customFormat="1" ht="22.9" customHeight="1">
      <c r="B205" s="120"/>
      <c r="D205" s="121" t="s">
        <v>75</v>
      </c>
      <c r="E205" s="130" t="s">
        <v>950</v>
      </c>
      <c r="F205" s="130" t="s">
        <v>951</v>
      </c>
      <c r="I205" s="123"/>
      <c r="J205" s="131">
        <f>BK205</f>
        <v>0</v>
      </c>
      <c r="L205" s="120"/>
      <c r="M205" s="125"/>
      <c r="P205" s="126">
        <f>SUM(P206:P211)</f>
        <v>0</v>
      </c>
      <c r="R205" s="126">
        <f>SUM(R206:R211)</f>
        <v>0.77770000000000006</v>
      </c>
      <c r="T205" s="127">
        <f>SUM(T206:T211)</f>
        <v>0</v>
      </c>
      <c r="AR205" s="121" t="s">
        <v>85</v>
      </c>
      <c r="AT205" s="128" t="s">
        <v>75</v>
      </c>
      <c r="AU205" s="128" t="s">
        <v>83</v>
      </c>
      <c r="AY205" s="121" t="s">
        <v>251</v>
      </c>
      <c r="BK205" s="129">
        <f>SUM(BK206:BK211)</f>
        <v>0</v>
      </c>
    </row>
    <row r="206" spans="2:65" s="1" customFormat="1" ht="24.2" customHeight="1">
      <c r="B206" s="132"/>
      <c r="C206" s="133" t="s">
        <v>439</v>
      </c>
      <c r="D206" s="133" t="s">
        <v>253</v>
      </c>
      <c r="E206" s="134" t="s">
        <v>3763</v>
      </c>
      <c r="F206" s="135" t="s">
        <v>3764</v>
      </c>
      <c r="G206" s="136" t="s">
        <v>256</v>
      </c>
      <c r="H206" s="137">
        <v>25.155000000000001</v>
      </c>
      <c r="I206" s="138"/>
      <c r="J206" s="139">
        <f t="shared" ref="J206:J211" si="50">ROUND(I206*H206,2)</f>
        <v>0</v>
      </c>
      <c r="K206" s="135" t="s">
        <v>257</v>
      </c>
      <c r="L206" s="28"/>
      <c r="M206" s="140" t="s">
        <v>1</v>
      </c>
      <c r="N206" s="141" t="s">
        <v>41</v>
      </c>
      <c r="P206" s="142">
        <f t="shared" ref="P206:P211" si="51">O206*H206</f>
        <v>0</v>
      </c>
      <c r="Q206" s="142">
        <v>0</v>
      </c>
      <c r="R206" s="142">
        <f t="shared" ref="R206:R211" si="52">Q206*H206</f>
        <v>0</v>
      </c>
      <c r="S206" s="142">
        <v>0</v>
      </c>
      <c r="T206" s="143">
        <f t="shared" ref="T206:T211" si="53">S206*H206</f>
        <v>0</v>
      </c>
      <c r="AR206" s="144" t="s">
        <v>315</v>
      </c>
      <c r="AT206" s="144" t="s">
        <v>253</v>
      </c>
      <c r="AU206" s="144" t="s">
        <v>85</v>
      </c>
      <c r="AY206" s="13" t="s">
        <v>251</v>
      </c>
      <c r="BE206" s="145">
        <f t="shared" ref="BE206:BE211" si="54">IF(N206="základní",J206,0)</f>
        <v>0</v>
      </c>
      <c r="BF206" s="145">
        <f t="shared" ref="BF206:BF211" si="55">IF(N206="snížená",J206,0)</f>
        <v>0</v>
      </c>
      <c r="BG206" s="145">
        <f t="shared" ref="BG206:BG211" si="56">IF(N206="zákl. přenesená",J206,0)</f>
        <v>0</v>
      </c>
      <c r="BH206" s="145">
        <f t="shared" ref="BH206:BH211" si="57">IF(N206="sníž. přenesená",J206,0)</f>
        <v>0</v>
      </c>
      <c r="BI206" s="145">
        <f t="shared" ref="BI206:BI211" si="58">IF(N206="nulová",J206,0)</f>
        <v>0</v>
      </c>
      <c r="BJ206" s="13" t="s">
        <v>83</v>
      </c>
      <c r="BK206" s="145">
        <f t="shared" ref="BK206:BK211" si="59">ROUND(I206*H206,2)</f>
        <v>0</v>
      </c>
      <c r="BL206" s="13" t="s">
        <v>315</v>
      </c>
      <c r="BM206" s="144" t="s">
        <v>4930</v>
      </c>
    </row>
    <row r="207" spans="2:65" s="1" customFormat="1" ht="33" customHeight="1">
      <c r="B207" s="132"/>
      <c r="C207" s="133" t="s">
        <v>443</v>
      </c>
      <c r="D207" s="133" t="s">
        <v>253</v>
      </c>
      <c r="E207" s="134" t="s">
        <v>4742</v>
      </c>
      <c r="F207" s="135" t="s">
        <v>4743</v>
      </c>
      <c r="G207" s="136" t="s">
        <v>256</v>
      </c>
      <c r="H207" s="137">
        <v>23.163</v>
      </c>
      <c r="I207" s="138"/>
      <c r="J207" s="139">
        <f t="shared" si="50"/>
        <v>0</v>
      </c>
      <c r="K207" s="135" t="s">
        <v>1</v>
      </c>
      <c r="L207" s="28"/>
      <c r="M207" s="140" t="s">
        <v>1</v>
      </c>
      <c r="N207" s="141" t="s">
        <v>41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315</v>
      </c>
      <c r="AT207" s="144" t="s">
        <v>253</v>
      </c>
      <c r="AU207" s="144" t="s">
        <v>85</v>
      </c>
      <c r="AY207" s="13" t="s">
        <v>251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3" t="s">
        <v>83</v>
      </c>
      <c r="BK207" s="145">
        <f t="shared" si="59"/>
        <v>0</v>
      </c>
      <c r="BL207" s="13" t="s">
        <v>315</v>
      </c>
      <c r="BM207" s="144" t="s">
        <v>4931</v>
      </c>
    </row>
    <row r="208" spans="2:65" s="1" customFormat="1" ht="21.75" customHeight="1">
      <c r="B208" s="132"/>
      <c r="C208" s="146" t="s">
        <v>447</v>
      </c>
      <c r="D208" s="146" t="s">
        <v>423</v>
      </c>
      <c r="E208" s="147" t="s">
        <v>4745</v>
      </c>
      <c r="F208" s="148" t="s">
        <v>4746</v>
      </c>
      <c r="G208" s="149" t="s">
        <v>262</v>
      </c>
      <c r="H208" s="150">
        <v>1.341</v>
      </c>
      <c r="I208" s="151"/>
      <c r="J208" s="152">
        <f t="shared" si="50"/>
        <v>0</v>
      </c>
      <c r="K208" s="148" t="s">
        <v>257</v>
      </c>
      <c r="L208" s="153"/>
      <c r="M208" s="154" t="s">
        <v>1</v>
      </c>
      <c r="N208" s="155" t="s">
        <v>41</v>
      </c>
      <c r="P208" s="142">
        <f t="shared" si="51"/>
        <v>0</v>
      </c>
      <c r="Q208" s="142">
        <v>0.55000000000000004</v>
      </c>
      <c r="R208" s="142">
        <f t="shared" si="52"/>
        <v>0.73755000000000004</v>
      </c>
      <c r="S208" s="142">
        <v>0</v>
      </c>
      <c r="T208" s="143">
        <f t="shared" si="53"/>
        <v>0</v>
      </c>
      <c r="AR208" s="144" t="s">
        <v>380</v>
      </c>
      <c r="AT208" s="144" t="s">
        <v>423</v>
      </c>
      <c r="AU208" s="144" t="s">
        <v>85</v>
      </c>
      <c r="AY208" s="13" t="s">
        <v>251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3" t="s">
        <v>83</v>
      </c>
      <c r="BK208" s="145">
        <f t="shared" si="59"/>
        <v>0</v>
      </c>
      <c r="BL208" s="13" t="s">
        <v>315</v>
      </c>
      <c r="BM208" s="144" t="s">
        <v>4932</v>
      </c>
    </row>
    <row r="209" spans="2:65" s="1" customFormat="1" ht="24.2" customHeight="1">
      <c r="B209" s="132"/>
      <c r="C209" s="133" t="s">
        <v>451</v>
      </c>
      <c r="D209" s="133" t="s">
        <v>253</v>
      </c>
      <c r="E209" s="134" t="s">
        <v>4749</v>
      </c>
      <c r="F209" s="135" t="s">
        <v>4750</v>
      </c>
      <c r="G209" s="136" t="s">
        <v>411</v>
      </c>
      <c r="H209" s="137">
        <v>27.795999999999999</v>
      </c>
      <c r="I209" s="138"/>
      <c r="J209" s="139">
        <f t="shared" si="50"/>
        <v>0</v>
      </c>
      <c r="K209" s="135" t="s">
        <v>257</v>
      </c>
      <c r="L209" s="28"/>
      <c r="M209" s="140" t="s">
        <v>1</v>
      </c>
      <c r="N209" s="141" t="s">
        <v>41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315</v>
      </c>
      <c r="AT209" s="144" t="s">
        <v>253</v>
      </c>
      <c r="AU209" s="144" t="s">
        <v>85</v>
      </c>
      <c r="AY209" s="13" t="s">
        <v>251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3" t="s">
        <v>83</v>
      </c>
      <c r="BK209" s="145">
        <f t="shared" si="59"/>
        <v>0</v>
      </c>
      <c r="BL209" s="13" t="s">
        <v>315</v>
      </c>
      <c r="BM209" s="144" t="s">
        <v>4933</v>
      </c>
    </row>
    <row r="210" spans="2:65" s="1" customFormat="1" ht="16.5" customHeight="1">
      <c r="B210" s="132"/>
      <c r="C210" s="146" t="s">
        <v>455</v>
      </c>
      <c r="D210" s="146" t="s">
        <v>423</v>
      </c>
      <c r="E210" s="147" t="s">
        <v>4752</v>
      </c>
      <c r="F210" s="148" t="s">
        <v>4753</v>
      </c>
      <c r="G210" s="149" t="s">
        <v>262</v>
      </c>
      <c r="H210" s="150">
        <v>7.2999999999999995E-2</v>
      </c>
      <c r="I210" s="151"/>
      <c r="J210" s="152">
        <f t="shared" si="50"/>
        <v>0</v>
      </c>
      <c r="K210" s="148" t="s">
        <v>257</v>
      </c>
      <c r="L210" s="153"/>
      <c r="M210" s="154" t="s">
        <v>1</v>
      </c>
      <c r="N210" s="155" t="s">
        <v>41</v>
      </c>
      <c r="P210" s="142">
        <f t="shared" si="51"/>
        <v>0</v>
      </c>
      <c r="Q210" s="142">
        <v>0.55000000000000004</v>
      </c>
      <c r="R210" s="142">
        <f t="shared" si="52"/>
        <v>4.0149999999999998E-2</v>
      </c>
      <c r="S210" s="142">
        <v>0</v>
      </c>
      <c r="T210" s="143">
        <f t="shared" si="53"/>
        <v>0</v>
      </c>
      <c r="AR210" s="144" t="s">
        <v>380</v>
      </c>
      <c r="AT210" s="144" t="s">
        <v>423</v>
      </c>
      <c r="AU210" s="144" t="s">
        <v>85</v>
      </c>
      <c r="AY210" s="13" t="s">
        <v>251</v>
      </c>
      <c r="BE210" s="145">
        <f t="shared" si="54"/>
        <v>0</v>
      </c>
      <c r="BF210" s="145">
        <f t="shared" si="55"/>
        <v>0</v>
      </c>
      <c r="BG210" s="145">
        <f t="shared" si="56"/>
        <v>0</v>
      </c>
      <c r="BH210" s="145">
        <f t="shared" si="57"/>
        <v>0</v>
      </c>
      <c r="BI210" s="145">
        <f t="shared" si="58"/>
        <v>0</v>
      </c>
      <c r="BJ210" s="13" t="s">
        <v>83</v>
      </c>
      <c r="BK210" s="145">
        <f t="shared" si="59"/>
        <v>0</v>
      </c>
      <c r="BL210" s="13" t="s">
        <v>315</v>
      </c>
      <c r="BM210" s="144" t="s">
        <v>3781</v>
      </c>
    </row>
    <row r="211" spans="2:65" s="1" customFormat="1" ht="24.2" customHeight="1">
      <c r="B211" s="132"/>
      <c r="C211" s="133" t="s">
        <v>459</v>
      </c>
      <c r="D211" s="133" t="s">
        <v>253</v>
      </c>
      <c r="E211" s="134" t="s">
        <v>957</v>
      </c>
      <c r="F211" s="135" t="s">
        <v>958</v>
      </c>
      <c r="G211" s="136" t="s">
        <v>821</v>
      </c>
      <c r="H211" s="160"/>
      <c r="I211" s="138"/>
      <c r="J211" s="139">
        <f t="shared" si="50"/>
        <v>0</v>
      </c>
      <c r="K211" s="135" t="s">
        <v>257</v>
      </c>
      <c r="L211" s="28"/>
      <c r="M211" s="140" t="s">
        <v>1</v>
      </c>
      <c r="N211" s="141" t="s">
        <v>41</v>
      </c>
      <c r="P211" s="142">
        <f t="shared" si="51"/>
        <v>0</v>
      </c>
      <c r="Q211" s="142">
        <v>0</v>
      </c>
      <c r="R211" s="142">
        <f t="shared" si="52"/>
        <v>0</v>
      </c>
      <c r="S211" s="142">
        <v>0</v>
      </c>
      <c r="T211" s="143">
        <f t="shared" si="53"/>
        <v>0</v>
      </c>
      <c r="AR211" s="144" t="s">
        <v>315</v>
      </c>
      <c r="AT211" s="144" t="s">
        <v>253</v>
      </c>
      <c r="AU211" s="144" t="s">
        <v>85</v>
      </c>
      <c r="AY211" s="13" t="s">
        <v>251</v>
      </c>
      <c r="BE211" s="145">
        <f t="shared" si="54"/>
        <v>0</v>
      </c>
      <c r="BF211" s="145">
        <f t="shared" si="55"/>
        <v>0</v>
      </c>
      <c r="BG211" s="145">
        <f t="shared" si="56"/>
        <v>0</v>
      </c>
      <c r="BH211" s="145">
        <f t="shared" si="57"/>
        <v>0</v>
      </c>
      <c r="BI211" s="145">
        <f t="shared" si="58"/>
        <v>0</v>
      </c>
      <c r="BJ211" s="13" t="s">
        <v>83</v>
      </c>
      <c r="BK211" s="145">
        <f t="shared" si="59"/>
        <v>0</v>
      </c>
      <c r="BL211" s="13" t="s">
        <v>315</v>
      </c>
      <c r="BM211" s="144" t="s">
        <v>4934</v>
      </c>
    </row>
    <row r="212" spans="2:65" s="11" customFormat="1" ht="22.9" customHeight="1">
      <c r="B212" s="120"/>
      <c r="D212" s="121" t="s">
        <v>75</v>
      </c>
      <c r="E212" s="130" t="s">
        <v>960</v>
      </c>
      <c r="F212" s="130" t="s">
        <v>961</v>
      </c>
      <c r="I212" s="123"/>
      <c r="J212" s="131">
        <f>BK212</f>
        <v>0</v>
      </c>
      <c r="L212" s="120"/>
      <c r="M212" s="125"/>
      <c r="P212" s="126">
        <f>SUM(P213:P223)</f>
        <v>0</v>
      </c>
      <c r="R212" s="126">
        <f>SUM(R213:R223)</f>
        <v>4.4191194000000005</v>
      </c>
      <c r="T212" s="127">
        <f>SUM(T213:T223)</f>
        <v>0</v>
      </c>
      <c r="AR212" s="121" t="s">
        <v>85</v>
      </c>
      <c r="AT212" s="128" t="s">
        <v>75</v>
      </c>
      <c r="AU212" s="128" t="s">
        <v>83</v>
      </c>
      <c r="AY212" s="121" t="s">
        <v>251</v>
      </c>
      <c r="BK212" s="129">
        <f>SUM(BK213:BK223)</f>
        <v>0</v>
      </c>
    </row>
    <row r="213" spans="2:65" s="1" customFormat="1" ht="24.2" customHeight="1">
      <c r="B213" s="132"/>
      <c r="C213" s="133" t="s">
        <v>463</v>
      </c>
      <c r="D213" s="133" t="s">
        <v>253</v>
      </c>
      <c r="E213" s="134" t="s">
        <v>4935</v>
      </c>
      <c r="F213" s="135" t="s">
        <v>4936</v>
      </c>
      <c r="G213" s="136" t="s">
        <v>256</v>
      </c>
      <c r="H213" s="137">
        <v>13.12</v>
      </c>
      <c r="I213" s="138"/>
      <c r="J213" s="139">
        <f t="shared" ref="J213:J223" si="60">ROUND(I213*H213,2)</f>
        <v>0</v>
      </c>
      <c r="K213" s="135" t="s">
        <v>257</v>
      </c>
      <c r="L213" s="28"/>
      <c r="M213" s="140" t="s">
        <v>1</v>
      </c>
      <c r="N213" s="141" t="s">
        <v>41</v>
      </c>
      <c r="P213" s="142">
        <f t="shared" ref="P213:P223" si="61">O213*H213</f>
        <v>0</v>
      </c>
      <c r="Q213" s="142">
        <v>2.5510000000000001E-2</v>
      </c>
      <c r="R213" s="142">
        <f t="shared" ref="R213:R223" si="62">Q213*H213</f>
        <v>0.33469120000000002</v>
      </c>
      <c r="S213" s="142">
        <v>0</v>
      </c>
      <c r="T213" s="143">
        <f t="shared" ref="T213:T223" si="63">S213*H213</f>
        <v>0</v>
      </c>
      <c r="AR213" s="144" t="s">
        <v>315</v>
      </c>
      <c r="AT213" s="144" t="s">
        <v>253</v>
      </c>
      <c r="AU213" s="144" t="s">
        <v>85</v>
      </c>
      <c r="AY213" s="13" t="s">
        <v>251</v>
      </c>
      <c r="BE213" s="145">
        <f t="shared" ref="BE213:BE223" si="64">IF(N213="základní",J213,0)</f>
        <v>0</v>
      </c>
      <c r="BF213" s="145">
        <f t="shared" ref="BF213:BF223" si="65">IF(N213="snížená",J213,0)</f>
        <v>0</v>
      </c>
      <c r="BG213" s="145">
        <f t="shared" ref="BG213:BG223" si="66">IF(N213="zákl. přenesená",J213,0)</f>
        <v>0</v>
      </c>
      <c r="BH213" s="145">
        <f t="shared" ref="BH213:BH223" si="67">IF(N213="sníž. přenesená",J213,0)</f>
        <v>0</v>
      </c>
      <c r="BI213" s="145">
        <f t="shared" ref="BI213:BI223" si="68">IF(N213="nulová",J213,0)</f>
        <v>0</v>
      </c>
      <c r="BJ213" s="13" t="s">
        <v>83</v>
      </c>
      <c r="BK213" s="145">
        <f t="shared" ref="BK213:BK223" si="69">ROUND(I213*H213,2)</f>
        <v>0</v>
      </c>
      <c r="BL213" s="13" t="s">
        <v>315</v>
      </c>
      <c r="BM213" s="144" t="s">
        <v>4937</v>
      </c>
    </row>
    <row r="214" spans="2:65" s="1" customFormat="1" ht="24.2" customHeight="1">
      <c r="B214" s="132"/>
      <c r="C214" s="133" t="s">
        <v>467</v>
      </c>
      <c r="D214" s="133" t="s">
        <v>253</v>
      </c>
      <c r="E214" s="134" t="s">
        <v>3799</v>
      </c>
      <c r="F214" s="135" t="s">
        <v>3800</v>
      </c>
      <c r="G214" s="136" t="s">
        <v>256</v>
      </c>
      <c r="H214" s="137">
        <v>33.6</v>
      </c>
      <c r="I214" s="138"/>
      <c r="J214" s="139">
        <f t="shared" si="60"/>
        <v>0</v>
      </c>
      <c r="K214" s="135" t="s">
        <v>257</v>
      </c>
      <c r="L214" s="28"/>
      <c r="M214" s="140" t="s">
        <v>1</v>
      </c>
      <c r="N214" s="141" t="s">
        <v>41</v>
      </c>
      <c r="P214" s="142">
        <f t="shared" si="61"/>
        <v>0</v>
      </c>
      <c r="Q214" s="142">
        <v>2.6179999999999998E-2</v>
      </c>
      <c r="R214" s="142">
        <f t="shared" si="62"/>
        <v>0.87964799999999999</v>
      </c>
      <c r="S214" s="142">
        <v>0</v>
      </c>
      <c r="T214" s="143">
        <f t="shared" si="63"/>
        <v>0</v>
      </c>
      <c r="AR214" s="144" t="s">
        <v>315</v>
      </c>
      <c r="AT214" s="144" t="s">
        <v>253</v>
      </c>
      <c r="AU214" s="144" t="s">
        <v>85</v>
      </c>
      <c r="AY214" s="13" t="s">
        <v>251</v>
      </c>
      <c r="BE214" s="145">
        <f t="shared" si="64"/>
        <v>0</v>
      </c>
      <c r="BF214" s="145">
        <f t="shared" si="65"/>
        <v>0</v>
      </c>
      <c r="BG214" s="145">
        <f t="shared" si="66"/>
        <v>0</v>
      </c>
      <c r="BH214" s="145">
        <f t="shared" si="67"/>
        <v>0</v>
      </c>
      <c r="BI214" s="145">
        <f t="shared" si="68"/>
        <v>0</v>
      </c>
      <c r="BJ214" s="13" t="s">
        <v>83</v>
      </c>
      <c r="BK214" s="145">
        <f t="shared" si="69"/>
        <v>0</v>
      </c>
      <c r="BL214" s="13" t="s">
        <v>315</v>
      </c>
      <c r="BM214" s="144" t="s">
        <v>4938</v>
      </c>
    </row>
    <row r="215" spans="2:65" s="1" customFormat="1" ht="24.2" customHeight="1">
      <c r="B215" s="132"/>
      <c r="C215" s="133" t="s">
        <v>471</v>
      </c>
      <c r="D215" s="133" t="s">
        <v>253</v>
      </c>
      <c r="E215" s="134" t="s">
        <v>3812</v>
      </c>
      <c r="F215" s="135" t="s">
        <v>3813</v>
      </c>
      <c r="G215" s="136" t="s">
        <v>256</v>
      </c>
      <c r="H215" s="137">
        <v>59.84</v>
      </c>
      <c r="I215" s="138"/>
      <c r="J215" s="139">
        <f t="shared" si="60"/>
        <v>0</v>
      </c>
      <c r="K215" s="135" t="s">
        <v>257</v>
      </c>
      <c r="L215" s="28"/>
      <c r="M215" s="140" t="s">
        <v>1</v>
      </c>
      <c r="N215" s="141" t="s">
        <v>41</v>
      </c>
      <c r="P215" s="142">
        <f t="shared" si="61"/>
        <v>0</v>
      </c>
      <c r="Q215" s="142">
        <v>1.6910000000000001E-2</v>
      </c>
      <c r="R215" s="142">
        <f t="shared" si="62"/>
        <v>1.0118944000000001</v>
      </c>
      <c r="S215" s="142">
        <v>0</v>
      </c>
      <c r="T215" s="143">
        <f t="shared" si="63"/>
        <v>0</v>
      </c>
      <c r="AR215" s="144" t="s">
        <v>315</v>
      </c>
      <c r="AT215" s="144" t="s">
        <v>253</v>
      </c>
      <c r="AU215" s="144" t="s">
        <v>85</v>
      </c>
      <c r="AY215" s="13" t="s">
        <v>251</v>
      </c>
      <c r="BE215" s="145">
        <f t="shared" si="64"/>
        <v>0</v>
      </c>
      <c r="BF215" s="145">
        <f t="shared" si="65"/>
        <v>0</v>
      </c>
      <c r="BG215" s="145">
        <f t="shared" si="66"/>
        <v>0</v>
      </c>
      <c r="BH215" s="145">
        <f t="shared" si="67"/>
        <v>0</v>
      </c>
      <c r="BI215" s="145">
        <f t="shared" si="68"/>
        <v>0</v>
      </c>
      <c r="BJ215" s="13" t="s">
        <v>83</v>
      </c>
      <c r="BK215" s="145">
        <f t="shared" si="69"/>
        <v>0</v>
      </c>
      <c r="BL215" s="13" t="s">
        <v>315</v>
      </c>
      <c r="BM215" s="144" t="s">
        <v>4939</v>
      </c>
    </row>
    <row r="216" spans="2:65" s="1" customFormat="1" ht="24.2" customHeight="1">
      <c r="B216" s="132"/>
      <c r="C216" s="133" t="s">
        <v>475</v>
      </c>
      <c r="D216" s="133" t="s">
        <v>253</v>
      </c>
      <c r="E216" s="134" t="s">
        <v>967</v>
      </c>
      <c r="F216" s="135" t="s">
        <v>968</v>
      </c>
      <c r="G216" s="136" t="s">
        <v>256</v>
      </c>
      <c r="H216" s="137">
        <v>22.97</v>
      </c>
      <c r="I216" s="138"/>
      <c r="J216" s="139">
        <f t="shared" si="60"/>
        <v>0</v>
      </c>
      <c r="K216" s="135" t="s">
        <v>257</v>
      </c>
      <c r="L216" s="28"/>
      <c r="M216" s="140" t="s">
        <v>1</v>
      </c>
      <c r="N216" s="141" t="s">
        <v>41</v>
      </c>
      <c r="P216" s="142">
        <f t="shared" si="61"/>
        <v>0</v>
      </c>
      <c r="Q216" s="142">
        <v>1.259E-2</v>
      </c>
      <c r="R216" s="142">
        <f t="shared" si="62"/>
        <v>0.28919230000000001</v>
      </c>
      <c r="S216" s="142">
        <v>0</v>
      </c>
      <c r="T216" s="143">
        <f t="shared" si="63"/>
        <v>0</v>
      </c>
      <c r="AR216" s="144" t="s">
        <v>315</v>
      </c>
      <c r="AT216" s="144" t="s">
        <v>253</v>
      </c>
      <c r="AU216" s="144" t="s">
        <v>85</v>
      </c>
      <c r="AY216" s="13" t="s">
        <v>251</v>
      </c>
      <c r="BE216" s="145">
        <f t="shared" si="64"/>
        <v>0</v>
      </c>
      <c r="BF216" s="145">
        <f t="shared" si="65"/>
        <v>0</v>
      </c>
      <c r="BG216" s="145">
        <f t="shared" si="66"/>
        <v>0</v>
      </c>
      <c r="BH216" s="145">
        <f t="shared" si="67"/>
        <v>0</v>
      </c>
      <c r="BI216" s="145">
        <f t="shared" si="68"/>
        <v>0</v>
      </c>
      <c r="BJ216" s="13" t="s">
        <v>83</v>
      </c>
      <c r="BK216" s="145">
        <f t="shared" si="69"/>
        <v>0</v>
      </c>
      <c r="BL216" s="13" t="s">
        <v>315</v>
      </c>
      <c r="BM216" s="144" t="s">
        <v>4940</v>
      </c>
    </row>
    <row r="217" spans="2:65" s="1" customFormat="1" ht="16.5" customHeight="1">
      <c r="B217" s="132"/>
      <c r="C217" s="133" t="s">
        <v>479</v>
      </c>
      <c r="D217" s="133" t="s">
        <v>253</v>
      </c>
      <c r="E217" s="134" t="s">
        <v>3815</v>
      </c>
      <c r="F217" s="135" t="s">
        <v>3816</v>
      </c>
      <c r="G217" s="136" t="s">
        <v>335</v>
      </c>
      <c r="H217" s="137">
        <v>5</v>
      </c>
      <c r="I217" s="138"/>
      <c r="J217" s="139">
        <f t="shared" si="60"/>
        <v>0</v>
      </c>
      <c r="K217" s="135" t="s">
        <v>257</v>
      </c>
      <c r="L217" s="28"/>
      <c r="M217" s="140" t="s">
        <v>1</v>
      </c>
      <c r="N217" s="141" t="s">
        <v>41</v>
      </c>
      <c r="P217" s="142">
        <f t="shared" si="61"/>
        <v>0</v>
      </c>
      <c r="Q217" s="142">
        <v>2.2000000000000001E-4</v>
      </c>
      <c r="R217" s="142">
        <f t="shared" si="62"/>
        <v>1.1000000000000001E-3</v>
      </c>
      <c r="S217" s="142">
        <v>0</v>
      </c>
      <c r="T217" s="143">
        <f t="shared" si="63"/>
        <v>0</v>
      </c>
      <c r="AR217" s="144" t="s">
        <v>315</v>
      </c>
      <c r="AT217" s="144" t="s">
        <v>253</v>
      </c>
      <c r="AU217" s="144" t="s">
        <v>85</v>
      </c>
      <c r="AY217" s="13" t="s">
        <v>251</v>
      </c>
      <c r="BE217" s="145">
        <f t="shared" si="64"/>
        <v>0</v>
      </c>
      <c r="BF217" s="145">
        <f t="shared" si="65"/>
        <v>0</v>
      </c>
      <c r="BG217" s="145">
        <f t="shared" si="66"/>
        <v>0</v>
      </c>
      <c r="BH217" s="145">
        <f t="shared" si="67"/>
        <v>0</v>
      </c>
      <c r="BI217" s="145">
        <f t="shared" si="68"/>
        <v>0</v>
      </c>
      <c r="BJ217" s="13" t="s">
        <v>83</v>
      </c>
      <c r="BK217" s="145">
        <f t="shared" si="69"/>
        <v>0</v>
      </c>
      <c r="BL217" s="13" t="s">
        <v>315</v>
      </c>
      <c r="BM217" s="144" t="s">
        <v>4941</v>
      </c>
    </row>
    <row r="218" spans="2:65" s="1" customFormat="1" ht="33" customHeight="1">
      <c r="B218" s="132"/>
      <c r="C218" s="146" t="s">
        <v>483</v>
      </c>
      <c r="D218" s="146" t="s">
        <v>423</v>
      </c>
      <c r="E218" s="147" t="s">
        <v>4942</v>
      </c>
      <c r="F218" s="148" t="s">
        <v>4943</v>
      </c>
      <c r="G218" s="149" t="s">
        <v>335</v>
      </c>
      <c r="H218" s="150">
        <v>1</v>
      </c>
      <c r="I218" s="151"/>
      <c r="J218" s="152">
        <f t="shared" si="60"/>
        <v>0</v>
      </c>
      <c r="K218" s="148" t="s">
        <v>257</v>
      </c>
      <c r="L218" s="153"/>
      <c r="M218" s="154" t="s">
        <v>1</v>
      </c>
      <c r="N218" s="155" t="s">
        <v>41</v>
      </c>
      <c r="P218" s="142">
        <f t="shared" si="61"/>
        <v>0</v>
      </c>
      <c r="Q218" s="142">
        <v>1.4579999999999999E-2</v>
      </c>
      <c r="R218" s="142">
        <f t="shared" si="62"/>
        <v>1.4579999999999999E-2</v>
      </c>
      <c r="S218" s="142">
        <v>0</v>
      </c>
      <c r="T218" s="143">
        <f t="shared" si="63"/>
        <v>0</v>
      </c>
      <c r="AR218" s="144" t="s">
        <v>380</v>
      </c>
      <c r="AT218" s="144" t="s">
        <v>423</v>
      </c>
      <c r="AU218" s="144" t="s">
        <v>85</v>
      </c>
      <c r="AY218" s="13" t="s">
        <v>251</v>
      </c>
      <c r="BE218" s="145">
        <f t="shared" si="64"/>
        <v>0</v>
      </c>
      <c r="BF218" s="145">
        <f t="shared" si="65"/>
        <v>0</v>
      </c>
      <c r="BG218" s="145">
        <f t="shared" si="66"/>
        <v>0</v>
      </c>
      <c r="BH218" s="145">
        <f t="shared" si="67"/>
        <v>0</v>
      </c>
      <c r="BI218" s="145">
        <f t="shared" si="68"/>
        <v>0</v>
      </c>
      <c r="BJ218" s="13" t="s">
        <v>83</v>
      </c>
      <c r="BK218" s="145">
        <f t="shared" si="69"/>
        <v>0</v>
      </c>
      <c r="BL218" s="13" t="s">
        <v>315</v>
      </c>
      <c r="BM218" s="144" t="s">
        <v>4944</v>
      </c>
    </row>
    <row r="219" spans="2:65" s="1" customFormat="1" ht="33" customHeight="1">
      <c r="B219" s="132"/>
      <c r="C219" s="146" t="s">
        <v>487</v>
      </c>
      <c r="D219" s="146" t="s">
        <v>423</v>
      </c>
      <c r="E219" s="147" t="s">
        <v>3818</v>
      </c>
      <c r="F219" s="148" t="s">
        <v>3819</v>
      </c>
      <c r="G219" s="149" t="s">
        <v>335</v>
      </c>
      <c r="H219" s="150">
        <v>3</v>
      </c>
      <c r="I219" s="151"/>
      <c r="J219" s="152">
        <f t="shared" si="60"/>
        <v>0</v>
      </c>
      <c r="K219" s="148" t="s">
        <v>257</v>
      </c>
      <c r="L219" s="153"/>
      <c r="M219" s="154" t="s">
        <v>1</v>
      </c>
      <c r="N219" s="155" t="s">
        <v>41</v>
      </c>
      <c r="P219" s="142">
        <f t="shared" si="61"/>
        <v>0</v>
      </c>
      <c r="Q219" s="142">
        <v>1.521E-2</v>
      </c>
      <c r="R219" s="142">
        <f t="shared" si="62"/>
        <v>4.5629999999999997E-2</v>
      </c>
      <c r="S219" s="142">
        <v>0</v>
      </c>
      <c r="T219" s="143">
        <f t="shared" si="63"/>
        <v>0</v>
      </c>
      <c r="AR219" s="144" t="s">
        <v>380</v>
      </c>
      <c r="AT219" s="144" t="s">
        <v>423</v>
      </c>
      <c r="AU219" s="144" t="s">
        <v>85</v>
      </c>
      <c r="AY219" s="13" t="s">
        <v>251</v>
      </c>
      <c r="BE219" s="145">
        <f t="shared" si="64"/>
        <v>0</v>
      </c>
      <c r="BF219" s="145">
        <f t="shared" si="65"/>
        <v>0</v>
      </c>
      <c r="BG219" s="145">
        <f t="shared" si="66"/>
        <v>0</v>
      </c>
      <c r="BH219" s="145">
        <f t="shared" si="67"/>
        <v>0</v>
      </c>
      <c r="BI219" s="145">
        <f t="shared" si="68"/>
        <v>0</v>
      </c>
      <c r="BJ219" s="13" t="s">
        <v>83</v>
      </c>
      <c r="BK219" s="145">
        <f t="shared" si="69"/>
        <v>0</v>
      </c>
      <c r="BL219" s="13" t="s">
        <v>315</v>
      </c>
      <c r="BM219" s="144" t="s">
        <v>4945</v>
      </c>
    </row>
    <row r="220" spans="2:65" s="1" customFormat="1" ht="33" customHeight="1">
      <c r="B220" s="132"/>
      <c r="C220" s="146" t="s">
        <v>491</v>
      </c>
      <c r="D220" s="146" t="s">
        <v>423</v>
      </c>
      <c r="E220" s="147" t="s">
        <v>4946</v>
      </c>
      <c r="F220" s="148" t="s">
        <v>4947</v>
      </c>
      <c r="G220" s="149" t="s">
        <v>335</v>
      </c>
      <c r="H220" s="150">
        <v>1</v>
      </c>
      <c r="I220" s="151"/>
      <c r="J220" s="152">
        <f t="shared" si="60"/>
        <v>0</v>
      </c>
      <c r="K220" s="148" t="s">
        <v>257</v>
      </c>
      <c r="L220" s="153"/>
      <c r="M220" s="154" t="s">
        <v>1</v>
      </c>
      <c r="N220" s="155" t="s">
        <v>41</v>
      </c>
      <c r="P220" s="142">
        <f t="shared" si="61"/>
        <v>0</v>
      </c>
      <c r="Q220" s="142">
        <v>1.553E-2</v>
      </c>
      <c r="R220" s="142">
        <f t="shared" si="62"/>
        <v>1.553E-2</v>
      </c>
      <c r="S220" s="142">
        <v>0</v>
      </c>
      <c r="T220" s="143">
        <f t="shared" si="63"/>
        <v>0</v>
      </c>
      <c r="AR220" s="144" t="s">
        <v>380</v>
      </c>
      <c r="AT220" s="144" t="s">
        <v>423</v>
      </c>
      <c r="AU220" s="144" t="s">
        <v>85</v>
      </c>
      <c r="AY220" s="13" t="s">
        <v>251</v>
      </c>
      <c r="BE220" s="145">
        <f t="shared" si="64"/>
        <v>0</v>
      </c>
      <c r="BF220" s="145">
        <f t="shared" si="65"/>
        <v>0</v>
      </c>
      <c r="BG220" s="145">
        <f t="shared" si="66"/>
        <v>0</v>
      </c>
      <c r="BH220" s="145">
        <f t="shared" si="67"/>
        <v>0</v>
      </c>
      <c r="BI220" s="145">
        <f t="shared" si="68"/>
        <v>0</v>
      </c>
      <c r="BJ220" s="13" t="s">
        <v>83</v>
      </c>
      <c r="BK220" s="145">
        <f t="shared" si="69"/>
        <v>0</v>
      </c>
      <c r="BL220" s="13" t="s">
        <v>315</v>
      </c>
      <c r="BM220" s="144" t="s">
        <v>4948</v>
      </c>
    </row>
    <row r="221" spans="2:65" s="1" customFormat="1" ht="24.2" customHeight="1">
      <c r="B221" s="132"/>
      <c r="C221" s="133" t="s">
        <v>495</v>
      </c>
      <c r="D221" s="133" t="s">
        <v>253</v>
      </c>
      <c r="E221" s="134" t="s">
        <v>3821</v>
      </c>
      <c r="F221" s="135" t="s">
        <v>3822</v>
      </c>
      <c r="G221" s="136" t="s">
        <v>256</v>
      </c>
      <c r="H221" s="137">
        <v>55.85</v>
      </c>
      <c r="I221" s="138"/>
      <c r="J221" s="139">
        <f t="shared" si="60"/>
        <v>0</v>
      </c>
      <c r="K221" s="135" t="s">
        <v>1</v>
      </c>
      <c r="L221" s="28"/>
      <c r="M221" s="140" t="s">
        <v>1</v>
      </c>
      <c r="N221" s="141" t="s">
        <v>41</v>
      </c>
      <c r="P221" s="142">
        <f t="shared" si="61"/>
        <v>0</v>
      </c>
      <c r="Q221" s="142">
        <v>3.2710000000000003E-2</v>
      </c>
      <c r="R221" s="142">
        <f t="shared" si="62"/>
        <v>1.8268535000000001</v>
      </c>
      <c r="S221" s="142">
        <v>0</v>
      </c>
      <c r="T221" s="143">
        <f t="shared" si="63"/>
        <v>0</v>
      </c>
      <c r="AR221" s="144" t="s">
        <v>315</v>
      </c>
      <c r="AT221" s="144" t="s">
        <v>253</v>
      </c>
      <c r="AU221" s="144" t="s">
        <v>85</v>
      </c>
      <c r="AY221" s="13" t="s">
        <v>251</v>
      </c>
      <c r="BE221" s="145">
        <f t="shared" si="64"/>
        <v>0</v>
      </c>
      <c r="BF221" s="145">
        <f t="shared" si="65"/>
        <v>0</v>
      </c>
      <c r="BG221" s="145">
        <f t="shared" si="66"/>
        <v>0</v>
      </c>
      <c r="BH221" s="145">
        <f t="shared" si="67"/>
        <v>0</v>
      </c>
      <c r="BI221" s="145">
        <f t="shared" si="68"/>
        <v>0</v>
      </c>
      <c r="BJ221" s="13" t="s">
        <v>83</v>
      </c>
      <c r="BK221" s="145">
        <f t="shared" si="69"/>
        <v>0</v>
      </c>
      <c r="BL221" s="13" t="s">
        <v>315</v>
      </c>
      <c r="BM221" s="144" t="s">
        <v>4949</v>
      </c>
    </row>
    <row r="222" spans="2:65" s="1" customFormat="1" ht="24.2" customHeight="1">
      <c r="B222" s="132"/>
      <c r="C222" s="133" t="s">
        <v>499</v>
      </c>
      <c r="D222" s="133" t="s">
        <v>253</v>
      </c>
      <c r="E222" s="134" t="s">
        <v>4950</v>
      </c>
      <c r="F222" s="135" t="s">
        <v>4951</v>
      </c>
      <c r="G222" s="136" t="s">
        <v>256</v>
      </c>
      <c r="H222" s="137">
        <v>5.83</v>
      </c>
      <c r="I222" s="138"/>
      <c r="J222" s="139">
        <f t="shared" si="60"/>
        <v>0</v>
      </c>
      <c r="K222" s="135" t="s">
        <v>3787</v>
      </c>
      <c r="L222" s="28"/>
      <c r="M222" s="140" t="s">
        <v>1</v>
      </c>
      <c r="N222" s="141" t="s">
        <v>41</v>
      </c>
      <c r="P222" s="142">
        <f t="shared" si="61"/>
        <v>0</v>
      </c>
      <c r="Q222" s="142">
        <v>0</v>
      </c>
      <c r="R222" s="142">
        <f t="shared" si="62"/>
        <v>0</v>
      </c>
      <c r="S222" s="142">
        <v>0</v>
      </c>
      <c r="T222" s="143">
        <f t="shared" si="63"/>
        <v>0</v>
      </c>
      <c r="AR222" s="144" t="s">
        <v>315</v>
      </c>
      <c r="AT222" s="144" t="s">
        <v>253</v>
      </c>
      <c r="AU222" s="144" t="s">
        <v>85</v>
      </c>
      <c r="AY222" s="13" t="s">
        <v>251</v>
      </c>
      <c r="BE222" s="145">
        <f t="shared" si="64"/>
        <v>0</v>
      </c>
      <c r="BF222" s="145">
        <f t="shared" si="65"/>
        <v>0</v>
      </c>
      <c r="BG222" s="145">
        <f t="shared" si="66"/>
        <v>0</v>
      </c>
      <c r="BH222" s="145">
        <f t="shared" si="67"/>
        <v>0</v>
      </c>
      <c r="BI222" s="145">
        <f t="shared" si="68"/>
        <v>0</v>
      </c>
      <c r="BJ222" s="13" t="s">
        <v>83</v>
      </c>
      <c r="BK222" s="145">
        <f t="shared" si="69"/>
        <v>0</v>
      </c>
      <c r="BL222" s="13" t="s">
        <v>315</v>
      </c>
      <c r="BM222" s="144" t="s">
        <v>4952</v>
      </c>
    </row>
    <row r="223" spans="2:65" s="1" customFormat="1" ht="24.2" customHeight="1">
      <c r="B223" s="132"/>
      <c r="C223" s="133" t="s">
        <v>503</v>
      </c>
      <c r="D223" s="133" t="s">
        <v>253</v>
      </c>
      <c r="E223" s="134" t="s">
        <v>971</v>
      </c>
      <c r="F223" s="135" t="s">
        <v>972</v>
      </c>
      <c r="G223" s="136" t="s">
        <v>821</v>
      </c>
      <c r="H223" s="160"/>
      <c r="I223" s="138"/>
      <c r="J223" s="139">
        <f t="shared" si="60"/>
        <v>0</v>
      </c>
      <c r="K223" s="135" t="s">
        <v>257</v>
      </c>
      <c r="L223" s="28"/>
      <c r="M223" s="140" t="s">
        <v>1</v>
      </c>
      <c r="N223" s="141" t="s">
        <v>41</v>
      </c>
      <c r="P223" s="142">
        <f t="shared" si="61"/>
        <v>0</v>
      </c>
      <c r="Q223" s="142">
        <v>0</v>
      </c>
      <c r="R223" s="142">
        <f t="shared" si="62"/>
        <v>0</v>
      </c>
      <c r="S223" s="142">
        <v>0</v>
      </c>
      <c r="T223" s="143">
        <f t="shared" si="63"/>
        <v>0</v>
      </c>
      <c r="AR223" s="144" t="s">
        <v>315</v>
      </c>
      <c r="AT223" s="144" t="s">
        <v>253</v>
      </c>
      <c r="AU223" s="144" t="s">
        <v>85</v>
      </c>
      <c r="AY223" s="13" t="s">
        <v>251</v>
      </c>
      <c r="BE223" s="145">
        <f t="shared" si="64"/>
        <v>0</v>
      </c>
      <c r="BF223" s="145">
        <f t="shared" si="65"/>
        <v>0</v>
      </c>
      <c r="BG223" s="145">
        <f t="shared" si="66"/>
        <v>0</v>
      </c>
      <c r="BH223" s="145">
        <f t="shared" si="67"/>
        <v>0</v>
      </c>
      <c r="BI223" s="145">
        <f t="shared" si="68"/>
        <v>0</v>
      </c>
      <c r="BJ223" s="13" t="s">
        <v>83</v>
      </c>
      <c r="BK223" s="145">
        <f t="shared" si="69"/>
        <v>0</v>
      </c>
      <c r="BL223" s="13" t="s">
        <v>315</v>
      </c>
      <c r="BM223" s="144" t="s">
        <v>4953</v>
      </c>
    </row>
    <row r="224" spans="2:65" s="11" customFormat="1" ht="22.9" customHeight="1">
      <c r="B224" s="120"/>
      <c r="D224" s="121" t="s">
        <v>75</v>
      </c>
      <c r="E224" s="130" t="s">
        <v>974</v>
      </c>
      <c r="F224" s="130" t="s">
        <v>975</v>
      </c>
      <c r="I224" s="123"/>
      <c r="J224" s="131">
        <f>BK224</f>
        <v>0</v>
      </c>
      <c r="L224" s="120"/>
      <c r="M224" s="125"/>
      <c r="P224" s="126">
        <f>SUM(P225:P228)</f>
        <v>0</v>
      </c>
      <c r="R224" s="126">
        <f>SUM(R225:R228)</f>
        <v>8.4817199999999995E-2</v>
      </c>
      <c r="T224" s="127">
        <f>SUM(T225:T228)</f>
        <v>0</v>
      </c>
      <c r="AR224" s="121" t="s">
        <v>85</v>
      </c>
      <c r="AT224" s="128" t="s">
        <v>75</v>
      </c>
      <c r="AU224" s="128" t="s">
        <v>83</v>
      </c>
      <c r="AY224" s="121" t="s">
        <v>251</v>
      </c>
      <c r="BK224" s="129">
        <f>SUM(BK225:BK228)</f>
        <v>0</v>
      </c>
    </row>
    <row r="225" spans="2:65" s="1" customFormat="1" ht="21.75" customHeight="1">
      <c r="B225" s="132"/>
      <c r="C225" s="133" t="s">
        <v>507</v>
      </c>
      <c r="D225" s="133" t="s">
        <v>253</v>
      </c>
      <c r="E225" s="134" t="s">
        <v>4762</v>
      </c>
      <c r="F225" s="135" t="s">
        <v>4763</v>
      </c>
      <c r="G225" s="136" t="s">
        <v>256</v>
      </c>
      <c r="H225" s="137">
        <v>23.824999999999999</v>
      </c>
      <c r="I225" s="138"/>
      <c r="J225" s="139">
        <f>ROUND(I225*H225,2)</f>
        <v>0</v>
      </c>
      <c r="K225" s="135" t="s">
        <v>257</v>
      </c>
      <c r="L225" s="28"/>
      <c r="M225" s="140" t="s">
        <v>1</v>
      </c>
      <c r="N225" s="141" t="s">
        <v>41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315</v>
      </c>
      <c r="AT225" s="144" t="s">
        <v>253</v>
      </c>
      <c r="AU225" s="144" t="s">
        <v>85</v>
      </c>
      <c r="AY225" s="13" t="s">
        <v>251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3" t="s">
        <v>83</v>
      </c>
      <c r="BK225" s="145">
        <f>ROUND(I225*H225,2)</f>
        <v>0</v>
      </c>
      <c r="BL225" s="13" t="s">
        <v>315</v>
      </c>
      <c r="BM225" s="144" t="s">
        <v>4954</v>
      </c>
    </row>
    <row r="226" spans="2:65" s="1" customFormat="1" ht="24.2" customHeight="1">
      <c r="B226" s="132"/>
      <c r="C226" s="146" t="s">
        <v>511</v>
      </c>
      <c r="D226" s="146" t="s">
        <v>423</v>
      </c>
      <c r="E226" s="147" t="s">
        <v>4765</v>
      </c>
      <c r="F226" s="148" t="s">
        <v>4766</v>
      </c>
      <c r="G226" s="149" t="s">
        <v>256</v>
      </c>
      <c r="H226" s="150">
        <v>27.399000000000001</v>
      </c>
      <c r="I226" s="151"/>
      <c r="J226" s="152">
        <f>ROUND(I226*H226,2)</f>
        <v>0</v>
      </c>
      <c r="K226" s="148" t="s">
        <v>257</v>
      </c>
      <c r="L226" s="153"/>
      <c r="M226" s="154" t="s">
        <v>1</v>
      </c>
      <c r="N226" s="155" t="s">
        <v>41</v>
      </c>
      <c r="P226" s="142">
        <f>O226*H226</f>
        <v>0</v>
      </c>
      <c r="Q226" s="142">
        <v>8.0000000000000004E-4</v>
      </c>
      <c r="R226" s="142">
        <f>Q226*H226</f>
        <v>2.1919200000000003E-2</v>
      </c>
      <c r="S226" s="142">
        <v>0</v>
      </c>
      <c r="T226" s="143">
        <f>S226*H226</f>
        <v>0</v>
      </c>
      <c r="AR226" s="144" t="s">
        <v>380</v>
      </c>
      <c r="AT226" s="144" t="s">
        <v>423</v>
      </c>
      <c r="AU226" s="144" t="s">
        <v>85</v>
      </c>
      <c r="AY226" s="13" t="s">
        <v>251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3" t="s">
        <v>83</v>
      </c>
      <c r="BK226" s="145">
        <f>ROUND(I226*H226,2)</f>
        <v>0</v>
      </c>
      <c r="BL226" s="13" t="s">
        <v>315</v>
      </c>
      <c r="BM226" s="144" t="s">
        <v>4955</v>
      </c>
    </row>
    <row r="227" spans="2:65" s="1" customFormat="1" ht="24.2" customHeight="1">
      <c r="B227" s="132"/>
      <c r="C227" s="133" t="s">
        <v>515</v>
      </c>
      <c r="D227" s="133" t="s">
        <v>253</v>
      </c>
      <c r="E227" s="134" t="s">
        <v>4768</v>
      </c>
      <c r="F227" s="135" t="s">
        <v>4769</v>
      </c>
      <c r="G227" s="136" t="s">
        <v>256</v>
      </c>
      <c r="H227" s="137">
        <v>23.824999999999999</v>
      </c>
      <c r="I227" s="138"/>
      <c r="J227" s="139">
        <f>ROUND(I227*H227,2)</f>
        <v>0</v>
      </c>
      <c r="K227" s="135" t="s">
        <v>1</v>
      </c>
      <c r="L227" s="28"/>
      <c r="M227" s="140" t="s">
        <v>1</v>
      </c>
      <c r="N227" s="141" t="s">
        <v>41</v>
      </c>
      <c r="P227" s="142">
        <f>O227*H227</f>
        <v>0</v>
      </c>
      <c r="Q227" s="142">
        <v>2.64E-3</v>
      </c>
      <c r="R227" s="142">
        <f>Q227*H227</f>
        <v>6.2897999999999996E-2</v>
      </c>
      <c r="S227" s="142">
        <v>0</v>
      </c>
      <c r="T227" s="143">
        <f>S227*H227</f>
        <v>0</v>
      </c>
      <c r="AR227" s="144" t="s">
        <v>315</v>
      </c>
      <c r="AT227" s="144" t="s">
        <v>253</v>
      </c>
      <c r="AU227" s="144" t="s">
        <v>85</v>
      </c>
      <c r="AY227" s="13" t="s">
        <v>251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3" t="s">
        <v>83</v>
      </c>
      <c r="BK227" s="145">
        <f>ROUND(I227*H227,2)</f>
        <v>0</v>
      </c>
      <c r="BL227" s="13" t="s">
        <v>315</v>
      </c>
      <c r="BM227" s="144" t="s">
        <v>4956</v>
      </c>
    </row>
    <row r="228" spans="2:65" s="1" customFormat="1" ht="24.2" customHeight="1">
      <c r="B228" s="132"/>
      <c r="C228" s="133" t="s">
        <v>520</v>
      </c>
      <c r="D228" s="133" t="s">
        <v>253</v>
      </c>
      <c r="E228" s="134" t="s">
        <v>989</v>
      </c>
      <c r="F228" s="135" t="s">
        <v>990</v>
      </c>
      <c r="G228" s="136" t="s">
        <v>821</v>
      </c>
      <c r="H228" s="160"/>
      <c r="I228" s="138"/>
      <c r="J228" s="139">
        <f>ROUND(I228*H228,2)</f>
        <v>0</v>
      </c>
      <c r="K228" s="135" t="s">
        <v>257</v>
      </c>
      <c r="L228" s="28"/>
      <c r="M228" s="140" t="s">
        <v>1</v>
      </c>
      <c r="N228" s="141" t="s">
        <v>41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315</v>
      </c>
      <c r="AT228" s="144" t="s">
        <v>253</v>
      </c>
      <c r="AU228" s="144" t="s">
        <v>85</v>
      </c>
      <c r="AY228" s="13" t="s">
        <v>251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3" t="s">
        <v>83</v>
      </c>
      <c r="BK228" s="145">
        <f>ROUND(I228*H228,2)</f>
        <v>0</v>
      </c>
      <c r="BL228" s="13" t="s">
        <v>315</v>
      </c>
      <c r="BM228" s="144" t="s">
        <v>4957</v>
      </c>
    </row>
    <row r="229" spans="2:65" s="11" customFormat="1" ht="22.9" customHeight="1">
      <c r="B229" s="120"/>
      <c r="D229" s="121" t="s">
        <v>75</v>
      </c>
      <c r="E229" s="130" t="s">
        <v>992</v>
      </c>
      <c r="F229" s="130" t="s">
        <v>993</v>
      </c>
      <c r="I229" s="123"/>
      <c r="J229" s="131">
        <f>BK229</f>
        <v>0</v>
      </c>
      <c r="L229" s="120"/>
      <c r="M229" s="125"/>
      <c r="P229" s="126">
        <f>SUM(P230:P238)</f>
        <v>0</v>
      </c>
      <c r="R229" s="126">
        <f>SUM(R230:R238)</f>
        <v>2.7E-4</v>
      </c>
      <c r="T229" s="127">
        <f>SUM(T230:T238)</f>
        <v>0</v>
      </c>
      <c r="AR229" s="121" t="s">
        <v>85</v>
      </c>
      <c r="AT229" s="128" t="s">
        <v>75</v>
      </c>
      <c r="AU229" s="128" t="s">
        <v>83</v>
      </c>
      <c r="AY229" s="121" t="s">
        <v>251</v>
      </c>
      <c r="BK229" s="129">
        <f>SUM(BK230:BK238)</f>
        <v>0</v>
      </c>
    </row>
    <row r="230" spans="2:65" s="1" customFormat="1" ht="24.2" customHeight="1">
      <c r="B230" s="132"/>
      <c r="C230" s="133" t="s">
        <v>524</v>
      </c>
      <c r="D230" s="133" t="s">
        <v>253</v>
      </c>
      <c r="E230" s="134" t="s">
        <v>1019</v>
      </c>
      <c r="F230" s="135" t="s">
        <v>1020</v>
      </c>
      <c r="G230" s="136" t="s">
        <v>335</v>
      </c>
      <c r="H230" s="137">
        <v>4</v>
      </c>
      <c r="I230" s="138"/>
      <c r="J230" s="139">
        <f t="shared" ref="J230:J236" si="70">ROUND(I230*H230,2)</f>
        <v>0</v>
      </c>
      <c r="K230" s="135" t="s">
        <v>257</v>
      </c>
      <c r="L230" s="28"/>
      <c r="M230" s="140" t="s">
        <v>1</v>
      </c>
      <c r="N230" s="141" t="s">
        <v>41</v>
      </c>
      <c r="P230" s="142">
        <f t="shared" ref="P230:P236" si="71">O230*H230</f>
        <v>0</v>
      </c>
      <c r="Q230" s="142">
        <v>0</v>
      </c>
      <c r="R230" s="142">
        <f t="shared" ref="R230:R236" si="72">Q230*H230</f>
        <v>0</v>
      </c>
      <c r="S230" s="142">
        <v>0</v>
      </c>
      <c r="T230" s="143">
        <f t="shared" ref="T230:T236" si="73">S230*H230</f>
        <v>0</v>
      </c>
      <c r="AR230" s="144" t="s">
        <v>315</v>
      </c>
      <c r="AT230" s="144" t="s">
        <v>253</v>
      </c>
      <c r="AU230" s="144" t="s">
        <v>85</v>
      </c>
      <c r="AY230" s="13" t="s">
        <v>251</v>
      </c>
      <c r="BE230" s="145">
        <f t="shared" ref="BE230:BE236" si="74">IF(N230="základní",J230,0)</f>
        <v>0</v>
      </c>
      <c r="BF230" s="145">
        <f t="shared" ref="BF230:BF236" si="75">IF(N230="snížená",J230,0)</f>
        <v>0</v>
      </c>
      <c r="BG230" s="145">
        <f t="shared" ref="BG230:BG236" si="76">IF(N230="zákl. přenesená",J230,0)</f>
        <v>0</v>
      </c>
      <c r="BH230" s="145">
        <f t="shared" ref="BH230:BH236" si="77">IF(N230="sníž. přenesená",J230,0)</f>
        <v>0</v>
      </c>
      <c r="BI230" s="145">
        <f t="shared" ref="BI230:BI236" si="78">IF(N230="nulová",J230,0)</f>
        <v>0</v>
      </c>
      <c r="BJ230" s="13" t="s">
        <v>83</v>
      </c>
      <c r="BK230" s="145">
        <f t="shared" ref="BK230:BK236" si="79">ROUND(I230*H230,2)</f>
        <v>0</v>
      </c>
      <c r="BL230" s="13" t="s">
        <v>315</v>
      </c>
      <c r="BM230" s="144" t="s">
        <v>4958</v>
      </c>
    </row>
    <row r="231" spans="2:65" s="1" customFormat="1" ht="24.2" customHeight="1">
      <c r="B231" s="132"/>
      <c r="C231" s="146" t="s">
        <v>528</v>
      </c>
      <c r="D231" s="146" t="s">
        <v>423</v>
      </c>
      <c r="E231" s="147" t="s">
        <v>4959</v>
      </c>
      <c r="F231" s="148" t="s">
        <v>4960</v>
      </c>
      <c r="G231" s="149" t="s">
        <v>401</v>
      </c>
      <c r="H231" s="150">
        <v>3</v>
      </c>
      <c r="I231" s="151"/>
      <c r="J231" s="152">
        <f t="shared" si="70"/>
        <v>0</v>
      </c>
      <c r="K231" s="148" t="s">
        <v>1029</v>
      </c>
      <c r="L231" s="153"/>
      <c r="M231" s="154" t="s">
        <v>1</v>
      </c>
      <c r="N231" s="155" t="s">
        <v>41</v>
      </c>
      <c r="P231" s="142">
        <f t="shared" si="71"/>
        <v>0</v>
      </c>
      <c r="Q231" s="142">
        <v>0</v>
      </c>
      <c r="R231" s="142">
        <f t="shared" si="72"/>
        <v>0</v>
      </c>
      <c r="S231" s="142">
        <v>0</v>
      </c>
      <c r="T231" s="143">
        <f t="shared" si="73"/>
        <v>0</v>
      </c>
      <c r="AR231" s="144" t="s">
        <v>380</v>
      </c>
      <c r="AT231" s="144" t="s">
        <v>423</v>
      </c>
      <c r="AU231" s="144" t="s">
        <v>85</v>
      </c>
      <c r="AY231" s="13" t="s">
        <v>251</v>
      </c>
      <c r="BE231" s="145">
        <f t="shared" si="74"/>
        <v>0</v>
      </c>
      <c r="BF231" s="145">
        <f t="shared" si="75"/>
        <v>0</v>
      </c>
      <c r="BG231" s="145">
        <f t="shared" si="76"/>
        <v>0</v>
      </c>
      <c r="BH231" s="145">
        <f t="shared" si="77"/>
        <v>0</v>
      </c>
      <c r="BI231" s="145">
        <f t="shared" si="78"/>
        <v>0</v>
      </c>
      <c r="BJ231" s="13" t="s">
        <v>83</v>
      </c>
      <c r="BK231" s="145">
        <f t="shared" si="79"/>
        <v>0</v>
      </c>
      <c r="BL231" s="13" t="s">
        <v>315</v>
      </c>
      <c r="BM231" s="144" t="s">
        <v>4961</v>
      </c>
    </row>
    <row r="232" spans="2:65" s="1" customFormat="1" ht="24.2" customHeight="1">
      <c r="B232" s="132"/>
      <c r="C232" s="146" t="s">
        <v>532</v>
      </c>
      <c r="D232" s="146" t="s">
        <v>423</v>
      </c>
      <c r="E232" s="147" t="s">
        <v>4962</v>
      </c>
      <c r="F232" s="148" t="s">
        <v>4963</v>
      </c>
      <c r="G232" s="149" t="s">
        <v>401</v>
      </c>
      <c r="H232" s="150">
        <v>1</v>
      </c>
      <c r="I232" s="151"/>
      <c r="J232" s="152">
        <f t="shared" si="70"/>
        <v>0</v>
      </c>
      <c r="K232" s="148" t="s">
        <v>1029</v>
      </c>
      <c r="L232" s="153"/>
      <c r="M232" s="154" t="s">
        <v>1</v>
      </c>
      <c r="N232" s="155" t="s">
        <v>41</v>
      </c>
      <c r="P232" s="142">
        <f t="shared" si="71"/>
        <v>0</v>
      </c>
      <c r="Q232" s="142">
        <v>0</v>
      </c>
      <c r="R232" s="142">
        <f t="shared" si="72"/>
        <v>0</v>
      </c>
      <c r="S232" s="142">
        <v>0</v>
      </c>
      <c r="T232" s="143">
        <f t="shared" si="73"/>
        <v>0</v>
      </c>
      <c r="AR232" s="144" t="s">
        <v>380</v>
      </c>
      <c r="AT232" s="144" t="s">
        <v>423</v>
      </c>
      <c r="AU232" s="144" t="s">
        <v>85</v>
      </c>
      <c r="AY232" s="13" t="s">
        <v>251</v>
      </c>
      <c r="BE232" s="145">
        <f t="shared" si="74"/>
        <v>0</v>
      </c>
      <c r="BF232" s="145">
        <f t="shared" si="75"/>
        <v>0</v>
      </c>
      <c r="BG232" s="145">
        <f t="shared" si="76"/>
        <v>0</v>
      </c>
      <c r="BH232" s="145">
        <f t="shared" si="77"/>
        <v>0</v>
      </c>
      <c r="BI232" s="145">
        <f t="shared" si="78"/>
        <v>0</v>
      </c>
      <c r="BJ232" s="13" t="s">
        <v>83</v>
      </c>
      <c r="BK232" s="145">
        <f t="shared" si="79"/>
        <v>0</v>
      </c>
      <c r="BL232" s="13" t="s">
        <v>315</v>
      </c>
      <c r="BM232" s="144" t="s">
        <v>4964</v>
      </c>
    </row>
    <row r="233" spans="2:65" s="1" customFormat="1" ht="24.2" customHeight="1">
      <c r="B233" s="132"/>
      <c r="C233" s="133" t="s">
        <v>536</v>
      </c>
      <c r="D233" s="133" t="s">
        <v>253</v>
      </c>
      <c r="E233" s="134" t="s">
        <v>3925</v>
      </c>
      <c r="F233" s="135" t="s">
        <v>3926</v>
      </c>
      <c r="G233" s="136" t="s">
        <v>335</v>
      </c>
      <c r="H233" s="137">
        <v>1</v>
      </c>
      <c r="I233" s="138"/>
      <c r="J233" s="139">
        <f t="shared" si="70"/>
        <v>0</v>
      </c>
      <c r="K233" s="135" t="s">
        <v>257</v>
      </c>
      <c r="L233" s="28"/>
      <c r="M233" s="140" t="s">
        <v>1</v>
      </c>
      <c r="N233" s="141" t="s">
        <v>41</v>
      </c>
      <c r="P233" s="142">
        <f t="shared" si="71"/>
        <v>0</v>
      </c>
      <c r="Q233" s="142">
        <v>0</v>
      </c>
      <c r="R233" s="142">
        <f t="shared" si="72"/>
        <v>0</v>
      </c>
      <c r="S233" s="142">
        <v>0</v>
      </c>
      <c r="T233" s="143">
        <f t="shared" si="73"/>
        <v>0</v>
      </c>
      <c r="AR233" s="144" t="s">
        <v>315</v>
      </c>
      <c r="AT233" s="144" t="s">
        <v>253</v>
      </c>
      <c r="AU233" s="144" t="s">
        <v>85</v>
      </c>
      <c r="AY233" s="13" t="s">
        <v>251</v>
      </c>
      <c r="BE233" s="145">
        <f t="shared" si="74"/>
        <v>0</v>
      </c>
      <c r="BF233" s="145">
        <f t="shared" si="75"/>
        <v>0</v>
      </c>
      <c r="BG233" s="145">
        <f t="shared" si="76"/>
        <v>0</v>
      </c>
      <c r="BH233" s="145">
        <f t="shared" si="77"/>
        <v>0</v>
      </c>
      <c r="BI233" s="145">
        <f t="shared" si="78"/>
        <v>0</v>
      </c>
      <c r="BJ233" s="13" t="s">
        <v>83</v>
      </c>
      <c r="BK233" s="145">
        <f t="shared" si="79"/>
        <v>0</v>
      </c>
      <c r="BL233" s="13" t="s">
        <v>315</v>
      </c>
      <c r="BM233" s="144" t="s">
        <v>4965</v>
      </c>
    </row>
    <row r="234" spans="2:65" s="1" customFormat="1" ht="24.2" customHeight="1">
      <c r="B234" s="132"/>
      <c r="C234" s="146" t="s">
        <v>540</v>
      </c>
      <c r="D234" s="146" t="s">
        <v>423</v>
      </c>
      <c r="E234" s="147" t="s">
        <v>4966</v>
      </c>
      <c r="F234" s="148" t="s">
        <v>4967</v>
      </c>
      <c r="G234" s="149" t="s">
        <v>401</v>
      </c>
      <c r="H234" s="150">
        <v>1</v>
      </c>
      <c r="I234" s="151"/>
      <c r="J234" s="152">
        <f t="shared" si="70"/>
        <v>0</v>
      </c>
      <c r="K234" s="148" t="s">
        <v>1029</v>
      </c>
      <c r="L234" s="153"/>
      <c r="M234" s="154" t="s">
        <v>1</v>
      </c>
      <c r="N234" s="155" t="s">
        <v>41</v>
      </c>
      <c r="P234" s="142">
        <f t="shared" si="71"/>
        <v>0</v>
      </c>
      <c r="Q234" s="142">
        <v>0</v>
      </c>
      <c r="R234" s="142">
        <f t="shared" si="72"/>
        <v>0</v>
      </c>
      <c r="S234" s="142">
        <v>0</v>
      </c>
      <c r="T234" s="143">
        <f t="shared" si="73"/>
        <v>0</v>
      </c>
      <c r="AR234" s="144" t="s">
        <v>380</v>
      </c>
      <c r="AT234" s="144" t="s">
        <v>423</v>
      </c>
      <c r="AU234" s="144" t="s">
        <v>85</v>
      </c>
      <c r="AY234" s="13" t="s">
        <v>251</v>
      </c>
      <c r="BE234" s="145">
        <f t="shared" si="74"/>
        <v>0</v>
      </c>
      <c r="BF234" s="145">
        <f t="shared" si="75"/>
        <v>0</v>
      </c>
      <c r="BG234" s="145">
        <f t="shared" si="76"/>
        <v>0</v>
      </c>
      <c r="BH234" s="145">
        <f t="shared" si="77"/>
        <v>0</v>
      </c>
      <c r="BI234" s="145">
        <f t="shared" si="78"/>
        <v>0</v>
      </c>
      <c r="BJ234" s="13" t="s">
        <v>83</v>
      </c>
      <c r="BK234" s="145">
        <f t="shared" si="79"/>
        <v>0</v>
      </c>
      <c r="BL234" s="13" t="s">
        <v>315</v>
      </c>
      <c r="BM234" s="144" t="s">
        <v>4968</v>
      </c>
    </row>
    <row r="235" spans="2:65" s="1" customFormat="1" ht="16.5" customHeight="1">
      <c r="B235" s="132"/>
      <c r="C235" s="133" t="s">
        <v>544</v>
      </c>
      <c r="D235" s="133" t="s">
        <v>253</v>
      </c>
      <c r="E235" s="134" t="s">
        <v>3960</v>
      </c>
      <c r="F235" s="135" t="s">
        <v>3961</v>
      </c>
      <c r="G235" s="136" t="s">
        <v>335</v>
      </c>
      <c r="H235" s="137">
        <v>1</v>
      </c>
      <c r="I235" s="138"/>
      <c r="J235" s="139">
        <f t="shared" si="70"/>
        <v>0</v>
      </c>
      <c r="K235" s="135" t="s">
        <v>3962</v>
      </c>
      <c r="L235" s="28"/>
      <c r="M235" s="140" t="s">
        <v>1</v>
      </c>
      <c r="N235" s="141" t="s">
        <v>41</v>
      </c>
      <c r="P235" s="142">
        <f t="shared" si="71"/>
        <v>0</v>
      </c>
      <c r="Q235" s="142">
        <v>2.7E-4</v>
      </c>
      <c r="R235" s="142">
        <f t="shared" si="72"/>
        <v>2.7E-4</v>
      </c>
      <c r="S235" s="142">
        <v>0</v>
      </c>
      <c r="T235" s="143">
        <f t="shared" si="73"/>
        <v>0</v>
      </c>
      <c r="AR235" s="144" t="s">
        <v>315</v>
      </c>
      <c r="AT235" s="144" t="s">
        <v>253</v>
      </c>
      <c r="AU235" s="144" t="s">
        <v>85</v>
      </c>
      <c r="AY235" s="13" t="s">
        <v>251</v>
      </c>
      <c r="BE235" s="145">
        <f t="shared" si="74"/>
        <v>0</v>
      </c>
      <c r="BF235" s="145">
        <f t="shared" si="75"/>
        <v>0</v>
      </c>
      <c r="BG235" s="145">
        <f t="shared" si="76"/>
        <v>0</v>
      </c>
      <c r="BH235" s="145">
        <f t="shared" si="77"/>
        <v>0</v>
      </c>
      <c r="BI235" s="145">
        <f t="shared" si="78"/>
        <v>0</v>
      </c>
      <c r="BJ235" s="13" t="s">
        <v>83</v>
      </c>
      <c r="BK235" s="145">
        <f t="shared" si="79"/>
        <v>0</v>
      </c>
      <c r="BL235" s="13" t="s">
        <v>315</v>
      </c>
      <c r="BM235" s="144" t="s">
        <v>4969</v>
      </c>
    </row>
    <row r="236" spans="2:65" s="1" customFormat="1" ht="24.2" customHeight="1">
      <c r="B236" s="132"/>
      <c r="C236" s="146" t="s">
        <v>548</v>
      </c>
      <c r="D236" s="146" t="s">
        <v>423</v>
      </c>
      <c r="E236" s="147" t="s">
        <v>3964</v>
      </c>
      <c r="F236" s="148" t="s">
        <v>3965</v>
      </c>
      <c r="G236" s="149" t="s">
        <v>335</v>
      </c>
      <c r="H236" s="150">
        <v>1</v>
      </c>
      <c r="I236" s="151"/>
      <c r="J236" s="152">
        <f t="shared" si="70"/>
        <v>0</v>
      </c>
      <c r="K236" s="148" t="s">
        <v>257</v>
      </c>
      <c r="L236" s="153"/>
      <c r="M236" s="154" t="s">
        <v>1</v>
      </c>
      <c r="N236" s="155" t="s">
        <v>41</v>
      </c>
      <c r="P236" s="142">
        <f t="shared" si="71"/>
        <v>0</v>
      </c>
      <c r="Q236" s="142">
        <v>0</v>
      </c>
      <c r="R236" s="142">
        <f t="shared" si="72"/>
        <v>0</v>
      </c>
      <c r="S236" s="142">
        <v>0</v>
      </c>
      <c r="T236" s="143">
        <f t="shared" si="73"/>
        <v>0</v>
      </c>
      <c r="AR236" s="144" t="s">
        <v>380</v>
      </c>
      <c r="AT236" s="144" t="s">
        <v>423</v>
      </c>
      <c r="AU236" s="144" t="s">
        <v>85</v>
      </c>
      <c r="AY236" s="13" t="s">
        <v>251</v>
      </c>
      <c r="BE236" s="145">
        <f t="shared" si="74"/>
        <v>0</v>
      </c>
      <c r="BF236" s="145">
        <f t="shared" si="75"/>
        <v>0</v>
      </c>
      <c r="BG236" s="145">
        <f t="shared" si="76"/>
        <v>0</v>
      </c>
      <c r="BH236" s="145">
        <f t="shared" si="77"/>
        <v>0</v>
      </c>
      <c r="BI236" s="145">
        <f t="shared" si="78"/>
        <v>0</v>
      </c>
      <c r="BJ236" s="13" t="s">
        <v>83</v>
      </c>
      <c r="BK236" s="145">
        <f t="shared" si="79"/>
        <v>0</v>
      </c>
      <c r="BL236" s="13" t="s">
        <v>315</v>
      </c>
      <c r="BM236" s="144" t="s">
        <v>4970</v>
      </c>
    </row>
    <row r="237" spans="2:65" s="1" customFormat="1" ht="19.5">
      <c r="B237" s="28"/>
      <c r="D237" s="156" t="s">
        <v>679</v>
      </c>
      <c r="F237" s="157" t="s">
        <v>3597</v>
      </c>
      <c r="I237" s="158"/>
      <c r="L237" s="28"/>
      <c r="M237" s="159"/>
      <c r="T237" s="52"/>
      <c r="AT237" s="13" t="s">
        <v>679</v>
      </c>
      <c r="AU237" s="13" t="s">
        <v>85</v>
      </c>
    </row>
    <row r="238" spans="2:65" s="1" customFormat="1" ht="24.2" customHeight="1">
      <c r="B238" s="132"/>
      <c r="C238" s="133" t="s">
        <v>552</v>
      </c>
      <c r="D238" s="133" t="s">
        <v>253</v>
      </c>
      <c r="E238" s="134" t="s">
        <v>1130</v>
      </c>
      <c r="F238" s="135" t="s">
        <v>1131</v>
      </c>
      <c r="G238" s="136" t="s">
        <v>821</v>
      </c>
      <c r="H238" s="160"/>
      <c r="I238" s="138"/>
      <c r="J238" s="139">
        <f>ROUND(I238*H238,2)</f>
        <v>0</v>
      </c>
      <c r="K238" s="135" t="s">
        <v>257</v>
      </c>
      <c r="L238" s="28"/>
      <c r="M238" s="140" t="s">
        <v>1</v>
      </c>
      <c r="N238" s="141" t="s">
        <v>41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315</v>
      </c>
      <c r="AT238" s="144" t="s">
        <v>253</v>
      </c>
      <c r="AU238" s="144" t="s">
        <v>85</v>
      </c>
      <c r="AY238" s="13" t="s">
        <v>251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3" t="s">
        <v>83</v>
      </c>
      <c r="BK238" s="145">
        <f>ROUND(I238*H238,2)</f>
        <v>0</v>
      </c>
      <c r="BL238" s="13" t="s">
        <v>315</v>
      </c>
      <c r="BM238" s="144" t="s">
        <v>4971</v>
      </c>
    </row>
    <row r="239" spans="2:65" s="11" customFormat="1" ht="22.9" customHeight="1">
      <c r="B239" s="120"/>
      <c r="D239" s="121" t="s">
        <v>75</v>
      </c>
      <c r="E239" s="130" t="s">
        <v>1133</v>
      </c>
      <c r="F239" s="130" t="s">
        <v>1134</v>
      </c>
      <c r="I239" s="123"/>
      <c r="J239" s="131">
        <f>BK239</f>
        <v>0</v>
      </c>
      <c r="L239" s="120"/>
      <c r="M239" s="125"/>
      <c r="P239" s="126">
        <f>SUM(P240:P241)</f>
        <v>0</v>
      </c>
      <c r="R239" s="126">
        <f>SUM(R240:R241)</f>
        <v>0</v>
      </c>
      <c r="T239" s="127">
        <f>SUM(T240:T241)</f>
        <v>0</v>
      </c>
      <c r="AR239" s="121" t="s">
        <v>85</v>
      </c>
      <c r="AT239" s="128" t="s">
        <v>75</v>
      </c>
      <c r="AU239" s="128" t="s">
        <v>83</v>
      </c>
      <c r="AY239" s="121" t="s">
        <v>251</v>
      </c>
      <c r="BK239" s="129">
        <f>SUM(BK240:BK241)</f>
        <v>0</v>
      </c>
    </row>
    <row r="240" spans="2:65" s="1" customFormat="1" ht="16.5" customHeight="1">
      <c r="B240" s="132"/>
      <c r="C240" s="133" t="s">
        <v>556</v>
      </c>
      <c r="D240" s="133" t="s">
        <v>253</v>
      </c>
      <c r="E240" s="134" t="s">
        <v>4972</v>
      </c>
      <c r="F240" s="135" t="s">
        <v>4973</v>
      </c>
      <c r="G240" s="136" t="s">
        <v>401</v>
      </c>
      <c r="H240" s="137">
        <v>1</v>
      </c>
      <c r="I240" s="138"/>
      <c r="J240" s="139">
        <f>ROUND(I240*H240,2)</f>
        <v>0</v>
      </c>
      <c r="K240" s="135" t="s">
        <v>1</v>
      </c>
      <c r="L240" s="28"/>
      <c r="M240" s="140" t="s">
        <v>1</v>
      </c>
      <c r="N240" s="141" t="s">
        <v>41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315</v>
      </c>
      <c r="AT240" s="144" t="s">
        <v>253</v>
      </c>
      <c r="AU240" s="144" t="s">
        <v>85</v>
      </c>
      <c r="AY240" s="13" t="s">
        <v>251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3" t="s">
        <v>83</v>
      </c>
      <c r="BK240" s="145">
        <f>ROUND(I240*H240,2)</f>
        <v>0</v>
      </c>
      <c r="BL240" s="13" t="s">
        <v>315</v>
      </c>
      <c r="BM240" s="144" t="s">
        <v>4974</v>
      </c>
    </row>
    <row r="241" spans="2:65" s="1" customFormat="1" ht="24.2" customHeight="1">
      <c r="B241" s="132"/>
      <c r="C241" s="133" t="s">
        <v>569</v>
      </c>
      <c r="D241" s="133" t="s">
        <v>253</v>
      </c>
      <c r="E241" s="134" t="s">
        <v>1229</v>
      </c>
      <c r="F241" s="135" t="s">
        <v>1230</v>
      </c>
      <c r="G241" s="136" t="s">
        <v>821</v>
      </c>
      <c r="H241" s="160"/>
      <c r="I241" s="138"/>
      <c r="J241" s="139">
        <f>ROUND(I241*H241,2)</f>
        <v>0</v>
      </c>
      <c r="K241" s="135" t="s">
        <v>257</v>
      </c>
      <c r="L241" s="28"/>
      <c r="M241" s="140" t="s">
        <v>1</v>
      </c>
      <c r="N241" s="141" t="s">
        <v>41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315</v>
      </c>
      <c r="AT241" s="144" t="s">
        <v>253</v>
      </c>
      <c r="AU241" s="144" t="s">
        <v>85</v>
      </c>
      <c r="AY241" s="13" t="s">
        <v>251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3" t="s">
        <v>83</v>
      </c>
      <c r="BK241" s="145">
        <f>ROUND(I241*H241,2)</f>
        <v>0</v>
      </c>
      <c r="BL241" s="13" t="s">
        <v>315</v>
      </c>
      <c r="BM241" s="144" t="s">
        <v>4975</v>
      </c>
    </row>
    <row r="242" spans="2:65" s="11" customFormat="1" ht="22.9" customHeight="1">
      <c r="B242" s="120"/>
      <c r="D242" s="121" t="s">
        <v>75</v>
      </c>
      <c r="E242" s="130" t="s">
        <v>1232</v>
      </c>
      <c r="F242" s="130" t="s">
        <v>1233</v>
      </c>
      <c r="I242" s="123"/>
      <c r="J242" s="131">
        <f>BK242</f>
        <v>0</v>
      </c>
      <c r="L242" s="120"/>
      <c r="M242" s="125"/>
      <c r="P242" s="126">
        <f>SUM(P243:P249)</f>
        <v>0</v>
      </c>
      <c r="R242" s="126">
        <f>SUM(R243:R249)</f>
        <v>0.18935840000000001</v>
      </c>
      <c r="T242" s="127">
        <f>SUM(T243:T249)</f>
        <v>0</v>
      </c>
      <c r="AR242" s="121" t="s">
        <v>85</v>
      </c>
      <c r="AT242" s="128" t="s">
        <v>75</v>
      </c>
      <c r="AU242" s="128" t="s">
        <v>83</v>
      </c>
      <c r="AY242" s="121" t="s">
        <v>251</v>
      </c>
      <c r="BK242" s="129">
        <f>SUM(BK243:BK249)</f>
        <v>0</v>
      </c>
    </row>
    <row r="243" spans="2:65" s="1" customFormat="1" ht="16.5" customHeight="1">
      <c r="B243" s="132"/>
      <c r="C243" s="133" t="s">
        <v>573</v>
      </c>
      <c r="D243" s="133" t="s">
        <v>253</v>
      </c>
      <c r="E243" s="134" t="s">
        <v>1235</v>
      </c>
      <c r="F243" s="135" t="s">
        <v>1236</v>
      </c>
      <c r="G243" s="136" t="s">
        <v>256</v>
      </c>
      <c r="H243" s="137">
        <v>5.83</v>
      </c>
      <c r="I243" s="138"/>
      <c r="J243" s="139">
        <f t="shared" ref="J243:J249" si="80">ROUND(I243*H243,2)</f>
        <v>0</v>
      </c>
      <c r="K243" s="135" t="s">
        <v>257</v>
      </c>
      <c r="L243" s="28"/>
      <c r="M243" s="140" t="s">
        <v>1</v>
      </c>
      <c r="N243" s="141" t="s">
        <v>41</v>
      </c>
      <c r="P243" s="142">
        <f t="shared" ref="P243:P249" si="81">O243*H243</f>
        <v>0</v>
      </c>
      <c r="Q243" s="142">
        <v>2.9999999999999997E-4</v>
      </c>
      <c r="R243" s="142">
        <f t="shared" ref="R243:R249" si="82">Q243*H243</f>
        <v>1.7489999999999999E-3</v>
      </c>
      <c r="S243" s="142">
        <v>0</v>
      </c>
      <c r="T243" s="143">
        <f t="shared" ref="T243:T249" si="83">S243*H243</f>
        <v>0</v>
      </c>
      <c r="AR243" s="144" t="s">
        <v>315</v>
      </c>
      <c r="AT243" s="144" t="s">
        <v>253</v>
      </c>
      <c r="AU243" s="144" t="s">
        <v>85</v>
      </c>
      <c r="AY243" s="13" t="s">
        <v>251</v>
      </c>
      <c r="BE243" s="145">
        <f t="shared" ref="BE243:BE249" si="84">IF(N243="základní",J243,0)</f>
        <v>0</v>
      </c>
      <c r="BF243" s="145">
        <f t="shared" ref="BF243:BF249" si="85">IF(N243="snížená",J243,0)</f>
        <v>0</v>
      </c>
      <c r="BG243" s="145">
        <f t="shared" ref="BG243:BG249" si="86">IF(N243="zákl. přenesená",J243,0)</f>
        <v>0</v>
      </c>
      <c r="BH243" s="145">
        <f t="shared" ref="BH243:BH249" si="87">IF(N243="sníž. přenesená",J243,0)</f>
        <v>0</v>
      </c>
      <c r="BI243" s="145">
        <f t="shared" ref="BI243:BI249" si="88">IF(N243="nulová",J243,0)</f>
        <v>0</v>
      </c>
      <c r="BJ243" s="13" t="s">
        <v>83</v>
      </c>
      <c r="BK243" s="145">
        <f t="shared" ref="BK243:BK249" si="89">ROUND(I243*H243,2)</f>
        <v>0</v>
      </c>
      <c r="BL243" s="13" t="s">
        <v>315</v>
      </c>
      <c r="BM243" s="144" t="s">
        <v>4976</v>
      </c>
    </row>
    <row r="244" spans="2:65" s="1" customFormat="1" ht="21.75" customHeight="1">
      <c r="B244" s="132"/>
      <c r="C244" s="133" t="s">
        <v>577</v>
      </c>
      <c r="D244" s="133" t="s">
        <v>253</v>
      </c>
      <c r="E244" s="134" t="s">
        <v>1239</v>
      </c>
      <c r="F244" s="135" t="s">
        <v>1240</v>
      </c>
      <c r="G244" s="136" t="s">
        <v>256</v>
      </c>
      <c r="H244" s="137">
        <v>5.83</v>
      </c>
      <c r="I244" s="138"/>
      <c r="J244" s="139">
        <f t="shared" si="80"/>
        <v>0</v>
      </c>
      <c r="K244" s="135" t="s">
        <v>257</v>
      </c>
      <c r="L244" s="28"/>
      <c r="M244" s="140" t="s">
        <v>1</v>
      </c>
      <c r="N244" s="141" t="s">
        <v>41</v>
      </c>
      <c r="P244" s="142">
        <f t="shared" si="81"/>
        <v>0</v>
      </c>
      <c r="Q244" s="142">
        <v>4.5500000000000002E-3</v>
      </c>
      <c r="R244" s="142">
        <f t="shared" si="82"/>
        <v>2.6526500000000001E-2</v>
      </c>
      <c r="S244" s="142">
        <v>0</v>
      </c>
      <c r="T244" s="143">
        <f t="shared" si="83"/>
        <v>0</v>
      </c>
      <c r="AR244" s="144" t="s">
        <v>315</v>
      </c>
      <c r="AT244" s="144" t="s">
        <v>253</v>
      </c>
      <c r="AU244" s="144" t="s">
        <v>85</v>
      </c>
      <c r="AY244" s="13" t="s">
        <v>251</v>
      </c>
      <c r="BE244" s="145">
        <f t="shared" si="84"/>
        <v>0</v>
      </c>
      <c r="BF244" s="145">
        <f t="shared" si="85"/>
        <v>0</v>
      </c>
      <c r="BG244" s="145">
        <f t="shared" si="86"/>
        <v>0</v>
      </c>
      <c r="BH244" s="145">
        <f t="shared" si="87"/>
        <v>0</v>
      </c>
      <c r="BI244" s="145">
        <f t="shared" si="88"/>
        <v>0</v>
      </c>
      <c r="BJ244" s="13" t="s">
        <v>83</v>
      </c>
      <c r="BK244" s="145">
        <f t="shared" si="89"/>
        <v>0</v>
      </c>
      <c r="BL244" s="13" t="s">
        <v>315</v>
      </c>
      <c r="BM244" s="144" t="s">
        <v>4977</v>
      </c>
    </row>
    <row r="245" spans="2:65" s="1" customFormat="1" ht="24.2" customHeight="1">
      <c r="B245" s="132"/>
      <c r="C245" s="133" t="s">
        <v>579</v>
      </c>
      <c r="D245" s="133" t="s">
        <v>253</v>
      </c>
      <c r="E245" s="134" t="s">
        <v>1269</v>
      </c>
      <c r="F245" s="135" t="s">
        <v>4048</v>
      </c>
      <c r="G245" s="136" t="s">
        <v>256</v>
      </c>
      <c r="H245" s="137">
        <v>5.83</v>
      </c>
      <c r="I245" s="138"/>
      <c r="J245" s="139">
        <f t="shared" si="80"/>
        <v>0</v>
      </c>
      <c r="K245" s="135" t="s">
        <v>257</v>
      </c>
      <c r="L245" s="28"/>
      <c r="M245" s="140" t="s">
        <v>1</v>
      </c>
      <c r="N245" s="141" t="s">
        <v>41</v>
      </c>
      <c r="P245" s="142">
        <f t="shared" si="81"/>
        <v>0</v>
      </c>
      <c r="Q245" s="142">
        <v>6.3E-3</v>
      </c>
      <c r="R245" s="142">
        <f t="shared" si="82"/>
        <v>3.6728999999999998E-2</v>
      </c>
      <c r="S245" s="142">
        <v>0</v>
      </c>
      <c r="T245" s="143">
        <f t="shared" si="83"/>
        <v>0</v>
      </c>
      <c r="AR245" s="144" t="s">
        <v>315</v>
      </c>
      <c r="AT245" s="144" t="s">
        <v>253</v>
      </c>
      <c r="AU245" s="144" t="s">
        <v>85</v>
      </c>
      <c r="AY245" s="13" t="s">
        <v>251</v>
      </c>
      <c r="BE245" s="145">
        <f t="shared" si="84"/>
        <v>0</v>
      </c>
      <c r="BF245" s="145">
        <f t="shared" si="85"/>
        <v>0</v>
      </c>
      <c r="BG245" s="145">
        <f t="shared" si="86"/>
        <v>0</v>
      </c>
      <c r="BH245" s="145">
        <f t="shared" si="87"/>
        <v>0</v>
      </c>
      <c r="BI245" s="145">
        <f t="shared" si="88"/>
        <v>0</v>
      </c>
      <c r="BJ245" s="13" t="s">
        <v>83</v>
      </c>
      <c r="BK245" s="145">
        <f t="shared" si="89"/>
        <v>0</v>
      </c>
      <c r="BL245" s="13" t="s">
        <v>315</v>
      </c>
      <c r="BM245" s="144" t="s">
        <v>4978</v>
      </c>
    </row>
    <row r="246" spans="2:65" s="1" customFormat="1" ht="24.2" customHeight="1">
      <c r="B246" s="132"/>
      <c r="C246" s="146" t="s">
        <v>583</v>
      </c>
      <c r="D246" s="146" t="s">
        <v>423</v>
      </c>
      <c r="E246" s="147" t="s">
        <v>1273</v>
      </c>
      <c r="F246" s="148" t="s">
        <v>1274</v>
      </c>
      <c r="G246" s="149" t="s">
        <v>256</v>
      </c>
      <c r="H246" s="150">
        <v>6.4130000000000003</v>
      </c>
      <c r="I246" s="151"/>
      <c r="J246" s="152">
        <f t="shared" si="80"/>
        <v>0</v>
      </c>
      <c r="K246" s="148" t="s">
        <v>257</v>
      </c>
      <c r="L246" s="153"/>
      <c r="M246" s="154" t="s">
        <v>1</v>
      </c>
      <c r="N246" s="155" t="s">
        <v>41</v>
      </c>
      <c r="P246" s="142">
        <f t="shared" si="81"/>
        <v>0</v>
      </c>
      <c r="Q246" s="142">
        <v>1.7999999999999999E-2</v>
      </c>
      <c r="R246" s="142">
        <f t="shared" si="82"/>
        <v>0.11543399999999999</v>
      </c>
      <c r="S246" s="142">
        <v>0</v>
      </c>
      <c r="T246" s="143">
        <f t="shared" si="83"/>
        <v>0</v>
      </c>
      <c r="AR246" s="144" t="s">
        <v>380</v>
      </c>
      <c r="AT246" s="144" t="s">
        <v>423</v>
      </c>
      <c r="AU246" s="144" t="s">
        <v>85</v>
      </c>
      <c r="AY246" s="13" t="s">
        <v>251</v>
      </c>
      <c r="BE246" s="145">
        <f t="shared" si="84"/>
        <v>0</v>
      </c>
      <c r="BF246" s="145">
        <f t="shared" si="85"/>
        <v>0</v>
      </c>
      <c r="BG246" s="145">
        <f t="shared" si="86"/>
        <v>0</v>
      </c>
      <c r="BH246" s="145">
        <f t="shared" si="87"/>
        <v>0</v>
      </c>
      <c r="BI246" s="145">
        <f t="shared" si="88"/>
        <v>0</v>
      </c>
      <c r="BJ246" s="13" t="s">
        <v>83</v>
      </c>
      <c r="BK246" s="145">
        <f t="shared" si="89"/>
        <v>0</v>
      </c>
      <c r="BL246" s="13" t="s">
        <v>315</v>
      </c>
      <c r="BM246" s="144" t="s">
        <v>4979</v>
      </c>
    </row>
    <row r="247" spans="2:65" s="1" customFormat="1" ht="24.2" customHeight="1">
      <c r="B247" s="132"/>
      <c r="C247" s="133" t="s">
        <v>595</v>
      </c>
      <c r="D247" s="133" t="s">
        <v>253</v>
      </c>
      <c r="E247" s="134" t="s">
        <v>1277</v>
      </c>
      <c r="F247" s="135" t="s">
        <v>1278</v>
      </c>
      <c r="G247" s="136" t="s">
        <v>256</v>
      </c>
      <c r="H247" s="137">
        <v>5.83</v>
      </c>
      <c r="I247" s="138"/>
      <c r="J247" s="139">
        <f t="shared" si="80"/>
        <v>0</v>
      </c>
      <c r="K247" s="135" t="s">
        <v>257</v>
      </c>
      <c r="L247" s="28"/>
      <c r="M247" s="140" t="s">
        <v>1</v>
      </c>
      <c r="N247" s="141" t="s">
        <v>41</v>
      </c>
      <c r="P247" s="142">
        <f t="shared" si="81"/>
        <v>0</v>
      </c>
      <c r="Q247" s="142">
        <v>1.5E-3</v>
      </c>
      <c r="R247" s="142">
        <f t="shared" si="82"/>
        <v>8.745000000000001E-3</v>
      </c>
      <c r="S247" s="142">
        <v>0</v>
      </c>
      <c r="T247" s="143">
        <f t="shared" si="83"/>
        <v>0</v>
      </c>
      <c r="AR247" s="144" t="s">
        <v>315</v>
      </c>
      <c r="AT247" s="144" t="s">
        <v>253</v>
      </c>
      <c r="AU247" s="144" t="s">
        <v>85</v>
      </c>
      <c r="AY247" s="13" t="s">
        <v>251</v>
      </c>
      <c r="BE247" s="145">
        <f t="shared" si="84"/>
        <v>0</v>
      </c>
      <c r="BF247" s="145">
        <f t="shared" si="85"/>
        <v>0</v>
      </c>
      <c r="BG247" s="145">
        <f t="shared" si="86"/>
        <v>0</v>
      </c>
      <c r="BH247" s="145">
        <f t="shared" si="87"/>
        <v>0</v>
      </c>
      <c r="BI247" s="145">
        <f t="shared" si="88"/>
        <v>0</v>
      </c>
      <c r="BJ247" s="13" t="s">
        <v>83</v>
      </c>
      <c r="BK247" s="145">
        <f t="shared" si="89"/>
        <v>0</v>
      </c>
      <c r="BL247" s="13" t="s">
        <v>315</v>
      </c>
      <c r="BM247" s="144" t="s">
        <v>4980</v>
      </c>
    </row>
    <row r="248" spans="2:65" s="1" customFormat="1" ht="16.5" customHeight="1">
      <c r="B248" s="132"/>
      <c r="C248" s="133" t="s">
        <v>599</v>
      </c>
      <c r="D248" s="133" t="s">
        <v>253</v>
      </c>
      <c r="E248" s="134" t="s">
        <v>1281</v>
      </c>
      <c r="F248" s="135" t="s">
        <v>1282</v>
      </c>
      <c r="G248" s="136" t="s">
        <v>411</v>
      </c>
      <c r="H248" s="137">
        <v>5.83</v>
      </c>
      <c r="I248" s="138"/>
      <c r="J248" s="139">
        <f t="shared" si="80"/>
        <v>0</v>
      </c>
      <c r="K248" s="135" t="s">
        <v>257</v>
      </c>
      <c r="L248" s="28"/>
      <c r="M248" s="140" t="s">
        <v>1</v>
      </c>
      <c r="N248" s="141" t="s">
        <v>41</v>
      </c>
      <c r="P248" s="142">
        <f t="shared" si="81"/>
        <v>0</v>
      </c>
      <c r="Q248" s="142">
        <v>3.0000000000000001E-5</v>
      </c>
      <c r="R248" s="142">
        <f t="shared" si="82"/>
        <v>1.749E-4</v>
      </c>
      <c r="S248" s="142">
        <v>0</v>
      </c>
      <c r="T248" s="143">
        <f t="shared" si="83"/>
        <v>0</v>
      </c>
      <c r="AR248" s="144" t="s">
        <v>315</v>
      </c>
      <c r="AT248" s="144" t="s">
        <v>253</v>
      </c>
      <c r="AU248" s="144" t="s">
        <v>85</v>
      </c>
      <c r="AY248" s="13" t="s">
        <v>251</v>
      </c>
      <c r="BE248" s="145">
        <f t="shared" si="84"/>
        <v>0</v>
      </c>
      <c r="BF248" s="145">
        <f t="shared" si="85"/>
        <v>0</v>
      </c>
      <c r="BG248" s="145">
        <f t="shared" si="86"/>
        <v>0</v>
      </c>
      <c r="BH248" s="145">
        <f t="shared" si="87"/>
        <v>0</v>
      </c>
      <c r="BI248" s="145">
        <f t="shared" si="88"/>
        <v>0</v>
      </c>
      <c r="BJ248" s="13" t="s">
        <v>83</v>
      </c>
      <c r="BK248" s="145">
        <f t="shared" si="89"/>
        <v>0</v>
      </c>
      <c r="BL248" s="13" t="s">
        <v>315</v>
      </c>
      <c r="BM248" s="144" t="s">
        <v>4981</v>
      </c>
    </row>
    <row r="249" spans="2:65" s="1" customFormat="1" ht="24.2" customHeight="1">
      <c r="B249" s="132"/>
      <c r="C249" s="133" t="s">
        <v>603</v>
      </c>
      <c r="D249" s="133" t="s">
        <v>253</v>
      </c>
      <c r="E249" s="134" t="s">
        <v>1285</v>
      </c>
      <c r="F249" s="135" t="s">
        <v>1286</v>
      </c>
      <c r="G249" s="136" t="s">
        <v>821</v>
      </c>
      <c r="H249" s="160"/>
      <c r="I249" s="138"/>
      <c r="J249" s="139">
        <f t="shared" si="80"/>
        <v>0</v>
      </c>
      <c r="K249" s="135" t="s">
        <v>257</v>
      </c>
      <c r="L249" s="28"/>
      <c r="M249" s="140" t="s">
        <v>1</v>
      </c>
      <c r="N249" s="141" t="s">
        <v>41</v>
      </c>
      <c r="P249" s="142">
        <f t="shared" si="81"/>
        <v>0</v>
      </c>
      <c r="Q249" s="142">
        <v>0</v>
      </c>
      <c r="R249" s="142">
        <f t="shared" si="82"/>
        <v>0</v>
      </c>
      <c r="S249" s="142">
        <v>0</v>
      </c>
      <c r="T249" s="143">
        <f t="shared" si="83"/>
        <v>0</v>
      </c>
      <c r="AR249" s="144" t="s">
        <v>315</v>
      </c>
      <c r="AT249" s="144" t="s">
        <v>253</v>
      </c>
      <c r="AU249" s="144" t="s">
        <v>85</v>
      </c>
      <c r="AY249" s="13" t="s">
        <v>251</v>
      </c>
      <c r="BE249" s="145">
        <f t="shared" si="84"/>
        <v>0</v>
      </c>
      <c r="BF249" s="145">
        <f t="shared" si="85"/>
        <v>0</v>
      </c>
      <c r="BG249" s="145">
        <f t="shared" si="86"/>
        <v>0</v>
      </c>
      <c r="BH249" s="145">
        <f t="shared" si="87"/>
        <v>0</v>
      </c>
      <c r="BI249" s="145">
        <f t="shared" si="88"/>
        <v>0</v>
      </c>
      <c r="BJ249" s="13" t="s">
        <v>83</v>
      </c>
      <c r="BK249" s="145">
        <f t="shared" si="89"/>
        <v>0</v>
      </c>
      <c r="BL249" s="13" t="s">
        <v>315</v>
      </c>
      <c r="BM249" s="144" t="s">
        <v>4982</v>
      </c>
    </row>
    <row r="250" spans="2:65" s="11" customFormat="1" ht="22.9" customHeight="1">
      <c r="B250" s="120"/>
      <c r="D250" s="121" t="s">
        <v>75</v>
      </c>
      <c r="E250" s="130" t="s">
        <v>1288</v>
      </c>
      <c r="F250" s="130" t="s">
        <v>1289</v>
      </c>
      <c r="I250" s="123"/>
      <c r="J250" s="131">
        <f>BK250</f>
        <v>0</v>
      </c>
      <c r="L250" s="120"/>
      <c r="M250" s="125"/>
      <c r="P250" s="126">
        <f>SUM(P251:P255)</f>
        <v>0</v>
      </c>
      <c r="R250" s="126">
        <f>SUM(R251:R255)</f>
        <v>0.60396190000000005</v>
      </c>
      <c r="T250" s="127">
        <f>SUM(T251:T255)</f>
        <v>0</v>
      </c>
      <c r="AR250" s="121" t="s">
        <v>85</v>
      </c>
      <c r="AT250" s="128" t="s">
        <v>75</v>
      </c>
      <c r="AU250" s="128" t="s">
        <v>83</v>
      </c>
      <c r="AY250" s="121" t="s">
        <v>251</v>
      </c>
      <c r="BK250" s="129">
        <f>SUM(BK251:BK255)</f>
        <v>0</v>
      </c>
    </row>
    <row r="251" spans="2:65" s="1" customFormat="1" ht="24.2" customHeight="1">
      <c r="B251" s="132"/>
      <c r="C251" s="133" t="s">
        <v>607</v>
      </c>
      <c r="D251" s="133" t="s">
        <v>253</v>
      </c>
      <c r="E251" s="134" t="s">
        <v>1291</v>
      </c>
      <c r="F251" s="135" t="s">
        <v>3175</v>
      </c>
      <c r="G251" s="136" t="s">
        <v>256</v>
      </c>
      <c r="H251" s="137">
        <v>55.85</v>
      </c>
      <c r="I251" s="138"/>
      <c r="J251" s="139">
        <f>ROUND(I251*H251,2)</f>
        <v>0</v>
      </c>
      <c r="K251" s="135" t="s">
        <v>257</v>
      </c>
      <c r="L251" s="28"/>
      <c r="M251" s="140" t="s">
        <v>1</v>
      </c>
      <c r="N251" s="141" t="s">
        <v>41</v>
      </c>
      <c r="P251" s="142">
        <f>O251*H251</f>
        <v>0</v>
      </c>
      <c r="Q251" s="142">
        <v>3.0000000000000001E-5</v>
      </c>
      <c r="R251" s="142">
        <f>Q251*H251</f>
        <v>1.6755000000000001E-3</v>
      </c>
      <c r="S251" s="142">
        <v>0</v>
      </c>
      <c r="T251" s="143">
        <f>S251*H251</f>
        <v>0</v>
      </c>
      <c r="AR251" s="144" t="s">
        <v>315</v>
      </c>
      <c r="AT251" s="144" t="s">
        <v>253</v>
      </c>
      <c r="AU251" s="144" t="s">
        <v>85</v>
      </c>
      <c r="AY251" s="13" t="s">
        <v>251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3" t="s">
        <v>83</v>
      </c>
      <c r="BK251" s="145">
        <f>ROUND(I251*H251,2)</f>
        <v>0</v>
      </c>
      <c r="BL251" s="13" t="s">
        <v>315</v>
      </c>
      <c r="BM251" s="144" t="s">
        <v>4983</v>
      </c>
    </row>
    <row r="252" spans="2:65" s="1" customFormat="1" ht="24.2" customHeight="1">
      <c r="B252" s="132"/>
      <c r="C252" s="133" t="s">
        <v>611</v>
      </c>
      <c r="D252" s="133" t="s">
        <v>253</v>
      </c>
      <c r="E252" s="134" t="s">
        <v>1295</v>
      </c>
      <c r="F252" s="135" t="s">
        <v>3177</v>
      </c>
      <c r="G252" s="136" t="s">
        <v>256</v>
      </c>
      <c r="H252" s="137">
        <v>55.85</v>
      </c>
      <c r="I252" s="138"/>
      <c r="J252" s="139">
        <f>ROUND(I252*H252,2)</f>
        <v>0</v>
      </c>
      <c r="K252" s="135" t="s">
        <v>257</v>
      </c>
      <c r="L252" s="28"/>
      <c r="M252" s="140" t="s">
        <v>1</v>
      </c>
      <c r="N252" s="141" t="s">
        <v>41</v>
      </c>
      <c r="P252" s="142">
        <f>O252*H252</f>
        <v>0</v>
      </c>
      <c r="Q252" s="142">
        <v>7.5799999999999999E-3</v>
      </c>
      <c r="R252" s="142">
        <f>Q252*H252</f>
        <v>0.42334300000000002</v>
      </c>
      <c r="S252" s="142">
        <v>0</v>
      </c>
      <c r="T252" s="143">
        <f>S252*H252</f>
        <v>0</v>
      </c>
      <c r="AR252" s="144" t="s">
        <v>315</v>
      </c>
      <c r="AT252" s="144" t="s">
        <v>253</v>
      </c>
      <c r="AU252" s="144" t="s">
        <v>85</v>
      </c>
      <c r="AY252" s="13" t="s">
        <v>251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3" t="s">
        <v>83</v>
      </c>
      <c r="BK252" s="145">
        <f>ROUND(I252*H252,2)</f>
        <v>0</v>
      </c>
      <c r="BL252" s="13" t="s">
        <v>315</v>
      </c>
      <c r="BM252" s="144" t="s">
        <v>4984</v>
      </c>
    </row>
    <row r="253" spans="2:65" s="1" customFormat="1" ht="16.5" customHeight="1">
      <c r="B253" s="132"/>
      <c r="C253" s="133" t="s">
        <v>615</v>
      </c>
      <c r="D253" s="133" t="s">
        <v>253</v>
      </c>
      <c r="E253" s="134" t="s">
        <v>1299</v>
      </c>
      <c r="F253" s="135" t="s">
        <v>1300</v>
      </c>
      <c r="G253" s="136" t="s">
        <v>256</v>
      </c>
      <c r="H253" s="137">
        <v>55.85</v>
      </c>
      <c r="I253" s="138"/>
      <c r="J253" s="139">
        <f>ROUND(I253*H253,2)</f>
        <v>0</v>
      </c>
      <c r="K253" s="135" t="s">
        <v>257</v>
      </c>
      <c r="L253" s="28"/>
      <c r="M253" s="140" t="s">
        <v>1</v>
      </c>
      <c r="N253" s="141" t="s">
        <v>41</v>
      </c>
      <c r="P253" s="142">
        <f>O253*H253</f>
        <v>0</v>
      </c>
      <c r="Q253" s="142">
        <v>2.9999999999999997E-4</v>
      </c>
      <c r="R253" s="142">
        <f>Q253*H253</f>
        <v>1.6754999999999999E-2</v>
      </c>
      <c r="S253" s="142">
        <v>0</v>
      </c>
      <c r="T253" s="143">
        <f>S253*H253</f>
        <v>0</v>
      </c>
      <c r="AR253" s="144" t="s">
        <v>315</v>
      </c>
      <c r="AT253" s="144" t="s">
        <v>253</v>
      </c>
      <c r="AU253" s="144" t="s">
        <v>85</v>
      </c>
      <c r="AY253" s="13" t="s">
        <v>251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3" t="s">
        <v>83</v>
      </c>
      <c r="BK253" s="145">
        <f>ROUND(I253*H253,2)</f>
        <v>0</v>
      </c>
      <c r="BL253" s="13" t="s">
        <v>315</v>
      </c>
      <c r="BM253" s="144" t="s">
        <v>4985</v>
      </c>
    </row>
    <row r="254" spans="2:65" s="1" customFormat="1" ht="16.5" customHeight="1">
      <c r="B254" s="132"/>
      <c r="C254" s="146" t="s">
        <v>619</v>
      </c>
      <c r="D254" s="146" t="s">
        <v>423</v>
      </c>
      <c r="E254" s="147" t="s">
        <v>1303</v>
      </c>
      <c r="F254" s="148" t="s">
        <v>1304</v>
      </c>
      <c r="G254" s="149" t="s">
        <v>256</v>
      </c>
      <c r="H254" s="150">
        <v>61.435000000000002</v>
      </c>
      <c r="I254" s="151"/>
      <c r="J254" s="152">
        <f>ROUND(I254*H254,2)</f>
        <v>0</v>
      </c>
      <c r="K254" s="148" t="s">
        <v>257</v>
      </c>
      <c r="L254" s="153"/>
      <c r="M254" s="154" t="s">
        <v>1</v>
      </c>
      <c r="N254" s="155" t="s">
        <v>41</v>
      </c>
      <c r="P254" s="142">
        <f>O254*H254</f>
        <v>0</v>
      </c>
      <c r="Q254" s="142">
        <v>2.64E-3</v>
      </c>
      <c r="R254" s="142">
        <f>Q254*H254</f>
        <v>0.16218840000000001</v>
      </c>
      <c r="S254" s="142">
        <v>0</v>
      </c>
      <c r="T254" s="143">
        <f>S254*H254</f>
        <v>0</v>
      </c>
      <c r="AR254" s="144" t="s">
        <v>380</v>
      </c>
      <c r="AT254" s="144" t="s">
        <v>423</v>
      </c>
      <c r="AU254" s="144" t="s">
        <v>85</v>
      </c>
      <c r="AY254" s="13" t="s">
        <v>251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3" t="s">
        <v>83</v>
      </c>
      <c r="BK254" s="145">
        <f>ROUND(I254*H254,2)</f>
        <v>0</v>
      </c>
      <c r="BL254" s="13" t="s">
        <v>315</v>
      </c>
      <c r="BM254" s="144" t="s">
        <v>4986</v>
      </c>
    </row>
    <row r="255" spans="2:65" s="1" customFormat="1" ht="24.2" customHeight="1">
      <c r="B255" s="132"/>
      <c r="C255" s="133" t="s">
        <v>623</v>
      </c>
      <c r="D255" s="133" t="s">
        <v>253</v>
      </c>
      <c r="E255" s="134" t="s">
        <v>1307</v>
      </c>
      <c r="F255" s="135" t="s">
        <v>1308</v>
      </c>
      <c r="G255" s="136" t="s">
        <v>821</v>
      </c>
      <c r="H255" s="160"/>
      <c r="I255" s="138"/>
      <c r="J255" s="139">
        <f>ROUND(I255*H255,2)</f>
        <v>0</v>
      </c>
      <c r="K255" s="135" t="s">
        <v>257</v>
      </c>
      <c r="L255" s="28"/>
      <c r="M255" s="140" t="s">
        <v>1</v>
      </c>
      <c r="N255" s="141" t="s">
        <v>41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315</v>
      </c>
      <c r="AT255" s="144" t="s">
        <v>253</v>
      </c>
      <c r="AU255" s="144" t="s">
        <v>85</v>
      </c>
      <c r="AY255" s="13" t="s">
        <v>251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3" t="s">
        <v>83</v>
      </c>
      <c r="BK255" s="145">
        <f>ROUND(I255*H255,2)</f>
        <v>0</v>
      </c>
      <c r="BL255" s="13" t="s">
        <v>315</v>
      </c>
      <c r="BM255" s="144" t="s">
        <v>4987</v>
      </c>
    </row>
    <row r="256" spans="2:65" s="11" customFormat="1" ht="22.9" customHeight="1">
      <c r="B256" s="120"/>
      <c r="D256" s="121" t="s">
        <v>75</v>
      </c>
      <c r="E256" s="130" t="s">
        <v>1325</v>
      </c>
      <c r="F256" s="130" t="s">
        <v>1326</v>
      </c>
      <c r="I256" s="123"/>
      <c r="J256" s="131">
        <f>BK256</f>
        <v>0</v>
      </c>
      <c r="L256" s="120"/>
      <c r="M256" s="125"/>
      <c r="P256" s="126">
        <f>SUM(P257:P262)</f>
        <v>0</v>
      </c>
      <c r="R256" s="126">
        <f>SUM(R257:R262)</f>
        <v>0.45734619999999998</v>
      </c>
      <c r="T256" s="127">
        <f>SUM(T257:T262)</f>
        <v>0</v>
      </c>
      <c r="AR256" s="121" t="s">
        <v>85</v>
      </c>
      <c r="AT256" s="128" t="s">
        <v>75</v>
      </c>
      <c r="AU256" s="128" t="s">
        <v>83</v>
      </c>
      <c r="AY256" s="121" t="s">
        <v>251</v>
      </c>
      <c r="BK256" s="129">
        <f>SUM(BK257:BK262)</f>
        <v>0</v>
      </c>
    </row>
    <row r="257" spans="2:65" s="1" customFormat="1" ht="16.5" customHeight="1">
      <c r="B257" s="132"/>
      <c r="C257" s="133" t="s">
        <v>627</v>
      </c>
      <c r="D257" s="133" t="s">
        <v>253</v>
      </c>
      <c r="E257" s="134" t="s">
        <v>1328</v>
      </c>
      <c r="F257" s="135" t="s">
        <v>1329</v>
      </c>
      <c r="G257" s="136" t="s">
        <v>256</v>
      </c>
      <c r="H257" s="137">
        <v>21.79</v>
      </c>
      <c r="I257" s="138"/>
      <c r="J257" s="139">
        <f t="shared" ref="J257:J262" si="90">ROUND(I257*H257,2)</f>
        <v>0</v>
      </c>
      <c r="K257" s="135" t="s">
        <v>257</v>
      </c>
      <c r="L257" s="28"/>
      <c r="M257" s="140" t="s">
        <v>1</v>
      </c>
      <c r="N257" s="141" t="s">
        <v>41</v>
      </c>
      <c r="P257" s="142">
        <f t="shared" ref="P257:P262" si="91">O257*H257</f>
        <v>0</v>
      </c>
      <c r="Q257" s="142">
        <v>2.9999999999999997E-4</v>
      </c>
      <c r="R257" s="142">
        <f t="shared" ref="R257:R262" si="92">Q257*H257</f>
        <v>6.5369999999999994E-3</v>
      </c>
      <c r="S257" s="142">
        <v>0</v>
      </c>
      <c r="T257" s="143">
        <f t="shared" ref="T257:T262" si="93">S257*H257</f>
        <v>0</v>
      </c>
      <c r="AR257" s="144" t="s">
        <v>315</v>
      </c>
      <c r="AT257" s="144" t="s">
        <v>253</v>
      </c>
      <c r="AU257" s="144" t="s">
        <v>85</v>
      </c>
      <c r="AY257" s="13" t="s">
        <v>251</v>
      </c>
      <c r="BE257" s="145">
        <f t="shared" ref="BE257:BE262" si="94">IF(N257="základní",J257,0)</f>
        <v>0</v>
      </c>
      <c r="BF257" s="145">
        <f t="shared" ref="BF257:BF262" si="95">IF(N257="snížená",J257,0)</f>
        <v>0</v>
      </c>
      <c r="BG257" s="145">
        <f t="shared" ref="BG257:BG262" si="96">IF(N257="zákl. přenesená",J257,0)</f>
        <v>0</v>
      </c>
      <c r="BH257" s="145">
        <f t="shared" ref="BH257:BH262" si="97">IF(N257="sníž. přenesená",J257,0)</f>
        <v>0</v>
      </c>
      <c r="BI257" s="145">
        <f t="shared" ref="BI257:BI262" si="98">IF(N257="nulová",J257,0)</f>
        <v>0</v>
      </c>
      <c r="BJ257" s="13" t="s">
        <v>83</v>
      </c>
      <c r="BK257" s="145">
        <f t="shared" ref="BK257:BK262" si="99">ROUND(I257*H257,2)</f>
        <v>0</v>
      </c>
      <c r="BL257" s="13" t="s">
        <v>315</v>
      </c>
      <c r="BM257" s="144" t="s">
        <v>4988</v>
      </c>
    </row>
    <row r="258" spans="2:65" s="1" customFormat="1" ht="24.2" customHeight="1">
      <c r="B258" s="132"/>
      <c r="C258" s="133" t="s">
        <v>631</v>
      </c>
      <c r="D258" s="133" t="s">
        <v>253</v>
      </c>
      <c r="E258" s="134" t="s">
        <v>1332</v>
      </c>
      <c r="F258" s="135" t="s">
        <v>1333</v>
      </c>
      <c r="G258" s="136" t="s">
        <v>256</v>
      </c>
      <c r="H258" s="137">
        <v>21.79</v>
      </c>
      <c r="I258" s="138"/>
      <c r="J258" s="139">
        <f t="shared" si="90"/>
        <v>0</v>
      </c>
      <c r="K258" s="135" t="s">
        <v>257</v>
      </c>
      <c r="L258" s="28"/>
      <c r="M258" s="140" t="s">
        <v>1</v>
      </c>
      <c r="N258" s="141" t="s">
        <v>41</v>
      </c>
      <c r="P258" s="142">
        <f t="shared" si="91"/>
        <v>0</v>
      </c>
      <c r="Q258" s="142">
        <v>1.5E-3</v>
      </c>
      <c r="R258" s="142">
        <f t="shared" si="92"/>
        <v>3.2684999999999999E-2</v>
      </c>
      <c r="S258" s="142">
        <v>0</v>
      </c>
      <c r="T258" s="143">
        <f t="shared" si="93"/>
        <v>0</v>
      </c>
      <c r="AR258" s="144" t="s">
        <v>315</v>
      </c>
      <c r="AT258" s="144" t="s">
        <v>253</v>
      </c>
      <c r="AU258" s="144" t="s">
        <v>85</v>
      </c>
      <c r="AY258" s="13" t="s">
        <v>251</v>
      </c>
      <c r="BE258" s="145">
        <f t="shared" si="94"/>
        <v>0</v>
      </c>
      <c r="BF258" s="145">
        <f t="shared" si="95"/>
        <v>0</v>
      </c>
      <c r="BG258" s="145">
        <f t="shared" si="96"/>
        <v>0</v>
      </c>
      <c r="BH258" s="145">
        <f t="shared" si="97"/>
        <v>0</v>
      </c>
      <c r="BI258" s="145">
        <f t="shared" si="98"/>
        <v>0</v>
      </c>
      <c r="BJ258" s="13" t="s">
        <v>83</v>
      </c>
      <c r="BK258" s="145">
        <f t="shared" si="99"/>
        <v>0</v>
      </c>
      <c r="BL258" s="13" t="s">
        <v>315</v>
      </c>
      <c r="BM258" s="144" t="s">
        <v>4989</v>
      </c>
    </row>
    <row r="259" spans="2:65" s="1" customFormat="1" ht="24.2" customHeight="1">
      <c r="B259" s="132"/>
      <c r="C259" s="133" t="s">
        <v>635</v>
      </c>
      <c r="D259" s="133" t="s">
        <v>253</v>
      </c>
      <c r="E259" s="134" t="s">
        <v>1336</v>
      </c>
      <c r="F259" s="135" t="s">
        <v>4094</v>
      </c>
      <c r="G259" s="136" t="s">
        <v>256</v>
      </c>
      <c r="H259" s="137">
        <v>21.79</v>
      </c>
      <c r="I259" s="138"/>
      <c r="J259" s="139">
        <f t="shared" si="90"/>
        <v>0</v>
      </c>
      <c r="K259" s="135" t="s">
        <v>257</v>
      </c>
      <c r="L259" s="28"/>
      <c r="M259" s="140" t="s">
        <v>1</v>
      </c>
      <c r="N259" s="141" t="s">
        <v>41</v>
      </c>
      <c r="P259" s="142">
        <f t="shared" si="91"/>
        <v>0</v>
      </c>
      <c r="Q259" s="142">
        <v>6.0000000000000001E-3</v>
      </c>
      <c r="R259" s="142">
        <f t="shared" si="92"/>
        <v>0.13074</v>
      </c>
      <c r="S259" s="142">
        <v>0</v>
      </c>
      <c r="T259" s="143">
        <f t="shared" si="93"/>
        <v>0</v>
      </c>
      <c r="AR259" s="144" t="s">
        <v>315</v>
      </c>
      <c r="AT259" s="144" t="s">
        <v>253</v>
      </c>
      <c r="AU259" s="144" t="s">
        <v>85</v>
      </c>
      <c r="AY259" s="13" t="s">
        <v>251</v>
      </c>
      <c r="BE259" s="145">
        <f t="shared" si="94"/>
        <v>0</v>
      </c>
      <c r="BF259" s="145">
        <f t="shared" si="95"/>
        <v>0</v>
      </c>
      <c r="BG259" s="145">
        <f t="shared" si="96"/>
        <v>0</v>
      </c>
      <c r="BH259" s="145">
        <f t="shared" si="97"/>
        <v>0</v>
      </c>
      <c r="BI259" s="145">
        <f t="shared" si="98"/>
        <v>0</v>
      </c>
      <c r="BJ259" s="13" t="s">
        <v>83</v>
      </c>
      <c r="BK259" s="145">
        <f t="shared" si="99"/>
        <v>0</v>
      </c>
      <c r="BL259" s="13" t="s">
        <v>315</v>
      </c>
      <c r="BM259" s="144" t="s">
        <v>4990</v>
      </c>
    </row>
    <row r="260" spans="2:65" s="1" customFormat="1" ht="16.5" customHeight="1">
      <c r="B260" s="132"/>
      <c r="C260" s="146" t="s">
        <v>639</v>
      </c>
      <c r="D260" s="146" t="s">
        <v>423</v>
      </c>
      <c r="E260" s="147" t="s">
        <v>1340</v>
      </c>
      <c r="F260" s="148" t="s">
        <v>1341</v>
      </c>
      <c r="G260" s="149" t="s">
        <v>256</v>
      </c>
      <c r="H260" s="150">
        <v>23.969000000000001</v>
      </c>
      <c r="I260" s="151"/>
      <c r="J260" s="152">
        <f t="shared" si="90"/>
        <v>0</v>
      </c>
      <c r="K260" s="148" t="s">
        <v>257</v>
      </c>
      <c r="L260" s="153"/>
      <c r="M260" s="154" t="s">
        <v>1</v>
      </c>
      <c r="N260" s="155" t="s">
        <v>41</v>
      </c>
      <c r="P260" s="142">
        <f t="shared" si="91"/>
        <v>0</v>
      </c>
      <c r="Q260" s="142">
        <v>1.18E-2</v>
      </c>
      <c r="R260" s="142">
        <f t="shared" si="92"/>
        <v>0.28283419999999998</v>
      </c>
      <c r="S260" s="142">
        <v>0</v>
      </c>
      <c r="T260" s="143">
        <f t="shared" si="93"/>
        <v>0</v>
      </c>
      <c r="AR260" s="144" t="s">
        <v>380</v>
      </c>
      <c r="AT260" s="144" t="s">
        <v>423</v>
      </c>
      <c r="AU260" s="144" t="s">
        <v>85</v>
      </c>
      <c r="AY260" s="13" t="s">
        <v>251</v>
      </c>
      <c r="BE260" s="145">
        <f t="shared" si="94"/>
        <v>0</v>
      </c>
      <c r="BF260" s="145">
        <f t="shared" si="95"/>
        <v>0</v>
      </c>
      <c r="BG260" s="145">
        <f t="shared" si="96"/>
        <v>0</v>
      </c>
      <c r="BH260" s="145">
        <f t="shared" si="97"/>
        <v>0</v>
      </c>
      <c r="BI260" s="145">
        <f t="shared" si="98"/>
        <v>0</v>
      </c>
      <c r="BJ260" s="13" t="s">
        <v>83</v>
      </c>
      <c r="BK260" s="145">
        <f t="shared" si="99"/>
        <v>0</v>
      </c>
      <c r="BL260" s="13" t="s">
        <v>315</v>
      </c>
      <c r="BM260" s="144" t="s">
        <v>4991</v>
      </c>
    </row>
    <row r="261" spans="2:65" s="1" customFormat="1" ht="21.75" customHeight="1">
      <c r="B261" s="132"/>
      <c r="C261" s="133" t="s">
        <v>643</v>
      </c>
      <c r="D261" s="133" t="s">
        <v>253</v>
      </c>
      <c r="E261" s="134" t="s">
        <v>1348</v>
      </c>
      <c r="F261" s="135" t="s">
        <v>1349</v>
      </c>
      <c r="G261" s="136" t="s">
        <v>411</v>
      </c>
      <c r="H261" s="137">
        <v>9.1</v>
      </c>
      <c r="I261" s="138"/>
      <c r="J261" s="139">
        <f t="shared" si="90"/>
        <v>0</v>
      </c>
      <c r="K261" s="135" t="s">
        <v>257</v>
      </c>
      <c r="L261" s="28"/>
      <c r="M261" s="140" t="s">
        <v>1</v>
      </c>
      <c r="N261" s="141" t="s">
        <v>41</v>
      </c>
      <c r="P261" s="142">
        <f t="shared" si="91"/>
        <v>0</v>
      </c>
      <c r="Q261" s="142">
        <v>5.0000000000000001E-4</v>
      </c>
      <c r="R261" s="142">
        <f t="shared" si="92"/>
        <v>4.5500000000000002E-3</v>
      </c>
      <c r="S261" s="142">
        <v>0</v>
      </c>
      <c r="T261" s="143">
        <f t="shared" si="93"/>
        <v>0</v>
      </c>
      <c r="AR261" s="144" t="s">
        <v>315</v>
      </c>
      <c r="AT261" s="144" t="s">
        <v>253</v>
      </c>
      <c r="AU261" s="144" t="s">
        <v>85</v>
      </c>
      <c r="AY261" s="13" t="s">
        <v>251</v>
      </c>
      <c r="BE261" s="145">
        <f t="shared" si="94"/>
        <v>0</v>
      </c>
      <c r="BF261" s="145">
        <f t="shared" si="95"/>
        <v>0</v>
      </c>
      <c r="BG261" s="145">
        <f t="shared" si="96"/>
        <v>0</v>
      </c>
      <c r="BH261" s="145">
        <f t="shared" si="97"/>
        <v>0</v>
      </c>
      <c r="BI261" s="145">
        <f t="shared" si="98"/>
        <v>0</v>
      </c>
      <c r="BJ261" s="13" t="s">
        <v>83</v>
      </c>
      <c r="BK261" s="145">
        <f t="shared" si="99"/>
        <v>0</v>
      </c>
      <c r="BL261" s="13" t="s">
        <v>315</v>
      </c>
      <c r="BM261" s="144" t="s">
        <v>4992</v>
      </c>
    </row>
    <row r="262" spans="2:65" s="1" customFormat="1" ht="24.2" customHeight="1">
      <c r="B262" s="132"/>
      <c r="C262" s="133" t="s">
        <v>647</v>
      </c>
      <c r="D262" s="133" t="s">
        <v>253</v>
      </c>
      <c r="E262" s="134" t="s">
        <v>1352</v>
      </c>
      <c r="F262" s="135" t="s">
        <v>1353</v>
      </c>
      <c r="G262" s="136" t="s">
        <v>821</v>
      </c>
      <c r="H262" s="160"/>
      <c r="I262" s="138"/>
      <c r="J262" s="139">
        <f t="shared" si="90"/>
        <v>0</v>
      </c>
      <c r="K262" s="135" t="s">
        <v>257</v>
      </c>
      <c r="L262" s="28"/>
      <c r="M262" s="140" t="s">
        <v>1</v>
      </c>
      <c r="N262" s="141" t="s">
        <v>41</v>
      </c>
      <c r="P262" s="142">
        <f t="shared" si="91"/>
        <v>0</v>
      </c>
      <c r="Q262" s="142">
        <v>0</v>
      </c>
      <c r="R262" s="142">
        <f t="shared" si="92"/>
        <v>0</v>
      </c>
      <c r="S262" s="142">
        <v>0</v>
      </c>
      <c r="T262" s="143">
        <f t="shared" si="93"/>
        <v>0</v>
      </c>
      <c r="AR262" s="144" t="s">
        <v>315</v>
      </c>
      <c r="AT262" s="144" t="s">
        <v>253</v>
      </c>
      <c r="AU262" s="144" t="s">
        <v>85</v>
      </c>
      <c r="AY262" s="13" t="s">
        <v>251</v>
      </c>
      <c r="BE262" s="145">
        <f t="shared" si="94"/>
        <v>0</v>
      </c>
      <c r="BF262" s="145">
        <f t="shared" si="95"/>
        <v>0</v>
      </c>
      <c r="BG262" s="145">
        <f t="shared" si="96"/>
        <v>0</v>
      </c>
      <c r="BH262" s="145">
        <f t="shared" si="97"/>
        <v>0</v>
      </c>
      <c r="BI262" s="145">
        <f t="shared" si="98"/>
        <v>0</v>
      </c>
      <c r="BJ262" s="13" t="s">
        <v>83</v>
      </c>
      <c r="BK262" s="145">
        <f t="shared" si="99"/>
        <v>0</v>
      </c>
      <c r="BL262" s="13" t="s">
        <v>315</v>
      </c>
      <c r="BM262" s="144" t="s">
        <v>4993</v>
      </c>
    </row>
    <row r="263" spans="2:65" s="11" customFormat="1" ht="22.9" customHeight="1">
      <c r="B263" s="120"/>
      <c r="D263" s="121" t="s">
        <v>75</v>
      </c>
      <c r="E263" s="130" t="s">
        <v>1355</v>
      </c>
      <c r="F263" s="130" t="s">
        <v>1356</v>
      </c>
      <c r="I263" s="123"/>
      <c r="J263" s="131">
        <f>BK263</f>
        <v>0</v>
      </c>
      <c r="L263" s="120"/>
      <c r="M263" s="125"/>
      <c r="P263" s="126">
        <f>SUM(P264:P268)</f>
        <v>0</v>
      </c>
      <c r="R263" s="126">
        <f>SUM(R264:R268)</f>
        <v>1.9999399999999995E-3</v>
      </c>
      <c r="T263" s="127">
        <f>SUM(T264:T268)</f>
        <v>0</v>
      </c>
      <c r="AR263" s="121" t="s">
        <v>85</v>
      </c>
      <c r="AT263" s="128" t="s">
        <v>75</v>
      </c>
      <c r="AU263" s="128" t="s">
        <v>83</v>
      </c>
      <c r="AY263" s="121" t="s">
        <v>251</v>
      </c>
      <c r="BK263" s="129">
        <f>SUM(BK264:BK268)</f>
        <v>0</v>
      </c>
    </row>
    <row r="264" spans="2:65" s="1" customFormat="1" ht="16.5" customHeight="1">
      <c r="B264" s="132"/>
      <c r="C264" s="133" t="s">
        <v>651</v>
      </c>
      <c r="D264" s="133" t="s">
        <v>253</v>
      </c>
      <c r="E264" s="134" t="s">
        <v>4101</v>
      </c>
      <c r="F264" s="135" t="s">
        <v>4102</v>
      </c>
      <c r="G264" s="136" t="s">
        <v>256</v>
      </c>
      <c r="H264" s="137">
        <v>8.1300000000000008</v>
      </c>
      <c r="I264" s="138"/>
      <c r="J264" s="139">
        <f>ROUND(I264*H264,2)</f>
        <v>0</v>
      </c>
      <c r="K264" s="135" t="s">
        <v>707</v>
      </c>
      <c r="L264" s="28"/>
      <c r="M264" s="140" t="s">
        <v>1</v>
      </c>
      <c r="N264" s="141" t="s">
        <v>41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315</v>
      </c>
      <c r="AT264" s="144" t="s">
        <v>253</v>
      </c>
      <c r="AU264" s="144" t="s">
        <v>85</v>
      </c>
      <c r="AY264" s="13" t="s">
        <v>251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3" t="s">
        <v>83</v>
      </c>
      <c r="BK264" s="145">
        <f>ROUND(I264*H264,2)</f>
        <v>0</v>
      </c>
      <c r="BL264" s="13" t="s">
        <v>315</v>
      </c>
      <c r="BM264" s="144" t="s">
        <v>4994</v>
      </c>
    </row>
    <row r="265" spans="2:65" s="1" customFormat="1" ht="29.25">
      <c r="B265" s="28"/>
      <c r="D265" s="156" t="s">
        <v>679</v>
      </c>
      <c r="F265" s="157" t="s">
        <v>4104</v>
      </c>
      <c r="I265" s="158"/>
      <c r="L265" s="28"/>
      <c r="M265" s="159"/>
      <c r="T265" s="52"/>
      <c r="AT265" s="13" t="s">
        <v>679</v>
      </c>
      <c r="AU265" s="13" t="s">
        <v>85</v>
      </c>
    </row>
    <row r="266" spans="2:65" s="1" customFormat="1" ht="24.2" customHeight="1">
      <c r="B266" s="132"/>
      <c r="C266" s="133" t="s">
        <v>655</v>
      </c>
      <c r="D266" s="133" t="s">
        <v>253</v>
      </c>
      <c r="E266" s="134" t="s">
        <v>1358</v>
      </c>
      <c r="F266" s="135" t="s">
        <v>1359</v>
      </c>
      <c r="G266" s="136" t="s">
        <v>256</v>
      </c>
      <c r="H266" s="137">
        <v>5.2629999999999999</v>
      </c>
      <c r="I266" s="138"/>
      <c r="J266" s="139">
        <f>ROUND(I266*H266,2)</f>
        <v>0</v>
      </c>
      <c r="K266" s="135" t="s">
        <v>257</v>
      </c>
      <c r="L266" s="28"/>
      <c r="M266" s="140" t="s">
        <v>1</v>
      </c>
      <c r="N266" s="141" t="s">
        <v>41</v>
      </c>
      <c r="P266" s="142">
        <f>O266*H266</f>
        <v>0</v>
      </c>
      <c r="Q266" s="142">
        <v>1.3999999999999999E-4</v>
      </c>
      <c r="R266" s="142">
        <f>Q266*H266</f>
        <v>7.368199999999999E-4</v>
      </c>
      <c r="S266" s="142">
        <v>0</v>
      </c>
      <c r="T266" s="143">
        <f>S266*H266</f>
        <v>0</v>
      </c>
      <c r="AR266" s="144" t="s">
        <v>315</v>
      </c>
      <c r="AT266" s="144" t="s">
        <v>253</v>
      </c>
      <c r="AU266" s="144" t="s">
        <v>85</v>
      </c>
      <c r="AY266" s="13" t="s">
        <v>251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3" t="s">
        <v>83</v>
      </c>
      <c r="BK266" s="145">
        <f>ROUND(I266*H266,2)</f>
        <v>0</v>
      </c>
      <c r="BL266" s="13" t="s">
        <v>315</v>
      </c>
      <c r="BM266" s="144" t="s">
        <v>4995</v>
      </c>
    </row>
    <row r="267" spans="2:65" s="1" customFormat="1" ht="24.2" customHeight="1">
      <c r="B267" s="132"/>
      <c r="C267" s="133" t="s">
        <v>659</v>
      </c>
      <c r="D267" s="133" t="s">
        <v>253</v>
      </c>
      <c r="E267" s="134" t="s">
        <v>1362</v>
      </c>
      <c r="F267" s="135" t="s">
        <v>1363</v>
      </c>
      <c r="G267" s="136" t="s">
        <v>256</v>
      </c>
      <c r="H267" s="137">
        <v>5.2629999999999999</v>
      </c>
      <c r="I267" s="138"/>
      <c r="J267" s="139">
        <f>ROUND(I267*H267,2)</f>
        <v>0</v>
      </c>
      <c r="K267" s="135" t="s">
        <v>257</v>
      </c>
      <c r="L267" s="28"/>
      <c r="M267" s="140" t="s">
        <v>1</v>
      </c>
      <c r="N267" s="141" t="s">
        <v>41</v>
      </c>
      <c r="P267" s="142">
        <f>O267*H267</f>
        <v>0</v>
      </c>
      <c r="Q267" s="142">
        <v>1.2E-4</v>
      </c>
      <c r="R267" s="142">
        <f>Q267*H267</f>
        <v>6.3155999999999998E-4</v>
      </c>
      <c r="S267" s="142">
        <v>0</v>
      </c>
      <c r="T267" s="143">
        <f>S267*H267</f>
        <v>0</v>
      </c>
      <c r="AR267" s="144" t="s">
        <v>315</v>
      </c>
      <c r="AT267" s="144" t="s">
        <v>253</v>
      </c>
      <c r="AU267" s="144" t="s">
        <v>85</v>
      </c>
      <c r="AY267" s="13" t="s">
        <v>251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3" t="s">
        <v>83</v>
      </c>
      <c r="BK267" s="145">
        <f>ROUND(I267*H267,2)</f>
        <v>0</v>
      </c>
      <c r="BL267" s="13" t="s">
        <v>315</v>
      </c>
      <c r="BM267" s="144" t="s">
        <v>4996</v>
      </c>
    </row>
    <row r="268" spans="2:65" s="1" customFormat="1" ht="24.2" customHeight="1">
      <c r="B268" s="132"/>
      <c r="C268" s="133" t="s">
        <v>663</v>
      </c>
      <c r="D268" s="133" t="s">
        <v>253</v>
      </c>
      <c r="E268" s="134" t="s">
        <v>1366</v>
      </c>
      <c r="F268" s="135" t="s">
        <v>1367</v>
      </c>
      <c r="G268" s="136" t="s">
        <v>256</v>
      </c>
      <c r="H268" s="137">
        <v>5.2629999999999999</v>
      </c>
      <c r="I268" s="138"/>
      <c r="J268" s="139">
        <f>ROUND(I268*H268,2)</f>
        <v>0</v>
      </c>
      <c r="K268" s="135" t="s">
        <v>257</v>
      </c>
      <c r="L268" s="28"/>
      <c r="M268" s="140" t="s">
        <v>1</v>
      </c>
      <c r="N268" s="141" t="s">
        <v>41</v>
      </c>
      <c r="P268" s="142">
        <f>O268*H268</f>
        <v>0</v>
      </c>
      <c r="Q268" s="142">
        <v>1.2E-4</v>
      </c>
      <c r="R268" s="142">
        <f>Q268*H268</f>
        <v>6.3155999999999998E-4</v>
      </c>
      <c r="S268" s="142">
        <v>0</v>
      </c>
      <c r="T268" s="143">
        <f>S268*H268</f>
        <v>0</v>
      </c>
      <c r="AR268" s="144" t="s">
        <v>315</v>
      </c>
      <c r="AT268" s="144" t="s">
        <v>253</v>
      </c>
      <c r="AU268" s="144" t="s">
        <v>85</v>
      </c>
      <c r="AY268" s="13" t="s">
        <v>251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3" t="s">
        <v>83</v>
      </c>
      <c r="BK268" s="145">
        <f>ROUND(I268*H268,2)</f>
        <v>0</v>
      </c>
      <c r="BL268" s="13" t="s">
        <v>315</v>
      </c>
      <c r="BM268" s="144" t="s">
        <v>4997</v>
      </c>
    </row>
    <row r="269" spans="2:65" s="11" customFormat="1" ht="22.9" customHeight="1">
      <c r="B269" s="120"/>
      <c r="D269" s="121" t="s">
        <v>75</v>
      </c>
      <c r="E269" s="130" t="s">
        <v>1369</v>
      </c>
      <c r="F269" s="130" t="s">
        <v>1370</v>
      </c>
      <c r="I269" s="123"/>
      <c r="J269" s="131">
        <f>BK269</f>
        <v>0</v>
      </c>
      <c r="L269" s="120"/>
      <c r="M269" s="125"/>
      <c r="P269" s="126">
        <f>SUM(P270:P271)</f>
        <v>0</v>
      </c>
      <c r="R269" s="126">
        <f>SUM(R270:R271)</f>
        <v>0.12489218000000001</v>
      </c>
      <c r="T269" s="127">
        <f>SUM(T270:T271)</f>
        <v>0</v>
      </c>
      <c r="AR269" s="121" t="s">
        <v>85</v>
      </c>
      <c r="AT269" s="128" t="s">
        <v>75</v>
      </c>
      <c r="AU269" s="128" t="s">
        <v>83</v>
      </c>
      <c r="AY269" s="121" t="s">
        <v>251</v>
      </c>
      <c r="BK269" s="129">
        <f>SUM(BK270:BK271)</f>
        <v>0</v>
      </c>
    </row>
    <row r="270" spans="2:65" s="1" customFormat="1" ht="33" customHeight="1">
      <c r="B270" s="132"/>
      <c r="C270" s="133" t="s">
        <v>667</v>
      </c>
      <c r="D270" s="133" t="s">
        <v>253</v>
      </c>
      <c r="E270" s="134" t="s">
        <v>1372</v>
      </c>
      <c r="F270" s="135" t="s">
        <v>3182</v>
      </c>
      <c r="G270" s="136" t="s">
        <v>256</v>
      </c>
      <c r="H270" s="137">
        <v>254.88200000000001</v>
      </c>
      <c r="I270" s="138"/>
      <c r="J270" s="139">
        <f>ROUND(I270*H270,2)</f>
        <v>0</v>
      </c>
      <c r="K270" s="135" t="s">
        <v>257</v>
      </c>
      <c r="L270" s="28"/>
      <c r="M270" s="140" t="s">
        <v>1</v>
      </c>
      <c r="N270" s="141" t="s">
        <v>41</v>
      </c>
      <c r="P270" s="142">
        <f>O270*H270</f>
        <v>0</v>
      </c>
      <c r="Q270" s="142">
        <v>2.0000000000000001E-4</v>
      </c>
      <c r="R270" s="142">
        <f>Q270*H270</f>
        <v>5.0976400000000005E-2</v>
      </c>
      <c r="S270" s="142">
        <v>0</v>
      </c>
      <c r="T270" s="143">
        <f>S270*H270</f>
        <v>0</v>
      </c>
      <c r="AR270" s="144" t="s">
        <v>315</v>
      </c>
      <c r="AT270" s="144" t="s">
        <v>253</v>
      </c>
      <c r="AU270" s="144" t="s">
        <v>85</v>
      </c>
      <c r="AY270" s="13" t="s">
        <v>251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3" t="s">
        <v>83</v>
      </c>
      <c r="BK270" s="145">
        <f>ROUND(I270*H270,2)</f>
        <v>0</v>
      </c>
      <c r="BL270" s="13" t="s">
        <v>315</v>
      </c>
      <c r="BM270" s="144" t="s">
        <v>4998</v>
      </c>
    </row>
    <row r="271" spans="2:65" s="1" customFormat="1" ht="24.2" customHeight="1">
      <c r="B271" s="132"/>
      <c r="C271" s="133" t="s">
        <v>671</v>
      </c>
      <c r="D271" s="133" t="s">
        <v>253</v>
      </c>
      <c r="E271" s="134" t="s">
        <v>1384</v>
      </c>
      <c r="F271" s="135" t="s">
        <v>1385</v>
      </c>
      <c r="G271" s="136" t="s">
        <v>256</v>
      </c>
      <c r="H271" s="137">
        <v>254.88200000000001</v>
      </c>
      <c r="I271" s="138"/>
      <c r="J271" s="139">
        <f>ROUND(I271*H271,2)</f>
        <v>0</v>
      </c>
      <c r="K271" s="135" t="s">
        <v>257</v>
      </c>
      <c r="L271" s="28"/>
      <c r="M271" s="140" t="s">
        <v>1</v>
      </c>
      <c r="N271" s="141" t="s">
        <v>41</v>
      </c>
      <c r="P271" s="142">
        <f>O271*H271</f>
        <v>0</v>
      </c>
      <c r="Q271" s="142">
        <v>2.9E-4</v>
      </c>
      <c r="R271" s="142">
        <f>Q271*H271</f>
        <v>7.391578E-2</v>
      </c>
      <c r="S271" s="142">
        <v>0</v>
      </c>
      <c r="T271" s="143">
        <f>S271*H271</f>
        <v>0</v>
      </c>
      <c r="AR271" s="144" t="s">
        <v>315</v>
      </c>
      <c r="AT271" s="144" t="s">
        <v>253</v>
      </c>
      <c r="AU271" s="144" t="s">
        <v>85</v>
      </c>
      <c r="AY271" s="13" t="s">
        <v>251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3" t="s">
        <v>83</v>
      </c>
      <c r="BK271" s="145">
        <f>ROUND(I271*H271,2)</f>
        <v>0</v>
      </c>
      <c r="BL271" s="13" t="s">
        <v>315</v>
      </c>
      <c r="BM271" s="144" t="s">
        <v>4999</v>
      </c>
    </row>
    <row r="272" spans="2:65" s="11" customFormat="1" ht="25.9" customHeight="1">
      <c r="B272" s="120"/>
      <c r="D272" s="121" t="s">
        <v>75</v>
      </c>
      <c r="E272" s="122" t="s">
        <v>423</v>
      </c>
      <c r="F272" s="122" t="s">
        <v>4113</v>
      </c>
      <c r="I272" s="123"/>
      <c r="J272" s="124">
        <f>BK272</f>
        <v>0</v>
      </c>
      <c r="L272" s="120"/>
      <c r="M272" s="125"/>
      <c r="P272" s="126">
        <f>P273+P284+P287</f>
        <v>0</v>
      </c>
      <c r="R272" s="126">
        <f>R273+R284+R287</f>
        <v>0</v>
      </c>
      <c r="T272" s="127">
        <f>T273+T284+T287</f>
        <v>0</v>
      </c>
      <c r="AR272" s="121" t="s">
        <v>93</v>
      </c>
      <c r="AT272" s="128" t="s">
        <v>75</v>
      </c>
      <c r="AU272" s="128" t="s">
        <v>76</v>
      </c>
      <c r="AY272" s="121" t="s">
        <v>251</v>
      </c>
      <c r="BK272" s="129">
        <f>BK273+BK284+BK287</f>
        <v>0</v>
      </c>
    </row>
    <row r="273" spans="2:65" s="11" customFormat="1" ht="22.9" customHeight="1">
      <c r="B273" s="120"/>
      <c r="D273" s="121" t="s">
        <v>75</v>
      </c>
      <c r="E273" s="130" t="s">
        <v>5000</v>
      </c>
      <c r="F273" s="130" t="s">
        <v>5001</v>
      </c>
      <c r="I273" s="123"/>
      <c r="J273" s="131">
        <f>BK273</f>
        <v>0</v>
      </c>
      <c r="L273" s="120"/>
      <c r="M273" s="125"/>
      <c r="P273" s="126">
        <f>P274+P278+P280</f>
        <v>0</v>
      </c>
      <c r="R273" s="126">
        <f>R274+R278+R280</f>
        <v>0</v>
      </c>
      <c r="T273" s="127">
        <f>T274+T278+T280</f>
        <v>0</v>
      </c>
      <c r="AR273" s="121" t="s">
        <v>93</v>
      </c>
      <c r="AT273" s="128" t="s">
        <v>75</v>
      </c>
      <c r="AU273" s="128" t="s">
        <v>83</v>
      </c>
      <c r="AY273" s="121" t="s">
        <v>251</v>
      </c>
      <c r="BK273" s="129">
        <f>BK274+BK278+BK280</f>
        <v>0</v>
      </c>
    </row>
    <row r="274" spans="2:65" s="11" customFormat="1" ht="20.85" customHeight="1">
      <c r="B274" s="120"/>
      <c r="D274" s="121" t="s">
        <v>75</v>
      </c>
      <c r="E274" s="130" t="s">
        <v>2000</v>
      </c>
      <c r="F274" s="130" t="s">
        <v>2001</v>
      </c>
      <c r="I274" s="123"/>
      <c r="J274" s="131">
        <f>BK274</f>
        <v>0</v>
      </c>
      <c r="L274" s="120"/>
      <c r="M274" s="125"/>
      <c r="P274" s="126">
        <f>SUM(P275:P277)</f>
        <v>0</v>
      </c>
      <c r="R274" s="126">
        <f>SUM(R275:R277)</f>
        <v>0</v>
      </c>
      <c r="T274" s="127">
        <f>SUM(T275:T277)</f>
        <v>0</v>
      </c>
      <c r="AR274" s="121" t="s">
        <v>83</v>
      </c>
      <c r="AT274" s="128" t="s">
        <v>75</v>
      </c>
      <c r="AU274" s="128" t="s">
        <v>85</v>
      </c>
      <c r="AY274" s="121" t="s">
        <v>251</v>
      </c>
      <c r="BK274" s="129">
        <f>SUM(BK275:BK277)</f>
        <v>0</v>
      </c>
    </row>
    <row r="275" spans="2:65" s="1" customFormat="1" ht="21.75" customHeight="1">
      <c r="B275" s="132"/>
      <c r="C275" s="133" t="s">
        <v>675</v>
      </c>
      <c r="D275" s="133" t="s">
        <v>253</v>
      </c>
      <c r="E275" s="134" t="s">
        <v>2264</v>
      </c>
      <c r="F275" s="135" t="s">
        <v>2265</v>
      </c>
      <c r="G275" s="136" t="s">
        <v>401</v>
      </c>
      <c r="H275" s="137">
        <v>2</v>
      </c>
      <c r="I275" s="138"/>
      <c r="J275" s="139">
        <f>ROUND(I275*H275,2)</f>
        <v>0</v>
      </c>
      <c r="K275" s="135" t="s">
        <v>257</v>
      </c>
      <c r="L275" s="28"/>
      <c r="M275" s="140" t="s">
        <v>1</v>
      </c>
      <c r="N275" s="141" t="s">
        <v>41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258</v>
      </c>
      <c r="AT275" s="144" t="s">
        <v>253</v>
      </c>
      <c r="AU275" s="144" t="s">
        <v>93</v>
      </c>
      <c r="AY275" s="13" t="s">
        <v>251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3" t="s">
        <v>83</v>
      </c>
      <c r="BK275" s="145">
        <f>ROUND(I275*H275,2)</f>
        <v>0</v>
      </c>
      <c r="BL275" s="13" t="s">
        <v>258</v>
      </c>
      <c r="BM275" s="144" t="s">
        <v>5002</v>
      </c>
    </row>
    <row r="276" spans="2:65" s="1" customFormat="1" ht="24.2" customHeight="1">
      <c r="B276" s="132"/>
      <c r="C276" s="133" t="s">
        <v>681</v>
      </c>
      <c r="D276" s="133" t="s">
        <v>253</v>
      </c>
      <c r="E276" s="134" t="s">
        <v>2020</v>
      </c>
      <c r="F276" s="135" t="s">
        <v>2009</v>
      </c>
      <c r="G276" s="136" t="s">
        <v>401</v>
      </c>
      <c r="H276" s="137">
        <v>6</v>
      </c>
      <c r="I276" s="138"/>
      <c r="J276" s="139">
        <f>ROUND(I276*H276,2)</f>
        <v>0</v>
      </c>
      <c r="K276" s="135" t="s">
        <v>257</v>
      </c>
      <c r="L276" s="28"/>
      <c r="M276" s="140" t="s">
        <v>1</v>
      </c>
      <c r="N276" s="141" t="s">
        <v>41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258</v>
      </c>
      <c r="AT276" s="144" t="s">
        <v>253</v>
      </c>
      <c r="AU276" s="144" t="s">
        <v>93</v>
      </c>
      <c r="AY276" s="13" t="s">
        <v>251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3" t="s">
        <v>83</v>
      </c>
      <c r="BK276" s="145">
        <f>ROUND(I276*H276,2)</f>
        <v>0</v>
      </c>
      <c r="BL276" s="13" t="s">
        <v>258</v>
      </c>
      <c r="BM276" s="144" t="s">
        <v>5003</v>
      </c>
    </row>
    <row r="277" spans="2:65" s="1" customFormat="1" ht="21.75" customHeight="1">
      <c r="B277" s="132"/>
      <c r="C277" s="133" t="s">
        <v>685</v>
      </c>
      <c r="D277" s="133" t="s">
        <v>253</v>
      </c>
      <c r="E277" s="134" t="s">
        <v>2255</v>
      </c>
      <c r="F277" s="135" t="s">
        <v>2256</v>
      </c>
      <c r="G277" s="136" t="s">
        <v>401</v>
      </c>
      <c r="H277" s="137">
        <v>14</v>
      </c>
      <c r="I277" s="138"/>
      <c r="J277" s="139">
        <f>ROUND(I277*H277,2)</f>
        <v>0</v>
      </c>
      <c r="K277" s="135" t="s">
        <v>257</v>
      </c>
      <c r="L277" s="28"/>
      <c r="M277" s="140" t="s">
        <v>1</v>
      </c>
      <c r="N277" s="141" t="s">
        <v>41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258</v>
      </c>
      <c r="AT277" s="144" t="s">
        <v>253</v>
      </c>
      <c r="AU277" s="144" t="s">
        <v>93</v>
      </c>
      <c r="AY277" s="13" t="s">
        <v>251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3" t="s">
        <v>83</v>
      </c>
      <c r="BK277" s="145">
        <f>ROUND(I277*H277,2)</f>
        <v>0</v>
      </c>
      <c r="BL277" s="13" t="s">
        <v>258</v>
      </c>
      <c r="BM277" s="144" t="s">
        <v>5004</v>
      </c>
    </row>
    <row r="278" spans="2:65" s="11" customFormat="1" ht="20.85" customHeight="1">
      <c r="B278" s="120"/>
      <c r="D278" s="121" t="s">
        <v>75</v>
      </c>
      <c r="E278" s="130" t="s">
        <v>2937</v>
      </c>
      <c r="F278" s="130" t="s">
        <v>2938</v>
      </c>
      <c r="I278" s="123"/>
      <c r="J278" s="131">
        <f>BK278</f>
        <v>0</v>
      </c>
      <c r="L278" s="120"/>
      <c r="M278" s="125"/>
      <c r="P278" s="126">
        <f>P279</f>
        <v>0</v>
      </c>
      <c r="R278" s="126">
        <f>R279</f>
        <v>0</v>
      </c>
      <c r="T278" s="127">
        <f>T279</f>
        <v>0</v>
      </c>
      <c r="AR278" s="121" t="s">
        <v>83</v>
      </c>
      <c r="AT278" s="128" t="s">
        <v>75</v>
      </c>
      <c r="AU278" s="128" t="s">
        <v>85</v>
      </c>
      <c r="AY278" s="121" t="s">
        <v>251</v>
      </c>
      <c r="BK278" s="129">
        <f>BK279</f>
        <v>0</v>
      </c>
    </row>
    <row r="279" spans="2:65" s="1" customFormat="1" ht="24.2" customHeight="1">
      <c r="B279" s="132"/>
      <c r="C279" s="133" t="s">
        <v>690</v>
      </c>
      <c r="D279" s="133" t="s">
        <v>253</v>
      </c>
      <c r="E279" s="134" t="s">
        <v>4621</v>
      </c>
      <c r="F279" s="135" t="s">
        <v>4622</v>
      </c>
      <c r="G279" s="136" t="s">
        <v>1217</v>
      </c>
      <c r="H279" s="137">
        <v>1</v>
      </c>
      <c r="I279" s="138"/>
      <c r="J279" s="139">
        <f>ROUND(I279*H279,2)</f>
        <v>0</v>
      </c>
      <c r="K279" s="135" t="s">
        <v>257</v>
      </c>
      <c r="L279" s="28"/>
      <c r="M279" s="140" t="s">
        <v>1</v>
      </c>
      <c r="N279" s="141" t="s">
        <v>41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258</v>
      </c>
      <c r="AT279" s="144" t="s">
        <v>253</v>
      </c>
      <c r="AU279" s="144" t="s">
        <v>93</v>
      </c>
      <c r="AY279" s="13" t="s">
        <v>251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3" t="s">
        <v>83</v>
      </c>
      <c r="BK279" s="145">
        <f>ROUND(I279*H279,2)</f>
        <v>0</v>
      </c>
      <c r="BL279" s="13" t="s">
        <v>258</v>
      </c>
      <c r="BM279" s="144" t="s">
        <v>5005</v>
      </c>
    </row>
    <row r="280" spans="2:65" s="11" customFormat="1" ht="20.85" customHeight="1">
      <c r="B280" s="120"/>
      <c r="D280" s="121" t="s">
        <v>75</v>
      </c>
      <c r="E280" s="130" t="s">
        <v>4405</v>
      </c>
      <c r="F280" s="130" t="s">
        <v>2456</v>
      </c>
      <c r="I280" s="123"/>
      <c r="J280" s="131">
        <f>BK280</f>
        <v>0</v>
      </c>
      <c r="L280" s="120"/>
      <c r="M280" s="125"/>
      <c r="P280" s="126">
        <f>SUM(P281:P283)</f>
        <v>0</v>
      </c>
      <c r="R280" s="126">
        <f>SUM(R281:R283)</f>
        <v>0</v>
      </c>
      <c r="T280" s="127">
        <f>SUM(T281:T283)</f>
        <v>0</v>
      </c>
      <c r="AR280" s="121" t="s">
        <v>83</v>
      </c>
      <c r="AT280" s="128" t="s">
        <v>75</v>
      </c>
      <c r="AU280" s="128" t="s">
        <v>85</v>
      </c>
      <c r="AY280" s="121" t="s">
        <v>251</v>
      </c>
      <c r="BK280" s="129">
        <f>SUM(BK281:BK283)</f>
        <v>0</v>
      </c>
    </row>
    <row r="281" spans="2:65" s="1" customFormat="1" ht="24.2" customHeight="1">
      <c r="B281" s="132"/>
      <c r="C281" s="146" t="s">
        <v>694</v>
      </c>
      <c r="D281" s="146" t="s">
        <v>423</v>
      </c>
      <c r="E281" s="147" t="s">
        <v>2891</v>
      </c>
      <c r="F281" s="148" t="s">
        <v>2892</v>
      </c>
      <c r="G281" s="149" t="s">
        <v>401</v>
      </c>
      <c r="H281" s="150">
        <v>14</v>
      </c>
      <c r="I281" s="151"/>
      <c r="J281" s="152">
        <f>ROUND(I281*H281,2)</f>
        <v>0</v>
      </c>
      <c r="K281" s="148" t="s">
        <v>257</v>
      </c>
      <c r="L281" s="153"/>
      <c r="M281" s="154" t="s">
        <v>1</v>
      </c>
      <c r="N281" s="155" t="s">
        <v>41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283</v>
      </c>
      <c r="AT281" s="144" t="s">
        <v>423</v>
      </c>
      <c r="AU281" s="144" t="s">
        <v>93</v>
      </c>
      <c r="AY281" s="13" t="s">
        <v>251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3" t="s">
        <v>83</v>
      </c>
      <c r="BK281" s="145">
        <f>ROUND(I281*H281,2)</f>
        <v>0</v>
      </c>
      <c r="BL281" s="13" t="s">
        <v>258</v>
      </c>
      <c r="BM281" s="144" t="s">
        <v>5006</v>
      </c>
    </row>
    <row r="282" spans="2:65" s="1" customFormat="1" ht="16.5" customHeight="1">
      <c r="B282" s="132"/>
      <c r="C282" s="146" t="s">
        <v>698</v>
      </c>
      <c r="D282" s="146" t="s">
        <v>423</v>
      </c>
      <c r="E282" s="147" t="s">
        <v>2895</v>
      </c>
      <c r="F282" s="148" t="s">
        <v>2896</v>
      </c>
      <c r="G282" s="149" t="s">
        <v>401</v>
      </c>
      <c r="H282" s="150">
        <v>2</v>
      </c>
      <c r="I282" s="151"/>
      <c r="J282" s="152">
        <f>ROUND(I282*H282,2)</f>
        <v>0</v>
      </c>
      <c r="K282" s="148" t="s">
        <v>257</v>
      </c>
      <c r="L282" s="153"/>
      <c r="M282" s="154" t="s">
        <v>1</v>
      </c>
      <c r="N282" s="155" t="s">
        <v>41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283</v>
      </c>
      <c r="AT282" s="144" t="s">
        <v>423</v>
      </c>
      <c r="AU282" s="144" t="s">
        <v>93</v>
      </c>
      <c r="AY282" s="13" t="s">
        <v>251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3" t="s">
        <v>83</v>
      </c>
      <c r="BK282" s="145">
        <f>ROUND(I282*H282,2)</f>
        <v>0</v>
      </c>
      <c r="BL282" s="13" t="s">
        <v>258</v>
      </c>
      <c r="BM282" s="144" t="s">
        <v>5007</v>
      </c>
    </row>
    <row r="283" spans="2:65" s="1" customFormat="1" ht="24.2" customHeight="1">
      <c r="B283" s="132"/>
      <c r="C283" s="146" t="s">
        <v>703</v>
      </c>
      <c r="D283" s="146" t="s">
        <v>423</v>
      </c>
      <c r="E283" s="147" t="s">
        <v>2493</v>
      </c>
      <c r="F283" s="148" t="s">
        <v>2009</v>
      </c>
      <c r="G283" s="149" t="s">
        <v>401</v>
      </c>
      <c r="H283" s="150">
        <v>6</v>
      </c>
      <c r="I283" s="151"/>
      <c r="J283" s="152">
        <f>ROUND(I283*H283,2)</f>
        <v>0</v>
      </c>
      <c r="K283" s="148" t="s">
        <v>257</v>
      </c>
      <c r="L283" s="153"/>
      <c r="M283" s="154" t="s">
        <v>1</v>
      </c>
      <c r="N283" s="155" t="s">
        <v>41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283</v>
      </c>
      <c r="AT283" s="144" t="s">
        <v>423</v>
      </c>
      <c r="AU283" s="144" t="s">
        <v>93</v>
      </c>
      <c r="AY283" s="13" t="s">
        <v>251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3" t="s">
        <v>83</v>
      </c>
      <c r="BK283" s="145">
        <f>ROUND(I283*H283,2)</f>
        <v>0</v>
      </c>
      <c r="BL283" s="13" t="s">
        <v>258</v>
      </c>
      <c r="BM283" s="144" t="s">
        <v>5008</v>
      </c>
    </row>
    <row r="284" spans="2:65" s="11" customFormat="1" ht="22.9" customHeight="1">
      <c r="B284" s="120"/>
      <c r="D284" s="121" t="s">
        <v>75</v>
      </c>
      <c r="E284" s="130" t="s">
        <v>3023</v>
      </c>
      <c r="F284" s="130" t="s">
        <v>3024</v>
      </c>
      <c r="I284" s="123"/>
      <c r="J284" s="131">
        <f>BK284</f>
        <v>0</v>
      </c>
      <c r="L284" s="120"/>
      <c r="M284" s="125"/>
      <c r="P284" s="126">
        <f>SUM(P285:P286)</f>
        <v>0</v>
      </c>
      <c r="R284" s="126">
        <f>SUM(R285:R286)</f>
        <v>0</v>
      </c>
      <c r="T284" s="127">
        <f>SUM(T285:T286)</f>
        <v>0</v>
      </c>
      <c r="AR284" s="121" t="s">
        <v>258</v>
      </c>
      <c r="AT284" s="128" t="s">
        <v>75</v>
      </c>
      <c r="AU284" s="128" t="s">
        <v>83</v>
      </c>
      <c r="AY284" s="121" t="s">
        <v>251</v>
      </c>
      <c r="BK284" s="129">
        <f>SUM(BK285:BK286)</f>
        <v>0</v>
      </c>
    </row>
    <row r="285" spans="2:65" s="1" customFormat="1" ht="16.5" customHeight="1">
      <c r="B285" s="132"/>
      <c r="C285" s="133" t="s">
        <v>709</v>
      </c>
      <c r="D285" s="133" t="s">
        <v>253</v>
      </c>
      <c r="E285" s="134" t="s">
        <v>4640</v>
      </c>
      <c r="F285" s="135" t="s">
        <v>3027</v>
      </c>
      <c r="G285" s="136" t="s">
        <v>706</v>
      </c>
      <c r="H285" s="137">
        <v>6.0999999999999999E-2</v>
      </c>
      <c r="I285" s="138"/>
      <c r="J285" s="139">
        <f>ROUND(I285*H285,2)</f>
        <v>0</v>
      </c>
      <c r="K285" s="135" t="s">
        <v>257</v>
      </c>
      <c r="L285" s="28"/>
      <c r="M285" s="140" t="s">
        <v>1</v>
      </c>
      <c r="N285" s="141" t="s">
        <v>41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3028</v>
      </c>
      <c r="AT285" s="144" t="s">
        <v>253</v>
      </c>
      <c r="AU285" s="144" t="s">
        <v>85</v>
      </c>
      <c r="AY285" s="13" t="s">
        <v>251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3" t="s">
        <v>83</v>
      </c>
      <c r="BK285" s="145">
        <f>ROUND(I285*H285,2)</f>
        <v>0</v>
      </c>
      <c r="BL285" s="13" t="s">
        <v>3028</v>
      </c>
      <c r="BM285" s="144" t="s">
        <v>5009</v>
      </c>
    </row>
    <row r="286" spans="2:65" s="1" customFormat="1" ht="16.5" customHeight="1">
      <c r="B286" s="132"/>
      <c r="C286" s="133" t="s">
        <v>713</v>
      </c>
      <c r="D286" s="133" t="s">
        <v>253</v>
      </c>
      <c r="E286" s="134" t="s">
        <v>4642</v>
      </c>
      <c r="F286" s="135" t="s">
        <v>4643</v>
      </c>
      <c r="G286" s="136" t="s">
        <v>706</v>
      </c>
      <c r="H286" s="137">
        <v>6.0999999999999999E-2</v>
      </c>
      <c r="I286" s="138"/>
      <c r="J286" s="139">
        <f>ROUND(I286*H286,2)</f>
        <v>0</v>
      </c>
      <c r="K286" s="135" t="s">
        <v>257</v>
      </c>
      <c r="L286" s="28"/>
      <c r="M286" s="140" t="s">
        <v>1</v>
      </c>
      <c r="N286" s="141" t="s">
        <v>41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3028</v>
      </c>
      <c r="AT286" s="144" t="s">
        <v>253</v>
      </c>
      <c r="AU286" s="144" t="s">
        <v>85</v>
      </c>
      <c r="AY286" s="13" t="s">
        <v>251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3" t="s">
        <v>83</v>
      </c>
      <c r="BK286" s="145">
        <f>ROUND(I286*H286,2)</f>
        <v>0</v>
      </c>
      <c r="BL286" s="13" t="s">
        <v>3028</v>
      </c>
      <c r="BM286" s="144" t="s">
        <v>5010</v>
      </c>
    </row>
    <row r="287" spans="2:65" s="11" customFormat="1" ht="22.9" customHeight="1">
      <c r="B287" s="120"/>
      <c r="D287" s="121" t="s">
        <v>75</v>
      </c>
      <c r="E287" s="130" t="s">
        <v>3237</v>
      </c>
      <c r="F287" s="130" t="s">
        <v>3238</v>
      </c>
      <c r="I287" s="123"/>
      <c r="J287" s="131">
        <f>BK287</f>
        <v>0</v>
      </c>
      <c r="L287" s="120"/>
      <c r="M287" s="125"/>
      <c r="P287" s="126">
        <f>P288</f>
        <v>0</v>
      </c>
      <c r="R287" s="126">
        <f>R288</f>
        <v>0</v>
      </c>
      <c r="T287" s="127">
        <f>T288</f>
        <v>0</v>
      </c>
      <c r="AR287" s="121" t="s">
        <v>270</v>
      </c>
      <c r="AT287" s="128" t="s">
        <v>75</v>
      </c>
      <c r="AU287" s="128" t="s">
        <v>83</v>
      </c>
      <c r="AY287" s="121" t="s">
        <v>251</v>
      </c>
      <c r="BK287" s="129">
        <f>BK288</f>
        <v>0</v>
      </c>
    </row>
    <row r="288" spans="2:65" s="1" customFormat="1" ht="16.5" customHeight="1">
      <c r="B288" s="132"/>
      <c r="C288" s="133" t="s">
        <v>717</v>
      </c>
      <c r="D288" s="133" t="s">
        <v>253</v>
      </c>
      <c r="E288" s="134" t="s">
        <v>4831</v>
      </c>
      <c r="F288" s="135" t="s">
        <v>3240</v>
      </c>
      <c r="G288" s="136" t="s">
        <v>706</v>
      </c>
      <c r="H288" s="137">
        <v>6.0999999999999999E-2</v>
      </c>
      <c r="I288" s="138"/>
      <c r="J288" s="139">
        <f>ROUND(I288*H288,2)</f>
        <v>0</v>
      </c>
      <c r="K288" s="135" t="s">
        <v>257</v>
      </c>
      <c r="L288" s="28"/>
      <c r="M288" s="161" t="s">
        <v>1</v>
      </c>
      <c r="N288" s="162" t="s">
        <v>41</v>
      </c>
      <c r="O288" s="163"/>
      <c r="P288" s="164">
        <f>O288*H288</f>
        <v>0</v>
      </c>
      <c r="Q288" s="164">
        <v>0</v>
      </c>
      <c r="R288" s="164">
        <f>Q288*H288</f>
        <v>0</v>
      </c>
      <c r="S288" s="164">
        <v>0</v>
      </c>
      <c r="T288" s="165">
        <f>S288*H288</f>
        <v>0</v>
      </c>
      <c r="AR288" s="144" t="s">
        <v>258</v>
      </c>
      <c r="AT288" s="144" t="s">
        <v>253</v>
      </c>
      <c r="AU288" s="144" t="s">
        <v>85</v>
      </c>
      <c r="AY288" s="13" t="s">
        <v>251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3" t="s">
        <v>83</v>
      </c>
      <c r="BK288" s="145">
        <f>ROUND(I288*H288,2)</f>
        <v>0</v>
      </c>
      <c r="BL288" s="13" t="s">
        <v>258</v>
      </c>
      <c r="BM288" s="144" t="s">
        <v>5011</v>
      </c>
    </row>
    <row r="289" spans="2:12" s="1" customFormat="1" ht="6.95" customHeight="1">
      <c r="B289" s="40"/>
      <c r="C289" s="41"/>
      <c r="D289" s="41"/>
      <c r="E289" s="41"/>
      <c r="F289" s="41"/>
      <c r="G289" s="41"/>
      <c r="H289" s="41"/>
      <c r="I289" s="41"/>
      <c r="J289" s="41"/>
      <c r="K289" s="41"/>
      <c r="L289" s="28"/>
    </row>
  </sheetData>
  <autoFilter ref="C141:K288" xr:uid="{00000000-0009-0000-0000-00001D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60</vt:i4>
      </vt:variant>
    </vt:vector>
  </HeadingPairs>
  <TitlesOfParts>
    <vt:vector size="90" baseType="lpstr">
      <vt:lpstr>Rekapitulace stavby</vt:lpstr>
      <vt:lpstr>SO 01.01 - STAVEBNÍ ČÁST ...</vt:lpstr>
      <vt:lpstr>SO 01.02 - ZTI I.etapa PŘ...</vt:lpstr>
      <vt:lpstr>SO 01.03 - STLAČENÝ VZDUC...</vt:lpstr>
      <vt:lpstr>SO 01.04 - VYTÁPĚNÍ I.eta...</vt:lpstr>
      <vt:lpstr>SO 01.05 - VZDUCHOTECHNIK...</vt:lpstr>
      <vt:lpstr>SO 01.06 - ELEKTROINSTALA...</vt:lpstr>
      <vt:lpstr>IO 01 - VENKOVNÍ KANALIZA...</vt:lpstr>
      <vt:lpstr>SO 01.01_DOP - Stavební č...</vt:lpstr>
      <vt:lpstr>SO 01.04_NEP - VYTÁPĚNÍ I...</vt:lpstr>
      <vt:lpstr>SO 01.05_NEP - VZDUCHOTEC...</vt:lpstr>
      <vt:lpstr>SO 01.06_NEP - ELEKTROINS...</vt:lpstr>
      <vt:lpstr>SO 01.07_NEP - VRN I.etap...</vt:lpstr>
      <vt:lpstr>SO 01.2_NEP - Zpevněné pl...</vt:lpstr>
      <vt:lpstr>IO 01_NEP - VENKOVNÍ KANA...</vt:lpstr>
      <vt:lpstr>SO 02.01 - STAVEBNÍ ČÁST ...</vt:lpstr>
      <vt:lpstr>SO 02.02 - ZTI II.etapa S...</vt:lpstr>
      <vt:lpstr>SO 02.03 - STLAČENÝ VZDUC...</vt:lpstr>
      <vt:lpstr>SO 02.04 - VYTÁPĚNÍ II.et...</vt:lpstr>
      <vt:lpstr>SO 02.05 - VZDUCHOTECHNIK...</vt:lpstr>
      <vt:lpstr>SO 02.06 - ELEKTROINSTALA...</vt:lpstr>
      <vt:lpstr>IO 02 - VENKOVNÍ KANALIZA...</vt:lpstr>
      <vt:lpstr>SO 02.01_DOP - Stavební č...</vt:lpstr>
      <vt:lpstr>SO 02.04_NEP - VYTÁPĚNÍ I...</vt:lpstr>
      <vt:lpstr>SO 02.05_NEP - VZDUCHOTEC...</vt:lpstr>
      <vt:lpstr>SO 02.06_NEP - ELEKTROINS...</vt:lpstr>
      <vt:lpstr>SO 02.07_NEP - VRN II.eta...</vt:lpstr>
      <vt:lpstr>SO 02.2 - Zpevněné plochy...</vt:lpstr>
      <vt:lpstr>IO 02_NEP - VENKOVNÍ KANA...</vt:lpstr>
      <vt:lpstr>II.NEZP - II.etapa STAVEB...</vt:lpstr>
      <vt:lpstr>'II.NEZP - II.etapa STAVEB...'!Názvy_tisku</vt:lpstr>
      <vt:lpstr>'IO 01 - VENKOVNÍ KANALIZA...'!Názvy_tisku</vt:lpstr>
      <vt:lpstr>'IO 01_NEP - VENKOVNÍ KANA...'!Názvy_tisku</vt:lpstr>
      <vt:lpstr>'IO 02 - VENKOVNÍ KANALIZA...'!Názvy_tisku</vt:lpstr>
      <vt:lpstr>'IO 02_NEP - VENKOVNÍ KANA...'!Názvy_tisku</vt:lpstr>
      <vt:lpstr>'Rekapitulace stavby'!Názvy_tisku</vt:lpstr>
      <vt:lpstr>'SO 01.01 - STAVEBNÍ ČÁST ...'!Názvy_tisku</vt:lpstr>
      <vt:lpstr>'SO 01.01_DOP - Stavební č...'!Názvy_tisku</vt:lpstr>
      <vt:lpstr>'SO 01.02 - ZTI I.etapa PŘ...'!Názvy_tisku</vt:lpstr>
      <vt:lpstr>'SO 01.03 - STLAČENÝ VZDUC...'!Názvy_tisku</vt:lpstr>
      <vt:lpstr>'SO 01.04 - VYTÁPĚNÍ I.eta...'!Názvy_tisku</vt:lpstr>
      <vt:lpstr>'SO 01.04_NEP - VYTÁPĚNÍ I...'!Názvy_tisku</vt:lpstr>
      <vt:lpstr>'SO 01.05 - VZDUCHOTECHNIK...'!Názvy_tisku</vt:lpstr>
      <vt:lpstr>'SO 01.05_NEP - VZDUCHOTEC...'!Názvy_tisku</vt:lpstr>
      <vt:lpstr>'SO 01.06 - ELEKTROINSTALA...'!Názvy_tisku</vt:lpstr>
      <vt:lpstr>'SO 01.06_NEP - ELEKTROINS...'!Názvy_tisku</vt:lpstr>
      <vt:lpstr>'SO 01.07_NEP - VRN I.etap...'!Názvy_tisku</vt:lpstr>
      <vt:lpstr>'SO 01.2_NEP - Zpevněné pl...'!Názvy_tisku</vt:lpstr>
      <vt:lpstr>'SO 02.01 - STAVEBNÍ ČÁST ...'!Názvy_tisku</vt:lpstr>
      <vt:lpstr>'SO 02.01_DOP - Stavební č...'!Názvy_tisku</vt:lpstr>
      <vt:lpstr>'SO 02.02 - ZTI II.etapa S...'!Názvy_tisku</vt:lpstr>
      <vt:lpstr>'SO 02.03 - STLAČENÝ VZDUC...'!Názvy_tisku</vt:lpstr>
      <vt:lpstr>'SO 02.04 - VYTÁPĚNÍ II.et...'!Názvy_tisku</vt:lpstr>
      <vt:lpstr>'SO 02.04_NEP - VYTÁPĚNÍ I...'!Názvy_tisku</vt:lpstr>
      <vt:lpstr>'SO 02.05 - VZDUCHOTECHNIK...'!Názvy_tisku</vt:lpstr>
      <vt:lpstr>'SO 02.05_NEP - VZDUCHOTEC...'!Názvy_tisku</vt:lpstr>
      <vt:lpstr>'SO 02.06 - ELEKTROINSTALA...'!Názvy_tisku</vt:lpstr>
      <vt:lpstr>'SO 02.06_NEP - ELEKTROINS...'!Názvy_tisku</vt:lpstr>
      <vt:lpstr>'SO 02.07_NEP - VRN II.eta...'!Názvy_tisku</vt:lpstr>
      <vt:lpstr>'SO 02.2 - Zpevněné plochy...'!Názvy_tisku</vt:lpstr>
      <vt:lpstr>'II.NEZP - II.etapa STAVEB...'!Oblast_tisku</vt:lpstr>
      <vt:lpstr>'IO 01 - VENKOVNÍ KANALIZA...'!Oblast_tisku</vt:lpstr>
      <vt:lpstr>'IO 01_NEP - VENKOVNÍ KANA...'!Oblast_tisku</vt:lpstr>
      <vt:lpstr>'IO 02 - VENKOVNÍ KANALIZA...'!Oblast_tisku</vt:lpstr>
      <vt:lpstr>'IO 02_NEP - VENKOVNÍ KANA...'!Oblast_tisku</vt:lpstr>
      <vt:lpstr>'Rekapitulace stavby'!Oblast_tisku</vt:lpstr>
      <vt:lpstr>'SO 01.01 - STAVEBNÍ ČÁST ...'!Oblast_tisku</vt:lpstr>
      <vt:lpstr>'SO 01.01_DOP - Stavební č...'!Oblast_tisku</vt:lpstr>
      <vt:lpstr>'SO 01.02 - ZTI I.etapa PŘ...'!Oblast_tisku</vt:lpstr>
      <vt:lpstr>'SO 01.03 - STLAČENÝ VZDUC...'!Oblast_tisku</vt:lpstr>
      <vt:lpstr>'SO 01.04 - VYTÁPĚNÍ I.eta...'!Oblast_tisku</vt:lpstr>
      <vt:lpstr>'SO 01.04_NEP - VYTÁPĚNÍ I...'!Oblast_tisku</vt:lpstr>
      <vt:lpstr>'SO 01.05 - VZDUCHOTECHNIK...'!Oblast_tisku</vt:lpstr>
      <vt:lpstr>'SO 01.05_NEP - VZDUCHOTEC...'!Oblast_tisku</vt:lpstr>
      <vt:lpstr>'SO 01.06 - ELEKTROINSTALA...'!Oblast_tisku</vt:lpstr>
      <vt:lpstr>'SO 01.06_NEP - ELEKTROINS...'!Oblast_tisku</vt:lpstr>
      <vt:lpstr>'SO 01.07_NEP - VRN I.etap...'!Oblast_tisku</vt:lpstr>
      <vt:lpstr>'SO 01.2_NEP - Zpevněné pl...'!Oblast_tisku</vt:lpstr>
      <vt:lpstr>'SO 02.01 - STAVEBNÍ ČÁST ...'!Oblast_tisku</vt:lpstr>
      <vt:lpstr>'SO 02.01_DOP - Stavební č...'!Oblast_tisku</vt:lpstr>
      <vt:lpstr>'SO 02.02 - ZTI II.etapa S...'!Oblast_tisku</vt:lpstr>
      <vt:lpstr>'SO 02.03 - STLAČENÝ VZDUC...'!Oblast_tisku</vt:lpstr>
      <vt:lpstr>'SO 02.04 - VYTÁPĚNÍ II.et...'!Oblast_tisku</vt:lpstr>
      <vt:lpstr>'SO 02.04_NEP - VYTÁPĚNÍ I...'!Oblast_tisku</vt:lpstr>
      <vt:lpstr>'SO 02.05 - VZDUCHOTECHNIK...'!Oblast_tisku</vt:lpstr>
      <vt:lpstr>'SO 02.05_NEP - VZDUCHOTEC...'!Oblast_tisku</vt:lpstr>
      <vt:lpstr>'SO 02.06 - ELEKTROINSTALA...'!Oblast_tisku</vt:lpstr>
      <vt:lpstr>'SO 02.06_NEP - ELEKTROINS...'!Oblast_tisku</vt:lpstr>
      <vt:lpstr>'SO 02.07_NEP - VRN II.eta...'!Oblast_tisku</vt:lpstr>
      <vt:lpstr>'SO 02.2 - Zpevněné plochy...'!Oblast_tisku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radka.chaloupkova</cp:lastModifiedBy>
  <dcterms:created xsi:type="dcterms:W3CDTF">2024-01-31T15:50:52Z</dcterms:created>
  <dcterms:modified xsi:type="dcterms:W3CDTF">2024-01-31T15:54:31Z</dcterms:modified>
</cp:coreProperties>
</file>