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60" windowWidth="27500" windowHeight="14250" activeTab="0"/>
  </bookViews>
  <sheets>
    <sheet name="Rekapitulace stavby" sheetId="1" r:id="rId1"/>
    <sheet name="01 - obkladačské práce" sheetId="2" r:id="rId2"/>
    <sheet name="02 - ZTI" sheetId="3" r:id="rId3"/>
    <sheet name="03 - silnoproud " sheetId="6" r:id="rId4"/>
  </sheets>
  <externalReferences>
    <externalReference r:id="rId7"/>
  </externalReferences>
  <definedNames>
    <definedName name="_xlnm._FilterDatabase" localSheetId="1" hidden="1">'01 - obkladačské práce'!$C$130:$K$241</definedName>
    <definedName name="_xlnm._FilterDatabase" localSheetId="2" hidden="1">'02 - ZTI'!$C$124:$K$186</definedName>
    <definedName name="_xlnm._FilterDatabase" localSheetId="3" hidden="1">'03 - silnoproud '!$C$131:$K$176</definedName>
    <definedName name="_xlnm.Print_Area" localSheetId="1">'01 - obkladačské práce'!$C$4:$J$76,'01 - obkladačské práce'!$C$118:$J$241</definedName>
    <definedName name="_xlnm.Print_Area" localSheetId="2">'02 - ZTI'!$C$4:$J$76,'02 - ZTI'!$C$112:$J$186</definedName>
    <definedName name="_xlnm.Print_Area" localSheetId="3">'03 - silnoproud '!$C$4:$J$76,'03 - silnoproud '!$C$82:$J$113,'03 - silnoproud '!$C$119:$K$176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'01 - obkladačské práce'!$130:$130</definedName>
    <definedName name="_xlnm.Print_Titles" localSheetId="2">'02 - ZTI'!$124:$124</definedName>
    <definedName name="_xlnm.Print_Titles" localSheetId="3">'03 - silnoproud '!$131:$131</definedName>
  </definedNames>
  <calcPr calcId="145621"/>
</workbook>
</file>

<file path=xl/sharedStrings.xml><?xml version="1.0" encoding="utf-8"?>
<sst xmlns="http://schemas.openxmlformats.org/spreadsheetml/2006/main" count="2969" uniqueCount="716">
  <si>
    <t>Export Komplet</t>
  </si>
  <si>
    <t/>
  </si>
  <si>
    <t>2.0</t>
  </si>
  <si>
    <t>False</t>
  </si>
  <si>
    <t>{506ddafb-c2f0-451d-aa63-4dad1346c62a}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</si>
  <si>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</si>
  <si>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</si>
  <si>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</si>
  <si>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</si>
  <si>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</si>
  <si>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</si>
  <si>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</si>
  <si>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</si>
  <si>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08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</si>
  <si>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</si>
  <si>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</si>
  <si>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</si>
  <si>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</si>
  <si>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</si>
  <si>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</si>
  <si>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</si>
  <si>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</si>
  <si>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</si>
  <si>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</si>
  <si>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</si>
  <si>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</si>
  <si>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</si>
  <si>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</si>
  <si>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</si>
  <si>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</si>
  <si>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</si>
  <si>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</si>
  <si>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</si>
  <si>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</si>
  <si>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</si>
  <si>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</si>
  <si>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</si>
  <si>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</si>
  <si>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</si>
  <si>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</si>
  <si>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</si>
  <si>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</si>
  <si>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</si>
  <si>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</si>
  <si>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</si>
  <si>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</si>
  <si>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</si>
  <si>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</si>
  <si>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</si>
  <si>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</si>
  <si>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</si>
  <si>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</si>
  <si>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</si>
  <si>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</si>
  <si>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</si>
  <si>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</si>
  <si>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</si>
  <si>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</si>
  <si>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</si>
  <si>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</si>
  <si>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</si>
  <si>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</si>
  <si>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</si>
  <si>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</si>
  <si>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</si>
  <si>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</si>
  <si>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</si>
  <si>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</si>
  <si>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</si>
  <si>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</si>
  <si>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</si>
  <si>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</si>
  <si>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</si>
  <si>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</si>
  <si>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</si>
  <si>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</si>
  <si>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{7ccacc0f-4e89-4529-bd16-ebd7b42f3051}</t>
  </si>
  <si>
    <t>2</t>
  </si>
  <si>
    <t>02</t>
  </si>
  <si>
    <t>{7786e670-a5fb-46b6-9dc7-64adc7ba4419}</t>
  </si>
  <si>
    <t>03</t>
  </si>
  <si>
    <t>{a20fc150-22c3-479e-9d6f-3d45a21f0c7d}</t>
  </si>
  <si>
    <t>KRYCÍ LIST SOUPISU PRACÍ</t>
  </si>
  <si>
    <t>Objekt:</t>
  </si>
  <si>
    <t>01 - obkladačské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</si>
  <si>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</si>
  <si>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</si>
  <si>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</si>
  <si>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</si>
  <si>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</si>
  <si>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</si>
  <si>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</si>
  <si>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</si>
  <si>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</si>
  <si>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</si>
  <si>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</si>
  <si>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</si>
  <si>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</si>
  <si>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</si>
  <si>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</si>
  <si>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</si>
  <si>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</si>
  <si>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</si>
  <si>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</si>
  <si>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</si>
  <si>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</si>
  <si>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</si>
  <si>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</si>
  <si>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</si>
  <si>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</si>
  <si>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</si>
  <si>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</si>
  <si>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</si>
  <si>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</si>
  <si>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</si>
  <si>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</si>
  <si>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</si>
  <si>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</si>
  <si>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</si>
  <si>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</si>
  <si>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</si>
  <si>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</si>
  <si>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</si>
  <si>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</si>
  <si>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317168011.HLZ</t>
  </si>
  <si>
    <t>Překlad plochý 11,5 dl 1000 mm - nika</t>
  </si>
  <si>
    <t>kus</t>
  </si>
  <si>
    <t>4</t>
  </si>
  <si>
    <t>1374439416</t>
  </si>
  <si>
    <t>VV</t>
  </si>
  <si>
    <t>"nika"2</t>
  </si>
  <si>
    <t>346272216.PFX</t>
  </si>
  <si>
    <t>m2</t>
  </si>
  <si>
    <t>-1282722110</t>
  </si>
  <si>
    <t>"geberit"1,0*1,3</t>
  </si>
  <si>
    <t>346272246R1</t>
  </si>
  <si>
    <t>Podezdívka geberitu</t>
  </si>
  <si>
    <t>1982944040</t>
  </si>
  <si>
    <t>346272246R2</t>
  </si>
  <si>
    <t>1234849045</t>
  </si>
  <si>
    <t>" předstěna sprcha"2,5*1,0</t>
  </si>
  <si>
    <t>"předstěna pod oknem"1,9*1,3</t>
  </si>
  <si>
    <t>6</t>
  </si>
  <si>
    <t>Úpravy povrchů, podlahy a osazování výplní</t>
  </si>
  <si>
    <t>5</t>
  </si>
  <si>
    <t>612131121</t>
  </si>
  <si>
    <t>Penetrační disperzní nátěr vnitřních stěn nanášený ručně</t>
  </si>
  <si>
    <t>-1735874843</t>
  </si>
  <si>
    <t>612142001</t>
  </si>
  <si>
    <t>Potažení vnitřních stěn sklovláknitým pletivem vtlačeným do tenkovrstvé hmoty</t>
  </si>
  <si>
    <t>1040344921</t>
  </si>
  <si>
    <t>7</t>
  </si>
  <si>
    <t>612315111</t>
  </si>
  <si>
    <t>Vápenná hladká omítka rýh ve stěnách š do 150 mm - sokl</t>
  </si>
  <si>
    <t>1201145005</t>
  </si>
  <si>
    <t>"po vybourání soklu"19,3*0,1</t>
  </si>
  <si>
    <t>8</t>
  </si>
  <si>
    <t>612315112</t>
  </si>
  <si>
    <t>Vápenná hladká omítka rýh ve stěnách š přes 150 do 300 mm - staré instalace</t>
  </si>
  <si>
    <t>1612451590</t>
  </si>
  <si>
    <t>"po starých instalacích"30*0,2</t>
  </si>
  <si>
    <t>9</t>
  </si>
  <si>
    <t>612325225</t>
  </si>
  <si>
    <t>Vápenocementová štuková omítka malých ploch přes 1 do 4 m2 na stěnách</t>
  </si>
  <si>
    <t>1806742119</t>
  </si>
  <si>
    <t>"nad obklady koupelna"1</t>
  </si>
  <si>
    <t>10</t>
  </si>
  <si>
    <t>619995001</t>
  </si>
  <si>
    <t>Začištění omítek obkladů a soklů</t>
  </si>
  <si>
    <t>m</t>
  </si>
  <si>
    <t>-1073272398</t>
  </si>
  <si>
    <t>"obklad"2,75*2+1,9*2</t>
  </si>
  <si>
    <t>"sokl"19,3</t>
  </si>
  <si>
    <t>Součet</t>
  </si>
  <si>
    <t>11</t>
  </si>
  <si>
    <t>631311121R1</t>
  </si>
  <si>
    <t>Doplnění dosavadních mazanin betonem prostým plochy do 1 m2 tloušťky do 80 mm - sprchový žlábek</t>
  </si>
  <si>
    <t>m3</t>
  </si>
  <si>
    <t>-1920942590</t>
  </si>
  <si>
    <t>1,0*1,0*0,1</t>
  </si>
  <si>
    <t>Ostatní konstrukce a práce, bourání</t>
  </si>
  <si>
    <t>12</t>
  </si>
  <si>
    <t>952901111</t>
  </si>
  <si>
    <t>Vyčištění budov bytové a občanské výstavby při výšce podlaží do 4 m</t>
  </si>
  <si>
    <t>-536398354</t>
  </si>
  <si>
    <t>5,216+3,15+19,039</t>
  </si>
  <si>
    <t>13</t>
  </si>
  <si>
    <t>965043421</t>
  </si>
  <si>
    <t>Bourání podkladů pod dlažby betonových s potěrem nebo teracem tl do 150 mm pl do 1 m2</t>
  </si>
  <si>
    <t>-464279528</t>
  </si>
  <si>
    <t>1*1*0,15</t>
  </si>
  <si>
    <t>14</t>
  </si>
  <si>
    <t>978059541</t>
  </si>
  <si>
    <t>Odsekání a odebrání obkladů stěn z vnitřních obkládaček plochy přes 1 m2</t>
  </si>
  <si>
    <t>939731873</t>
  </si>
  <si>
    <t>997</t>
  </si>
  <si>
    <t>Přesun sutě</t>
  </si>
  <si>
    <t>997013211</t>
  </si>
  <si>
    <t>Vnitrostaveništní doprava suti a vybouraných hmot pro budovy v do 6 m ručně</t>
  </si>
  <si>
    <t>t</t>
  </si>
  <si>
    <t>-218112738</t>
  </si>
  <si>
    <t>16</t>
  </si>
  <si>
    <t>997013501</t>
  </si>
  <si>
    <t>Odvoz suti a vybouraných hmot na skládku nebo meziskládku do 1 km se složením</t>
  </si>
  <si>
    <t>-1179286605</t>
  </si>
  <si>
    <t>17</t>
  </si>
  <si>
    <t>997013509</t>
  </si>
  <si>
    <t>Příplatek k odvozu suti a vybouraných hmot na skládku ZKD 1 km přes 1 km</t>
  </si>
  <si>
    <t>-521884141</t>
  </si>
  <si>
    <t>2,713*5</t>
  </si>
  <si>
    <t>18</t>
  </si>
  <si>
    <t>997013863</t>
  </si>
  <si>
    <t>Poplatek za uložení stavebního odpadu na recyklační skládce (skládkovné) cihelného kód odpadu 17 01 02</t>
  </si>
  <si>
    <t>593915470</t>
  </si>
  <si>
    <t>998</t>
  </si>
  <si>
    <t>Přesun hmot</t>
  </si>
  <si>
    <t>19</t>
  </si>
  <si>
    <t>998018001</t>
  </si>
  <si>
    <t>Přesun hmot ruční pro budovy v do 6 m</t>
  </si>
  <si>
    <t>1757013842</t>
  </si>
  <si>
    <t>PSV</t>
  </si>
  <si>
    <t>Práce a dodávky PSV</t>
  </si>
  <si>
    <t>725</t>
  </si>
  <si>
    <t>Zdravotechnika - zařizovací předměty</t>
  </si>
  <si>
    <t>20</t>
  </si>
  <si>
    <t>725R1</t>
  </si>
  <si>
    <t xml:space="preserve">Demontáž zařizovacích předmětů (wc, umyvadlo, klozet, baterie, sprchový kout, baterie a vanička) včetně likvidace </t>
  </si>
  <si>
    <t>soubor</t>
  </si>
  <si>
    <t>-467944350</t>
  </si>
  <si>
    <t>763</t>
  </si>
  <si>
    <t>Konstrukce suché výstavby</t>
  </si>
  <si>
    <t>763131411</t>
  </si>
  <si>
    <t>SDK podhled desky 1xA 12,5 bez izolace dvouvrstvá spodní kce profil CD+UD</t>
  </si>
  <si>
    <t>-1127792274</t>
  </si>
  <si>
    <t>"koupelna + wc"5,216+3,15</t>
  </si>
  <si>
    <t>22</t>
  </si>
  <si>
    <t>763131821</t>
  </si>
  <si>
    <t>Demontáž SDK podhledu s dvouvrstvou nosnou kcí z ocelových profilů opláštění jednoduché</t>
  </si>
  <si>
    <t>346828688</t>
  </si>
  <si>
    <t>23</t>
  </si>
  <si>
    <t>998763301</t>
  </si>
  <si>
    <t>Přesun hmot tonážní pro sádrokartonové konstrukce v objektech v do 6 m</t>
  </si>
  <si>
    <t>472060223</t>
  </si>
  <si>
    <t>771</t>
  </si>
  <si>
    <t>Podlahy z dlaždic</t>
  </si>
  <si>
    <t>24</t>
  </si>
  <si>
    <t>771111011</t>
  </si>
  <si>
    <t>Vysátí podkladu před pokládkou dlažby</t>
  </si>
  <si>
    <t>-1600767604</t>
  </si>
  <si>
    <t>25</t>
  </si>
  <si>
    <t>771121011</t>
  </si>
  <si>
    <t>Nátěr penetrační na podlahu</t>
  </si>
  <si>
    <t>-1256812691</t>
  </si>
  <si>
    <t>26</t>
  </si>
  <si>
    <t>771151011</t>
  </si>
  <si>
    <t>Samonivelační stěrka podlah pevnosti 20 MPa tl 3 mm</t>
  </si>
  <si>
    <t>140772069</t>
  </si>
  <si>
    <t>27</t>
  </si>
  <si>
    <t>771473810</t>
  </si>
  <si>
    <t>Demontáž soklíků z dlaždic keramických lepených rovných</t>
  </si>
  <si>
    <t>334375483</t>
  </si>
  <si>
    <t>28</t>
  </si>
  <si>
    <t>771573810</t>
  </si>
  <si>
    <t>Demontáž podlah z dlaždic keramických lepených</t>
  </si>
  <si>
    <t>-416168496</t>
  </si>
  <si>
    <t>29</t>
  </si>
  <si>
    <t>771574153</t>
  </si>
  <si>
    <t>Montáž podlah keramických velkoformátových hladkých lepených flexibilním lepidlem přes 2 do 4 ks/m2</t>
  </si>
  <si>
    <t>243178509</t>
  </si>
  <si>
    <t>27,405</t>
  </si>
  <si>
    <t>30</t>
  </si>
  <si>
    <t>M</t>
  </si>
  <si>
    <t>LSS.DAKVF142</t>
  </si>
  <si>
    <t>32</t>
  </si>
  <si>
    <t>-413152415</t>
  </si>
  <si>
    <t>27,405*1,15 'Přepočtené koeficientem množství</t>
  </si>
  <si>
    <t>31</t>
  </si>
  <si>
    <t>58582003</t>
  </si>
  <si>
    <t>spárovací hmota cementová flexibilní s hydrofobním efektem</t>
  </si>
  <si>
    <t>kg</t>
  </si>
  <si>
    <t>176412926</t>
  </si>
  <si>
    <t>63482200</t>
  </si>
  <si>
    <t>distanční spona balení 50ks</t>
  </si>
  <si>
    <t>bal</t>
  </si>
  <si>
    <t>-2126339866</t>
  </si>
  <si>
    <t>33</t>
  </si>
  <si>
    <t>771591112</t>
  </si>
  <si>
    <t>Izolace pod dlažbu nátěrem nebo stěrkou ve dvou vrstvách</t>
  </si>
  <si>
    <t>1225868741</t>
  </si>
  <si>
    <t>34</t>
  </si>
  <si>
    <t>771591115</t>
  </si>
  <si>
    <t>Podlahy spárování silikonem</t>
  </si>
  <si>
    <t>-2109647987</t>
  </si>
  <si>
    <t>35</t>
  </si>
  <si>
    <t>DEK.3300001400</t>
  </si>
  <si>
    <t>sanitární silikon v barvě spáry 310ml</t>
  </si>
  <si>
    <t>1244299732</t>
  </si>
  <si>
    <t>36</t>
  </si>
  <si>
    <t>771591186</t>
  </si>
  <si>
    <t>Pracnější řezání podlah z dlaždic keramických do oblouku</t>
  </si>
  <si>
    <t>-16275052</t>
  </si>
  <si>
    <t>37</t>
  </si>
  <si>
    <t>998771101</t>
  </si>
  <si>
    <t>Přesun hmot tonážní pro podlahy z dlaždic v objektech v do 6 m</t>
  </si>
  <si>
    <t>-1422608660</t>
  </si>
  <si>
    <t>781</t>
  </si>
  <si>
    <t>Dokončovací práce - obklady</t>
  </si>
  <si>
    <t>38</t>
  </si>
  <si>
    <t>781121011</t>
  </si>
  <si>
    <t>Nátěr penetrační na stěnu</t>
  </si>
  <si>
    <t>660603996</t>
  </si>
  <si>
    <t>18,018</t>
  </si>
  <si>
    <t>39</t>
  </si>
  <si>
    <t>781131112</t>
  </si>
  <si>
    <t>Izolace pod obklad nátěrem nebo stěrkou ve dvou vrstvách</t>
  </si>
  <si>
    <t>1571151498</t>
  </si>
  <si>
    <t>40</t>
  </si>
  <si>
    <t>781131264</t>
  </si>
  <si>
    <t>Izolace pod obklad těsnícími pásy mezi podlahou a stěnou</t>
  </si>
  <si>
    <t>-1403201549</t>
  </si>
  <si>
    <t>41</t>
  </si>
  <si>
    <t>781151031</t>
  </si>
  <si>
    <t>Celoplošné vyrovnání podkladu stěrkou tl 3 mm</t>
  </si>
  <si>
    <t>-1929941823</t>
  </si>
  <si>
    <t>42</t>
  </si>
  <si>
    <t>781474153</t>
  </si>
  <si>
    <t>Montáž obkladů vnitřních keramických velkoformátových hladkých přes 2 do 4 ks/m2 lepených flexibilním lepidlem</t>
  </si>
  <si>
    <t>29566931</t>
  </si>
  <si>
    <t>43</t>
  </si>
  <si>
    <t>59761002</t>
  </si>
  <si>
    <t>např. obklad digniti light grey</t>
  </si>
  <si>
    <t>-291610570</t>
  </si>
  <si>
    <t>18,018*1,15 'Přepočtené koeficientem množství</t>
  </si>
  <si>
    <t>44</t>
  </si>
  <si>
    <t>899187379</t>
  </si>
  <si>
    <t>45</t>
  </si>
  <si>
    <t>-835949593</t>
  </si>
  <si>
    <t>46</t>
  </si>
  <si>
    <t>781484115</t>
  </si>
  <si>
    <t>Montáž obkladů vnitřních z mozaiky 200x200 mm lepených flexibilním lepidlem</t>
  </si>
  <si>
    <t>-1422364197</t>
  </si>
  <si>
    <t>47</t>
  </si>
  <si>
    <t>59761622</t>
  </si>
  <si>
    <t>např. ABK Play Etno mix dark 200x200</t>
  </si>
  <si>
    <t>206514320</t>
  </si>
  <si>
    <t>0,218181818181818*27,5 'Přepočtené koeficientem množství</t>
  </si>
  <si>
    <t>48</t>
  </si>
  <si>
    <t>781493610</t>
  </si>
  <si>
    <t>Montáž vanových plastových dvířek lepených s uchycením na magnet</t>
  </si>
  <si>
    <t>609849259</t>
  </si>
  <si>
    <t>49</t>
  </si>
  <si>
    <t>549R1</t>
  </si>
  <si>
    <t>magnety na obklady</t>
  </si>
  <si>
    <t>1586385124</t>
  </si>
  <si>
    <t>50</t>
  </si>
  <si>
    <t>781494111</t>
  </si>
  <si>
    <t>Profily rohové lepené flexibilním lepidlem</t>
  </si>
  <si>
    <t>1824406096</t>
  </si>
  <si>
    <t>"roh přizdívka sprcha"2,5</t>
  </si>
  <si>
    <t>"parapet přizdívka"1,9</t>
  </si>
  <si>
    <t>"nika"(0,3*2+0,5*2)*2</t>
  </si>
  <si>
    <t>51</t>
  </si>
  <si>
    <t>19416012</t>
  </si>
  <si>
    <t>lišta ukončovací nerezová 10mm - kartáčovaná</t>
  </si>
  <si>
    <t>2030936732</t>
  </si>
  <si>
    <t>52</t>
  </si>
  <si>
    <t>R1</t>
  </si>
  <si>
    <t>Profily stupňové lepené flexibilním lepidlem</t>
  </si>
  <si>
    <t>1941167008</t>
  </si>
  <si>
    <t>53</t>
  </si>
  <si>
    <t>19416013</t>
  </si>
  <si>
    <t>lišta ukončovací nerezová spádová</t>
  </si>
  <si>
    <t>-2057512395</t>
  </si>
  <si>
    <t>54</t>
  </si>
  <si>
    <t>781495115</t>
  </si>
  <si>
    <t>Spárování vnitřních obkladů silikonem</t>
  </si>
  <si>
    <t>726241572</t>
  </si>
  <si>
    <t>2,1*4</t>
  </si>
  <si>
    <t>55</t>
  </si>
  <si>
    <t>-2056665793</t>
  </si>
  <si>
    <t>56</t>
  </si>
  <si>
    <t>781495141</t>
  </si>
  <si>
    <t>Průnik obkladem kruhový do DN 30</t>
  </si>
  <si>
    <t>-1635403862</t>
  </si>
  <si>
    <t>57</t>
  </si>
  <si>
    <t>781571131</t>
  </si>
  <si>
    <t>Montáž obkladů ostění šířky do 200 mm lepenými flexibilním lepidlem</t>
  </si>
  <si>
    <t>1479229521</t>
  </si>
  <si>
    <t>"nika"(0,3+0,3+0,5+0,5)*2</t>
  </si>
  <si>
    <t>"okno špaleta"1,0+0,6+0,6</t>
  </si>
  <si>
    <t>58</t>
  </si>
  <si>
    <t>273021262</t>
  </si>
  <si>
    <t>5,4*0,2</t>
  </si>
  <si>
    <t>1,08*1,15 'Přepočtené koeficientem množství</t>
  </si>
  <si>
    <t>59</t>
  </si>
  <si>
    <t>998781101</t>
  </si>
  <si>
    <t>Přesun hmot tonážní pro obklady keramické v objektech v do 6 m</t>
  </si>
  <si>
    <t>-2128559726</t>
  </si>
  <si>
    <t>784</t>
  </si>
  <si>
    <t>Dokončovací práce - malby a tapety</t>
  </si>
  <si>
    <t>60</t>
  </si>
  <si>
    <t>784181101</t>
  </si>
  <si>
    <t>Základní akrylátová jednonásobná bezbarvá penetrace podkladu v místnostech v do 3,80 m</t>
  </si>
  <si>
    <t>-1729391366</t>
  </si>
  <si>
    <t>61</t>
  </si>
  <si>
    <t>784221101</t>
  </si>
  <si>
    <t>Dvojnásobné bílé malby ze směsí za sucha dobře otěruvzdorných v místnostech do 3,80 m</t>
  </si>
  <si>
    <t>-1526977115</t>
  </si>
  <si>
    <t>VRN</t>
  </si>
  <si>
    <t>Vedlejší rozpočtové náklady</t>
  </si>
  <si>
    <t>VRN3</t>
  </si>
  <si>
    <t>Zařízení staveniště</t>
  </si>
  <si>
    <t>62</t>
  </si>
  <si>
    <t>030001000</t>
  </si>
  <si>
    <t>Zařízení staveniště (průběžný uklid, likvidace odpadů)</t>
  </si>
  <si>
    <t>%</t>
  </si>
  <si>
    <t>1024</t>
  </si>
  <si>
    <t>-1130972288</t>
  </si>
  <si>
    <t>VRN6</t>
  </si>
  <si>
    <t>Územní vlivy</t>
  </si>
  <si>
    <t>63</t>
  </si>
  <si>
    <t>065002000</t>
  </si>
  <si>
    <t>Mimostaveništní doprava materiál (obklady, dlažby, ost. materál)</t>
  </si>
  <si>
    <t>kpl</t>
  </si>
  <si>
    <t>-446043730</t>
  </si>
  <si>
    <t>02 - ZTI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</si>
  <si>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</si>
  <si>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</si>
  <si>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</si>
  <si>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726-1 - Ostatní vybavení</t>
  </si>
  <si>
    <t>HZS - Hodinové zúčtovací sazby</t>
  </si>
  <si>
    <t>721</t>
  </si>
  <si>
    <t>Zdravotechnika - vnitřní kanalizace</t>
  </si>
  <si>
    <t>721173401</t>
  </si>
  <si>
    <t>Potrubí kanalizační z PVC SN 4 svodné DN 110</t>
  </si>
  <si>
    <t>-1626827271</t>
  </si>
  <si>
    <t>721173722</t>
  </si>
  <si>
    <t>Potrubí kanalizační z PE připojovací DN 40</t>
  </si>
  <si>
    <t>265822870</t>
  </si>
  <si>
    <t>721173723</t>
  </si>
  <si>
    <t>Potrubí kanalizační z PE připojovací DN 50</t>
  </si>
  <si>
    <t>-1643880140</t>
  </si>
  <si>
    <t>721194104</t>
  </si>
  <si>
    <t>Vyvedení a upevnění odpadních výpustek DN 40</t>
  </si>
  <si>
    <t>118144575</t>
  </si>
  <si>
    <t>721194105</t>
  </si>
  <si>
    <t>Vyvedení a upevnění odpadních výpustek DN 50</t>
  </si>
  <si>
    <t>749329330</t>
  </si>
  <si>
    <t>721194109</t>
  </si>
  <si>
    <t>Vyvedení a upevnění odpadních výpustek DN 110</t>
  </si>
  <si>
    <t>-126764125</t>
  </si>
  <si>
    <t>721290111</t>
  </si>
  <si>
    <t>Zkouška těsnosti potrubí kanalizace vodou DN do 125</t>
  </si>
  <si>
    <t>1242309137</t>
  </si>
  <si>
    <t>998721101</t>
  </si>
  <si>
    <t>Přesun hmot tonážní pro vnitřní kanalizace v objektech v do 6 m</t>
  </si>
  <si>
    <t>-1757262050</t>
  </si>
  <si>
    <t>722</t>
  </si>
  <si>
    <t>Zdravotechnika - vnitřní vodovod</t>
  </si>
  <si>
    <t>722174022</t>
  </si>
  <si>
    <t>Potrubí vodovodní plastové PPR svar polyfúze PN 20 D 20x3,4 mm</t>
  </si>
  <si>
    <t>-72756082</t>
  </si>
  <si>
    <t>722174023</t>
  </si>
  <si>
    <t>Potrubí vodovodní plastové PPR svar polyfúze PN 20 D 25x4,2 mm</t>
  </si>
  <si>
    <t>-1448645367</t>
  </si>
  <si>
    <t>722174024</t>
  </si>
  <si>
    <t>Potrubí vodovodní plastové PPR svar polyfúze PN 20 D 32x5,4 mm</t>
  </si>
  <si>
    <t>-1694369106</t>
  </si>
  <si>
    <t>722181211</t>
  </si>
  <si>
    <t>Ochrana vodovodního potrubí přilepenými termoizolačními trubicemi z PE tl do 6 mm DN do 22 mm</t>
  </si>
  <si>
    <t>-1226429279</t>
  </si>
  <si>
    <t>722181212</t>
  </si>
  <si>
    <t>Ochrana vodovodního potrubí přilepenými termoizolačními trubicemi z PE tl do 6 mm DN přes 22 do 32 mm</t>
  </si>
  <si>
    <t>1960969896</t>
  </si>
  <si>
    <t>722190401</t>
  </si>
  <si>
    <t>Vyvedení a upevnění výpustku DN do 25</t>
  </si>
  <si>
    <t>49254524</t>
  </si>
  <si>
    <t>722220111</t>
  </si>
  <si>
    <t>Nástěnka pro výtokový ventil G 1/2" s jedním závitem</t>
  </si>
  <si>
    <t>-1680720072</t>
  </si>
  <si>
    <t>722220121</t>
  </si>
  <si>
    <t>Nástěnka pro baterii G 1/2" s jedním závitem</t>
  </si>
  <si>
    <t>pár</t>
  </si>
  <si>
    <t>-59364179</t>
  </si>
  <si>
    <t>722231143</t>
  </si>
  <si>
    <t>Ventil závitový pojistný rohový G 1"</t>
  </si>
  <si>
    <t>-108374818</t>
  </si>
  <si>
    <t>722232063</t>
  </si>
  <si>
    <t>Kohout kulový přímý G 1" PN 42 do 185°C vnitřní závit s vypouštěním</t>
  </si>
  <si>
    <t>1787600684</t>
  </si>
  <si>
    <t>725539205</t>
  </si>
  <si>
    <t>Montáž ohřívačů zásobníkových závěsných tlakových přes 125 do 160 l</t>
  </si>
  <si>
    <t>-1579715759</t>
  </si>
  <si>
    <t>DZD.1106108101</t>
  </si>
  <si>
    <t>1776118827</t>
  </si>
  <si>
    <t>722290226</t>
  </si>
  <si>
    <t>Zkouška těsnosti vodovodního potrubí závitového DN do 50</t>
  </si>
  <si>
    <t>1981701671</t>
  </si>
  <si>
    <t>722290234</t>
  </si>
  <si>
    <t>Proplach a dezinfekce vodovodního potrubí DN do 80</t>
  </si>
  <si>
    <t>1148728264</t>
  </si>
  <si>
    <t>998722101</t>
  </si>
  <si>
    <t>Přesun hmot tonážní pro vnitřní vodovod v objektech v do 6 m</t>
  </si>
  <si>
    <t>1152594630</t>
  </si>
  <si>
    <t>725119125</t>
  </si>
  <si>
    <t>Montáž klozetových mís závěsných na nosné stěny</t>
  </si>
  <si>
    <t>-573135267</t>
  </si>
  <si>
    <t>64236091</t>
  </si>
  <si>
    <t>-1773513967</t>
  </si>
  <si>
    <t>72511R1</t>
  </si>
  <si>
    <t>Tlačítko ovládáací geberit</t>
  </si>
  <si>
    <t>1878885881</t>
  </si>
  <si>
    <t>GBT.115770115</t>
  </si>
  <si>
    <t>2051706887</t>
  </si>
  <si>
    <t>725219101</t>
  </si>
  <si>
    <t>Montáž umyvadla připevněného na konzoly</t>
  </si>
  <si>
    <t>-848055263</t>
  </si>
  <si>
    <t>.H8126130001041</t>
  </si>
  <si>
    <t>-2052967444</t>
  </si>
  <si>
    <t>725243902</t>
  </si>
  <si>
    <t>Montáž sprchového sloupku</t>
  </si>
  <si>
    <t>-2098960761</t>
  </si>
  <si>
    <t>55145503</t>
  </si>
  <si>
    <t>-89572235</t>
  </si>
  <si>
    <t>725244907</t>
  </si>
  <si>
    <t>Montáž zástěny sprchové rohové (sprchový kout)</t>
  </si>
  <si>
    <t>785993659</t>
  </si>
  <si>
    <t>2114019258</t>
  </si>
  <si>
    <t>725829111</t>
  </si>
  <si>
    <t>Montáž baterie stojánkové dřezové G 1/2"</t>
  </si>
  <si>
    <t>996335911</t>
  </si>
  <si>
    <t>RAF.PL05</t>
  </si>
  <si>
    <t>351503596</t>
  </si>
  <si>
    <t>725869218</t>
  </si>
  <si>
    <t>Montáž zápachových uzávěrek U-sifonů</t>
  </si>
  <si>
    <t>910226194</t>
  </si>
  <si>
    <t>55161115</t>
  </si>
  <si>
    <t>386742660</t>
  </si>
  <si>
    <t>721219128</t>
  </si>
  <si>
    <t>Montáž odtokového sprchového žlabu délky do 1050 mm</t>
  </si>
  <si>
    <t>-1658010741</t>
  </si>
  <si>
    <t>55233201</t>
  </si>
  <si>
    <t>-1027553214</t>
  </si>
  <si>
    <t>725759601</t>
  </si>
  <si>
    <t xml:space="preserve">Montáž kalichů </t>
  </si>
  <si>
    <t>1985511238</t>
  </si>
  <si>
    <t>HLE.HL21.2</t>
  </si>
  <si>
    <t>např. vtok (nálevka) DN32 se zápachovou uzávěrkou a kuličkou pro suchý stav</t>
  </si>
  <si>
    <t>1117221131</t>
  </si>
  <si>
    <t>725865311</t>
  </si>
  <si>
    <t>Zápachová uzávěrka sprchových van DN 40/50 s kulovým kloubem na odtoku</t>
  </si>
  <si>
    <t>2063232105</t>
  </si>
  <si>
    <t>998725101</t>
  </si>
  <si>
    <t>Přesun hmot tonážní pro zařizovací předměty v objektech v do 6 m</t>
  </si>
  <si>
    <t>125086567</t>
  </si>
  <si>
    <t>726</t>
  </si>
  <si>
    <t>Zdravotechnika - předstěnové instalace</t>
  </si>
  <si>
    <t>726111031.GBT</t>
  </si>
  <si>
    <t>1498720473</t>
  </si>
  <si>
    <t>998726111</t>
  </si>
  <si>
    <t>Přesun hmot tonážní pro instalační prefabrikáty v objektech v do 6 m</t>
  </si>
  <si>
    <t>1542150622</t>
  </si>
  <si>
    <t>726-1</t>
  </si>
  <si>
    <t>Ostatní vybavení</t>
  </si>
  <si>
    <t>726-r1</t>
  </si>
  <si>
    <t>495598593</t>
  </si>
  <si>
    <t>726-r2</t>
  </si>
  <si>
    <t xml:space="preserve">D+M nástěnný fén na vlasy s držátkem a zásuvkou, černý </t>
  </si>
  <si>
    <t>-25326611</t>
  </si>
  <si>
    <t>726-r3</t>
  </si>
  <si>
    <t>-329193777</t>
  </si>
  <si>
    <t>726-r4</t>
  </si>
  <si>
    <t>-2076163771</t>
  </si>
  <si>
    <t>726-r5</t>
  </si>
  <si>
    <t>1857437990</t>
  </si>
  <si>
    <t>HZS</t>
  </si>
  <si>
    <t>Hodinové zúčtovací sazby</t>
  </si>
  <si>
    <t>HZS1301</t>
  </si>
  <si>
    <t>Hodinová zúčtovací sazba zedník</t>
  </si>
  <si>
    <t>hod</t>
  </si>
  <si>
    <t>512</t>
  </si>
  <si>
    <t>-237816715</t>
  </si>
  <si>
    <t>Mimostaveništní doprava materiálů - doprava, skládání, skladování, manipulece</t>
  </si>
  <si>
    <t>768946044</t>
  </si>
  <si>
    <t>03 - silnoproud</t>
  </si>
  <si>
    <t>D2</t>
  </si>
  <si>
    <t>ks</t>
  </si>
  <si>
    <t>D3</t>
  </si>
  <si>
    <t>D4</t>
  </si>
  <si>
    <t>D5</t>
  </si>
  <si>
    <t>{0174fd67-de12-4cc7-b9f4-91ca5140a5cf}</t>
  </si>
  <si>
    <t>ZOO DK - Safarikemp - rekonstrukce bungalovů</t>
  </si>
  <si>
    <t>Uchazeč:</t>
  </si>
  <si>
    <t>Uchazeč</t>
  </si>
  <si>
    <t>M - Práce a dodávky M</t>
  </si>
  <si>
    <t xml:space="preserve">    214-M - Materiál elektromontážní</t>
  </si>
  <si>
    <t xml:space="preserve">      D2 - Úložný materiál</t>
  </si>
  <si>
    <t xml:space="preserve">      D3 - Kabely</t>
  </si>
  <si>
    <t xml:space="preserve">      D4 - Přístroje</t>
  </si>
  <si>
    <t xml:space="preserve">      D5 - Svítidla</t>
  </si>
  <si>
    <t xml:space="preserve">      D6 - Elektrické vytápění</t>
  </si>
  <si>
    <t xml:space="preserve">    215-M - Prořez</t>
  </si>
  <si>
    <t xml:space="preserve">    217-M - Elektromontáže</t>
  </si>
  <si>
    <t xml:space="preserve">    2192-M - Ostatní</t>
  </si>
  <si>
    <t xml:space="preserve">    2193-M - Revize</t>
  </si>
  <si>
    <t>poznámky</t>
  </si>
  <si>
    <t>Práce a dodávky M</t>
  </si>
  <si>
    <t>214-M</t>
  </si>
  <si>
    <t>Materiál elektromontážní</t>
  </si>
  <si>
    <t>Úložný materiál</t>
  </si>
  <si>
    <t>000311115</t>
  </si>
  <si>
    <t>krabice přístrojová KO68</t>
  </si>
  <si>
    <t>000311315</t>
  </si>
  <si>
    <t>krabice odbočná kruhová KO97</t>
  </si>
  <si>
    <t>Kabely</t>
  </si>
  <si>
    <t>000101105</t>
  </si>
  <si>
    <t>kabel CYKY 3x1,5</t>
  </si>
  <si>
    <t>000101106</t>
  </si>
  <si>
    <t>kabel CYKY 3x2,5</t>
  </si>
  <si>
    <t>Přístroje</t>
  </si>
  <si>
    <t>000409011</t>
  </si>
  <si>
    <t>spínač 10A/250Vstř řaz.5 IP20 pod om.</t>
  </si>
  <si>
    <t>000413001</t>
  </si>
  <si>
    <t>spínač 10A/250Vstř řaz.6 IP44 pod om.</t>
  </si>
  <si>
    <t>000438012</t>
  </si>
  <si>
    <t>proud chránič+jistič 2p B10A 30mA</t>
  </si>
  <si>
    <t>000419100</t>
  </si>
  <si>
    <t>zásuvka 16A/250Vstř IP20 pod om.</t>
  </si>
  <si>
    <t>např. ABB Levit®</t>
  </si>
  <si>
    <t>000423002</t>
  </si>
  <si>
    <t>zásuvka 16A/250Vstř IP44 pod om.</t>
  </si>
  <si>
    <t>000419100.1</t>
  </si>
  <si>
    <t>dvouzásuvka 16A/250Vstř IP20 pod om.</t>
  </si>
  <si>
    <t>Svítidla</t>
  </si>
  <si>
    <t>000521035</t>
  </si>
  <si>
    <t>svítidlo - dodávka ZOO !!!</t>
  </si>
  <si>
    <t>D6</t>
  </si>
  <si>
    <t>Elektrické vytápění</t>
  </si>
  <si>
    <t>000714107</t>
  </si>
  <si>
    <t>topný žebřík 500x1200mm včetně termostatu do zóny 2</t>
  </si>
  <si>
    <t xml:space="preserve"> např. https://www.siko.cz/elektricky-radiator-cordivari-50x120-cm-cerny-lisa5001200/p/LISA5001200</t>
  </si>
  <si>
    <t>64</t>
  </si>
  <si>
    <t>215-M</t>
  </si>
  <si>
    <t>Prořez</t>
  </si>
  <si>
    <t>999999061</t>
  </si>
  <si>
    <t>Elektroinstalace prořez</t>
  </si>
  <si>
    <t>256</t>
  </si>
  <si>
    <t>-1345192673</t>
  </si>
  <si>
    <t>217-M</t>
  </si>
  <si>
    <t>Elektromontáže</t>
  </si>
  <si>
    <t>210010301</t>
  </si>
  <si>
    <t>krabice přístrojová bez zapojení</t>
  </si>
  <si>
    <t>114</t>
  </si>
  <si>
    <t>210010312</t>
  </si>
  <si>
    <t>krabice odbočná bez svorkovnice a zapojení(-KO97)</t>
  </si>
  <si>
    <t>118</t>
  </si>
  <si>
    <t>210810048</t>
  </si>
  <si>
    <t>kabel(-CYKY) pevně uložený do 3x6/4x4/7x2,5</t>
  </si>
  <si>
    <t>122</t>
  </si>
  <si>
    <t>124</t>
  </si>
  <si>
    <t>210110041</t>
  </si>
  <si>
    <t>spínač zapuštěný vč.zapojení 1pólový/řazení 1</t>
  </si>
  <si>
    <t>132</t>
  </si>
  <si>
    <t>210110045</t>
  </si>
  <si>
    <t>spínač zapuštěný vč.zapojení střídavý/řazení 6</t>
  </si>
  <si>
    <t>134</t>
  </si>
  <si>
    <t>21011004X</t>
  </si>
  <si>
    <t>proud chránič+jistič 2p</t>
  </si>
  <si>
    <t>210111011</t>
  </si>
  <si>
    <t>zásuvka domovní zapuštěná vč.zapojení</t>
  </si>
  <si>
    <t>144</t>
  </si>
  <si>
    <t>146</t>
  </si>
  <si>
    <t>148</t>
  </si>
  <si>
    <t>210201102</t>
  </si>
  <si>
    <t>Svítidlo zářivkové průmyslové stropní/2 zdroje</t>
  </si>
  <si>
    <t>152</t>
  </si>
  <si>
    <t>210192121</t>
  </si>
  <si>
    <t>Topný žebřík 500x1200mm do koupelny</t>
  </si>
  <si>
    <t>168</t>
  </si>
  <si>
    <t>2192-M</t>
  </si>
  <si>
    <t>Ostatní</t>
  </si>
  <si>
    <t>999999064</t>
  </si>
  <si>
    <t>Elektroinstalace - recyklace</t>
  </si>
  <si>
    <t>1186961955</t>
  </si>
  <si>
    <t>Stavební přípomoce - sekání, zapravení, atd.</t>
  </si>
  <si>
    <t>2193-M</t>
  </si>
  <si>
    <t>Revize</t>
  </si>
  <si>
    <t>-974839111</t>
  </si>
  <si>
    <t>999999065</t>
  </si>
  <si>
    <t>Elektroinstalace revize</t>
  </si>
  <si>
    <t>-2122430335</t>
  </si>
  <si>
    <t>999999066</t>
  </si>
  <si>
    <t>Elektroinstalace kompletační činnost</t>
  </si>
  <si>
    <t>dlaždice např. digniti light grey 59,7x59,7</t>
  </si>
  <si>
    <t>např. OKCE 160</t>
  </si>
  <si>
    <t>D+M  držák toaletního papíru např. Novaservis Naty černá</t>
  </si>
  <si>
    <t xml:space="preserve"> betonové umyvadlo na desku, 60x40 cm např. FORMIGO</t>
  </si>
  <si>
    <t>umyvadlový sifon 1 1/4, odpad 32 mm, kulatý, černá mat např. Sapho Sifony SI515</t>
  </si>
  <si>
    <t>sprchový žlab např.  Ravak Runway 75 cm nerez lesk lines X01625</t>
  </si>
  <si>
    <t>D+M toaletní wc štětka např. Hansgrohe WallStoris matná černá</t>
  </si>
  <si>
    <t>D+M věšák se 2 háčky např. Bemeta Easy</t>
  </si>
  <si>
    <t xml:space="preserve">D+M nástěnné kosmetické zrcátko sklopné matná černá např. Hansgrohe AddStoris </t>
  </si>
  <si>
    <t>sprchový systém na stěnu s termostatickou baterií matná černá např.  Hansgrohe Vernis Blend 26428670</t>
  </si>
  <si>
    <t>ovládací tlačítko plast černá mat např. Geberit Sigma3</t>
  </si>
  <si>
    <t>umyvadlová baterie bez výpusti matná černá např.  Hansgrohe Talis E</t>
  </si>
  <si>
    <t>Instalační předstěna pro klozet s ovládáním zepředu v 1080 závěsný do masivní zděné kce např. Geberit Kombifix</t>
  </si>
  <si>
    <t>wc závěsné  černá mat zadní odpad včetně prkénka např. Vitra Sento</t>
  </si>
  <si>
    <t>Přizdívka z tvárnic např. Porfix P2-500 tl 50 mm - geberit</t>
  </si>
  <si>
    <t>Přizdívka s nikou z tvárnic např. Porfix P2-500 tl 125 mm</t>
  </si>
  <si>
    <t>obkladačské práce - pro jednu polovinu bungalovu</t>
  </si>
  <si>
    <t>ZTI - pro jednu polovinu bungalovu</t>
  </si>
  <si>
    <t>silnoproud - pro jednu polovinu bungalovu</t>
  </si>
  <si>
    <t>Celková cena pro "čtyři poloviny bungalovů" bez DPH</t>
  </si>
  <si>
    <t xml:space="preserve">ZOO DK - Safarikemp - rekonstrukce bungalovů </t>
  </si>
  <si>
    <t>SSW.EST108005</t>
  </si>
  <si>
    <t>sprchová zástěna 900x1000 vstup s křídlovými dveřmi  delší stranou např. SanSwiss Cadura Black Line CA13G100+CAT1090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</si>
</sst>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9"/>
      <color rgb="FF0000FF"/>
      <name val="Arial CE"/>
      <family val="2"/>
    </font>
    <font>
      <sz val="8"/>
      <color theme="0" tint="-0.24997000396251678"/>
      <name val="Arial CE"/>
      <family val="2"/>
    </font>
    <font>
      <sz val="10"/>
      <color theme="0" tint="-0.3499799966812134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0" fillId="0" borderId="0" xfId="0" applyBorder="1"/>
    <xf numFmtId="4" fontId="33" fillId="2" borderId="1" xfId="0" applyNumberFormat="1" applyFont="1" applyFill="1" applyBorder="1" applyAlignment="1" applyProtection="1">
      <alignment vertical="center"/>
      <protection locked="0"/>
    </xf>
    <xf numFmtId="167" fontId="33" fillId="2" borderId="1" xfId="0" applyNumberFormat="1" applyFont="1" applyFill="1" applyBorder="1" applyAlignment="1" applyProtection="1">
      <alignment vertical="center"/>
      <protection locked="0"/>
    </xf>
    <xf numFmtId="4" fontId="20" fillId="2" borderId="1" xfId="0" applyNumberFormat="1" applyFont="1" applyFill="1" applyBorder="1" applyAlignment="1" applyProtection="1">
      <alignment vertical="center"/>
      <protection locked="0"/>
    </xf>
    <xf numFmtId="4" fontId="20" fillId="2" borderId="1" xfId="0" applyNumberFormat="1" applyFont="1" applyFill="1" applyBorder="1" applyAlignment="1" applyProtection="1">
      <alignment vertical="center"/>
      <protection locked="0"/>
    </xf>
    <xf numFmtId="4" fontId="33" fillId="2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23" fillId="0" borderId="0" xfId="0" applyFont="1" applyAlignment="1" applyProtection="1">
      <alignment vertical="center"/>
      <protection/>
    </xf>
    <xf numFmtId="0" fontId="23" fillId="0" borderId="4" xfId="0" applyFont="1" applyBorder="1" applyAlignment="1" applyProtection="1">
      <alignment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23" fillId="3" borderId="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5" borderId="8" xfId="0" applyFont="1" applyFill="1" applyBorder="1" applyAlignment="1" applyProtection="1">
      <alignment vertical="center"/>
      <protection/>
    </xf>
    <xf numFmtId="0" fontId="20" fillId="5" borderId="0" xfId="0" applyFont="1" applyFill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left" vertical="center"/>
      <protection/>
    </xf>
    <xf numFmtId="0" fontId="5" fillId="5" borderId="8" xfId="0" applyFont="1" applyFill="1" applyBorder="1" applyAlignment="1" applyProtection="1">
      <alignment horizontal="right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4" fontId="5" fillId="5" borderId="8" xfId="0" applyNumberFormat="1" applyFont="1" applyFill="1" applyBorder="1" applyAlignment="1" applyProtection="1">
      <alignment vertical="center"/>
      <protection/>
    </xf>
    <xf numFmtId="0" fontId="0" fillId="5" borderId="22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5" borderId="0" xfId="0" applyFont="1" applyFill="1" applyAlignment="1" applyProtection="1">
      <alignment horizontal="left" vertical="center"/>
      <protection/>
    </xf>
    <xf numFmtId="0" fontId="20" fillId="5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0" fillId="5" borderId="14" xfId="0" applyFont="1" applyFill="1" applyBorder="1" applyAlignment="1" applyProtection="1">
      <alignment horizontal="center" vertical="center" wrapText="1"/>
      <protection/>
    </xf>
    <xf numFmtId="0" fontId="20" fillId="5" borderId="15" xfId="0" applyFont="1" applyFill="1" applyBorder="1" applyAlignment="1" applyProtection="1">
      <alignment horizontal="center" vertical="center" wrapText="1"/>
      <protection/>
    </xf>
    <xf numFmtId="0" fontId="20" fillId="5" borderId="16" xfId="0" applyFont="1" applyFill="1" applyBorder="1" applyAlignment="1" applyProtection="1">
      <alignment horizontal="center" vertical="center" wrapText="1"/>
      <protection/>
    </xf>
    <xf numFmtId="0" fontId="20" fillId="5" borderId="0" xfId="0" applyFont="1" applyFill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2" fillId="0" borderId="0" xfId="0" applyNumberFormat="1" applyFont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4" fontId="31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1" xfId="0" applyFont="1" applyBorder="1" applyAlignment="1" applyProtection="1">
      <alignment horizontal="center" vertical="center"/>
      <protection/>
    </xf>
    <xf numFmtId="49" fontId="20" fillId="0" borderId="1" xfId="0" applyNumberFormat="1" applyFont="1" applyBorder="1" applyAlignment="1" applyProtection="1">
      <alignment horizontal="left" vertical="center" wrapText="1"/>
      <protection/>
    </xf>
    <xf numFmtId="0" fontId="20" fillId="0" borderId="1" xfId="0" applyFont="1" applyBorder="1" applyAlignment="1" applyProtection="1">
      <alignment horizontal="left" vertical="center" wrapText="1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167" fontId="20" fillId="0" borderId="1" xfId="0" applyNumberFormat="1" applyFont="1" applyBorder="1" applyAlignment="1" applyProtection="1">
      <alignment vertical="center"/>
      <protection/>
    </xf>
    <xf numFmtId="4" fontId="2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3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33" fillId="0" borderId="1" xfId="0" applyFont="1" applyBorder="1" applyAlignment="1" applyProtection="1">
      <alignment horizontal="center" vertical="center"/>
      <protection/>
    </xf>
    <xf numFmtId="49" fontId="33" fillId="0" borderId="1" xfId="0" applyNumberFormat="1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center" vertical="center" wrapText="1"/>
      <protection/>
    </xf>
    <xf numFmtId="167" fontId="33" fillId="0" borderId="1" xfId="0" applyNumberFormat="1" applyFont="1" applyBorder="1" applyAlignment="1" applyProtection="1">
      <alignment vertical="center"/>
      <protection/>
    </xf>
    <xf numFmtId="4" fontId="33" fillId="0" borderId="1" xfId="0" applyNumberFormat="1" applyFont="1" applyBorder="1" applyAlignment="1" applyProtection="1">
      <alignment vertical="center"/>
      <protection/>
    </xf>
    <xf numFmtId="0" fontId="34" fillId="0" borderId="1" xfId="0" applyFont="1" applyBorder="1" applyAlignment="1" applyProtection="1">
      <alignment vertical="center"/>
      <protection/>
    </xf>
    <xf numFmtId="0" fontId="34" fillId="0" borderId="4" xfId="0" applyFont="1" applyBorder="1" applyAlignment="1" applyProtection="1">
      <alignment vertical="center"/>
      <protection/>
    </xf>
    <xf numFmtId="0" fontId="33" fillId="0" borderId="18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1" xfId="0" applyFont="1" applyBorder="1" applyAlignment="1" applyProtection="1">
      <alignment horizontal="left" vertical="center" wrapText="1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26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27" xfId="0" applyBorder="1" applyProtection="1"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Protection="1">
      <protection/>
    </xf>
    <xf numFmtId="0" fontId="0" fillId="0" borderId="2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5" borderId="0" xfId="0" applyFill="1" applyBorder="1" applyAlignment="1" applyProtection="1">
      <alignment vertical="center"/>
      <protection/>
    </xf>
    <xf numFmtId="0" fontId="5" fillId="5" borderId="7" xfId="0" applyFont="1" applyFill="1" applyBorder="1" applyAlignment="1" applyProtection="1">
      <alignment horizontal="left" vertical="center"/>
      <protection/>
    </xf>
    <xf numFmtId="0" fontId="0" fillId="5" borderId="8" xfId="0" applyFill="1" applyBorder="1" applyAlignment="1" applyProtection="1">
      <alignment vertical="center"/>
      <protection/>
    </xf>
    <xf numFmtId="0" fontId="5" fillId="5" borderId="8" xfId="0" applyFont="1" applyFill="1" applyBorder="1" applyAlignment="1" applyProtection="1">
      <alignment horizontal="right" vertical="center"/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4" fontId="5" fillId="5" borderId="8" xfId="0" applyNumberFormat="1" applyFont="1" applyFill="1" applyBorder="1" applyAlignment="1" applyProtection="1">
      <alignment vertical="center"/>
      <protection/>
    </xf>
    <xf numFmtId="0" fontId="0" fillId="5" borderId="29" xfId="0" applyFill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0" fillId="5" borderId="0" xfId="0" applyFont="1" applyFill="1" applyBorder="1" applyAlignment="1" applyProtection="1">
      <alignment horizontal="left" vertical="center"/>
      <protection/>
    </xf>
    <xf numFmtId="0" fontId="20" fillId="5" borderId="0" xfId="0" applyFont="1" applyFill="1" applyBorder="1" applyAlignment="1" applyProtection="1">
      <alignment horizontal="right" vertical="center"/>
      <protection/>
    </xf>
    <xf numFmtId="0" fontId="0" fillId="5" borderId="27" xfId="0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20" fillId="5" borderId="14" xfId="0" applyFont="1" applyFill="1" applyBorder="1" applyAlignment="1" applyProtection="1">
      <alignment horizontal="center" vertical="center" wrapText="1"/>
      <protection/>
    </xf>
    <xf numFmtId="0" fontId="20" fillId="5" borderId="15" xfId="0" applyFont="1" applyFill="1" applyBorder="1" applyAlignment="1" applyProtection="1">
      <alignment horizontal="center" vertical="center" wrapText="1"/>
      <protection/>
    </xf>
    <xf numFmtId="0" fontId="20" fillId="5" borderId="3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Protection="1">
      <protection/>
    </xf>
    <xf numFmtId="4" fontId="31" fillId="0" borderId="0" xfId="0" applyNumberFormat="1" applyFont="1" applyAlignment="1" applyProtection="1">
      <alignment vertical="center"/>
      <protection/>
    </xf>
    <xf numFmtId="0" fontId="9" fillId="0" borderId="26" xfId="0" applyFont="1" applyBorder="1" applyProtection="1">
      <protection/>
    </xf>
    <xf numFmtId="0" fontId="9" fillId="0" borderId="0" xfId="0" applyFont="1" applyBorder="1" applyProtection="1"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Protection="1">
      <protection/>
    </xf>
    <xf numFmtId="0" fontId="9" fillId="0" borderId="27" xfId="0" applyFont="1" applyBorder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Protection="1">
      <protection/>
    </xf>
    <xf numFmtId="0" fontId="33" fillId="0" borderId="1" xfId="0" applyFont="1" applyBorder="1" applyAlignment="1" applyProtection="1">
      <alignment horizontal="center" vertical="center"/>
      <protection/>
    </xf>
    <xf numFmtId="49" fontId="33" fillId="0" borderId="1" xfId="0" applyNumberFormat="1" applyFont="1" applyBorder="1" applyAlignment="1" applyProtection="1">
      <alignment horizontal="left" vertical="center" wrapText="1"/>
      <protection/>
    </xf>
    <xf numFmtId="0" fontId="33" fillId="0" borderId="1" xfId="0" applyFont="1" applyBorder="1" applyAlignment="1" applyProtection="1">
      <alignment horizontal="center" vertical="center" wrapText="1"/>
      <protection/>
    </xf>
    <xf numFmtId="167" fontId="33" fillId="0" borderId="1" xfId="0" applyNumberFormat="1" applyFont="1" applyBorder="1" applyAlignment="1" applyProtection="1">
      <alignment vertical="center"/>
      <protection/>
    </xf>
    <xf numFmtId="4" fontId="33" fillId="0" borderId="1" xfId="0" applyNumberFormat="1" applyFont="1" applyBorder="1" applyAlignment="1" applyProtection="1">
      <alignment vertical="center"/>
      <protection/>
    </xf>
    <xf numFmtId="0" fontId="33" fillId="0" borderId="38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167" fontId="33" fillId="0" borderId="1" xfId="0" applyNumberFormat="1" applyFont="1" applyFill="1" applyBorder="1" applyAlignment="1" applyProtection="1">
      <alignment vertical="center"/>
      <protection/>
    </xf>
    <xf numFmtId="0" fontId="20" fillId="0" borderId="38" xfId="0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left" vertical="center" wrapText="1"/>
      <protection/>
    </xf>
    <xf numFmtId="0" fontId="20" fillId="0" borderId="1" xfId="0" applyFont="1" applyBorder="1" applyAlignment="1" applyProtection="1">
      <alignment horizontal="center" vertical="center"/>
      <protection/>
    </xf>
    <xf numFmtId="49" fontId="20" fillId="0" borderId="1" xfId="0" applyNumberFormat="1" applyFont="1" applyBorder="1" applyAlignment="1" applyProtection="1">
      <alignment horizontal="left" vertical="center" wrapText="1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167" fontId="20" fillId="0" borderId="1" xfId="0" applyNumberFormat="1" applyFont="1" applyBorder="1" applyAlignment="1" applyProtection="1">
      <alignment vertical="center"/>
      <protection/>
    </xf>
    <xf numFmtId="4" fontId="20" fillId="0" borderId="1" xfId="0" applyNumberFormat="1" applyFont="1" applyBorder="1" applyAlignment="1" applyProtection="1">
      <alignment vertical="center"/>
      <protection/>
    </xf>
    <xf numFmtId="0" fontId="0" fillId="0" borderId="33" xfId="0" applyBorder="1" applyProtection="1">
      <protection/>
    </xf>
    <xf numFmtId="0" fontId="9" fillId="0" borderId="34" xfId="0" applyFont="1" applyBorder="1" applyProtection="1">
      <protection/>
    </xf>
    <xf numFmtId="165" fontId="3" fillId="2" borderId="0" xfId="0" applyNumberFormat="1" applyFont="1" applyFill="1" applyBorder="1" applyAlignment="1" applyProtection="1">
      <alignment horizontal="left" vertical="center"/>
      <protection locked="0"/>
    </xf>
    <xf numFmtId="4" fontId="33" fillId="0" borderId="1" xfId="0" applyNumberFormat="1" applyFont="1" applyFill="1" applyBorder="1" applyAlignment="1" applyProtection="1">
      <alignment vertical="center"/>
      <protection/>
    </xf>
    <xf numFmtId="167" fontId="33" fillId="0" borderId="14" xfId="0" applyNumberFormat="1" applyFont="1" applyBorder="1" applyAlignment="1" applyProtection="1">
      <alignment vertical="center"/>
      <protection/>
    </xf>
    <xf numFmtId="0" fontId="20" fillId="0" borderId="37" xfId="0" applyFont="1" applyBorder="1" applyAlignment="1" applyProtection="1">
      <alignment horizontal="left" vertical="center" wrapText="1"/>
      <protection/>
    </xf>
    <xf numFmtId="4" fontId="33" fillId="2" borderId="39" xfId="0" applyNumberFormat="1" applyFont="1" applyFill="1" applyBorder="1" applyAlignment="1" applyProtection="1">
      <alignment vertical="center"/>
      <protection locked="0"/>
    </xf>
    <xf numFmtId="4" fontId="33" fillId="0" borderId="39" xfId="0" applyNumberFormat="1" applyFont="1" applyBorder="1" applyAlignment="1" applyProtection="1">
      <alignment vertical="center"/>
      <protection/>
    </xf>
    <xf numFmtId="0" fontId="9" fillId="0" borderId="39" xfId="0" applyFont="1" applyBorder="1" applyProtection="1">
      <protection/>
    </xf>
    <xf numFmtId="4" fontId="8" fillId="0" borderId="39" xfId="0" applyNumberFormat="1" applyFont="1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5" fillId="3" borderId="6" xfId="0" applyNumberFormat="1" applyFont="1" applyFill="1" applyBorder="1" applyAlignment="1" applyProtection="1">
      <alignment vertical="center"/>
      <protection/>
    </xf>
    <xf numFmtId="0" fontId="23" fillId="3" borderId="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5" borderId="7" xfId="0" applyFont="1" applyFill="1" applyBorder="1" applyAlignment="1" applyProtection="1">
      <alignment horizontal="center" vertical="center"/>
      <protection/>
    </xf>
    <xf numFmtId="0" fontId="20" fillId="5" borderId="8" xfId="0" applyFont="1" applyFill="1" applyBorder="1" applyAlignment="1" applyProtection="1">
      <alignment horizontal="left" vertical="center"/>
      <protection/>
    </xf>
    <xf numFmtId="0" fontId="20" fillId="5" borderId="8" xfId="0" applyFont="1" applyFill="1" applyBorder="1" applyAlignment="1" applyProtection="1">
      <alignment horizontal="center" vertical="center"/>
      <protection/>
    </xf>
    <xf numFmtId="0" fontId="20" fillId="5" borderId="8" xfId="0" applyFont="1" applyFill="1" applyBorder="1" applyAlignment="1" applyProtection="1">
      <alignment horizontal="right" vertical="center"/>
      <protection/>
    </xf>
    <xf numFmtId="0" fontId="20" fillId="5" borderId="22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5" fillId="4" borderId="8" xfId="0" applyFont="1" applyFill="1" applyBorder="1" applyAlignment="1" applyProtection="1">
      <alignment horizontal="left"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4" fontId="5" fillId="4" borderId="8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mona.Jirickova\AppData\Local\Microsoft\Windows\INetCache\Content.Outlook\DCH3JGET\V&#344;\Elektrika%20-%20d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ilnoproud "/>
    </sheetNames>
    <sheetDataSet>
      <sheetData sheetId="0">
        <row r="10">
          <cell r="AN10" t="str">
            <v/>
          </cell>
        </row>
        <row r="11">
          <cell r="E11" t="str">
            <v>ZOO Dvůr Králové a.s., Štefánikova 1029, D.K.n.L.</v>
          </cell>
          <cell r="AN11" t="str">
            <v/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zoomScale="115" zoomScaleNormal="115" workbookViewId="0" topLeftCell="A7">
      <selection activeCell="I13" sqref="I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s="2" customFormat="1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2" customFormat="1" ht="37" customHeight="1">
      <c r="AR2" s="332" t="s">
        <v>5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3" t="s">
        <v>6</v>
      </c>
      <c r="BT2" s="13" t="s">
        <v>7</v>
      </c>
    </row>
    <row r="3" spans="2:72" s="2" customFormat="1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2" customFormat="1" ht="2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s="2" customFormat="1" ht="12" customHeight="1">
      <c r="B5" s="16"/>
      <c r="D5" s="19" t="s">
        <v>12</v>
      </c>
      <c r="K5" s="311" t="s">
        <v>13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R5" s="16"/>
      <c r="BS5" s="13" t="s">
        <v>6</v>
      </c>
    </row>
    <row r="6" spans="2:71" s="2" customFormat="1" ht="37" customHeight="1">
      <c r="B6" s="16"/>
      <c r="D6" s="20" t="s">
        <v>14</v>
      </c>
      <c r="K6" s="313" t="s">
        <v>713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R6" s="16"/>
      <c r="BS6" s="13" t="s">
        <v>6</v>
      </c>
    </row>
    <row r="7" spans="2:71" s="2" customFormat="1" ht="12" customHeight="1">
      <c r="B7" s="16"/>
      <c r="D7" s="21" t="s">
        <v>15</v>
      </c>
      <c r="K7" s="22" t="s">
        <v>1</v>
      </c>
      <c r="AK7" s="21" t="s">
        <v>16</v>
      </c>
      <c r="AN7" s="22" t="s">
        <v>1</v>
      </c>
      <c r="AR7" s="16"/>
      <c r="BS7" s="13" t="s">
        <v>6</v>
      </c>
    </row>
    <row r="8" spans="2:71" s="2" customFormat="1" ht="12" customHeight="1">
      <c r="B8" s="16"/>
      <c r="D8" s="21" t="s">
        <v>17</v>
      </c>
      <c r="K8" s="22" t="s">
        <v>18</v>
      </c>
      <c r="AK8" s="21" t="s">
        <v>19</v>
      </c>
      <c r="AN8" s="92"/>
      <c r="AR8" s="16"/>
      <c r="BS8" s="13" t="s">
        <v>6</v>
      </c>
    </row>
    <row r="9" spans="2:71" s="2" customFormat="1" ht="14.5" customHeight="1">
      <c r="B9" s="16"/>
      <c r="AR9" s="16"/>
      <c r="BS9" s="13" t="s">
        <v>6</v>
      </c>
    </row>
    <row r="10" spans="2:71" s="2" customFormat="1" ht="12" customHeight="1">
      <c r="B10" s="16"/>
      <c r="D10" s="21" t="s">
        <v>20</v>
      </c>
      <c r="AK10" s="21" t="s">
        <v>21</v>
      </c>
      <c r="AN10" s="22" t="s">
        <v>1</v>
      </c>
      <c r="AR10" s="16"/>
      <c r="BS10" s="13" t="s">
        <v>6</v>
      </c>
    </row>
    <row r="11" spans="2:71" s="2" customFormat="1" ht="18.4" customHeight="1">
      <c r="B11" s="16"/>
      <c r="E11" s="22" t="s">
        <v>18</v>
      </c>
      <c r="AK11" s="21" t="s">
        <v>22</v>
      </c>
      <c r="AN11" s="22" t="s">
        <v>1</v>
      </c>
      <c r="AR11" s="16"/>
      <c r="BS11" s="13" t="s">
        <v>6</v>
      </c>
    </row>
    <row r="12" spans="2:71" s="2" customFormat="1" ht="7" customHeight="1">
      <c r="B12" s="16"/>
      <c r="AR12" s="16"/>
      <c r="BS12" s="13" t="s">
        <v>6</v>
      </c>
    </row>
    <row r="13" spans="2:71" s="2" customFormat="1" ht="12" customHeight="1">
      <c r="B13" s="16"/>
      <c r="D13" s="21" t="s">
        <v>23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K13" s="21" t="s">
        <v>21</v>
      </c>
      <c r="AN13" s="11" t="s">
        <v>1</v>
      </c>
      <c r="AR13" s="16"/>
      <c r="BS13" s="13" t="s">
        <v>6</v>
      </c>
    </row>
    <row r="14" spans="2:71" s="2" customFormat="1" ht="12.5">
      <c r="B14" s="16"/>
      <c r="E14" s="22" t="s">
        <v>18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K14" s="21" t="s">
        <v>22</v>
      </c>
      <c r="AN14" s="11" t="s">
        <v>1</v>
      </c>
      <c r="AR14" s="16"/>
      <c r="BS14" s="13" t="s">
        <v>6</v>
      </c>
    </row>
    <row r="15" spans="2:71" s="2" customFormat="1" ht="7" customHeight="1">
      <c r="B15" s="16"/>
      <c r="AR15" s="16"/>
      <c r="BS15" s="13" t="s">
        <v>3</v>
      </c>
    </row>
    <row r="16" spans="2:71" s="2" customFormat="1" ht="12" customHeight="1">
      <c r="B16" s="16"/>
      <c r="D16" s="21" t="s">
        <v>24</v>
      </c>
      <c r="AK16" s="21" t="s">
        <v>21</v>
      </c>
      <c r="AN16" s="22" t="s">
        <v>1</v>
      </c>
      <c r="AR16" s="16"/>
      <c r="BS16" s="13" t="s">
        <v>3</v>
      </c>
    </row>
    <row r="17" spans="2:71" s="2" customFormat="1" ht="18.4" customHeight="1">
      <c r="B17" s="16"/>
      <c r="E17" s="22" t="s">
        <v>18</v>
      </c>
      <c r="AK17" s="21" t="s">
        <v>22</v>
      </c>
      <c r="AN17" s="22" t="s">
        <v>1</v>
      </c>
      <c r="AR17" s="16"/>
      <c r="BS17" s="13" t="s">
        <v>25</v>
      </c>
    </row>
    <row r="18" spans="2:71" s="2" customFormat="1" ht="7" customHeight="1">
      <c r="B18" s="16"/>
      <c r="AR18" s="16"/>
      <c r="BS18" s="13" t="s">
        <v>6</v>
      </c>
    </row>
    <row r="19" spans="2:71" s="2" customFormat="1" ht="12" customHeight="1">
      <c r="B19" s="16"/>
      <c r="D19" s="21" t="s">
        <v>26</v>
      </c>
      <c r="AK19" s="21" t="s">
        <v>21</v>
      </c>
      <c r="AN19" s="22" t="s">
        <v>1</v>
      </c>
      <c r="AR19" s="16"/>
      <c r="BS19" s="13" t="s">
        <v>6</v>
      </c>
    </row>
    <row r="20" spans="2:71" s="2" customFormat="1" ht="18.4" customHeight="1">
      <c r="B20" s="16"/>
      <c r="E20" s="22" t="s">
        <v>18</v>
      </c>
      <c r="AK20" s="21" t="s">
        <v>22</v>
      </c>
      <c r="AN20" s="22" t="s">
        <v>1</v>
      </c>
      <c r="AR20" s="16"/>
      <c r="BS20" s="13" t="s">
        <v>25</v>
      </c>
    </row>
    <row r="21" spans="2:44" s="2" customFormat="1" ht="7" customHeight="1">
      <c r="B21" s="16"/>
      <c r="AR21" s="16"/>
    </row>
    <row r="22" spans="2:44" s="2" customFormat="1" ht="12" customHeight="1">
      <c r="B22" s="16"/>
      <c r="D22" s="21" t="s">
        <v>27</v>
      </c>
      <c r="AR22" s="16"/>
    </row>
    <row r="23" spans="2:44" s="2" customFormat="1" ht="16.5" customHeight="1">
      <c r="B23" s="16"/>
      <c r="E23" s="314" t="s">
        <v>1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R23" s="16"/>
    </row>
    <row r="24" spans="2:44" s="2" customFormat="1" ht="7" customHeight="1">
      <c r="B24" s="16"/>
      <c r="AR24" s="16"/>
    </row>
    <row r="25" spans="2:44" s="2" customFormat="1" ht="7" customHeight="1">
      <c r="B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6"/>
    </row>
    <row r="26" spans="2:44" s="24" customFormat="1" ht="27" customHeight="1">
      <c r="B26" s="25"/>
      <c r="C26" s="26"/>
      <c r="D26" s="27" t="s">
        <v>712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15">
        <f>ROUND(AG94,2)*4</f>
        <v>0</v>
      </c>
      <c r="AL26" s="316"/>
      <c r="AM26" s="316"/>
      <c r="AN26" s="316"/>
      <c r="AO26" s="316"/>
      <c r="AP26" s="26"/>
      <c r="AR26" s="25"/>
    </row>
    <row r="27" spans="1:57" s="31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31" customFormat="1" ht="12.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17" t="s">
        <v>29</v>
      </c>
      <c r="M28" s="317"/>
      <c r="N28" s="317"/>
      <c r="O28" s="317"/>
      <c r="P28" s="317"/>
      <c r="Q28" s="29"/>
      <c r="R28" s="29"/>
      <c r="S28" s="29"/>
      <c r="T28" s="29"/>
      <c r="U28" s="29"/>
      <c r="V28" s="29"/>
      <c r="W28" s="317" t="s">
        <v>30</v>
      </c>
      <c r="X28" s="317"/>
      <c r="Y28" s="317"/>
      <c r="Z28" s="317"/>
      <c r="AA28" s="317"/>
      <c r="AB28" s="317"/>
      <c r="AC28" s="317"/>
      <c r="AD28" s="317"/>
      <c r="AE28" s="317"/>
      <c r="AF28" s="29"/>
      <c r="AG28" s="29"/>
      <c r="AH28" s="29"/>
      <c r="AI28" s="29"/>
      <c r="AJ28" s="29"/>
      <c r="AK28" s="317" t="s">
        <v>31</v>
      </c>
      <c r="AL28" s="317"/>
      <c r="AM28" s="317"/>
      <c r="AN28" s="317"/>
      <c r="AO28" s="317"/>
      <c r="AP28" s="29"/>
      <c r="AQ28" s="29"/>
      <c r="AR28" s="30"/>
      <c r="BE28" s="29"/>
    </row>
    <row r="29" spans="2:44" s="32" customFormat="1" ht="14.5" customHeight="1">
      <c r="B29" s="33"/>
      <c r="D29" s="21" t="s">
        <v>32</v>
      </c>
      <c r="F29" s="21" t="s">
        <v>33</v>
      </c>
      <c r="L29" s="320">
        <v>0.21</v>
      </c>
      <c r="M29" s="319"/>
      <c r="N29" s="319"/>
      <c r="O29" s="319"/>
      <c r="P29" s="319"/>
      <c r="W29" s="318">
        <f>AK26</f>
        <v>0</v>
      </c>
      <c r="X29" s="319"/>
      <c r="Y29" s="319"/>
      <c r="Z29" s="319"/>
      <c r="AA29" s="319"/>
      <c r="AB29" s="319"/>
      <c r="AC29" s="319"/>
      <c r="AD29" s="319"/>
      <c r="AE29" s="319"/>
      <c r="AK29" s="318">
        <f>W29*0.21</f>
        <v>0</v>
      </c>
      <c r="AL29" s="319"/>
      <c r="AM29" s="319"/>
      <c r="AN29" s="319"/>
      <c r="AO29" s="319"/>
      <c r="AR29" s="33"/>
    </row>
    <row r="30" spans="2:44" s="32" customFormat="1" ht="14.5" customHeight="1">
      <c r="B30" s="33"/>
      <c r="F30" s="21" t="s">
        <v>34</v>
      </c>
      <c r="L30" s="320">
        <v>0.15</v>
      </c>
      <c r="M30" s="319"/>
      <c r="N30" s="319"/>
      <c r="O30" s="319"/>
      <c r="P30" s="319"/>
      <c r="W30" s="318">
        <v>0</v>
      </c>
      <c r="X30" s="319"/>
      <c r="Y30" s="319"/>
      <c r="Z30" s="319"/>
      <c r="AA30" s="319"/>
      <c r="AB30" s="319"/>
      <c r="AC30" s="319"/>
      <c r="AD30" s="319"/>
      <c r="AE30" s="319"/>
      <c r="AK30" s="318">
        <v>0</v>
      </c>
      <c r="AL30" s="319"/>
      <c r="AM30" s="319"/>
      <c r="AN30" s="319"/>
      <c r="AO30" s="319"/>
      <c r="AR30" s="33"/>
    </row>
    <row r="31" spans="2:44" s="32" customFormat="1" ht="14.5" customHeight="1" hidden="1">
      <c r="B31" s="33"/>
      <c r="F31" s="21" t="s">
        <v>35</v>
      </c>
      <c r="L31" s="320">
        <v>0.21</v>
      </c>
      <c r="M31" s="319"/>
      <c r="N31" s="319"/>
      <c r="O31" s="319"/>
      <c r="P31" s="319"/>
      <c r="W31" s="318" t="e">
        <f>ROUND(BB94,2)</f>
        <v>#REF!</v>
      </c>
      <c r="X31" s="319"/>
      <c r="Y31" s="319"/>
      <c r="Z31" s="319"/>
      <c r="AA31" s="319"/>
      <c r="AB31" s="319"/>
      <c r="AC31" s="319"/>
      <c r="AD31" s="319"/>
      <c r="AE31" s="319"/>
      <c r="AK31" s="318">
        <v>0</v>
      </c>
      <c r="AL31" s="319"/>
      <c r="AM31" s="319"/>
      <c r="AN31" s="319"/>
      <c r="AO31" s="319"/>
      <c r="AR31" s="33"/>
    </row>
    <row r="32" spans="2:44" s="32" customFormat="1" ht="14.5" customHeight="1" hidden="1">
      <c r="B32" s="33"/>
      <c r="F32" s="21" t="s">
        <v>36</v>
      </c>
      <c r="L32" s="320">
        <v>0.15</v>
      </c>
      <c r="M32" s="319"/>
      <c r="N32" s="319"/>
      <c r="O32" s="319"/>
      <c r="P32" s="319"/>
      <c r="W32" s="318" t="e">
        <f>ROUND(BC94,2)</f>
        <v>#REF!</v>
      </c>
      <c r="X32" s="319"/>
      <c r="Y32" s="319"/>
      <c r="Z32" s="319"/>
      <c r="AA32" s="319"/>
      <c r="AB32" s="319"/>
      <c r="AC32" s="319"/>
      <c r="AD32" s="319"/>
      <c r="AE32" s="319"/>
      <c r="AK32" s="318">
        <v>0</v>
      </c>
      <c r="AL32" s="319"/>
      <c r="AM32" s="319"/>
      <c r="AN32" s="319"/>
      <c r="AO32" s="319"/>
      <c r="AR32" s="33"/>
    </row>
    <row r="33" spans="2:44" s="32" customFormat="1" ht="14.5" customHeight="1" hidden="1">
      <c r="B33" s="33"/>
      <c r="F33" s="21" t="s">
        <v>37</v>
      </c>
      <c r="L33" s="320">
        <v>0</v>
      </c>
      <c r="M33" s="319"/>
      <c r="N33" s="319"/>
      <c r="O33" s="319"/>
      <c r="P33" s="319"/>
      <c r="W33" s="318" t="e">
        <f>ROUND(BD94,2)</f>
        <v>#REF!</v>
      </c>
      <c r="X33" s="319"/>
      <c r="Y33" s="319"/>
      <c r="Z33" s="319"/>
      <c r="AA33" s="319"/>
      <c r="AB33" s="319"/>
      <c r="AC33" s="319"/>
      <c r="AD33" s="319"/>
      <c r="AE33" s="319"/>
      <c r="AK33" s="318">
        <v>0</v>
      </c>
      <c r="AL33" s="319"/>
      <c r="AM33" s="319"/>
      <c r="AN33" s="319"/>
      <c r="AO33" s="319"/>
      <c r="AR33" s="33"/>
    </row>
    <row r="34" spans="1:57" s="31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31" customFormat="1" ht="25.9" customHeight="1">
      <c r="A35" s="29"/>
      <c r="B35" s="30"/>
      <c r="C35" s="34"/>
      <c r="D35" s="35" t="s">
        <v>38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39</v>
      </c>
      <c r="U35" s="36"/>
      <c r="V35" s="36"/>
      <c r="W35" s="36"/>
      <c r="X35" s="342" t="s">
        <v>40</v>
      </c>
      <c r="Y35" s="343"/>
      <c r="Z35" s="343"/>
      <c r="AA35" s="343"/>
      <c r="AB35" s="343"/>
      <c r="AC35" s="36"/>
      <c r="AD35" s="36"/>
      <c r="AE35" s="36"/>
      <c r="AF35" s="36"/>
      <c r="AG35" s="36"/>
      <c r="AH35" s="36"/>
      <c r="AI35" s="36"/>
      <c r="AJ35" s="36"/>
      <c r="AK35" s="344">
        <f>SUM(AK26:AK33)</f>
        <v>0</v>
      </c>
      <c r="AL35" s="343"/>
      <c r="AM35" s="343"/>
      <c r="AN35" s="343"/>
      <c r="AO35" s="345"/>
      <c r="AP35" s="34"/>
      <c r="AQ35" s="34"/>
      <c r="AR35" s="30"/>
      <c r="BE35" s="29"/>
    </row>
    <row r="36" spans="1:57" s="31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31" customFormat="1" ht="14.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2" customFormat="1" ht="14.5" customHeight="1">
      <c r="B38" s="16"/>
      <c r="AR38" s="16"/>
    </row>
    <row r="39" spans="2:44" s="2" customFormat="1" ht="14.5" customHeight="1">
      <c r="B39" s="16"/>
      <c r="AR39" s="16"/>
    </row>
    <row r="40" spans="2:44" s="2" customFormat="1" ht="14.5" customHeight="1">
      <c r="B40" s="16"/>
      <c r="AR40" s="16"/>
    </row>
    <row r="41" spans="2:44" s="2" customFormat="1" ht="14.5" customHeight="1">
      <c r="B41" s="16"/>
      <c r="AR41" s="16"/>
    </row>
    <row r="42" spans="2:44" s="2" customFormat="1" ht="14.5" customHeight="1">
      <c r="B42" s="16"/>
      <c r="AR42" s="16"/>
    </row>
    <row r="43" spans="2:44" s="2" customFormat="1" ht="14.5" customHeight="1">
      <c r="B43" s="16"/>
      <c r="AR43" s="16"/>
    </row>
    <row r="44" spans="2:44" s="2" customFormat="1" ht="14.5" customHeight="1">
      <c r="B44" s="16"/>
      <c r="AR44" s="16"/>
    </row>
    <row r="45" spans="2:44" s="2" customFormat="1" ht="14.5" customHeight="1">
      <c r="B45" s="16"/>
      <c r="AR45" s="16"/>
    </row>
    <row r="46" spans="2:44" s="2" customFormat="1" ht="14.5" customHeight="1">
      <c r="B46" s="16"/>
      <c r="AR46" s="16"/>
    </row>
    <row r="47" spans="2:44" s="2" customFormat="1" ht="14.5" customHeight="1">
      <c r="B47" s="16"/>
      <c r="AR47" s="16"/>
    </row>
    <row r="48" spans="2:44" s="2" customFormat="1" ht="14.5" customHeight="1">
      <c r="B48" s="16"/>
      <c r="AR48" s="16"/>
    </row>
    <row r="49" spans="2:44" s="31" customFormat="1" ht="14.5" customHeight="1">
      <c r="B49" s="38"/>
      <c r="D49" s="39" t="s">
        <v>41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42</v>
      </c>
      <c r="AI49" s="40"/>
      <c r="AJ49" s="40"/>
      <c r="AK49" s="40"/>
      <c r="AL49" s="40"/>
      <c r="AM49" s="40"/>
      <c r="AN49" s="40"/>
      <c r="AO49" s="40"/>
      <c r="AR49" s="38"/>
    </row>
    <row r="50" spans="2:44" s="2" customFormat="1" ht="12">
      <c r="B50" s="16"/>
      <c r="AR50" s="16"/>
    </row>
    <row r="51" spans="2:44" s="2" customFormat="1" ht="12">
      <c r="B51" s="16"/>
      <c r="AR51" s="16"/>
    </row>
    <row r="52" spans="2:44" s="2" customFormat="1" ht="12">
      <c r="B52" s="16"/>
      <c r="AR52" s="16"/>
    </row>
    <row r="53" spans="2:44" s="2" customFormat="1" ht="12">
      <c r="B53" s="16"/>
      <c r="AR53" s="16"/>
    </row>
    <row r="54" spans="2:44" s="2" customFormat="1" ht="12">
      <c r="B54" s="16"/>
      <c r="AR54" s="16"/>
    </row>
    <row r="55" spans="2:44" s="2" customFormat="1" ht="12">
      <c r="B55" s="16"/>
      <c r="AR55" s="16"/>
    </row>
    <row r="56" spans="2:44" s="2" customFormat="1" ht="12">
      <c r="B56" s="16"/>
      <c r="AR56" s="16"/>
    </row>
    <row r="57" spans="2:44" s="2" customFormat="1" ht="12">
      <c r="B57" s="16"/>
      <c r="AR57" s="16"/>
    </row>
    <row r="58" spans="2:44" s="2" customFormat="1" ht="12">
      <c r="B58" s="16"/>
      <c r="AR58" s="16"/>
    </row>
    <row r="59" spans="2:44" s="2" customFormat="1" ht="12">
      <c r="B59" s="16"/>
      <c r="AR59" s="16"/>
    </row>
    <row r="60" spans="1:57" s="31" customFormat="1" ht="12.5">
      <c r="A60" s="29"/>
      <c r="B60" s="30"/>
      <c r="C60" s="29"/>
      <c r="D60" s="41" t="s">
        <v>43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1" t="s">
        <v>44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1" t="s">
        <v>43</v>
      </c>
      <c r="AI60" s="42"/>
      <c r="AJ60" s="42"/>
      <c r="AK60" s="42"/>
      <c r="AL60" s="42"/>
      <c r="AM60" s="41" t="s">
        <v>44</v>
      </c>
      <c r="AN60" s="42"/>
      <c r="AO60" s="42"/>
      <c r="AP60" s="29"/>
      <c r="AQ60" s="29"/>
      <c r="AR60" s="30"/>
      <c r="BE60" s="29"/>
    </row>
    <row r="61" spans="2:44" s="2" customFormat="1" ht="12">
      <c r="B61" s="16"/>
      <c r="AR61" s="16"/>
    </row>
    <row r="62" spans="2:44" s="2" customFormat="1" ht="12">
      <c r="B62" s="16"/>
      <c r="AR62" s="16"/>
    </row>
    <row r="63" spans="2:44" s="2" customFormat="1" ht="12">
      <c r="B63" s="16"/>
      <c r="AR63" s="16"/>
    </row>
    <row r="64" spans="1:57" s="31" customFormat="1" ht="13">
      <c r="A64" s="29"/>
      <c r="B64" s="30"/>
      <c r="C64" s="29"/>
      <c r="D64" s="39" t="s">
        <v>45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9" t="s">
        <v>46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s="2" customFormat="1" ht="12">
      <c r="B65" s="16"/>
      <c r="AR65" s="16"/>
    </row>
    <row r="66" spans="2:44" s="2" customFormat="1" ht="12">
      <c r="B66" s="16"/>
      <c r="AR66" s="16"/>
    </row>
    <row r="67" spans="2:44" s="2" customFormat="1" ht="12">
      <c r="B67" s="16"/>
      <c r="AR67" s="16"/>
    </row>
    <row r="68" spans="2:44" s="2" customFormat="1" ht="12">
      <c r="B68" s="16"/>
      <c r="AR68" s="16"/>
    </row>
    <row r="69" spans="2:44" s="2" customFormat="1" ht="12">
      <c r="B69" s="16"/>
      <c r="AR69" s="16"/>
    </row>
    <row r="70" spans="2:44" s="2" customFormat="1" ht="12">
      <c r="B70" s="16"/>
      <c r="AR70" s="16"/>
    </row>
    <row r="71" spans="2:44" s="2" customFormat="1" ht="12">
      <c r="B71" s="16"/>
      <c r="AR71" s="16"/>
    </row>
    <row r="72" spans="2:44" s="2" customFormat="1" ht="12">
      <c r="B72" s="16"/>
      <c r="AR72" s="16"/>
    </row>
    <row r="73" spans="2:44" s="2" customFormat="1" ht="12">
      <c r="B73" s="16"/>
      <c r="AR73" s="16"/>
    </row>
    <row r="74" spans="2:44" s="2" customFormat="1" ht="12">
      <c r="B74" s="16"/>
      <c r="AR74" s="16"/>
    </row>
    <row r="75" spans="1:57" s="31" customFormat="1" ht="12.5">
      <c r="A75" s="29"/>
      <c r="B75" s="30"/>
      <c r="C75" s="29"/>
      <c r="D75" s="41" t="s">
        <v>43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1" t="s">
        <v>44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1" t="s">
        <v>43</v>
      </c>
      <c r="AI75" s="42"/>
      <c r="AJ75" s="42"/>
      <c r="AK75" s="42"/>
      <c r="AL75" s="42"/>
      <c r="AM75" s="41" t="s">
        <v>44</v>
      </c>
      <c r="AN75" s="42"/>
      <c r="AO75" s="42"/>
      <c r="AP75" s="29"/>
      <c r="AQ75" s="29"/>
      <c r="AR75" s="30"/>
      <c r="BE75" s="29"/>
    </row>
    <row r="76" spans="1:57" s="31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31" customFormat="1" ht="7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78" s="2" customFormat="1" ht="12"/>
    <row r="79" s="2" customFormat="1" ht="12"/>
    <row r="80" s="2" customFormat="1" ht="12"/>
    <row r="81" spans="1:57" s="31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31" customFormat="1" ht="25" customHeight="1">
      <c r="A82" s="29"/>
      <c r="B82" s="30"/>
      <c r="C82" s="17" t="s">
        <v>47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31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8" customFormat="1" ht="12" customHeight="1">
      <c r="B84" s="49"/>
      <c r="C84" s="21" t="s">
        <v>12</v>
      </c>
      <c r="L84" s="48" t="str">
        <f>K5</f>
        <v>08</v>
      </c>
      <c r="AR84" s="49"/>
    </row>
    <row r="85" spans="2:44" s="50" customFormat="1" ht="37" customHeight="1">
      <c r="B85" s="51"/>
      <c r="C85" s="52" t="s">
        <v>14</v>
      </c>
      <c r="L85" s="333" t="str">
        <f>K6</f>
        <v xml:space="preserve">ZOO DK - Safarikemp - rekonstrukce bungalovů </v>
      </c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D85" s="334"/>
      <c r="AE85" s="334"/>
      <c r="AF85" s="334"/>
      <c r="AG85" s="334"/>
      <c r="AH85" s="334"/>
      <c r="AI85" s="334"/>
      <c r="AJ85" s="334"/>
      <c r="AR85" s="51"/>
    </row>
    <row r="86" spans="1:57" s="31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31" customFormat="1" ht="12" customHeight="1">
      <c r="A87" s="29"/>
      <c r="B87" s="30"/>
      <c r="C87" s="21" t="s">
        <v>17</v>
      </c>
      <c r="D87" s="29"/>
      <c r="E87" s="29"/>
      <c r="F87" s="29"/>
      <c r="G87" s="29"/>
      <c r="H87" s="29"/>
      <c r="I87" s="29"/>
      <c r="J87" s="29"/>
      <c r="K87" s="29"/>
      <c r="L87" s="53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1" t="s">
        <v>19</v>
      </c>
      <c r="AJ87" s="29"/>
      <c r="AK87" s="29"/>
      <c r="AL87" s="29"/>
      <c r="AM87" s="335" t="str">
        <f>IF(AN8="","",AN8)</f>
        <v/>
      </c>
      <c r="AN87" s="335"/>
      <c r="AO87" s="29"/>
      <c r="AP87" s="29"/>
      <c r="AQ87" s="29"/>
      <c r="AR87" s="30"/>
      <c r="BE87" s="29"/>
    </row>
    <row r="88" spans="1:57" s="31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31" customFormat="1" ht="15.25" customHeight="1">
      <c r="A89" s="29"/>
      <c r="B89" s="30"/>
      <c r="C89" s="21" t="s">
        <v>20</v>
      </c>
      <c r="D89" s="29"/>
      <c r="E89" s="29"/>
      <c r="F89" s="29"/>
      <c r="G89" s="29"/>
      <c r="H89" s="29"/>
      <c r="I89" s="29"/>
      <c r="J89" s="29"/>
      <c r="K89" s="29"/>
      <c r="L89" s="48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1" t="s">
        <v>24</v>
      </c>
      <c r="AJ89" s="29"/>
      <c r="AK89" s="29"/>
      <c r="AL89" s="29"/>
      <c r="AM89" s="336" t="str">
        <f>IF(E17="","",E17)</f>
        <v xml:space="preserve"> </v>
      </c>
      <c r="AN89" s="337"/>
      <c r="AO89" s="337"/>
      <c r="AP89" s="337"/>
      <c r="AQ89" s="29"/>
      <c r="AR89" s="30"/>
      <c r="AS89" s="338" t="s">
        <v>48</v>
      </c>
      <c r="AT89" s="339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57" s="31" customFormat="1" ht="15.25" customHeight="1">
      <c r="A90" s="29"/>
      <c r="B90" s="30"/>
      <c r="C90" s="21" t="s">
        <v>23</v>
      </c>
      <c r="D90" s="29"/>
      <c r="E90" s="29"/>
      <c r="F90" s="29"/>
      <c r="G90" s="29"/>
      <c r="H90" s="29"/>
      <c r="I90" s="29"/>
      <c r="J90" s="29"/>
      <c r="K90" s="29"/>
      <c r="L90" s="48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1" t="s">
        <v>26</v>
      </c>
      <c r="AJ90" s="29"/>
      <c r="AK90" s="29"/>
      <c r="AL90" s="29"/>
      <c r="AM90" s="336" t="str">
        <f>IF(E20="","",E20)</f>
        <v xml:space="preserve"> </v>
      </c>
      <c r="AN90" s="337"/>
      <c r="AO90" s="337"/>
      <c r="AP90" s="337"/>
      <c r="AQ90" s="29"/>
      <c r="AR90" s="30"/>
      <c r="AS90" s="340"/>
      <c r="AT90" s="341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57" s="31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340"/>
      <c r="AT91" s="341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57" s="31" customFormat="1" ht="29.25" customHeight="1">
      <c r="A92" s="29"/>
      <c r="B92" s="30"/>
      <c r="C92" s="325" t="s">
        <v>49</v>
      </c>
      <c r="D92" s="326"/>
      <c r="E92" s="326"/>
      <c r="F92" s="326"/>
      <c r="G92" s="326"/>
      <c r="H92" s="58"/>
      <c r="I92" s="327" t="s">
        <v>50</v>
      </c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8" t="s">
        <v>51</v>
      </c>
      <c r="AH92" s="326"/>
      <c r="AI92" s="326"/>
      <c r="AJ92" s="326"/>
      <c r="AK92" s="326"/>
      <c r="AL92" s="326"/>
      <c r="AM92" s="326"/>
      <c r="AN92" s="327" t="s">
        <v>52</v>
      </c>
      <c r="AO92" s="326"/>
      <c r="AP92" s="329"/>
      <c r="AQ92" s="59" t="s">
        <v>53</v>
      </c>
      <c r="AR92" s="30"/>
      <c r="AS92" s="60" t="s">
        <v>54</v>
      </c>
      <c r="AT92" s="61" t="s">
        <v>55</v>
      </c>
      <c r="AU92" s="61" t="s">
        <v>56</v>
      </c>
      <c r="AV92" s="61" t="s">
        <v>57</v>
      </c>
      <c r="AW92" s="61" t="s">
        <v>58</v>
      </c>
      <c r="AX92" s="61" t="s">
        <v>59</v>
      </c>
      <c r="AY92" s="61" t="s">
        <v>60</v>
      </c>
      <c r="AZ92" s="61" t="s">
        <v>61</v>
      </c>
      <c r="BA92" s="61" t="s">
        <v>62</v>
      </c>
      <c r="BB92" s="61" t="s">
        <v>63</v>
      </c>
      <c r="BC92" s="61" t="s">
        <v>64</v>
      </c>
      <c r="BD92" s="62" t="s">
        <v>65</v>
      </c>
      <c r="BE92" s="29"/>
    </row>
    <row r="93" spans="1:57" s="31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2:90" s="66" customFormat="1" ht="32.5" customHeight="1">
      <c r="B94" s="67"/>
      <c r="C94" s="68" t="s">
        <v>66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330">
        <f>ROUND(SUM(AG95:AG97),2)</f>
        <v>0</v>
      </c>
      <c r="AH94" s="330"/>
      <c r="AI94" s="330"/>
      <c r="AJ94" s="330"/>
      <c r="AK94" s="330"/>
      <c r="AL94" s="330"/>
      <c r="AM94" s="330"/>
      <c r="AN94" s="331">
        <f>AN95+AN97+AN96</f>
        <v>0</v>
      </c>
      <c r="AO94" s="331"/>
      <c r="AP94" s="331"/>
      <c r="AQ94" s="70" t="s">
        <v>1</v>
      </c>
      <c r="AR94" s="67"/>
      <c r="AS94" s="71">
        <f>ROUND(SUM(AS95:AS97),2)</f>
        <v>0</v>
      </c>
      <c r="AT94" s="72" t="e">
        <f>ROUND(SUM(AV94:AW94),2)</f>
        <v>#REF!</v>
      </c>
      <c r="AU94" s="73" t="e">
        <f>ROUND(SUM(AU95:AU97),5)</f>
        <v>#REF!</v>
      </c>
      <c r="AV94" s="72" t="e">
        <f>ROUND(AZ94*L29,2)</f>
        <v>#REF!</v>
      </c>
      <c r="AW94" s="72" t="e">
        <f>ROUND(BA94*L30,2)</f>
        <v>#REF!</v>
      </c>
      <c r="AX94" s="72" t="e">
        <f>ROUND(BB94*L29,2)</f>
        <v>#REF!</v>
      </c>
      <c r="AY94" s="72" t="e">
        <f>ROUND(BC94*L30,2)</f>
        <v>#REF!</v>
      </c>
      <c r="AZ94" s="72" t="e">
        <f>ROUND(SUM(AZ95:AZ97),2)</f>
        <v>#REF!</v>
      </c>
      <c r="BA94" s="72" t="e">
        <f>ROUND(SUM(BA95:BA97),2)</f>
        <v>#REF!</v>
      </c>
      <c r="BB94" s="72" t="e">
        <f>ROUND(SUM(BB95:BB97),2)</f>
        <v>#REF!</v>
      </c>
      <c r="BC94" s="72" t="e">
        <f>ROUND(SUM(BC95:BC97),2)</f>
        <v>#REF!</v>
      </c>
      <c r="BD94" s="74" t="e">
        <f>ROUND(SUM(BD95:BD97),2)</f>
        <v>#REF!</v>
      </c>
      <c r="BS94" s="75" t="s">
        <v>67</v>
      </c>
      <c r="BT94" s="75" t="s">
        <v>68</v>
      </c>
      <c r="BU94" s="76" t="s">
        <v>69</v>
      </c>
      <c r="BV94" s="75" t="s">
        <v>70</v>
      </c>
      <c r="BW94" s="75" t="s">
        <v>4</v>
      </c>
      <c r="BX94" s="75" t="s">
        <v>71</v>
      </c>
      <c r="CL94" s="75" t="s">
        <v>1</v>
      </c>
    </row>
    <row r="95" spans="1:91" s="86" customFormat="1" ht="16.5" customHeight="1">
      <c r="A95" s="77" t="s">
        <v>72</v>
      </c>
      <c r="B95" s="78"/>
      <c r="C95" s="79"/>
      <c r="D95" s="323" t="s">
        <v>73</v>
      </c>
      <c r="E95" s="323"/>
      <c r="F95" s="323"/>
      <c r="G95" s="323"/>
      <c r="H95" s="323"/>
      <c r="I95" s="80"/>
      <c r="J95" s="324" t="s">
        <v>709</v>
      </c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1">
        <f>'01 - obkladačské práce'!J30</f>
        <v>0</v>
      </c>
      <c r="AH95" s="322"/>
      <c r="AI95" s="322"/>
      <c r="AJ95" s="322"/>
      <c r="AK95" s="322"/>
      <c r="AL95" s="322"/>
      <c r="AM95" s="322"/>
      <c r="AN95" s="321">
        <f>SUM(AG95,AT95)</f>
        <v>0</v>
      </c>
      <c r="AO95" s="322"/>
      <c r="AP95" s="322"/>
      <c r="AQ95" s="81" t="s">
        <v>74</v>
      </c>
      <c r="AR95" s="78"/>
      <c r="AS95" s="82">
        <v>0</v>
      </c>
      <c r="AT95" s="83">
        <f>ROUND(SUM(AV95:AW95),2)</f>
        <v>0</v>
      </c>
      <c r="AU95" s="84">
        <f>'01 - obkladačské práce'!P131</f>
        <v>188.947262</v>
      </c>
      <c r="AV95" s="83">
        <f>'01 - obkladačské práce'!J33</f>
        <v>0</v>
      </c>
      <c r="AW95" s="83">
        <f>'01 - obkladačské práce'!J34</f>
        <v>0</v>
      </c>
      <c r="AX95" s="83">
        <f>'01 - obkladačské práce'!J35</f>
        <v>0</v>
      </c>
      <c r="AY95" s="83">
        <f>'01 - obkladačské práce'!J36</f>
        <v>0</v>
      </c>
      <c r="AZ95" s="83">
        <f>'01 - obkladačské práce'!F33</f>
        <v>0</v>
      </c>
      <c r="BA95" s="83">
        <f>'01 - obkladačské práce'!F34</f>
        <v>0</v>
      </c>
      <c r="BB95" s="83">
        <f>'01 - obkladačské práce'!F35</f>
        <v>0</v>
      </c>
      <c r="BC95" s="83">
        <f>'01 - obkladačské práce'!F36</f>
        <v>0</v>
      </c>
      <c r="BD95" s="85">
        <f>'01 - obkladačské práce'!F37</f>
        <v>0</v>
      </c>
      <c r="BT95" s="87" t="s">
        <v>75</v>
      </c>
      <c r="BV95" s="87" t="s">
        <v>70</v>
      </c>
      <c r="BW95" s="87" t="s">
        <v>76</v>
      </c>
      <c r="BX95" s="87" t="s">
        <v>4</v>
      </c>
      <c r="CL95" s="87" t="s">
        <v>1</v>
      </c>
      <c r="CM95" s="87" t="s">
        <v>77</v>
      </c>
    </row>
    <row r="96" spans="1:91" s="86" customFormat="1" ht="16.5" customHeight="1">
      <c r="A96" s="77" t="s">
        <v>72</v>
      </c>
      <c r="B96" s="78"/>
      <c r="C96" s="79"/>
      <c r="D96" s="323" t="s">
        <v>78</v>
      </c>
      <c r="E96" s="323"/>
      <c r="F96" s="323"/>
      <c r="G96" s="323"/>
      <c r="H96" s="323"/>
      <c r="I96" s="80"/>
      <c r="J96" s="324" t="s">
        <v>710</v>
      </c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1">
        <f>'02 - ZTI'!J30</f>
        <v>0</v>
      </c>
      <c r="AH96" s="322"/>
      <c r="AI96" s="322"/>
      <c r="AJ96" s="322"/>
      <c r="AK96" s="322"/>
      <c r="AL96" s="322"/>
      <c r="AM96" s="322"/>
      <c r="AN96" s="321">
        <f>SUM(AG96,AT96)</f>
        <v>0</v>
      </c>
      <c r="AO96" s="322"/>
      <c r="AP96" s="322"/>
      <c r="AQ96" s="81" t="s">
        <v>74</v>
      </c>
      <c r="AR96" s="78"/>
      <c r="AS96" s="82">
        <v>0</v>
      </c>
      <c r="AT96" s="83">
        <f>ROUND(SUM(AV96:AW96),2)</f>
        <v>0</v>
      </c>
      <c r="AU96" s="84">
        <f>'02 - ZTI'!P125</f>
        <v>80.098231</v>
      </c>
      <c r="AV96" s="83">
        <f>'02 - ZTI'!J33</f>
        <v>0</v>
      </c>
      <c r="AW96" s="83">
        <f>'02 - ZTI'!J34</f>
        <v>0</v>
      </c>
      <c r="AX96" s="83">
        <f>'02 - ZTI'!J35</f>
        <v>0</v>
      </c>
      <c r="AY96" s="83">
        <f>'02 - ZTI'!J36</f>
        <v>0</v>
      </c>
      <c r="AZ96" s="83">
        <f>'02 - ZTI'!F33</f>
        <v>0</v>
      </c>
      <c r="BA96" s="83">
        <f>'02 - ZTI'!F34</f>
        <v>0</v>
      </c>
      <c r="BB96" s="83">
        <f>'02 - ZTI'!F35</f>
        <v>0</v>
      </c>
      <c r="BC96" s="83">
        <f>'02 - ZTI'!F36</f>
        <v>0</v>
      </c>
      <c r="BD96" s="85">
        <f>'02 - ZTI'!F37</f>
        <v>0</v>
      </c>
      <c r="BT96" s="87" t="s">
        <v>75</v>
      </c>
      <c r="BV96" s="87" t="s">
        <v>70</v>
      </c>
      <c r="BW96" s="87" t="s">
        <v>79</v>
      </c>
      <c r="BX96" s="87" t="s">
        <v>4</v>
      </c>
      <c r="CL96" s="87" t="s">
        <v>1</v>
      </c>
      <c r="CM96" s="87" t="s">
        <v>77</v>
      </c>
    </row>
    <row r="97" spans="1:91" s="86" customFormat="1" ht="16.5" customHeight="1">
      <c r="A97" s="77" t="s">
        <v>72</v>
      </c>
      <c r="B97" s="78"/>
      <c r="C97" s="79"/>
      <c r="D97" s="323" t="s">
        <v>80</v>
      </c>
      <c r="E97" s="323"/>
      <c r="F97" s="323"/>
      <c r="G97" s="323"/>
      <c r="H97" s="323"/>
      <c r="I97" s="80"/>
      <c r="J97" s="324" t="s">
        <v>711</v>
      </c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1">
        <f>'03 - silnoproud '!J30</f>
        <v>0</v>
      </c>
      <c r="AH97" s="322"/>
      <c r="AI97" s="322"/>
      <c r="AJ97" s="322"/>
      <c r="AK97" s="322"/>
      <c r="AL97" s="322"/>
      <c r="AM97" s="322"/>
      <c r="AN97" s="321">
        <f>'03 - silnoproud '!J39</f>
        <v>0</v>
      </c>
      <c r="AO97" s="322"/>
      <c r="AP97" s="322"/>
      <c r="AQ97" s="81" t="s">
        <v>74</v>
      </c>
      <c r="AR97" s="78"/>
      <c r="AS97" s="88">
        <v>0</v>
      </c>
      <c r="AT97" s="89" t="e">
        <f>ROUND(SUM(AV97:AW97),2)</f>
        <v>#REF!</v>
      </c>
      <c r="AU97" s="90" t="e">
        <f>#REF!</f>
        <v>#REF!</v>
      </c>
      <c r="AV97" s="89" t="e">
        <f>#REF!</f>
        <v>#REF!</v>
      </c>
      <c r="AW97" s="89" t="e">
        <f>#REF!</f>
        <v>#REF!</v>
      </c>
      <c r="AX97" s="89" t="e">
        <f>#REF!</f>
        <v>#REF!</v>
      </c>
      <c r="AY97" s="89" t="e">
        <f>#REF!</f>
        <v>#REF!</v>
      </c>
      <c r="AZ97" s="89" t="e">
        <f>#REF!</f>
        <v>#REF!</v>
      </c>
      <c r="BA97" s="89" t="e">
        <f>#REF!</f>
        <v>#REF!</v>
      </c>
      <c r="BB97" s="89" t="e">
        <f>#REF!</f>
        <v>#REF!</v>
      </c>
      <c r="BC97" s="89" t="e">
        <f>#REF!</f>
        <v>#REF!</v>
      </c>
      <c r="BD97" s="91" t="e">
        <f>#REF!</f>
        <v>#REF!</v>
      </c>
      <c r="BT97" s="87" t="s">
        <v>75</v>
      </c>
      <c r="BV97" s="87" t="s">
        <v>70</v>
      </c>
      <c r="BW97" s="87" t="s">
        <v>81</v>
      </c>
      <c r="BX97" s="87" t="s">
        <v>4</v>
      </c>
      <c r="CL97" s="87" t="s">
        <v>1</v>
      </c>
      <c r="CM97" s="87" t="s">
        <v>77</v>
      </c>
    </row>
    <row r="98" spans="1:57" s="31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31" customFormat="1" ht="7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</sheetData>
  <sheetProtection password="D62F" sheet="1" objects="1" scenarios="1"/>
  <mergeCells count="48"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01 - obkladačské práce'!C2" display="/"/>
    <hyperlink ref="A96" location="'02 - ZTI'!C2" display="/"/>
    <hyperlink ref="A97" location="'03 - silnoprou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2"/>
  <sheetViews>
    <sheetView showGridLines="0" zoomScale="130" zoomScaleNormal="130" workbookViewId="0" topLeftCell="A141">
      <selection activeCell="H162" sqref="H1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2" customFormat="1" ht="12"/>
    <row r="2" spans="12:46" s="2" customFormat="1" ht="37" customHeight="1">
      <c r="L2" s="332" t="s">
        <v>5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3" t="s">
        <v>76</v>
      </c>
    </row>
    <row r="3" spans="2:46" s="2" customFormat="1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s="2" customFormat="1" ht="25" customHeight="1">
      <c r="B4" s="16"/>
      <c r="D4" s="17" t="s">
        <v>82</v>
      </c>
      <c r="L4" s="16"/>
      <c r="M4" s="93" t="s">
        <v>10</v>
      </c>
      <c r="AT4" s="13" t="s">
        <v>3</v>
      </c>
    </row>
    <row r="5" spans="2:12" s="2" customFormat="1" ht="7" customHeight="1">
      <c r="B5" s="16"/>
      <c r="L5" s="16"/>
    </row>
    <row r="6" spans="2:12" s="2" customFormat="1" ht="12" customHeight="1">
      <c r="B6" s="16"/>
      <c r="D6" s="21" t="s">
        <v>14</v>
      </c>
      <c r="L6" s="16"/>
    </row>
    <row r="7" spans="2:12" s="2" customFormat="1" ht="16.5" customHeight="1">
      <c r="B7" s="16"/>
      <c r="E7" s="347" t="str">
        <f>'Rekapitulace stavby'!K6</f>
        <v xml:space="preserve">ZOO DK - Safarikemp - rekonstrukce bungalovů </v>
      </c>
      <c r="F7" s="348"/>
      <c r="G7" s="348"/>
      <c r="H7" s="348"/>
      <c r="L7" s="16"/>
    </row>
    <row r="8" spans="1:31" s="31" customFormat="1" ht="12" customHeight="1">
      <c r="A8" s="29"/>
      <c r="B8" s="30"/>
      <c r="C8" s="29"/>
      <c r="D8" s="21" t="s">
        <v>83</v>
      </c>
      <c r="E8" s="29"/>
      <c r="F8" s="29"/>
      <c r="G8" s="29"/>
      <c r="H8" s="29"/>
      <c r="I8" s="29"/>
      <c r="J8" s="29"/>
      <c r="K8" s="29"/>
      <c r="L8" s="3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31" customFormat="1" ht="16.5" customHeight="1">
      <c r="A9" s="29"/>
      <c r="B9" s="30"/>
      <c r="C9" s="29"/>
      <c r="D9" s="29"/>
      <c r="E9" s="333" t="s">
        <v>84</v>
      </c>
      <c r="F9" s="346"/>
      <c r="G9" s="346"/>
      <c r="H9" s="346"/>
      <c r="I9" s="29"/>
      <c r="J9" s="29"/>
      <c r="K9" s="29"/>
      <c r="L9" s="3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31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31" customFormat="1" ht="12" customHeight="1">
      <c r="A11" s="29"/>
      <c r="B11" s="30"/>
      <c r="C11" s="29"/>
      <c r="D11" s="21" t="s">
        <v>15</v>
      </c>
      <c r="E11" s="29"/>
      <c r="F11" s="22" t="s">
        <v>1</v>
      </c>
      <c r="G11" s="29"/>
      <c r="H11" s="29"/>
      <c r="I11" s="21" t="s">
        <v>16</v>
      </c>
      <c r="J11" s="22" t="s">
        <v>1</v>
      </c>
      <c r="K11" s="29"/>
      <c r="L11" s="3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1" customFormat="1" ht="12" customHeight="1">
      <c r="A12" s="29"/>
      <c r="B12" s="30"/>
      <c r="C12" s="29"/>
      <c r="D12" s="21" t="s">
        <v>17</v>
      </c>
      <c r="E12" s="29"/>
      <c r="F12" s="22" t="s">
        <v>18</v>
      </c>
      <c r="G12" s="29"/>
      <c r="H12" s="29"/>
      <c r="I12" s="21" t="s">
        <v>19</v>
      </c>
      <c r="J12" s="94">
        <f>'Rekapitulace stavby'!AN8</f>
        <v>0</v>
      </c>
      <c r="K12" s="29"/>
      <c r="L12" s="3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1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31" customFormat="1" ht="12" customHeight="1">
      <c r="A14" s="29"/>
      <c r="B14" s="30"/>
      <c r="C14" s="29"/>
      <c r="D14" s="21" t="s">
        <v>20</v>
      </c>
      <c r="E14" s="29"/>
      <c r="F14" s="29"/>
      <c r="G14" s="29"/>
      <c r="H14" s="29"/>
      <c r="I14" s="21" t="s">
        <v>21</v>
      </c>
      <c r="J14" s="22" t="str">
        <f>IF('Rekapitulace stavby'!AN10="","",'Rekapitulace stavby'!AN10)</f>
        <v/>
      </c>
      <c r="K14" s="29"/>
      <c r="L14" s="3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31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1" t="s">
        <v>22</v>
      </c>
      <c r="J15" s="22" t="str">
        <f>IF('Rekapitulace stavby'!AN11="","",'Rekapitulace stavby'!AN11)</f>
        <v/>
      </c>
      <c r="K15" s="29"/>
      <c r="L15" s="3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31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8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31" customFormat="1" ht="12" customHeight="1">
      <c r="A17" s="29"/>
      <c r="B17" s="30"/>
      <c r="C17" s="29"/>
      <c r="D17" s="21" t="s">
        <v>23</v>
      </c>
      <c r="E17" s="29"/>
      <c r="F17" s="29"/>
      <c r="G17" s="29"/>
      <c r="H17" s="29"/>
      <c r="I17" s="21" t="s">
        <v>21</v>
      </c>
      <c r="J17" s="11" t="str">
        <f>'Rekapitulace stavby'!AN13</f>
        <v/>
      </c>
      <c r="K17" s="29"/>
      <c r="L17" s="3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31" customFormat="1" ht="18" customHeight="1">
      <c r="A18" s="29"/>
      <c r="B18" s="30"/>
      <c r="C18" s="29"/>
      <c r="D18" s="29"/>
      <c r="E18" s="349" t="str">
        <f>'Rekapitulace stavby'!E14</f>
        <v xml:space="preserve"> </v>
      </c>
      <c r="F18" s="349"/>
      <c r="G18" s="349"/>
      <c r="H18" s="349"/>
      <c r="I18" s="21" t="s">
        <v>22</v>
      </c>
      <c r="J18" s="11" t="str">
        <f>'Rekapitulace stavby'!AN14</f>
        <v/>
      </c>
      <c r="K18" s="29"/>
      <c r="L18" s="3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31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31" customFormat="1" ht="12" customHeight="1">
      <c r="A20" s="29"/>
      <c r="B20" s="30"/>
      <c r="C20" s="29"/>
      <c r="D20" s="21" t="s">
        <v>24</v>
      </c>
      <c r="E20" s="29"/>
      <c r="F20" s="29"/>
      <c r="G20" s="29"/>
      <c r="H20" s="29"/>
      <c r="I20" s="21" t="s">
        <v>21</v>
      </c>
      <c r="J20" s="22" t="str">
        <f>IF('Rekapitulace stavby'!AN16="","",'Rekapitulace stavby'!AN16)</f>
        <v/>
      </c>
      <c r="K20" s="29"/>
      <c r="L20" s="3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31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1" t="s">
        <v>22</v>
      </c>
      <c r="J21" s="22" t="str">
        <f>IF('Rekapitulace stavby'!AN17="","",'Rekapitulace stavby'!AN17)</f>
        <v/>
      </c>
      <c r="K21" s="29"/>
      <c r="L21" s="3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31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31" customFormat="1" ht="12" customHeight="1">
      <c r="A23" s="29"/>
      <c r="B23" s="30"/>
      <c r="C23" s="29"/>
      <c r="D23" s="21" t="s">
        <v>26</v>
      </c>
      <c r="E23" s="29"/>
      <c r="F23" s="29"/>
      <c r="G23" s="29"/>
      <c r="H23" s="29"/>
      <c r="I23" s="21" t="s">
        <v>21</v>
      </c>
      <c r="J23" s="22" t="str">
        <f>IF('Rekapitulace stavby'!AN19="","",'Rekapitulace stavby'!AN19)</f>
        <v/>
      </c>
      <c r="K23" s="29"/>
      <c r="L23" s="3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1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1" t="s">
        <v>22</v>
      </c>
      <c r="J24" s="22" t="str">
        <f>IF('Rekapitulace stavby'!AN20="","",'Rekapitulace stavby'!AN20)</f>
        <v/>
      </c>
      <c r="K24" s="29"/>
      <c r="L24" s="3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31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31" customFormat="1" ht="12" customHeight="1">
      <c r="A26" s="29"/>
      <c r="B26" s="30"/>
      <c r="C26" s="29"/>
      <c r="D26" s="21" t="s">
        <v>27</v>
      </c>
      <c r="E26" s="29"/>
      <c r="F26" s="29"/>
      <c r="G26" s="29"/>
      <c r="H26" s="29"/>
      <c r="I26" s="29"/>
      <c r="J26" s="29"/>
      <c r="K26" s="29"/>
      <c r="L26" s="3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98" customFormat="1" ht="16.5" customHeight="1">
      <c r="A27" s="95"/>
      <c r="B27" s="96"/>
      <c r="C27" s="95"/>
      <c r="D27" s="95"/>
      <c r="E27" s="314" t="s">
        <v>1</v>
      </c>
      <c r="F27" s="314"/>
      <c r="G27" s="314"/>
      <c r="H27" s="3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31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31" customFormat="1" ht="7" customHeight="1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3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1" customFormat="1" ht="25.4" customHeight="1">
      <c r="A30" s="29"/>
      <c r="B30" s="30"/>
      <c r="C30" s="29"/>
      <c r="D30" s="99" t="s">
        <v>28</v>
      </c>
      <c r="E30" s="29"/>
      <c r="F30" s="29"/>
      <c r="G30" s="29"/>
      <c r="H30" s="29"/>
      <c r="I30" s="29"/>
      <c r="J30" s="100">
        <f>ROUND(J131,2)</f>
        <v>0</v>
      </c>
      <c r="K30" s="29"/>
      <c r="L30" s="3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31" customFormat="1" ht="7" customHeight="1">
      <c r="A31" s="29"/>
      <c r="B31" s="30"/>
      <c r="C31" s="29"/>
      <c r="D31" s="64"/>
      <c r="E31" s="64"/>
      <c r="F31" s="64"/>
      <c r="G31" s="64"/>
      <c r="H31" s="64"/>
      <c r="I31" s="64"/>
      <c r="J31" s="64"/>
      <c r="K31" s="64"/>
      <c r="L31" s="3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31" customFormat="1" ht="14.5" customHeight="1">
      <c r="A32" s="29"/>
      <c r="B32" s="30"/>
      <c r="C32" s="29"/>
      <c r="D32" s="29"/>
      <c r="E32" s="29"/>
      <c r="F32" s="101" t="s">
        <v>30</v>
      </c>
      <c r="G32" s="29"/>
      <c r="H32" s="29"/>
      <c r="I32" s="101" t="s">
        <v>29</v>
      </c>
      <c r="J32" s="101" t="s">
        <v>31</v>
      </c>
      <c r="K32" s="29"/>
      <c r="L32" s="3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31" customFormat="1" ht="14.5" customHeight="1">
      <c r="A33" s="29"/>
      <c r="B33" s="30"/>
      <c r="C33" s="29"/>
      <c r="D33" s="102" t="s">
        <v>32</v>
      </c>
      <c r="E33" s="21" t="s">
        <v>33</v>
      </c>
      <c r="F33" s="103">
        <f>ROUND((SUM(BE131:BE241)),2)</f>
        <v>0</v>
      </c>
      <c r="G33" s="29"/>
      <c r="H33" s="29"/>
      <c r="I33" s="104">
        <v>0.21</v>
      </c>
      <c r="J33" s="103">
        <f>ROUND(((SUM(BE131:BE241))*I33),2)</f>
        <v>0</v>
      </c>
      <c r="K33" s="29"/>
      <c r="L33" s="3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1" customFormat="1" ht="14.5" customHeight="1">
      <c r="A34" s="29"/>
      <c r="B34" s="30"/>
      <c r="C34" s="29"/>
      <c r="D34" s="29"/>
      <c r="E34" s="21" t="s">
        <v>34</v>
      </c>
      <c r="F34" s="103">
        <f>ROUND((SUM(BF131:BF241)),2)</f>
        <v>0</v>
      </c>
      <c r="G34" s="29"/>
      <c r="H34" s="29"/>
      <c r="I34" s="104">
        <v>0.15</v>
      </c>
      <c r="J34" s="103">
        <f>ROUND(((SUM(BF131:BF241))*I34),2)</f>
        <v>0</v>
      </c>
      <c r="K34" s="29"/>
      <c r="L34" s="3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31" customFormat="1" ht="14.5" customHeight="1" hidden="1">
      <c r="A35" s="29"/>
      <c r="B35" s="30"/>
      <c r="C35" s="29"/>
      <c r="D35" s="29"/>
      <c r="E35" s="21" t="s">
        <v>35</v>
      </c>
      <c r="F35" s="103">
        <f>ROUND((SUM(BG131:BG241)),2)</f>
        <v>0</v>
      </c>
      <c r="G35" s="29"/>
      <c r="H35" s="29"/>
      <c r="I35" s="104">
        <v>0.21</v>
      </c>
      <c r="J35" s="103">
        <f>0</f>
        <v>0</v>
      </c>
      <c r="K35" s="29"/>
      <c r="L35" s="3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31" customFormat="1" ht="14.5" customHeight="1" hidden="1">
      <c r="A36" s="29"/>
      <c r="B36" s="30"/>
      <c r="C36" s="29"/>
      <c r="D36" s="29"/>
      <c r="E36" s="21" t="s">
        <v>36</v>
      </c>
      <c r="F36" s="103">
        <f>ROUND((SUM(BH131:BH241)),2)</f>
        <v>0</v>
      </c>
      <c r="G36" s="29"/>
      <c r="H36" s="29"/>
      <c r="I36" s="104">
        <v>0.15</v>
      </c>
      <c r="J36" s="103">
        <f>0</f>
        <v>0</v>
      </c>
      <c r="K36" s="29"/>
      <c r="L36" s="3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31" customFormat="1" ht="14.5" customHeight="1" hidden="1">
      <c r="A37" s="29"/>
      <c r="B37" s="30"/>
      <c r="C37" s="29"/>
      <c r="D37" s="29"/>
      <c r="E37" s="21" t="s">
        <v>37</v>
      </c>
      <c r="F37" s="103">
        <f>ROUND((SUM(BI131:BI241)),2)</f>
        <v>0</v>
      </c>
      <c r="G37" s="29"/>
      <c r="H37" s="29"/>
      <c r="I37" s="104">
        <v>0</v>
      </c>
      <c r="J37" s="103">
        <f>0</f>
        <v>0</v>
      </c>
      <c r="K37" s="29"/>
      <c r="L37" s="3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31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31" customFormat="1" ht="25.4" customHeight="1">
      <c r="A39" s="29"/>
      <c r="B39" s="30"/>
      <c r="C39" s="105"/>
      <c r="D39" s="106" t="s">
        <v>38</v>
      </c>
      <c r="E39" s="58"/>
      <c r="F39" s="58"/>
      <c r="G39" s="107" t="s">
        <v>39</v>
      </c>
      <c r="H39" s="108" t="s">
        <v>40</v>
      </c>
      <c r="I39" s="58"/>
      <c r="J39" s="109">
        <f>SUM(J30:J37)</f>
        <v>0</v>
      </c>
      <c r="K39" s="110"/>
      <c r="L39" s="3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31" customFormat="1" ht="14.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2" customFormat="1" ht="14.5" customHeight="1">
      <c r="B41" s="16"/>
      <c r="L41" s="16"/>
    </row>
    <row r="42" spans="2:12" s="2" customFormat="1" ht="14.5" customHeight="1">
      <c r="B42" s="16"/>
      <c r="L42" s="16"/>
    </row>
    <row r="43" spans="2:12" s="2" customFormat="1" ht="14.5" customHeight="1">
      <c r="B43" s="16"/>
      <c r="L43" s="16"/>
    </row>
    <row r="44" spans="2:12" s="2" customFormat="1" ht="14.5" customHeight="1">
      <c r="B44" s="16"/>
      <c r="L44" s="16"/>
    </row>
    <row r="45" spans="2:12" s="2" customFormat="1" ht="14.5" customHeight="1">
      <c r="B45" s="16"/>
      <c r="L45" s="16"/>
    </row>
    <row r="46" spans="2:12" s="2" customFormat="1" ht="14.5" customHeight="1">
      <c r="B46" s="16"/>
      <c r="L46" s="16"/>
    </row>
    <row r="47" spans="2:12" s="2" customFormat="1" ht="14.5" customHeight="1">
      <c r="B47" s="16"/>
      <c r="L47" s="16"/>
    </row>
    <row r="48" spans="2:12" s="2" customFormat="1" ht="14.5" customHeight="1">
      <c r="B48" s="16"/>
      <c r="L48" s="16"/>
    </row>
    <row r="49" spans="2:12" s="2" customFormat="1" ht="14.5" customHeight="1">
      <c r="B49" s="16"/>
      <c r="L49" s="16"/>
    </row>
    <row r="50" spans="2:12" s="31" customFormat="1" ht="14.5" customHeight="1">
      <c r="B50" s="38"/>
      <c r="D50" s="39" t="s">
        <v>41</v>
      </c>
      <c r="E50" s="40"/>
      <c r="F50" s="40"/>
      <c r="G50" s="39" t="s">
        <v>42</v>
      </c>
      <c r="H50" s="40"/>
      <c r="I50" s="40"/>
      <c r="J50" s="40"/>
      <c r="K50" s="40"/>
      <c r="L50" s="38"/>
    </row>
    <row r="51" spans="2:12" s="2" customFormat="1" ht="12">
      <c r="B51" s="16"/>
      <c r="L51" s="16"/>
    </row>
    <row r="52" spans="2:12" s="2" customFormat="1" ht="12">
      <c r="B52" s="16"/>
      <c r="L52" s="16"/>
    </row>
    <row r="53" spans="2:12" s="2" customFormat="1" ht="12">
      <c r="B53" s="16"/>
      <c r="L53" s="16"/>
    </row>
    <row r="54" spans="2:12" s="2" customFormat="1" ht="12">
      <c r="B54" s="16"/>
      <c r="L54" s="16"/>
    </row>
    <row r="55" spans="2:12" s="2" customFormat="1" ht="12">
      <c r="B55" s="16"/>
      <c r="L55" s="16"/>
    </row>
    <row r="56" spans="2:12" s="2" customFormat="1" ht="12">
      <c r="B56" s="16"/>
      <c r="L56" s="16"/>
    </row>
    <row r="57" spans="2:12" s="2" customFormat="1" ht="12">
      <c r="B57" s="16"/>
      <c r="L57" s="16"/>
    </row>
    <row r="58" spans="2:12" s="2" customFormat="1" ht="12">
      <c r="B58" s="16"/>
      <c r="L58" s="16"/>
    </row>
    <row r="59" spans="2:12" s="2" customFormat="1" ht="12">
      <c r="B59" s="16"/>
      <c r="L59" s="16"/>
    </row>
    <row r="60" spans="2:12" s="2" customFormat="1" ht="12">
      <c r="B60" s="16"/>
      <c r="L60" s="16"/>
    </row>
    <row r="61" spans="1:31" s="31" customFormat="1" ht="12.5">
      <c r="A61" s="29"/>
      <c r="B61" s="30"/>
      <c r="C61" s="29"/>
      <c r="D61" s="41" t="s">
        <v>43</v>
      </c>
      <c r="E61" s="42"/>
      <c r="F61" s="111" t="s">
        <v>44</v>
      </c>
      <c r="G61" s="41" t="s">
        <v>43</v>
      </c>
      <c r="H61" s="42"/>
      <c r="I61" s="42"/>
      <c r="J61" s="112" t="s">
        <v>44</v>
      </c>
      <c r="K61" s="42"/>
      <c r="L61" s="38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s="2" customFormat="1" ht="12">
      <c r="B62" s="16"/>
      <c r="L62" s="16"/>
    </row>
    <row r="63" spans="2:12" s="2" customFormat="1" ht="12">
      <c r="B63" s="16"/>
      <c r="L63" s="16"/>
    </row>
    <row r="64" spans="2:12" s="2" customFormat="1" ht="12">
      <c r="B64" s="16"/>
      <c r="L64" s="16"/>
    </row>
    <row r="65" spans="1:31" s="31" customFormat="1" ht="13">
      <c r="A65" s="29"/>
      <c r="B65" s="30"/>
      <c r="C65" s="29"/>
      <c r="D65" s="39" t="s">
        <v>45</v>
      </c>
      <c r="E65" s="43"/>
      <c r="F65" s="43"/>
      <c r="G65" s="39" t="s">
        <v>46</v>
      </c>
      <c r="H65" s="43"/>
      <c r="I65" s="43"/>
      <c r="J65" s="43"/>
      <c r="K65" s="43"/>
      <c r="L65" s="3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s="2" customFormat="1" ht="12">
      <c r="B66" s="16"/>
      <c r="L66" s="16"/>
    </row>
    <row r="67" spans="2:12" s="2" customFormat="1" ht="12">
      <c r="B67" s="16"/>
      <c r="L67" s="16"/>
    </row>
    <row r="68" spans="2:12" s="2" customFormat="1" ht="12">
      <c r="B68" s="16"/>
      <c r="L68" s="16"/>
    </row>
    <row r="69" spans="2:12" s="2" customFormat="1" ht="12">
      <c r="B69" s="16"/>
      <c r="L69" s="16"/>
    </row>
    <row r="70" spans="2:12" s="2" customFormat="1" ht="12">
      <c r="B70" s="16"/>
      <c r="L70" s="16"/>
    </row>
    <row r="71" spans="2:12" s="2" customFormat="1" ht="12">
      <c r="B71" s="16"/>
      <c r="L71" s="16"/>
    </row>
    <row r="72" spans="2:12" s="2" customFormat="1" ht="12">
      <c r="B72" s="16"/>
      <c r="L72" s="16"/>
    </row>
    <row r="73" spans="2:12" s="2" customFormat="1" ht="12">
      <c r="B73" s="16"/>
      <c r="L73" s="16"/>
    </row>
    <row r="74" spans="2:12" s="2" customFormat="1" ht="12">
      <c r="B74" s="16"/>
      <c r="L74" s="16"/>
    </row>
    <row r="75" spans="2:12" s="2" customFormat="1" ht="12">
      <c r="B75" s="16"/>
      <c r="L75" s="16"/>
    </row>
    <row r="76" spans="1:31" s="31" customFormat="1" ht="12.5">
      <c r="A76" s="29"/>
      <c r="B76" s="30"/>
      <c r="C76" s="29"/>
      <c r="D76" s="41" t="s">
        <v>43</v>
      </c>
      <c r="E76" s="42"/>
      <c r="F76" s="111" t="s">
        <v>44</v>
      </c>
      <c r="G76" s="41" t="s">
        <v>43</v>
      </c>
      <c r="H76" s="42"/>
      <c r="I76" s="42"/>
      <c r="J76" s="112" t="s">
        <v>44</v>
      </c>
      <c r="K76" s="42"/>
      <c r="L76" s="38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31" customFormat="1" ht="14.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8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="2" customFormat="1" ht="12"/>
    <row r="79" s="2" customFormat="1" ht="12"/>
    <row r="80" s="2" customFormat="1" ht="12"/>
    <row r="81" spans="1:31" s="31" customFormat="1" ht="7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8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31" customFormat="1" ht="25" customHeight="1" hidden="1">
      <c r="A82" s="29"/>
      <c r="B82" s="30"/>
      <c r="C82" s="17" t="s">
        <v>85</v>
      </c>
      <c r="D82" s="29"/>
      <c r="E82" s="29"/>
      <c r="F82" s="29"/>
      <c r="G82" s="29"/>
      <c r="H82" s="29"/>
      <c r="I82" s="29"/>
      <c r="J82" s="29"/>
      <c r="K82" s="29"/>
      <c r="L82" s="38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31" customFormat="1" ht="7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8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31" customFormat="1" ht="12" customHeight="1" hidden="1">
      <c r="A84" s="29"/>
      <c r="B84" s="30"/>
      <c r="C84" s="21" t="s">
        <v>14</v>
      </c>
      <c r="D84" s="29"/>
      <c r="E84" s="29"/>
      <c r="F84" s="29"/>
      <c r="G84" s="29"/>
      <c r="H84" s="29"/>
      <c r="I84" s="29"/>
      <c r="J84" s="29"/>
      <c r="K84" s="29"/>
      <c r="L84" s="38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31" customFormat="1" ht="16.5" customHeight="1" hidden="1">
      <c r="A85" s="29"/>
      <c r="B85" s="30"/>
      <c r="C85" s="29"/>
      <c r="D85" s="29"/>
      <c r="E85" s="347" t="str">
        <f>E7</f>
        <v xml:space="preserve">ZOO DK - Safarikemp - rekonstrukce bungalovů </v>
      </c>
      <c r="F85" s="348"/>
      <c r="G85" s="348"/>
      <c r="H85" s="348"/>
      <c r="I85" s="29"/>
      <c r="J85" s="29"/>
      <c r="K85" s="29"/>
      <c r="L85" s="38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31" customFormat="1" ht="12" customHeight="1" hidden="1">
      <c r="A86" s="29"/>
      <c r="B86" s="30"/>
      <c r="C86" s="21" t="s">
        <v>83</v>
      </c>
      <c r="D86" s="29"/>
      <c r="E86" s="29"/>
      <c r="F86" s="29"/>
      <c r="G86" s="29"/>
      <c r="H86" s="29"/>
      <c r="I86" s="29"/>
      <c r="J86" s="29"/>
      <c r="K86" s="29"/>
      <c r="L86" s="38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31" customFormat="1" ht="16.5" customHeight="1" hidden="1">
      <c r="A87" s="29"/>
      <c r="B87" s="30"/>
      <c r="C87" s="29"/>
      <c r="D87" s="29"/>
      <c r="E87" s="333" t="str">
        <f>E9</f>
        <v>01 - obkladačské práce</v>
      </c>
      <c r="F87" s="346"/>
      <c r="G87" s="346"/>
      <c r="H87" s="346"/>
      <c r="I87" s="29"/>
      <c r="J87" s="29"/>
      <c r="K87" s="29"/>
      <c r="L87" s="3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31" customFormat="1" ht="7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8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31" customFormat="1" ht="12" customHeight="1" hidden="1">
      <c r="A89" s="29"/>
      <c r="B89" s="30"/>
      <c r="C89" s="21" t="s">
        <v>17</v>
      </c>
      <c r="D89" s="29"/>
      <c r="E89" s="29"/>
      <c r="F89" s="22" t="str">
        <f>F12</f>
        <v xml:space="preserve"> </v>
      </c>
      <c r="G89" s="29"/>
      <c r="H89" s="29"/>
      <c r="I89" s="21" t="s">
        <v>19</v>
      </c>
      <c r="J89" s="94">
        <f>IF(J12="","",J12)</f>
        <v>0</v>
      </c>
      <c r="K89" s="29"/>
      <c r="L89" s="38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31" customFormat="1" ht="7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8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31" customFormat="1" ht="15.25" customHeight="1" hidden="1">
      <c r="A91" s="29"/>
      <c r="B91" s="30"/>
      <c r="C91" s="21" t="s">
        <v>20</v>
      </c>
      <c r="D91" s="29"/>
      <c r="E91" s="29"/>
      <c r="F91" s="22" t="str">
        <f>E15</f>
        <v xml:space="preserve"> </v>
      </c>
      <c r="G91" s="29"/>
      <c r="H91" s="29"/>
      <c r="I91" s="21" t="s">
        <v>24</v>
      </c>
      <c r="J91" s="113" t="str">
        <f>E21</f>
        <v xml:space="preserve"> </v>
      </c>
      <c r="K91" s="29"/>
      <c r="L91" s="38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31" customFormat="1" ht="15.25" customHeight="1" hidden="1">
      <c r="A92" s="29"/>
      <c r="B92" s="30"/>
      <c r="C92" s="21" t="s">
        <v>23</v>
      </c>
      <c r="D92" s="29"/>
      <c r="E92" s="29"/>
      <c r="F92" s="22" t="str">
        <f>IF(E18="","",E18)</f>
        <v xml:space="preserve"> </v>
      </c>
      <c r="G92" s="29"/>
      <c r="H92" s="29"/>
      <c r="I92" s="21" t="s">
        <v>26</v>
      </c>
      <c r="J92" s="113" t="str">
        <f>E24</f>
        <v xml:space="preserve"> </v>
      </c>
      <c r="K92" s="29"/>
      <c r="L92" s="38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31" customFormat="1" ht="10.4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8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31" customFormat="1" ht="29.25" customHeight="1" hidden="1">
      <c r="A94" s="29"/>
      <c r="B94" s="30"/>
      <c r="C94" s="114" t="s">
        <v>86</v>
      </c>
      <c r="D94" s="105"/>
      <c r="E94" s="105"/>
      <c r="F94" s="105"/>
      <c r="G94" s="105"/>
      <c r="H94" s="105"/>
      <c r="I94" s="105"/>
      <c r="J94" s="115" t="s">
        <v>87</v>
      </c>
      <c r="K94" s="105"/>
      <c r="L94" s="38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31" customFormat="1" ht="10.4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8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31" customFormat="1" ht="22.9" customHeight="1" hidden="1">
      <c r="A96" s="29"/>
      <c r="B96" s="30"/>
      <c r="C96" s="116" t="s">
        <v>88</v>
      </c>
      <c r="D96" s="29"/>
      <c r="E96" s="29"/>
      <c r="F96" s="29"/>
      <c r="G96" s="29"/>
      <c r="H96" s="29"/>
      <c r="I96" s="29"/>
      <c r="J96" s="100">
        <f>J131</f>
        <v>0</v>
      </c>
      <c r="K96" s="29"/>
      <c r="L96" s="38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3" t="s">
        <v>89</v>
      </c>
    </row>
    <row r="97" spans="2:12" s="117" customFormat="1" ht="25" customHeight="1" hidden="1">
      <c r="B97" s="118"/>
      <c r="D97" s="119" t="s">
        <v>90</v>
      </c>
      <c r="E97" s="120"/>
      <c r="F97" s="120"/>
      <c r="G97" s="120"/>
      <c r="H97" s="120"/>
      <c r="I97" s="120"/>
      <c r="J97" s="121">
        <f>J132</f>
        <v>0</v>
      </c>
      <c r="L97" s="118"/>
    </row>
    <row r="98" spans="2:12" s="122" customFormat="1" ht="19.9" customHeight="1" hidden="1">
      <c r="B98" s="123"/>
      <c r="D98" s="124" t="s">
        <v>91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2:12" s="122" customFormat="1" ht="19.9" customHeight="1" hidden="1">
      <c r="B99" s="123"/>
      <c r="D99" s="124" t="s">
        <v>92</v>
      </c>
      <c r="E99" s="125"/>
      <c r="F99" s="125"/>
      <c r="G99" s="125"/>
      <c r="H99" s="125"/>
      <c r="I99" s="125"/>
      <c r="J99" s="126">
        <f>J142</f>
        <v>0</v>
      </c>
      <c r="L99" s="123"/>
    </row>
    <row r="100" spans="2:12" s="122" customFormat="1" ht="19.9" customHeight="1" hidden="1">
      <c r="B100" s="123"/>
      <c r="D100" s="124" t="s">
        <v>93</v>
      </c>
      <c r="E100" s="125"/>
      <c r="F100" s="125"/>
      <c r="G100" s="125"/>
      <c r="H100" s="125"/>
      <c r="I100" s="125"/>
      <c r="J100" s="126">
        <f>J157</f>
        <v>0</v>
      </c>
      <c r="L100" s="123"/>
    </row>
    <row r="101" spans="2:12" s="122" customFormat="1" ht="19.9" customHeight="1" hidden="1">
      <c r="B101" s="123"/>
      <c r="D101" s="124" t="s">
        <v>94</v>
      </c>
      <c r="E101" s="125"/>
      <c r="F101" s="125"/>
      <c r="G101" s="125"/>
      <c r="H101" s="125"/>
      <c r="I101" s="125"/>
      <c r="J101" s="126">
        <f>J163</f>
        <v>0</v>
      </c>
      <c r="L101" s="123"/>
    </row>
    <row r="102" spans="2:12" s="122" customFormat="1" ht="19.9" customHeight="1" hidden="1">
      <c r="B102" s="123"/>
      <c r="D102" s="124" t="s">
        <v>95</v>
      </c>
      <c r="E102" s="125"/>
      <c r="F102" s="125"/>
      <c r="G102" s="125"/>
      <c r="H102" s="125"/>
      <c r="I102" s="125"/>
      <c r="J102" s="126">
        <f>J169</f>
        <v>0</v>
      </c>
      <c r="L102" s="123"/>
    </row>
    <row r="103" spans="2:12" s="117" customFormat="1" ht="25" customHeight="1" hidden="1">
      <c r="B103" s="118"/>
      <c r="D103" s="119" t="s">
        <v>96</v>
      </c>
      <c r="E103" s="120"/>
      <c r="F103" s="120"/>
      <c r="G103" s="120"/>
      <c r="H103" s="120"/>
      <c r="I103" s="120"/>
      <c r="J103" s="121">
        <f>J171</f>
        <v>0</v>
      </c>
      <c r="L103" s="118"/>
    </row>
    <row r="104" spans="2:12" s="122" customFormat="1" ht="19.9" customHeight="1" hidden="1">
      <c r="B104" s="123"/>
      <c r="D104" s="124" t="s">
        <v>97</v>
      </c>
      <c r="E104" s="125"/>
      <c r="F104" s="125"/>
      <c r="G104" s="125"/>
      <c r="H104" s="125"/>
      <c r="I104" s="125"/>
      <c r="J104" s="126">
        <f>J172</f>
        <v>0</v>
      </c>
      <c r="L104" s="123"/>
    </row>
    <row r="105" spans="2:12" s="122" customFormat="1" ht="19.9" customHeight="1" hidden="1">
      <c r="B105" s="123"/>
      <c r="D105" s="124" t="s">
        <v>98</v>
      </c>
      <c r="E105" s="125"/>
      <c r="F105" s="125"/>
      <c r="G105" s="125"/>
      <c r="H105" s="125"/>
      <c r="I105" s="125"/>
      <c r="J105" s="126">
        <f>J174</f>
        <v>0</v>
      </c>
      <c r="L105" s="123"/>
    </row>
    <row r="106" spans="2:12" s="122" customFormat="1" ht="19.9" customHeight="1" hidden="1">
      <c r="B106" s="123"/>
      <c r="D106" s="124" t="s">
        <v>99</v>
      </c>
      <c r="E106" s="125"/>
      <c r="F106" s="125"/>
      <c r="G106" s="125"/>
      <c r="H106" s="125"/>
      <c r="I106" s="125"/>
      <c r="J106" s="126">
        <f>J179</f>
        <v>0</v>
      </c>
      <c r="L106" s="123"/>
    </row>
    <row r="107" spans="2:12" s="122" customFormat="1" ht="19.9" customHeight="1" hidden="1">
      <c r="B107" s="123"/>
      <c r="D107" s="124" t="s">
        <v>100</v>
      </c>
      <c r="E107" s="125"/>
      <c r="F107" s="125"/>
      <c r="G107" s="125"/>
      <c r="H107" s="125"/>
      <c r="I107" s="125"/>
      <c r="J107" s="126">
        <f>J197</f>
        <v>0</v>
      </c>
      <c r="L107" s="123"/>
    </row>
    <row r="108" spans="2:12" s="122" customFormat="1" ht="19.9" customHeight="1" hidden="1">
      <c r="B108" s="123"/>
      <c r="D108" s="124" t="s">
        <v>101</v>
      </c>
      <c r="E108" s="125"/>
      <c r="F108" s="125"/>
      <c r="G108" s="125"/>
      <c r="H108" s="125"/>
      <c r="I108" s="125"/>
      <c r="J108" s="126">
        <f>J234</f>
        <v>0</v>
      </c>
      <c r="L108" s="123"/>
    </row>
    <row r="109" spans="2:12" s="117" customFormat="1" ht="25" customHeight="1" hidden="1">
      <c r="B109" s="118"/>
      <c r="D109" s="119" t="s">
        <v>102</v>
      </c>
      <c r="E109" s="120"/>
      <c r="F109" s="120"/>
      <c r="G109" s="120"/>
      <c r="H109" s="120"/>
      <c r="I109" s="120"/>
      <c r="J109" s="121">
        <f>J237</f>
        <v>0</v>
      </c>
      <c r="L109" s="118"/>
    </row>
    <row r="110" spans="2:12" s="122" customFormat="1" ht="19.9" customHeight="1" hidden="1">
      <c r="B110" s="123"/>
      <c r="D110" s="124" t="s">
        <v>103</v>
      </c>
      <c r="E110" s="125"/>
      <c r="F110" s="125"/>
      <c r="G110" s="125"/>
      <c r="H110" s="125"/>
      <c r="I110" s="125"/>
      <c r="J110" s="126">
        <f>J238</f>
        <v>0</v>
      </c>
      <c r="L110" s="123"/>
    </row>
    <row r="111" spans="2:12" s="122" customFormat="1" ht="19.9" customHeight="1" hidden="1">
      <c r="B111" s="123"/>
      <c r="D111" s="124" t="s">
        <v>104</v>
      </c>
      <c r="E111" s="125"/>
      <c r="F111" s="125"/>
      <c r="G111" s="125"/>
      <c r="H111" s="125"/>
      <c r="I111" s="125"/>
      <c r="J111" s="126">
        <f>J240</f>
        <v>0</v>
      </c>
      <c r="L111" s="123"/>
    </row>
    <row r="112" spans="1:31" s="31" customFormat="1" ht="21.75" customHeight="1" hidden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8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31" customFormat="1" ht="7" customHeight="1" hidden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="2" customFormat="1" ht="12" hidden="1"/>
    <row r="115" s="2" customFormat="1" ht="12" hidden="1"/>
    <row r="116" s="2" customFormat="1" ht="12" hidden="1"/>
    <row r="117" spans="1:31" s="31" customFormat="1" ht="7" customHeight="1">
      <c r="A117" s="29"/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8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31" customFormat="1" ht="25" customHeight="1">
      <c r="A118" s="29"/>
      <c r="B118" s="30"/>
      <c r="C118" s="17" t="s">
        <v>105</v>
      </c>
      <c r="D118" s="29"/>
      <c r="E118" s="29"/>
      <c r="F118" s="29"/>
      <c r="G118" s="29"/>
      <c r="H118" s="29"/>
      <c r="I118" s="29"/>
      <c r="J118" s="29"/>
      <c r="K118" s="29"/>
      <c r="L118" s="38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31" customFormat="1" ht="7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8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31" customFormat="1" ht="12" customHeight="1">
      <c r="A120" s="29"/>
      <c r="B120" s="30"/>
      <c r="C120" s="21" t="s">
        <v>14</v>
      </c>
      <c r="D120" s="29"/>
      <c r="E120" s="29"/>
      <c r="F120" s="29"/>
      <c r="G120" s="29"/>
      <c r="H120" s="29"/>
      <c r="I120" s="29"/>
      <c r="J120" s="29"/>
      <c r="K120" s="29"/>
      <c r="L120" s="3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31" customFormat="1" ht="16.5" customHeight="1">
      <c r="A121" s="29"/>
      <c r="B121" s="30"/>
      <c r="C121" s="29"/>
      <c r="D121" s="29"/>
      <c r="E121" s="347" t="str">
        <f>E7</f>
        <v xml:space="preserve">ZOO DK - Safarikemp - rekonstrukce bungalovů </v>
      </c>
      <c r="F121" s="348"/>
      <c r="G121" s="348"/>
      <c r="H121" s="348"/>
      <c r="I121" s="29"/>
      <c r="J121" s="29"/>
      <c r="K121" s="29"/>
      <c r="L121" s="38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31" customFormat="1" ht="12" customHeight="1">
      <c r="A122" s="29"/>
      <c r="B122" s="30"/>
      <c r="C122" s="21" t="s">
        <v>83</v>
      </c>
      <c r="D122" s="29"/>
      <c r="E122" s="29"/>
      <c r="F122" s="29"/>
      <c r="G122" s="29"/>
      <c r="H122" s="29"/>
      <c r="I122" s="29"/>
      <c r="J122" s="29"/>
      <c r="K122" s="29"/>
      <c r="L122" s="38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31" customFormat="1" ht="16.5" customHeight="1">
      <c r="A123" s="29"/>
      <c r="B123" s="30"/>
      <c r="C123" s="29"/>
      <c r="D123" s="29"/>
      <c r="E123" s="333" t="str">
        <f>E9</f>
        <v>01 - obkladačské práce</v>
      </c>
      <c r="F123" s="346"/>
      <c r="G123" s="346"/>
      <c r="H123" s="346"/>
      <c r="I123" s="29"/>
      <c r="J123" s="29"/>
      <c r="K123" s="29"/>
      <c r="L123" s="38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31" customFormat="1" ht="7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8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31" customFormat="1" ht="12" customHeight="1">
      <c r="A125" s="29"/>
      <c r="B125" s="30"/>
      <c r="C125" s="21" t="s">
        <v>17</v>
      </c>
      <c r="D125" s="29"/>
      <c r="E125" s="29"/>
      <c r="F125" s="22" t="str">
        <f>F12</f>
        <v xml:space="preserve"> </v>
      </c>
      <c r="G125" s="29"/>
      <c r="H125" s="29"/>
      <c r="I125" s="21" t="s">
        <v>19</v>
      </c>
      <c r="J125" s="94">
        <f>IF(J12="","",J12)</f>
        <v>0</v>
      </c>
      <c r="K125" s="29"/>
      <c r="L125" s="38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31" customFormat="1" ht="7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8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31" customFormat="1" ht="15.25" customHeight="1">
      <c r="A127" s="29"/>
      <c r="B127" s="30"/>
      <c r="C127" s="21" t="s">
        <v>20</v>
      </c>
      <c r="D127" s="29"/>
      <c r="E127" s="29"/>
      <c r="F127" s="22" t="str">
        <f>E15</f>
        <v xml:space="preserve"> </v>
      </c>
      <c r="G127" s="29"/>
      <c r="H127" s="29"/>
      <c r="I127" s="21" t="s">
        <v>24</v>
      </c>
      <c r="J127" s="113" t="str">
        <f>E21</f>
        <v xml:space="preserve"> </v>
      </c>
      <c r="K127" s="29"/>
      <c r="L127" s="3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31" customFormat="1" ht="15.25" customHeight="1">
      <c r="A128" s="29"/>
      <c r="B128" s="30"/>
      <c r="C128" s="21" t="s">
        <v>23</v>
      </c>
      <c r="D128" s="29"/>
      <c r="E128" s="29"/>
      <c r="F128" s="22" t="str">
        <f>IF(E18="","",E18)</f>
        <v xml:space="preserve"> </v>
      </c>
      <c r="G128" s="29"/>
      <c r="H128" s="29"/>
      <c r="I128" s="21" t="s">
        <v>26</v>
      </c>
      <c r="J128" s="113" t="str">
        <f>E24</f>
        <v xml:space="preserve"> </v>
      </c>
      <c r="K128" s="29"/>
      <c r="L128" s="38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31" customFormat="1" ht="10.4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8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134" customFormat="1" ht="29.25" customHeight="1">
      <c r="A130" s="127"/>
      <c r="B130" s="128"/>
      <c r="C130" s="129" t="s">
        <v>106</v>
      </c>
      <c r="D130" s="130" t="s">
        <v>53</v>
      </c>
      <c r="E130" s="130" t="s">
        <v>49</v>
      </c>
      <c r="F130" s="130" t="s">
        <v>50</v>
      </c>
      <c r="G130" s="130" t="s">
        <v>107</v>
      </c>
      <c r="H130" s="130" t="s">
        <v>108</v>
      </c>
      <c r="I130" s="130" t="s">
        <v>109</v>
      </c>
      <c r="J130" s="131" t="s">
        <v>87</v>
      </c>
      <c r="K130" s="132" t="s">
        <v>110</v>
      </c>
      <c r="L130" s="133"/>
      <c r="M130" s="60" t="s">
        <v>1</v>
      </c>
      <c r="N130" s="61" t="s">
        <v>32</v>
      </c>
      <c r="O130" s="61" t="s">
        <v>111</v>
      </c>
      <c r="P130" s="61" t="s">
        <v>112</v>
      </c>
      <c r="Q130" s="61" t="s">
        <v>113</v>
      </c>
      <c r="R130" s="61" t="s">
        <v>114</v>
      </c>
      <c r="S130" s="61" t="s">
        <v>115</v>
      </c>
      <c r="T130" s="62" t="s">
        <v>116</v>
      </c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</row>
    <row r="131" spans="1:63" s="31" customFormat="1" ht="22.9" customHeight="1">
      <c r="A131" s="29"/>
      <c r="B131" s="30"/>
      <c r="C131" s="68" t="s">
        <v>117</v>
      </c>
      <c r="D131" s="29"/>
      <c r="E131" s="29"/>
      <c r="F131" s="29"/>
      <c r="G131" s="29"/>
      <c r="H131" s="29"/>
      <c r="I131" s="29"/>
      <c r="J131" s="135">
        <f>BK131</f>
        <v>0</v>
      </c>
      <c r="K131" s="29"/>
      <c r="L131" s="30"/>
      <c r="M131" s="63"/>
      <c r="N131" s="54"/>
      <c r="O131" s="64"/>
      <c r="P131" s="136">
        <f>P132+P171+P237</f>
        <v>188.947262</v>
      </c>
      <c r="Q131" s="64"/>
      <c r="R131" s="136">
        <f>R132+R171+R237</f>
        <v>3.3871001000000005</v>
      </c>
      <c r="S131" s="64"/>
      <c r="T131" s="137">
        <f>T132+T171+T237</f>
        <v>2.71311886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3" t="s">
        <v>67</v>
      </c>
      <c r="AU131" s="13" t="s">
        <v>89</v>
      </c>
      <c r="BK131" s="138">
        <f>BK132+BK171+BK237</f>
        <v>0</v>
      </c>
    </row>
    <row r="132" spans="2:63" s="139" customFormat="1" ht="25.9" customHeight="1">
      <c r="B132" s="140"/>
      <c r="D132" s="141" t="s">
        <v>67</v>
      </c>
      <c r="E132" s="142" t="s">
        <v>118</v>
      </c>
      <c r="F132" s="142" t="s">
        <v>119</v>
      </c>
      <c r="J132" s="143">
        <f>BK132</f>
        <v>0</v>
      </c>
      <c r="L132" s="140"/>
      <c r="M132" s="144"/>
      <c r="N132" s="145"/>
      <c r="O132" s="145"/>
      <c r="P132" s="146">
        <f>P133+P142+P157+P163+P169</f>
        <v>65.366935</v>
      </c>
      <c r="Q132" s="145"/>
      <c r="R132" s="146">
        <f>R133+R142+R157+R163+R169</f>
        <v>1.3672490000000002</v>
      </c>
      <c r="S132" s="145"/>
      <c r="T132" s="147">
        <f>T133+T142+T157+T163+T169</f>
        <v>1.5552240000000002</v>
      </c>
      <c r="AR132" s="141" t="s">
        <v>75</v>
      </c>
      <c r="AT132" s="148" t="s">
        <v>67</v>
      </c>
      <c r="AU132" s="148" t="s">
        <v>68</v>
      </c>
      <c r="AY132" s="141" t="s">
        <v>120</v>
      </c>
      <c r="BK132" s="149">
        <f>BK133+BK142+BK157+BK163+BK169</f>
        <v>0</v>
      </c>
    </row>
    <row r="133" spans="2:63" s="139" customFormat="1" ht="22.9" customHeight="1">
      <c r="B133" s="140"/>
      <c r="D133" s="141" t="s">
        <v>67</v>
      </c>
      <c r="E133" s="150" t="s">
        <v>121</v>
      </c>
      <c r="F133" s="150" t="s">
        <v>122</v>
      </c>
      <c r="J133" s="151">
        <f>BK133</f>
        <v>0</v>
      </c>
      <c r="L133" s="140"/>
      <c r="M133" s="144"/>
      <c r="N133" s="145"/>
      <c r="O133" s="145"/>
      <c r="P133" s="146">
        <f>SUM(P134:P141)</f>
        <v>6.142329999999999</v>
      </c>
      <c r="Q133" s="145"/>
      <c r="R133" s="146">
        <f>SUM(R134:R141)</f>
        <v>0.5559706</v>
      </c>
      <c r="S133" s="145"/>
      <c r="T133" s="147">
        <f>SUM(T134:T141)</f>
        <v>0</v>
      </c>
      <c r="AR133" s="141" t="s">
        <v>75</v>
      </c>
      <c r="AT133" s="148" t="s">
        <v>67</v>
      </c>
      <c r="AU133" s="148" t="s">
        <v>75</v>
      </c>
      <c r="AY133" s="141" t="s">
        <v>120</v>
      </c>
      <c r="BK133" s="149">
        <f>SUM(BK134:BK141)</f>
        <v>0</v>
      </c>
    </row>
    <row r="134" spans="1:65" s="31" customFormat="1" ht="16.5" customHeight="1">
      <c r="A134" s="29"/>
      <c r="B134" s="30"/>
      <c r="C134" s="152" t="s">
        <v>75</v>
      </c>
      <c r="D134" s="152" t="s">
        <v>123</v>
      </c>
      <c r="E134" s="153" t="s">
        <v>124</v>
      </c>
      <c r="F134" s="154" t="s">
        <v>125</v>
      </c>
      <c r="G134" s="155" t="s">
        <v>126</v>
      </c>
      <c r="H134" s="156">
        <v>2</v>
      </c>
      <c r="I134" s="7">
        <v>0</v>
      </c>
      <c r="J134" s="157">
        <f>ROUND(I134*H134,2)</f>
        <v>0</v>
      </c>
      <c r="K134" s="158"/>
      <c r="L134" s="30"/>
      <c r="M134" s="159" t="s">
        <v>1</v>
      </c>
      <c r="N134" s="160" t="s">
        <v>33</v>
      </c>
      <c r="O134" s="161">
        <v>0.238</v>
      </c>
      <c r="P134" s="161">
        <f>O134*H134</f>
        <v>0.476</v>
      </c>
      <c r="Q134" s="161">
        <v>0.01794</v>
      </c>
      <c r="R134" s="161">
        <f>Q134*H134</f>
        <v>0.03588</v>
      </c>
      <c r="S134" s="161">
        <v>0</v>
      </c>
      <c r="T134" s="16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127</v>
      </c>
      <c r="AT134" s="163" t="s">
        <v>123</v>
      </c>
      <c r="AU134" s="163" t="s">
        <v>77</v>
      </c>
      <c r="AY134" s="13" t="s">
        <v>120</v>
      </c>
      <c r="BE134" s="164">
        <f>IF(N134="základní",J134,0)</f>
        <v>0</v>
      </c>
      <c r="BF134" s="164">
        <f>IF(N134="snížená",J134,0)</f>
        <v>0</v>
      </c>
      <c r="BG134" s="164">
        <f>IF(N134="zákl. přenesená",J134,0)</f>
        <v>0</v>
      </c>
      <c r="BH134" s="164">
        <f>IF(N134="sníž. přenesená",J134,0)</f>
        <v>0</v>
      </c>
      <c r="BI134" s="164">
        <f>IF(N134="nulová",J134,0)</f>
        <v>0</v>
      </c>
      <c r="BJ134" s="13" t="s">
        <v>75</v>
      </c>
      <c r="BK134" s="164">
        <f>ROUND(I134*H134,2)</f>
        <v>0</v>
      </c>
      <c r="BL134" s="13" t="s">
        <v>127</v>
      </c>
      <c r="BM134" s="163" t="s">
        <v>128</v>
      </c>
    </row>
    <row r="135" spans="2:51" s="165" customFormat="1" ht="12">
      <c r="B135" s="166"/>
      <c r="D135" s="167" t="s">
        <v>129</v>
      </c>
      <c r="E135" s="168" t="s">
        <v>1</v>
      </c>
      <c r="F135" s="169" t="s">
        <v>130</v>
      </c>
      <c r="H135" s="170">
        <v>2</v>
      </c>
      <c r="L135" s="166"/>
      <c r="M135" s="171"/>
      <c r="N135" s="172"/>
      <c r="O135" s="172"/>
      <c r="P135" s="172"/>
      <c r="Q135" s="172"/>
      <c r="R135" s="172"/>
      <c r="S135" s="172"/>
      <c r="T135" s="173"/>
      <c r="AT135" s="168" t="s">
        <v>129</v>
      </c>
      <c r="AU135" s="168" t="s">
        <v>77</v>
      </c>
      <c r="AV135" s="165" t="s">
        <v>77</v>
      </c>
      <c r="AW135" s="165" t="s">
        <v>25</v>
      </c>
      <c r="AX135" s="165" t="s">
        <v>75</v>
      </c>
      <c r="AY135" s="168" t="s">
        <v>120</v>
      </c>
    </row>
    <row r="136" spans="1:65" s="31" customFormat="1" ht="26.25" customHeight="1">
      <c r="A136" s="29"/>
      <c r="B136" s="30"/>
      <c r="C136" s="152" t="s">
        <v>77</v>
      </c>
      <c r="D136" s="152" t="s">
        <v>123</v>
      </c>
      <c r="E136" s="153" t="s">
        <v>131</v>
      </c>
      <c r="F136" s="174" t="s">
        <v>707</v>
      </c>
      <c r="G136" s="155" t="s">
        <v>132</v>
      </c>
      <c r="H136" s="156">
        <v>1.3</v>
      </c>
      <c r="I136" s="7">
        <v>0</v>
      </c>
      <c r="J136" s="157">
        <f>ROUND(I136*H136,2)</f>
        <v>0</v>
      </c>
      <c r="K136" s="158"/>
      <c r="L136" s="30"/>
      <c r="M136" s="159" t="s">
        <v>1</v>
      </c>
      <c r="N136" s="160" t="s">
        <v>33</v>
      </c>
      <c r="O136" s="161">
        <v>0.698</v>
      </c>
      <c r="P136" s="161">
        <f>O136*H136</f>
        <v>0.9074</v>
      </c>
      <c r="Q136" s="161">
        <v>0.04567</v>
      </c>
      <c r="R136" s="161">
        <f>Q136*H136</f>
        <v>0.05937100000000001</v>
      </c>
      <c r="S136" s="161">
        <v>0</v>
      </c>
      <c r="T136" s="16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3" t="s">
        <v>127</v>
      </c>
      <c r="AT136" s="163" t="s">
        <v>123</v>
      </c>
      <c r="AU136" s="163" t="s">
        <v>77</v>
      </c>
      <c r="AY136" s="13" t="s">
        <v>120</v>
      </c>
      <c r="BE136" s="164">
        <f>IF(N136="základní",J136,0)</f>
        <v>0</v>
      </c>
      <c r="BF136" s="164">
        <f>IF(N136="snížená",J136,0)</f>
        <v>0</v>
      </c>
      <c r="BG136" s="164">
        <f>IF(N136="zákl. přenesená",J136,0)</f>
        <v>0</v>
      </c>
      <c r="BH136" s="164">
        <f>IF(N136="sníž. přenesená",J136,0)</f>
        <v>0</v>
      </c>
      <c r="BI136" s="164">
        <f>IF(N136="nulová",J136,0)</f>
        <v>0</v>
      </c>
      <c r="BJ136" s="13" t="s">
        <v>75</v>
      </c>
      <c r="BK136" s="164">
        <f>ROUND(I136*H136,2)</f>
        <v>0</v>
      </c>
      <c r="BL136" s="13" t="s">
        <v>127</v>
      </c>
      <c r="BM136" s="163" t="s">
        <v>133</v>
      </c>
    </row>
    <row r="137" spans="2:51" s="165" customFormat="1" ht="12">
      <c r="B137" s="166"/>
      <c r="D137" s="167" t="s">
        <v>129</v>
      </c>
      <c r="E137" s="168" t="s">
        <v>1</v>
      </c>
      <c r="F137" s="169" t="s">
        <v>134</v>
      </c>
      <c r="H137" s="170">
        <v>1.3</v>
      </c>
      <c r="L137" s="166"/>
      <c r="M137" s="171"/>
      <c r="N137" s="172"/>
      <c r="O137" s="172"/>
      <c r="P137" s="172"/>
      <c r="Q137" s="172"/>
      <c r="R137" s="172"/>
      <c r="S137" s="172"/>
      <c r="T137" s="173"/>
      <c r="AT137" s="168" t="s">
        <v>129</v>
      </c>
      <c r="AU137" s="168" t="s">
        <v>77</v>
      </c>
      <c r="AV137" s="165" t="s">
        <v>77</v>
      </c>
      <c r="AW137" s="165" t="s">
        <v>25</v>
      </c>
      <c r="AX137" s="165" t="s">
        <v>75</v>
      </c>
      <c r="AY137" s="168" t="s">
        <v>120</v>
      </c>
    </row>
    <row r="138" spans="1:65" s="31" customFormat="1" ht="16.5" customHeight="1">
      <c r="A138" s="29"/>
      <c r="B138" s="30"/>
      <c r="C138" s="152" t="s">
        <v>121</v>
      </c>
      <c r="D138" s="152" t="s">
        <v>123</v>
      </c>
      <c r="E138" s="153" t="s">
        <v>135</v>
      </c>
      <c r="F138" s="154" t="s">
        <v>136</v>
      </c>
      <c r="G138" s="155" t="s">
        <v>132</v>
      </c>
      <c r="H138" s="156">
        <v>1.3</v>
      </c>
      <c r="I138" s="7">
        <v>0</v>
      </c>
      <c r="J138" s="157">
        <f>ROUND(I138*H138,2)</f>
        <v>0</v>
      </c>
      <c r="K138" s="158"/>
      <c r="L138" s="30"/>
      <c r="M138" s="159" t="s">
        <v>1</v>
      </c>
      <c r="N138" s="160" t="s">
        <v>33</v>
      </c>
      <c r="O138" s="161">
        <v>0.759</v>
      </c>
      <c r="P138" s="161">
        <f>O138*H138</f>
        <v>0.9867</v>
      </c>
      <c r="Q138" s="161">
        <v>0.07348</v>
      </c>
      <c r="R138" s="161">
        <f>Q138*H138</f>
        <v>0.09552400000000001</v>
      </c>
      <c r="S138" s="161">
        <v>0</v>
      </c>
      <c r="T138" s="16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127</v>
      </c>
      <c r="AT138" s="163" t="s">
        <v>123</v>
      </c>
      <c r="AU138" s="163" t="s">
        <v>77</v>
      </c>
      <c r="AY138" s="13" t="s">
        <v>120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3" t="s">
        <v>75</v>
      </c>
      <c r="BK138" s="164">
        <f>ROUND(I138*H138,2)</f>
        <v>0</v>
      </c>
      <c r="BL138" s="13" t="s">
        <v>127</v>
      </c>
      <c r="BM138" s="163" t="s">
        <v>137</v>
      </c>
    </row>
    <row r="139" spans="1:65" s="31" customFormat="1" ht="26.25" customHeight="1">
      <c r="A139" s="29"/>
      <c r="B139" s="30"/>
      <c r="C139" s="152" t="s">
        <v>127</v>
      </c>
      <c r="D139" s="152" t="s">
        <v>123</v>
      </c>
      <c r="E139" s="153" t="s">
        <v>138</v>
      </c>
      <c r="F139" s="174" t="s">
        <v>708</v>
      </c>
      <c r="G139" s="155" t="s">
        <v>132</v>
      </c>
      <c r="H139" s="156">
        <v>4.97</v>
      </c>
      <c r="I139" s="7">
        <v>0</v>
      </c>
      <c r="J139" s="157">
        <f>ROUND(I139*H139,2)</f>
        <v>0</v>
      </c>
      <c r="K139" s="158"/>
      <c r="L139" s="30"/>
      <c r="M139" s="159" t="s">
        <v>1</v>
      </c>
      <c r="N139" s="160" t="s">
        <v>33</v>
      </c>
      <c r="O139" s="161">
        <v>0.759</v>
      </c>
      <c r="P139" s="161">
        <f>O139*H139</f>
        <v>3.77223</v>
      </c>
      <c r="Q139" s="161">
        <v>0.07348</v>
      </c>
      <c r="R139" s="161">
        <f>Q139*H139</f>
        <v>0.3651956</v>
      </c>
      <c r="S139" s="161">
        <v>0</v>
      </c>
      <c r="T139" s="162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127</v>
      </c>
      <c r="AT139" s="163" t="s">
        <v>123</v>
      </c>
      <c r="AU139" s="163" t="s">
        <v>77</v>
      </c>
      <c r="AY139" s="13" t="s">
        <v>120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3" t="s">
        <v>75</v>
      </c>
      <c r="BK139" s="164">
        <f>ROUND(I139*H139,2)</f>
        <v>0</v>
      </c>
      <c r="BL139" s="13" t="s">
        <v>127</v>
      </c>
      <c r="BM139" s="163" t="s">
        <v>139</v>
      </c>
    </row>
    <row r="140" spans="2:51" s="165" customFormat="1" ht="12">
      <c r="B140" s="166"/>
      <c r="D140" s="167" t="s">
        <v>129</v>
      </c>
      <c r="E140" s="168" t="s">
        <v>1</v>
      </c>
      <c r="F140" s="169" t="s">
        <v>140</v>
      </c>
      <c r="H140" s="170">
        <v>2.5</v>
      </c>
      <c r="L140" s="166"/>
      <c r="M140" s="171"/>
      <c r="N140" s="172"/>
      <c r="O140" s="172"/>
      <c r="P140" s="172"/>
      <c r="Q140" s="172"/>
      <c r="R140" s="172"/>
      <c r="S140" s="172"/>
      <c r="T140" s="173"/>
      <c r="AT140" s="168" t="s">
        <v>129</v>
      </c>
      <c r="AU140" s="168" t="s">
        <v>77</v>
      </c>
      <c r="AV140" s="165" t="s">
        <v>77</v>
      </c>
      <c r="AW140" s="165" t="s">
        <v>25</v>
      </c>
      <c r="AX140" s="165" t="s">
        <v>75</v>
      </c>
      <c r="AY140" s="168" t="s">
        <v>120</v>
      </c>
    </row>
    <row r="141" spans="2:51" s="165" customFormat="1" ht="12">
      <c r="B141" s="166"/>
      <c r="D141" s="167" t="s">
        <v>129</v>
      </c>
      <c r="E141" s="168" t="s">
        <v>1</v>
      </c>
      <c r="F141" s="169" t="s">
        <v>141</v>
      </c>
      <c r="H141" s="170">
        <v>2.47</v>
      </c>
      <c r="L141" s="166"/>
      <c r="M141" s="171"/>
      <c r="N141" s="172"/>
      <c r="O141" s="172"/>
      <c r="P141" s="172"/>
      <c r="Q141" s="172"/>
      <c r="R141" s="172"/>
      <c r="S141" s="172"/>
      <c r="T141" s="173"/>
      <c r="AT141" s="168" t="s">
        <v>129</v>
      </c>
      <c r="AU141" s="168" t="s">
        <v>77</v>
      </c>
      <c r="AV141" s="165" t="s">
        <v>77</v>
      </c>
      <c r="AW141" s="165" t="s">
        <v>25</v>
      </c>
      <c r="AX141" s="165" t="s">
        <v>68</v>
      </c>
      <c r="AY141" s="168" t="s">
        <v>120</v>
      </c>
    </row>
    <row r="142" spans="2:63" s="139" customFormat="1" ht="22.9" customHeight="1">
      <c r="B142" s="140"/>
      <c r="D142" s="141" t="s">
        <v>67</v>
      </c>
      <c r="E142" s="150" t="s">
        <v>142</v>
      </c>
      <c r="F142" s="150" t="s">
        <v>143</v>
      </c>
      <c r="J142" s="151">
        <f>BK142</f>
        <v>0</v>
      </c>
      <c r="L142" s="140"/>
      <c r="M142" s="144"/>
      <c r="N142" s="145"/>
      <c r="O142" s="145"/>
      <c r="P142" s="146">
        <f>SUM(P143:P156)</f>
        <v>31.841400000000004</v>
      </c>
      <c r="Q142" s="145"/>
      <c r="R142" s="146">
        <f>SUM(R143:R156)</f>
        <v>0.8101822000000001</v>
      </c>
      <c r="S142" s="145"/>
      <c r="T142" s="147">
        <f>SUM(T143:T156)</f>
        <v>0</v>
      </c>
      <c r="AR142" s="141" t="s">
        <v>75</v>
      </c>
      <c r="AT142" s="148" t="s">
        <v>67</v>
      </c>
      <c r="AU142" s="148" t="s">
        <v>75</v>
      </c>
      <c r="AY142" s="141" t="s">
        <v>120</v>
      </c>
      <c r="BK142" s="149">
        <f>SUM(BK143:BK156)</f>
        <v>0</v>
      </c>
    </row>
    <row r="143" spans="1:65" s="31" customFormat="1" ht="24.25" customHeight="1">
      <c r="A143" s="29"/>
      <c r="B143" s="30"/>
      <c r="C143" s="152" t="s">
        <v>144</v>
      </c>
      <c r="D143" s="152" t="s">
        <v>123</v>
      </c>
      <c r="E143" s="153" t="s">
        <v>145</v>
      </c>
      <c r="F143" s="154" t="s">
        <v>146</v>
      </c>
      <c r="G143" s="155" t="s">
        <v>132</v>
      </c>
      <c r="H143" s="156">
        <v>18.08</v>
      </c>
      <c r="I143" s="7">
        <v>0</v>
      </c>
      <c r="J143" s="157">
        <f>ROUND(I143*H143,2)</f>
        <v>0</v>
      </c>
      <c r="K143" s="158"/>
      <c r="L143" s="30"/>
      <c r="M143" s="159" t="s">
        <v>1</v>
      </c>
      <c r="N143" s="160" t="s">
        <v>33</v>
      </c>
      <c r="O143" s="161">
        <v>0.104</v>
      </c>
      <c r="P143" s="161">
        <f>O143*H143</f>
        <v>1.8803199999999998</v>
      </c>
      <c r="Q143" s="161">
        <v>0.00026</v>
      </c>
      <c r="R143" s="161">
        <f>Q143*H143</f>
        <v>0.004700799999999999</v>
      </c>
      <c r="S143" s="161">
        <v>0</v>
      </c>
      <c r="T143" s="16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127</v>
      </c>
      <c r="AT143" s="163" t="s">
        <v>123</v>
      </c>
      <c r="AU143" s="163" t="s">
        <v>77</v>
      </c>
      <c r="AY143" s="13" t="s">
        <v>120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3" t="s">
        <v>75</v>
      </c>
      <c r="BK143" s="164">
        <f>ROUND(I143*H143,2)</f>
        <v>0</v>
      </c>
      <c r="BL143" s="13" t="s">
        <v>127</v>
      </c>
      <c r="BM143" s="163" t="s">
        <v>147</v>
      </c>
    </row>
    <row r="144" spans="1:65" s="31" customFormat="1" ht="24.25" customHeight="1">
      <c r="A144" s="29"/>
      <c r="B144" s="30"/>
      <c r="C144" s="152" t="s">
        <v>142</v>
      </c>
      <c r="D144" s="152" t="s">
        <v>123</v>
      </c>
      <c r="E144" s="153" t="s">
        <v>148</v>
      </c>
      <c r="F144" s="154" t="s">
        <v>149</v>
      </c>
      <c r="G144" s="155" t="s">
        <v>132</v>
      </c>
      <c r="H144" s="156">
        <v>18.08</v>
      </c>
      <c r="I144" s="7">
        <v>0</v>
      </c>
      <c r="J144" s="157">
        <f>ROUND(I144*H144,2)</f>
        <v>0</v>
      </c>
      <c r="K144" s="158"/>
      <c r="L144" s="30"/>
      <c r="M144" s="159" t="s">
        <v>1</v>
      </c>
      <c r="N144" s="160" t="s">
        <v>33</v>
      </c>
      <c r="O144" s="161">
        <v>0.36</v>
      </c>
      <c r="P144" s="161">
        <f>O144*H144</f>
        <v>6.508799999999999</v>
      </c>
      <c r="Q144" s="161">
        <v>0.00438</v>
      </c>
      <c r="R144" s="161">
        <f>Q144*H144</f>
        <v>0.0791904</v>
      </c>
      <c r="S144" s="161">
        <v>0</v>
      </c>
      <c r="T144" s="16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127</v>
      </c>
      <c r="AT144" s="163" t="s">
        <v>123</v>
      </c>
      <c r="AU144" s="163" t="s">
        <v>77</v>
      </c>
      <c r="AY144" s="13" t="s">
        <v>120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3" t="s">
        <v>75</v>
      </c>
      <c r="BK144" s="164">
        <f>ROUND(I144*H144,2)</f>
        <v>0</v>
      </c>
      <c r="BL144" s="13" t="s">
        <v>127</v>
      </c>
      <c r="BM144" s="163" t="s">
        <v>150</v>
      </c>
    </row>
    <row r="145" spans="1:65" s="31" customFormat="1" ht="24.25" customHeight="1">
      <c r="A145" s="29"/>
      <c r="B145" s="30"/>
      <c r="C145" s="152" t="s">
        <v>151</v>
      </c>
      <c r="D145" s="152" t="s">
        <v>123</v>
      </c>
      <c r="E145" s="153" t="s">
        <v>152</v>
      </c>
      <c r="F145" s="154" t="s">
        <v>153</v>
      </c>
      <c r="G145" s="155" t="s">
        <v>132</v>
      </c>
      <c r="H145" s="156">
        <v>1.93</v>
      </c>
      <c r="I145" s="7">
        <v>0</v>
      </c>
      <c r="J145" s="157">
        <f>ROUND(I145*H145,2)</f>
        <v>0</v>
      </c>
      <c r="K145" s="158"/>
      <c r="L145" s="30"/>
      <c r="M145" s="159" t="s">
        <v>1</v>
      </c>
      <c r="N145" s="160" t="s">
        <v>33</v>
      </c>
      <c r="O145" s="161">
        <v>1.496</v>
      </c>
      <c r="P145" s="161">
        <f>O145*H145</f>
        <v>2.88728</v>
      </c>
      <c r="Q145" s="161">
        <v>0.0373</v>
      </c>
      <c r="R145" s="161">
        <f>Q145*H145</f>
        <v>0.071989</v>
      </c>
      <c r="S145" s="161">
        <v>0</v>
      </c>
      <c r="T145" s="16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127</v>
      </c>
      <c r="AT145" s="163" t="s">
        <v>123</v>
      </c>
      <c r="AU145" s="163" t="s">
        <v>77</v>
      </c>
      <c r="AY145" s="13" t="s">
        <v>120</v>
      </c>
      <c r="BE145" s="164">
        <f>IF(N145="základní",J145,0)</f>
        <v>0</v>
      </c>
      <c r="BF145" s="164">
        <f>IF(N145="snížená",J145,0)</f>
        <v>0</v>
      </c>
      <c r="BG145" s="164">
        <f>IF(N145="zákl. přenesená",J145,0)</f>
        <v>0</v>
      </c>
      <c r="BH145" s="164">
        <f>IF(N145="sníž. přenesená",J145,0)</f>
        <v>0</v>
      </c>
      <c r="BI145" s="164">
        <f>IF(N145="nulová",J145,0)</f>
        <v>0</v>
      </c>
      <c r="BJ145" s="13" t="s">
        <v>75</v>
      </c>
      <c r="BK145" s="164">
        <f>ROUND(I145*H145,2)</f>
        <v>0</v>
      </c>
      <c r="BL145" s="13" t="s">
        <v>127</v>
      </c>
      <c r="BM145" s="163" t="s">
        <v>154</v>
      </c>
    </row>
    <row r="146" spans="2:51" s="165" customFormat="1" ht="12">
      <c r="B146" s="166"/>
      <c r="D146" s="167" t="s">
        <v>129</v>
      </c>
      <c r="E146" s="168" t="s">
        <v>1</v>
      </c>
      <c r="F146" s="169" t="s">
        <v>155</v>
      </c>
      <c r="H146" s="170">
        <v>1.93</v>
      </c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129</v>
      </c>
      <c r="AU146" s="168" t="s">
        <v>77</v>
      </c>
      <c r="AV146" s="165" t="s">
        <v>77</v>
      </c>
      <c r="AW146" s="165" t="s">
        <v>25</v>
      </c>
      <c r="AX146" s="165" t="s">
        <v>75</v>
      </c>
      <c r="AY146" s="168" t="s">
        <v>120</v>
      </c>
    </row>
    <row r="147" spans="1:65" s="31" customFormat="1" ht="24.25" customHeight="1">
      <c r="A147" s="29"/>
      <c r="B147" s="30"/>
      <c r="C147" s="152" t="s">
        <v>156</v>
      </c>
      <c r="D147" s="152" t="s">
        <v>123</v>
      </c>
      <c r="E147" s="153" t="s">
        <v>157</v>
      </c>
      <c r="F147" s="154" t="s">
        <v>158</v>
      </c>
      <c r="G147" s="155" t="s">
        <v>132</v>
      </c>
      <c r="H147" s="156">
        <v>6</v>
      </c>
      <c r="I147" s="7">
        <v>0</v>
      </c>
      <c r="J147" s="157">
        <f>ROUND(I147*H147,2)</f>
        <v>0</v>
      </c>
      <c r="K147" s="158"/>
      <c r="L147" s="30"/>
      <c r="M147" s="159" t="s">
        <v>1</v>
      </c>
      <c r="N147" s="160" t="s">
        <v>33</v>
      </c>
      <c r="O147" s="161">
        <v>1.181</v>
      </c>
      <c r="P147" s="161">
        <f>O147*H147</f>
        <v>7.086</v>
      </c>
      <c r="Q147" s="161">
        <v>0.0373</v>
      </c>
      <c r="R147" s="161">
        <f>Q147*H147</f>
        <v>0.2238</v>
      </c>
      <c r="S147" s="161">
        <v>0</v>
      </c>
      <c r="T147" s="16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127</v>
      </c>
      <c r="AT147" s="163" t="s">
        <v>123</v>
      </c>
      <c r="AU147" s="163" t="s">
        <v>77</v>
      </c>
      <c r="AY147" s="13" t="s">
        <v>120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3" t="s">
        <v>75</v>
      </c>
      <c r="BK147" s="164">
        <f>ROUND(I147*H147,2)</f>
        <v>0</v>
      </c>
      <c r="BL147" s="13" t="s">
        <v>127</v>
      </c>
      <c r="BM147" s="163" t="s">
        <v>159</v>
      </c>
    </row>
    <row r="148" spans="2:51" s="165" customFormat="1" ht="12">
      <c r="B148" s="166"/>
      <c r="D148" s="167" t="s">
        <v>129</v>
      </c>
      <c r="E148" s="168" t="s">
        <v>1</v>
      </c>
      <c r="F148" s="169" t="s">
        <v>160</v>
      </c>
      <c r="H148" s="170">
        <v>6</v>
      </c>
      <c r="L148" s="166"/>
      <c r="M148" s="171"/>
      <c r="N148" s="172"/>
      <c r="O148" s="172"/>
      <c r="P148" s="172"/>
      <c r="Q148" s="172"/>
      <c r="R148" s="172"/>
      <c r="S148" s="172"/>
      <c r="T148" s="173"/>
      <c r="AT148" s="168" t="s">
        <v>129</v>
      </c>
      <c r="AU148" s="168" t="s">
        <v>77</v>
      </c>
      <c r="AV148" s="165" t="s">
        <v>77</v>
      </c>
      <c r="AW148" s="165" t="s">
        <v>25</v>
      </c>
      <c r="AX148" s="165" t="s">
        <v>75</v>
      </c>
      <c r="AY148" s="168" t="s">
        <v>120</v>
      </c>
    </row>
    <row r="149" spans="1:65" s="31" customFormat="1" ht="24.25" customHeight="1">
      <c r="A149" s="29"/>
      <c r="B149" s="30"/>
      <c r="C149" s="152" t="s">
        <v>161</v>
      </c>
      <c r="D149" s="152" t="s">
        <v>123</v>
      </c>
      <c r="E149" s="153" t="s">
        <v>162</v>
      </c>
      <c r="F149" s="154" t="s">
        <v>163</v>
      </c>
      <c r="G149" s="155" t="s">
        <v>126</v>
      </c>
      <c r="H149" s="156">
        <v>1</v>
      </c>
      <c r="I149" s="7">
        <v>0</v>
      </c>
      <c r="J149" s="157">
        <f>ROUND(I149*H149,2)</f>
        <v>0</v>
      </c>
      <c r="K149" s="158"/>
      <c r="L149" s="30"/>
      <c r="M149" s="159" t="s">
        <v>1</v>
      </c>
      <c r="N149" s="160" t="s">
        <v>33</v>
      </c>
      <c r="O149" s="161">
        <v>2.431</v>
      </c>
      <c r="P149" s="161">
        <f>O149*H149</f>
        <v>2.431</v>
      </c>
      <c r="Q149" s="161">
        <v>0.1575</v>
      </c>
      <c r="R149" s="161">
        <f>Q149*H149</f>
        <v>0.1575</v>
      </c>
      <c r="S149" s="161">
        <v>0</v>
      </c>
      <c r="T149" s="16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127</v>
      </c>
      <c r="AT149" s="163" t="s">
        <v>123</v>
      </c>
      <c r="AU149" s="163" t="s">
        <v>77</v>
      </c>
      <c r="AY149" s="13" t="s">
        <v>120</v>
      </c>
      <c r="BE149" s="164">
        <f>IF(N149="základní",J149,0)</f>
        <v>0</v>
      </c>
      <c r="BF149" s="164">
        <f>IF(N149="snížená",J149,0)</f>
        <v>0</v>
      </c>
      <c r="BG149" s="164">
        <f>IF(N149="zákl. přenesená",J149,0)</f>
        <v>0</v>
      </c>
      <c r="BH149" s="164">
        <f>IF(N149="sníž. přenesená",J149,0)</f>
        <v>0</v>
      </c>
      <c r="BI149" s="164">
        <f>IF(N149="nulová",J149,0)</f>
        <v>0</v>
      </c>
      <c r="BJ149" s="13" t="s">
        <v>75</v>
      </c>
      <c r="BK149" s="164">
        <f>ROUND(I149*H149,2)</f>
        <v>0</v>
      </c>
      <c r="BL149" s="13" t="s">
        <v>127</v>
      </c>
      <c r="BM149" s="163" t="s">
        <v>164</v>
      </c>
    </row>
    <row r="150" spans="2:51" s="165" customFormat="1" ht="12">
      <c r="B150" s="166"/>
      <c r="D150" s="167" t="s">
        <v>129</v>
      </c>
      <c r="E150" s="168" t="s">
        <v>1</v>
      </c>
      <c r="F150" s="169" t="s">
        <v>165</v>
      </c>
      <c r="H150" s="170">
        <v>1</v>
      </c>
      <c r="L150" s="166"/>
      <c r="M150" s="171"/>
      <c r="N150" s="172"/>
      <c r="O150" s="172"/>
      <c r="P150" s="172"/>
      <c r="Q150" s="172"/>
      <c r="R150" s="172"/>
      <c r="S150" s="172"/>
      <c r="T150" s="173"/>
      <c r="AT150" s="168" t="s">
        <v>129</v>
      </c>
      <c r="AU150" s="168" t="s">
        <v>77</v>
      </c>
      <c r="AV150" s="165" t="s">
        <v>77</v>
      </c>
      <c r="AW150" s="165" t="s">
        <v>25</v>
      </c>
      <c r="AX150" s="165" t="s">
        <v>75</v>
      </c>
      <c r="AY150" s="168" t="s">
        <v>120</v>
      </c>
    </row>
    <row r="151" spans="1:65" s="31" customFormat="1" ht="16.5" customHeight="1">
      <c r="A151" s="29"/>
      <c r="B151" s="30"/>
      <c r="C151" s="152" t="s">
        <v>166</v>
      </c>
      <c r="D151" s="152" t="s">
        <v>123</v>
      </c>
      <c r="E151" s="153" t="s">
        <v>167</v>
      </c>
      <c r="F151" s="154" t="s">
        <v>168</v>
      </c>
      <c r="G151" s="155" t="s">
        <v>169</v>
      </c>
      <c r="H151" s="156">
        <v>28.6</v>
      </c>
      <c r="I151" s="7">
        <v>0</v>
      </c>
      <c r="J151" s="157">
        <f>ROUND(I151*H151,2)</f>
        <v>0</v>
      </c>
      <c r="K151" s="158"/>
      <c r="L151" s="30"/>
      <c r="M151" s="159" t="s">
        <v>1</v>
      </c>
      <c r="N151" s="160" t="s">
        <v>33</v>
      </c>
      <c r="O151" s="161">
        <v>0.37</v>
      </c>
      <c r="P151" s="161">
        <f>O151*H151</f>
        <v>10.582</v>
      </c>
      <c r="Q151" s="161">
        <v>0.0015</v>
      </c>
      <c r="R151" s="161">
        <f>Q151*H151</f>
        <v>0.0429</v>
      </c>
      <c r="S151" s="161">
        <v>0</v>
      </c>
      <c r="T151" s="162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127</v>
      </c>
      <c r="AT151" s="163" t="s">
        <v>123</v>
      </c>
      <c r="AU151" s="163" t="s">
        <v>77</v>
      </c>
      <c r="AY151" s="13" t="s">
        <v>120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3" t="s">
        <v>75</v>
      </c>
      <c r="BK151" s="164">
        <f>ROUND(I151*H151,2)</f>
        <v>0</v>
      </c>
      <c r="BL151" s="13" t="s">
        <v>127</v>
      </c>
      <c r="BM151" s="163" t="s">
        <v>170</v>
      </c>
    </row>
    <row r="152" spans="2:51" s="165" customFormat="1" ht="12">
      <c r="B152" s="166"/>
      <c r="D152" s="167" t="s">
        <v>129</v>
      </c>
      <c r="E152" s="168" t="s">
        <v>1</v>
      </c>
      <c r="F152" s="169" t="s">
        <v>171</v>
      </c>
      <c r="H152" s="170">
        <v>9.3</v>
      </c>
      <c r="L152" s="166"/>
      <c r="M152" s="171"/>
      <c r="N152" s="172"/>
      <c r="O152" s="172"/>
      <c r="P152" s="172"/>
      <c r="Q152" s="172"/>
      <c r="R152" s="172"/>
      <c r="S152" s="172"/>
      <c r="T152" s="173"/>
      <c r="AT152" s="168" t="s">
        <v>129</v>
      </c>
      <c r="AU152" s="168" t="s">
        <v>77</v>
      </c>
      <c r="AV152" s="165" t="s">
        <v>77</v>
      </c>
      <c r="AW152" s="165" t="s">
        <v>25</v>
      </c>
      <c r="AX152" s="165" t="s">
        <v>68</v>
      </c>
      <c r="AY152" s="168" t="s">
        <v>120</v>
      </c>
    </row>
    <row r="153" spans="2:51" s="165" customFormat="1" ht="12">
      <c r="B153" s="166"/>
      <c r="D153" s="167" t="s">
        <v>129</v>
      </c>
      <c r="E153" s="168" t="s">
        <v>1</v>
      </c>
      <c r="F153" s="169" t="s">
        <v>172</v>
      </c>
      <c r="H153" s="170">
        <v>19.3</v>
      </c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129</v>
      </c>
      <c r="AU153" s="168" t="s">
        <v>77</v>
      </c>
      <c r="AV153" s="165" t="s">
        <v>77</v>
      </c>
      <c r="AW153" s="165" t="s">
        <v>25</v>
      </c>
      <c r="AX153" s="165" t="s">
        <v>68</v>
      </c>
      <c r="AY153" s="168" t="s">
        <v>120</v>
      </c>
    </row>
    <row r="154" spans="2:51" s="175" customFormat="1" ht="12">
      <c r="B154" s="176"/>
      <c r="D154" s="167" t="s">
        <v>129</v>
      </c>
      <c r="E154" s="177" t="s">
        <v>1</v>
      </c>
      <c r="F154" s="178" t="s">
        <v>173</v>
      </c>
      <c r="H154" s="179">
        <v>28.6</v>
      </c>
      <c r="L154" s="176"/>
      <c r="M154" s="180"/>
      <c r="N154" s="181"/>
      <c r="O154" s="181"/>
      <c r="P154" s="181"/>
      <c r="Q154" s="181"/>
      <c r="R154" s="181"/>
      <c r="S154" s="181"/>
      <c r="T154" s="182"/>
      <c r="AT154" s="177" t="s">
        <v>129</v>
      </c>
      <c r="AU154" s="177" t="s">
        <v>77</v>
      </c>
      <c r="AV154" s="175" t="s">
        <v>127</v>
      </c>
      <c r="AW154" s="175" t="s">
        <v>25</v>
      </c>
      <c r="AX154" s="175" t="s">
        <v>75</v>
      </c>
      <c r="AY154" s="177" t="s">
        <v>120</v>
      </c>
    </row>
    <row r="155" spans="1:65" s="31" customFormat="1" ht="33" customHeight="1">
      <c r="A155" s="29"/>
      <c r="B155" s="30"/>
      <c r="C155" s="152" t="s">
        <v>174</v>
      </c>
      <c r="D155" s="152" t="s">
        <v>123</v>
      </c>
      <c r="E155" s="153" t="s">
        <v>175</v>
      </c>
      <c r="F155" s="154" t="s">
        <v>176</v>
      </c>
      <c r="G155" s="155" t="s">
        <v>177</v>
      </c>
      <c r="H155" s="156">
        <v>0.1</v>
      </c>
      <c r="I155" s="7">
        <v>0</v>
      </c>
      <c r="J155" s="157">
        <f>ROUND(I155*H155,2)</f>
        <v>0</v>
      </c>
      <c r="K155" s="158"/>
      <c r="L155" s="30"/>
      <c r="M155" s="159" t="s">
        <v>1</v>
      </c>
      <c r="N155" s="160" t="s">
        <v>33</v>
      </c>
      <c r="O155" s="161">
        <v>4.66</v>
      </c>
      <c r="P155" s="161">
        <f>O155*H155</f>
        <v>0.466</v>
      </c>
      <c r="Q155" s="161">
        <v>2.30102</v>
      </c>
      <c r="R155" s="161">
        <f>Q155*H155</f>
        <v>0.230102</v>
      </c>
      <c r="S155" s="161">
        <v>0</v>
      </c>
      <c r="T155" s="162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127</v>
      </c>
      <c r="AT155" s="163" t="s">
        <v>123</v>
      </c>
      <c r="AU155" s="163" t="s">
        <v>77</v>
      </c>
      <c r="AY155" s="13" t="s">
        <v>120</v>
      </c>
      <c r="BE155" s="164">
        <f>IF(N155="základní",J155,0)</f>
        <v>0</v>
      </c>
      <c r="BF155" s="164">
        <f>IF(N155="snížená",J155,0)</f>
        <v>0</v>
      </c>
      <c r="BG155" s="164">
        <f>IF(N155="zákl. přenesená",J155,0)</f>
        <v>0</v>
      </c>
      <c r="BH155" s="164">
        <f>IF(N155="sníž. přenesená",J155,0)</f>
        <v>0</v>
      </c>
      <c r="BI155" s="164">
        <f>IF(N155="nulová",J155,0)</f>
        <v>0</v>
      </c>
      <c r="BJ155" s="13" t="s">
        <v>75</v>
      </c>
      <c r="BK155" s="164">
        <f>ROUND(I155*H155,2)</f>
        <v>0</v>
      </c>
      <c r="BL155" s="13" t="s">
        <v>127</v>
      </c>
      <c r="BM155" s="163" t="s">
        <v>178</v>
      </c>
    </row>
    <row r="156" spans="2:51" s="165" customFormat="1" ht="12">
      <c r="B156" s="166"/>
      <c r="D156" s="167" t="s">
        <v>129</v>
      </c>
      <c r="E156" s="168" t="s">
        <v>1</v>
      </c>
      <c r="F156" s="169" t="s">
        <v>179</v>
      </c>
      <c r="H156" s="170">
        <v>0.1</v>
      </c>
      <c r="L156" s="166"/>
      <c r="M156" s="171"/>
      <c r="N156" s="172"/>
      <c r="O156" s="172"/>
      <c r="P156" s="172"/>
      <c r="Q156" s="172"/>
      <c r="R156" s="172"/>
      <c r="S156" s="172"/>
      <c r="T156" s="173"/>
      <c r="AT156" s="168" t="s">
        <v>129</v>
      </c>
      <c r="AU156" s="168" t="s">
        <v>77</v>
      </c>
      <c r="AV156" s="165" t="s">
        <v>77</v>
      </c>
      <c r="AW156" s="165" t="s">
        <v>25</v>
      </c>
      <c r="AX156" s="165" t="s">
        <v>75</v>
      </c>
      <c r="AY156" s="168" t="s">
        <v>120</v>
      </c>
    </row>
    <row r="157" spans="2:63" s="139" customFormat="1" ht="22.9" customHeight="1">
      <c r="B157" s="140"/>
      <c r="D157" s="141" t="s">
        <v>67</v>
      </c>
      <c r="E157" s="150" t="s">
        <v>161</v>
      </c>
      <c r="F157" s="150" t="s">
        <v>180</v>
      </c>
      <c r="J157" s="151">
        <f>BK157</f>
        <v>0</v>
      </c>
      <c r="L157" s="140"/>
      <c r="M157" s="144"/>
      <c r="N157" s="145"/>
      <c r="O157" s="145"/>
      <c r="P157" s="146">
        <f>SUM(P158:P162)</f>
        <v>15.60579</v>
      </c>
      <c r="Q157" s="145"/>
      <c r="R157" s="146">
        <f>SUM(R158:R162)</f>
        <v>0.0010962</v>
      </c>
      <c r="S157" s="145"/>
      <c r="T157" s="147">
        <f>SUM(T158:T162)</f>
        <v>1.5552240000000002</v>
      </c>
      <c r="AR157" s="141" t="s">
        <v>75</v>
      </c>
      <c r="AT157" s="148" t="s">
        <v>67</v>
      </c>
      <c r="AU157" s="148" t="s">
        <v>75</v>
      </c>
      <c r="AY157" s="141" t="s">
        <v>120</v>
      </c>
      <c r="BK157" s="149">
        <f>SUM(BK158:BK162)</f>
        <v>0</v>
      </c>
    </row>
    <row r="158" spans="1:65" s="31" customFormat="1" ht="24.25" customHeight="1">
      <c r="A158" s="29"/>
      <c r="B158" s="30"/>
      <c r="C158" s="152" t="s">
        <v>181</v>
      </c>
      <c r="D158" s="152" t="s">
        <v>123</v>
      </c>
      <c r="E158" s="153" t="s">
        <v>182</v>
      </c>
      <c r="F158" s="154" t="s">
        <v>183</v>
      </c>
      <c r="G158" s="155" t="s">
        <v>132</v>
      </c>
      <c r="H158" s="156">
        <v>27.405</v>
      </c>
      <c r="I158" s="7">
        <v>0</v>
      </c>
      <c r="J158" s="157">
        <f>ROUND(I158*H158,2)</f>
        <v>0</v>
      </c>
      <c r="K158" s="158"/>
      <c r="L158" s="30"/>
      <c r="M158" s="159" t="s">
        <v>1</v>
      </c>
      <c r="N158" s="160" t="s">
        <v>33</v>
      </c>
      <c r="O158" s="161">
        <v>0.308</v>
      </c>
      <c r="P158" s="161">
        <f>O158*H158</f>
        <v>8.44074</v>
      </c>
      <c r="Q158" s="161">
        <v>4E-05</v>
      </c>
      <c r="R158" s="161">
        <f>Q158*H158</f>
        <v>0.0010962</v>
      </c>
      <c r="S158" s="161">
        <v>0</v>
      </c>
      <c r="T158" s="162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127</v>
      </c>
      <c r="AT158" s="163" t="s">
        <v>123</v>
      </c>
      <c r="AU158" s="163" t="s">
        <v>77</v>
      </c>
      <c r="AY158" s="13" t="s">
        <v>120</v>
      </c>
      <c r="BE158" s="164">
        <f>IF(N158="základní",J158,0)</f>
        <v>0</v>
      </c>
      <c r="BF158" s="164">
        <f>IF(N158="snížená",J158,0)</f>
        <v>0</v>
      </c>
      <c r="BG158" s="164">
        <f>IF(N158="zákl. přenesená",J158,0)</f>
        <v>0</v>
      </c>
      <c r="BH158" s="164">
        <f>IF(N158="sníž. přenesená",J158,0)</f>
        <v>0</v>
      </c>
      <c r="BI158" s="164">
        <f>IF(N158="nulová",J158,0)</f>
        <v>0</v>
      </c>
      <c r="BJ158" s="13" t="s">
        <v>75</v>
      </c>
      <c r="BK158" s="164">
        <f>ROUND(I158*H158,2)</f>
        <v>0</v>
      </c>
      <c r="BL158" s="13" t="s">
        <v>127</v>
      </c>
      <c r="BM158" s="163" t="s">
        <v>184</v>
      </c>
    </row>
    <row r="159" spans="2:51" s="165" customFormat="1" ht="12">
      <c r="B159" s="166"/>
      <c r="D159" s="167" t="s">
        <v>129</v>
      </c>
      <c r="E159" s="168" t="s">
        <v>1</v>
      </c>
      <c r="F159" s="169" t="s">
        <v>185</v>
      </c>
      <c r="H159" s="170">
        <v>27.405</v>
      </c>
      <c r="L159" s="166"/>
      <c r="M159" s="171"/>
      <c r="N159" s="172"/>
      <c r="O159" s="172"/>
      <c r="P159" s="172"/>
      <c r="Q159" s="172"/>
      <c r="R159" s="172"/>
      <c r="S159" s="172"/>
      <c r="T159" s="173"/>
      <c r="AT159" s="168" t="s">
        <v>129</v>
      </c>
      <c r="AU159" s="168" t="s">
        <v>77</v>
      </c>
      <c r="AV159" s="165" t="s">
        <v>77</v>
      </c>
      <c r="AW159" s="165" t="s">
        <v>25</v>
      </c>
      <c r="AX159" s="165" t="s">
        <v>75</v>
      </c>
      <c r="AY159" s="168" t="s">
        <v>120</v>
      </c>
    </row>
    <row r="160" spans="1:65" s="31" customFormat="1" ht="33" customHeight="1">
      <c r="A160" s="29"/>
      <c r="B160" s="30"/>
      <c r="C160" s="152" t="s">
        <v>186</v>
      </c>
      <c r="D160" s="152" t="s">
        <v>123</v>
      </c>
      <c r="E160" s="153" t="s">
        <v>187</v>
      </c>
      <c r="F160" s="154" t="s">
        <v>188</v>
      </c>
      <c r="G160" s="155" t="s">
        <v>177</v>
      </c>
      <c r="H160" s="156">
        <v>0.15</v>
      </c>
      <c r="I160" s="7">
        <v>0</v>
      </c>
      <c r="J160" s="157">
        <f>ROUND(I160*H160,2)</f>
        <v>0</v>
      </c>
      <c r="K160" s="158"/>
      <c r="L160" s="30"/>
      <c r="M160" s="159" t="s">
        <v>1</v>
      </c>
      <c r="N160" s="160" t="s">
        <v>33</v>
      </c>
      <c r="O160" s="161">
        <v>11.731</v>
      </c>
      <c r="P160" s="161">
        <f>O160*H160</f>
        <v>1.75965</v>
      </c>
      <c r="Q160" s="161">
        <v>0</v>
      </c>
      <c r="R160" s="161">
        <f>Q160*H160</f>
        <v>0</v>
      </c>
      <c r="S160" s="161">
        <v>2.2</v>
      </c>
      <c r="T160" s="162">
        <f>S160*H160</f>
        <v>0.33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127</v>
      </c>
      <c r="AT160" s="163" t="s">
        <v>123</v>
      </c>
      <c r="AU160" s="163" t="s">
        <v>77</v>
      </c>
      <c r="AY160" s="13" t="s">
        <v>120</v>
      </c>
      <c r="BE160" s="164">
        <f>IF(N160="základní",J160,0)</f>
        <v>0</v>
      </c>
      <c r="BF160" s="164">
        <f>IF(N160="snížená",J160,0)</f>
        <v>0</v>
      </c>
      <c r="BG160" s="164">
        <f>IF(N160="zákl. přenesená",J160,0)</f>
        <v>0</v>
      </c>
      <c r="BH160" s="164">
        <f>IF(N160="sníž. přenesená",J160,0)</f>
        <v>0</v>
      </c>
      <c r="BI160" s="164">
        <f>IF(N160="nulová",J160,0)</f>
        <v>0</v>
      </c>
      <c r="BJ160" s="13" t="s">
        <v>75</v>
      </c>
      <c r="BK160" s="164">
        <f>ROUND(I160*H160,2)</f>
        <v>0</v>
      </c>
      <c r="BL160" s="13" t="s">
        <v>127</v>
      </c>
      <c r="BM160" s="163" t="s">
        <v>189</v>
      </c>
    </row>
    <row r="161" spans="2:51" s="165" customFormat="1" ht="12">
      <c r="B161" s="166"/>
      <c r="D161" s="167" t="s">
        <v>129</v>
      </c>
      <c r="E161" s="168" t="s">
        <v>1</v>
      </c>
      <c r="F161" s="169" t="s">
        <v>190</v>
      </c>
      <c r="H161" s="170">
        <v>0.15</v>
      </c>
      <c r="L161" s="166"/>
      <c r="M161" s="171"/>
      <c r="N161" s="172"/>
      <c r="O161" s="172"/>
      <c r="P161" s="172"/>
      <c r="Q161" s="172"/>
      <c r="R161" s="172"/>
      <c r="S161" s="172"/>
      <c r="T161" s="173"/>
      <c r="AT161" s="168" t="s">
        <v>129</v>
      </c>
      <c r="AU161" s="168" t="s">
        <v>77</v>
      </c>
      <c r="AV161" s="165" t="s">
        <v>77</v>
      </c>
      <c r="AW161" s="165" t="s">
        <v>25</v>
      </c>
      <c r="AX161" s="165" t="s">
        <v>75</v>
      </c>
      <c r="AY161" s="168" t="s">
        <v>120</v>
      </c>
    </row>
    <row r="162" spans="1:65" s="31" customFormat="1" ht="24.25" customHeight="1">
      <c r="A162" s="29"/>
      <c r="B162" s="30"/>
      <c r="C162" s="152" t="s">
        <v>191</v>
      </c>
      <c r="D162" s="152" t="s">
        <v>123</v>
      </c>
      <c r="E162" s="153" t="s">
        <v>192</v>
      </c>
      <c r="F162" s="154" t="s">
        <v>193</v>
      </c>
      <c r="G162" s="155" t="s">
        <v>132</v>
      </c>
      <c r="H162" s="156">
        <v>18.018</v>
      </c>
      <c r="I162" s="7">
        <v>0</v>
      </c>
      <c r="J162" s="157">
        <f>ROUND(I162*H162,2)</f>
        <v>0</v>
      </c>
      <c r="K162" s="158"/>
      <c r="L162" s="30"/>
      <c r="M162" s="159" t="s">
        <v>1</v>
      </c>
      <c r="N162" s="160" t="s">
        <v>33</v>
      </c>
      <c r="O162" s="161">
        <v>0.3</v>
      </c>
      <c r="P162" s="161">
        <f>O162*H162</f>
        <v>5.4054</v>
      </c>
      <c r="Q162" s="161">
        <v>0</v>
      </c>
      <c r="R162" s="161">
        <f>Q162*H162</f>
        <v>0</v>
      </c>
      <c r="S162" s="161">
        <v>0.068</v>
      </c>
      <c r="T162" s="162">
        <f>S162*H162</f>
        <v>1.225224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127</v>
      </c>
      <c r="AT162" s="163" t="s">
        <v>123</v>
      </c>
      <c r="AU162" s="163" t="s">
        <v>77</v>
      </c>
      <c r="AY162" s="13" t="s">
        <v>120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3" t="s">
        <v>75</v>
      </c>
      <c r="BK162" s="164">
        <f>ROUND(I162*H162,2)</f>
        <v>0</v>
      </c>
      <c r="BL162" s="13" t="s">
        <v>127</v>
      </c>
      <c r="BM162" s="163" t="s">
        <v>194</v>
      </c>
    </row>
    <row r="163" spans="2:63" s="139" customFormat="1" ht="22.9" customHeight="1">
      <c r="B163" s="140"/>
      <c r="D163" s="141" t="s">
        <v>67</v>
      </c>
      <c r="E163" s="150" t="s">
        <v>195</v>
      </c>
      <c r="F163" s="150" t="s">
        <v>196</v>
      </c>
      <c r="J163" s="151">
        <f>BK163</f>
        <v>0</v>
      </c>
      <c r="L163" s="140"/>
      <c r="M163" s="144"/>
      <c r="N163" s="145"/>
      <c r="O163" s="145"/>
      <c r="P163" s="146">
        <f>SUM(P164:P168)</f>
        <v>6.985975</v>
      </c>
      <c r="Q163" s="145"/>
      <c r="R163" s="146">
        <f>SUM(R164:R168)</f>
        <v>0</v>
      </c>
      <c r="S163" s="145"/>
      <c r="T163" s="147">
        <f>SUM(T164:T168)</f>
        <v>0</v>
      </c>
      <c r="AR163" s="141" t="s">
        <v>75</v>
      </c>
      <c r="AT163" s="148" t="s">
        <v>67</v>
      </c>
      <c r="AU163" s="148" t="s">
        <v>75</v>
      </c>
      <c r="AY163" s="141" t="s">
        <v>120</v>
      </c>
      <c r="BK163" s="149">
        <f>SUM(BK164:BK168)</f>
        <v>0</v>
      </c>
    </row>
    <row r="164" spans="1:65" s="31" customFormat="1" ht="24.25" customHeight="1">
      <c r="A164" s="29"/>
      <c r="B164" s="30"/>
      <c r="C164" s="152" t="s">
        <v>8</v>
      </c>
      <c r="D164" s="152" t="s">
        <v>123</v>
      </c>
      <c r="E164" s="153" t="s">
        <v>197</v>
      </c>
      <c r="F164" s="154" t="s">
        <v>198</v>
      </c>
      <c r="G164" s="155" t="s">
        <v>199</v>
      </c>
      <c r="H164" s="156">
        <v>2.713</v>
      </c>
      <c r="I164" s="7">
        <v>0</v>
      </c>
      <c r="J164" s="157">
        <f>ROUND(I164*H164,2)</f>
        <v>0</v>
      </c>
      <c r="K164" s="158"/>
      <c r="L164" s="30"/>
      <c r="M164" s="159" t="s">
        <v>1</v>
      </c>
      <c r="N164" s="160" t="s">
        <v>33</v>
      </c>
      <c r="O164" s="161">
        <v>2.42</v>
      </c>
      <c r="P164" s="161">
        <f>O164*H164</f>
        <v>6.56546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127</v>
      </c>
      <c r="AT164" s="163" t="s">
        <v>123</v>
      </c>
      <c r="AU164" s="163" t="s">
        <v>77</v>
      </c>
      <c r="AY164" s="13" t="s">
        <v>120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3" t="s">
        <v>75</v>
      </c>
      <c r="BK164" s="164">
        <f>ROUND(I164*H164,2)</f>
        <v>0</v>
      </c>
      <c r="BL164" s="13" t="s">
        <v>127</v>
      </c>
      <c r="BM164" s="163" t="s">
        <v>200</v>
      </c>
    </row>
    <row r="165" spans="1:65" s="31" customFormat="1" ht="24.25" customHeight="1">
      <c r="A165" s="29"/>
      <c r="B165" s="30"/>
      <c r="C165" s="152" t="s">
        <v>201</v>
      </c>
      <c r="D165" s="152" t="s">
        <v>123</v>
      </c>
      <c r="E165" s="153" t="s">
        <v>202</v>
      </c>
      <c r="F165" s="154" t="s">
        <v>203</v>
      </c>
      <c r="G165" s="155" t="s">
        <v>199</v>
      </c>
      <c r="H165" s="156">
        <v>2.713</v>
      </c>
      <c r="I165" s="7">
        <v>0</v>
      </c>
      <c r="J165" s="157">
        <f>ROUND(I165*H165,2)</f>
        <v>0</v>
      </c>
      <c r="K165" s="158"/>
      <c r="L165" s="30"/>
      <c r="M165" s="159" t="s">
        <v>1</v>
      </c>
      <c r="N165" s="160" t="s">
        <v>33</v>
      </c>
      <c r="O165" s="161">
        <v>0.125</v>
      </c>
      <c r="P165" s="161">
        <f>O165*H165</f>
        <v>0.339125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127</v>
      </c>
      <c r="AT165" s="163" t="s">
        <v>123</v>
      </c>
      <c r="AU165" s="163" t="s">
        <v>77</v>
      </c>
      <c r="AY165" s="13" t="s">
        <v>120</v>
      </c>
      <c r="BE165" s="164">
        <f>IF(N165="základní",J165,0)</f>
        <v>0</v>
      </c>
      <c r="BF165" s="164">
        <f>IF(N165="snížená",J165,0)</f>
        <v>0</v>
      </c>
      <c r="BG165" s="164">
        <f>IF(N165="zákl. přenesená",J165,0)</f>
        <v>0</v>
      </c>
      <c r="BH165" s="164">
        <f>IF(N165="sníž. přenesená",J165,0)</f>
        <v>0</v>
      </c>
      <c r="BI165" s="164">
        <f>IF(N165="nulová",J165,0)</f>
        <v>0</v>
      </c>
      <c r="BJ165" s="13" t="s">
        <v>75</v>
      </c>
      <c r="BK165" s="164">
        <f>ROUND(I165*H165,2)</f>
        <v>0</v>
      </c>
      <c r="BL165" s="13" t="s">
        <v>127</v>
      </c>
      <c r="BM165" s="163" t="s">
        <v>204</v>
      </c>
    </row>
    <row r="166" spans="1:65" s="31" customFormat="1" ht="24.25" customHeight="1">
      <c r="A166" s="29"/>
      <c r="B166" s="30"/>
      <c r="C166" s="152" t="s">
        <v>205</v>
      </c>
      <c r="D166" s="152" t="s">
        <v>123</v>
      </c>
      <c r="E166" s="153" t="s">
        <v>206</v>
      </c>
      <c r="F166" s="154" t="s">
        <v>207</v>
      </c>
      <c r="G166" s="155" t="s">
        <v>199</v>
      </c>
      <c r="H166" s="156">
        <v>13.565</v>
      </c>
      <c r="I166" s="7">
        <v>0</v>
      </c>
      <c r="J166" s="157">
        <f>ROUND(I166*H166,2)</f>
        <v>0</v>
      </c>
      <c r="K166" s="158"/>
      <c r="L166" s="30"/>
      <c r="M166" s="159" t="s">
        <v>1</v>
      </c>
      <c r="N166" s="160" t="s">
        <v>33</v>
      </c>
      <c r="O166" s="161">
        <v>0.006</v>
      </c>
      <c r="P166" s="161">
        <f>O166*H166</f>
        <v>0.08139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127</v>
      </c>
      <c r="AT166" s="163" t="s">
        <v>123</v>
      </c>
      <c r="AU166" s="163" t="s">
        <v>77</v>
      </c>
      <c r="AY166" s="13" t="s">
        <v>120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3" t="s">
        <v>75</v>
      </c>
      <c r="BK166" s="164">
        <f>ROUND(I166*H166,2)</f>
        <v>0</v>
      </c>
      <c r="BL166" s="13" t="s">
        <v>127</v>
      </c>
      <c r="BM166" s="163" t="s">
        <v>208</v>
      </c>
    </row>
    <row r="167" spans="2:51" s="165" customFormat="1" ht="12">
      <c r="B167" s="166"/>
      <c r="D167" s="167" t="s">
        <v>129</v>
      </c>
      <c r="E167" s="168" t="s">
        <v>1</v>
      </c>
      <c r="F167" s="169" t="s">
        <v>209</v>
      </c>
      <c r="H167" s="170">
        <v>13.565</v>
      </c>
      <c r="L167" s="166"/>
      <c r="M167" s="171"/>
      <c r="N167" s="172"/>
      <c r="O167" s="172"/>
      <c r="P167" s="172"/>
      <c r="Q167" s="172"/>
      <c r="R167" s="172"/>
      <c r="S167" s="172"/>
      <c r="T167" s="173"/>
      <c r="AT167" s="168" t="s">
        <v>129</v>
      </c>
      <c r="AU167" s="168" t="s">
        <v>77</v>
      </c>
      <c r="AV167" s="165" t="s">
        <v>77</v>
      </c>
      <c r="AW167" s="165" t="s">
        <v>25</v>
      </c>
      <c r="AX167" s="165" t="s">
        <v>75</v>
      </c>
      <c r="AY167" s="168" t="s">
        <v>120</v>
      </c>
    </row>
    <row r="168" spans="1:65" s="31" customFormat="1" ht="33" customHeight="1">
      <c r="A168" s="29"/>
      <c r="B168" s="30"/>
      <c r="C168" s="152" t="s">
        <v>210</v>
      </c>
      <c r="D168" s="152" t="s">
        <v>123</v>
      </c>
      <c r="E168" s="153" t="s">
        <v>211</v>
      </c>
      <c r="F168" s="154" t="s">
        <v>212</v>
      </c>
      <c r="G168" s="155" t="s">
        <v>199</v>
      </c>
      <c r="H168" s="156">
        <v>2.383</v>
      </c>
      <c r="I168" s="7">
        <v>0</v>
      </c>
      <c r="J168" s="157">
        <f>ROUND(I168*H168,2)</f>
        <v>0</v>
      </c>
      <c r="K168" s="158"/>
      <c r="L168" s="30"/>
      <c r="M168" s="159" t="s">
        <v>1</v>
      </c>
      <c r="N168" s="160" t="s">
        <v>33</v>
      </c>
      <c r="O168" s="161">
        <v>0</v>
      </c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127</v>
      </c>
      <c r="AT168" s="163" t="s">
        <v>123</v>
      </c>
      <c r="AU168" s="163" t="s">
        <v>77</v>
      </c>
      <c r="AY168" s="13" t="s">
        <v>120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3" t="s">
        <v>75</v>
      </c>
      <c r="BK168" s="164">
        <f>ROUND(I168*H168,2)</f>
        <v>0</v>
      </c>
      <c r="BL168" s="13" t="s">
        <v>127</v>
      </c>
      <c r="BM168" s="163" t="s">
        <v>213</v>
      </c>
    </row>
    <row r="169" spans="2:63" s="139" customFormat="1" ht="22.9" customHeight="1">
      <c r="B169" s="140"/>
      <c r="D169" s="141" t="s">
        <v>67</v>
      </c>
      <c r="E169" s="150" t="s">
        <v>214</v>
      </c>
      <c r="F169" s="150" t="s">
        <v>215</v>
      </c>
      <c r="J169" s="151">
        <f>BK169</f>
        <v>0</v>
      </c>
      <c r="L169" s="140"/>
      <c r="M169" s="144"/>
      <c r="N169" s="145"/>
      <c r="O169" s="145"/>
      <c r="P169" s="146">
        <f>P170</f>
        <v>4.79144</v>
      </c>
      <c r="Q169" s="145"/>
      <c r="R169" s="146">
        <f>R170</f>
        <v>0</v>
      </c>
      <c r="S169" s="145"/>
      <c r="T169" s="147">
        <f>T170</f>
        <v>0</v>
      </c>
      <c r="AR169" s="141" t="s">
        <v>75</v>
      </c>
      <c r="AT169" s="148" t="s">
        <v>67</v>
      </c>
      <c r="AU169" s="148" t="s">
        <v>75</v>
      </c>
      <c r="AY169" s="141" t="s">
        <v>120</v>
      </c>
      <c r="BK169" s="149">
        <f>BK170</f>
        <v>0</v>
      </c>
    </row>
    <row r="170" spans="1:65" s="31" customFormat="1" ht="16.5" customHeight="1">
      <c r="A170" s="29"/>
      <c r="B170" s="30"/>
      <c r="C170" s="152" t="s">
        <v>216</v>
      </c>
      <c r="D170" s="152" t="s">
        <v>123</v>
      </c>
      <c r="E170" s="153" t="s">
        <v>217</v>
      </c>
      <c r="F170" s="154" t="s">
        <v>218</v>
      </c>
      <c r="G170" s="155" t="s">
        <v>199</v>
      </c>
      <c r="H170" s="156">
        <v>1.186</v>
      </c>
      <c r="I170" s="7">
        <v>0</v>
      </c>
      <c r="J170" s="157">
        <f>ROUND(I170*H170,2)</f>
        <v>0</v>
      </c>
      <c r="K170" s="158"/>
      <c r="L170" s="30"/>
      <c r="M170" s="159" t="s">
        <v>1</v>
      </c>
      <c r="N170" s="160" t="s">
        <v>33</v>
      </c>
      <c r="O170" s="161">
        <v>4.04</v>
      </c>
      <c r="P170" s="161">
        <f>O170*H170</f>
        <v>4.79144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127</v>
      </c>
      <c r="AT170" s="163" t="s">
        <v>123</v>
      </c>
      <c r="AU170" s="163" t="s">
        <v>77</v>
      </c>
      <c r="AY170" s="13" t="s">
        <v>120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3" t="s">
        <v>75</v>
      </c>
      <c r="BK170" s="164">
        <f>ROUND(I170*H170,2)</f>
        <v>0</v>
      </c>
      <c r="BL170" s="13" t="s">
        <v>127</v>
      </c>
      <c r="BM170" s="163" t="s">
        <v>219</v>
      </c>
    </row>
    <row r="171" spans="2:63" s="139" customFormat="1" ht="25.9" customHeight="1">
      <c r="B171" s="140"/>
      <c r="D171" s="141" t="s">
        <v>67</v>
      </c>
      <c r="E171" s="142" t="s">
        <v>220</v>
      </c>
      <c r="F171" s="142" t="s">
        <v>221</v>
      </c>
      <c r="J171" s="143">
        <f>BK171</f>
        <v>0</v>
      </c>
      <c r="L171" s="140"/>
      <c r="M171" s="144"/>
      <c r="N171" s="145"/>
      <c r="O171" s="145"/>
      <c r="P171" s="146">
        <f>P172+P174+P179+P197+P234</f>
        <v>123.580327</v>
      </c>
      <c r="Q171" s="145"/>
      <c r="R171" s="146">
        <f>R172+R174+R179+R197+R234</f>
        <v>2.0198511000000003</v>
      </c>
      <c r="S171" s="145"/>
      <c r="T171" s="147">
        <f>T172+T174+T179+T197+T234</f>
        <v>1.1578948599999999</v>
      </c>
      <c r="AR171" s="141" t="s">
        <v>77</v>
      </c>
      <c r="AT171" s="148" t="s">
        <v>67</v>
      </c>
      <c r="AU171" s="148" t="s">
        <v>68</v>
      </c>
      <c r="AY171" s="141" t="s">
        <v>120</v>
      </c>
      <c r="BK171" s="149">
        <f>BK172+BK174+BK179+BK197+BK234</f>
        <v>0</v>
      </c>
    </row>
    <row r="172" spans="2:63" s="139" customFormat="1" ht="22.9" customHeight="1">
      <c r="B172" s="140"/>
      <c r="D172" s="141" t="s">
        <v>67</v>
      </c>
      <c r="E172" s="150" t="s">
        <v>222</v>
      </c>
      <c r="F172" s="150" t="s">
        <v>223</v>
      </c>
      <c r="J172" s="151">
        <f>BK172</f>
        <v>0</v>
      </c>
      <c r="L172" s="140"/>
      <c r="M172" s="144"/>
      <c r="N172" s="145"/>
      <c r="O172" s="145"/>
      <c r="P172" s="146">
        <f>P173</f>
        <v>0.548</v>
      </c>
      <c r="Q172" s="145"/>
      <c r="R172" s="146">
        <f>R173</f>
        <v>0</v>
      </c>
      <c r="S172" s="145"/>
      <c r="T172" s="147">
        <f>T173</f>
        <v>0.01933</v>
      </c>
      <c r="AR172" s="141" t="s">
        <v>77</v>
      </c>
      <c r="AT172" s="148" t="s">
        <v>67</v>
      </c>
      <c r="AU172" s="148" t="s">
        <v>75</v>
      </c>
      <c r="AY172" s="141" t="s">
        <v>120</v>
      </c>
      <c r="BK172" s="149">
        <f>BK173</f>
        <v>0</v>
      </c>
    </row>
    <row r="173" spans="1:65" s="31" customFormat="1" ht="37.9" customHeight="1">
      <c r="A173" s="29"/>
      <c r="B173" s="30"/>
      <c r="C173" s="152" t="s">
        <v>224</v>
      </c>
      <c r="D173" s="152" t="s">
        <v>123</v>
      </c>
      <c r="E173" s="153" t="s">
        <v>225</v>
      </c>
      <c r="F173" s="154" t="s">
        <v>226</v>
      </c>
      <c r="G173" s="155" t="s">
        <v>227</v>
      </c>
      <c r="H173" s="156">
        <v>1</v>
      </c>
      <c r="I173" s="7">
        <v>0</v>
      </c>
      <c r="J173" s="157">
        <f>ROUND(I173*H173,2)</f>
        <v>0</v>
      </c>
      <c r="K173" s="158"/>
      <c r="L173" s="30"/>
      <c r="M173" s="159" t="s">
        <v>1</v>
      </c>
      <c r="N173" s="160" t="s">
        <v>33</v>
      </c>
      <c r="O173" s="161">
        <v>0.548</v>
      </c>
      <c r="P173" s="161">
        <f>O173*H173</f>
        <v>0.548</v>
      </c>
      <c r="Q173" s="161">
        <v>0</v>
      </c>
      <c r="R173" s="161">
        <f>Q173*H173</f>
        <v>0</v>
      </c>
      <c r="S173" s="161">
        <v>0.01933</v>
      </c>
      <c r="T173" s="162">
        <f>S173*H173</f>
        <v>0.01933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201</v>
      </c>
      <c r="AT173" s="163" t="s">
        <v>123</v>
      </c>
      <c r="AU173" s="163" t="s">
        <v>77</v>
      </c>
      <c r="AY173" s="13" t="s">
        <v>120</v>
      </c>
      <c r="BE173" s="164">
        <f>IF(N173="základní",J173,0)</f>
        <v>0</v>
      </c>
      <c r="BF173" s="164">
        <f>IF(N173="snížená",J173,0)</f>
        <v>0</v>
      </c>
      <c r="BG173" s="164">
        <f>IF(N173="zákl. přenesená",J173,0)</f>
        <v>0</v>
      </c>
      <c r="BH173" s="164">
        <f>IF(N173="sníž. přenesená",J173,0)</f>
        <v>0</v>
      </c>
      <c r="BI173" s="164">
        <f>IF(N173="nulová",J173,0)</f>
        <v>0</v>
      </c>
      <c r="BJ173" s="13" t="s">
        <v>75</v>
      </c>
      <c r="BK173" s="164">
        <f>ROUND(I173*H173,2)</f>
        <v>0</v>
      </c>
      <c r="BL173" s="13" t="s">
        <v>201</v>
      </c>
      <c r="BM173" s="163" t="s">
        <v>228</v>
      </c>
    </row>
    <row r="174" spans="2:63" s="139" customFormat="1" ht="22.9" customHeight="1">
      <c r="B174" s="140"/>
      <c r="D174" s="141" t="s">
        <v>67</v>
      </c>
      <c r="E174" s="150" t="s">
        <v>229</v>
      </c>
      <c r="F174" s="150" t="s">
        <v>230</v>
      </c>
      <c r="J174" s="151">
        <f>BK174</f>
        <v>0</v>
      </c>
      <c r="L174" s="140"/>
      <c r="M174" s="144"/>
      <c r="N174" s="145"/>
      <c r="O174" s="145"/>
      <c r="P174" s="146">
        <f>SUM(P175:P178)</f>
        <v>10.025272</v>
      </c>
      <c r="Q174" s="145"/>
      <c r="R174" s="146">
        <f>SUM(R175:R178)</f>
        <v>0.10206520000000001</v>
      </c>
      <c r="S174" s="145"/>
      <c r="T174" s="147">
        <f>SUM(T175:T178)</f>
        <v>0.14397886</v>
      </c>
      <c r="AR174" s="141" t="s">
        <v>77</v>
      </c>
      <c r="AT174" s="148" t="s">
        <v>67</v>
      </c>
      <c r="AU174" s="148" t="s">
        <v>75</v>
      </c>
      <c r="AY174" s="141" t="s">
        <v>120</v>
      </c>
      <c r="BK174" s="149">
        <f>SUM(BK175:BK178)</f>
        <v>0</v>
      </c>
    </row>
    <row r="175" spans="1:65" s="31" customFormat="1" ht="24.25" customHeight="1">
      <c r="A175" s="29"/>
      <c r="B175" s="30"/>
      <c r="C175" s="152" t="s">
        <v>7</v>
      </c>
      <c r="D175" s="152" t="s">
        <v>123</v>
      </c>
      <c r="E175" s="153" t="s">
        <v>231</v>
      </c>
      <c r="F175" s="154" t="s">
        <v>232</v>
      </c>
      <c r="G175" s="155" t="s">
        <v>132</v>
      </c>
      <c r="H175" s="156">
        <v>8.366</v>
      </c>
      <c r="I175" s="7">
        <v>0</v>
      </c>
      <c r="J175" s="157">
        <f>ROUND(I175*H175,2)</f>
        <v>0</v>
      </c>
      <c r="K175" s="158"/>
      <c r="L175" s="30"/>
      <c r="M175" s="159" t="s">
        <v>1</v>
      </c>
      <c r="N175" s="160" t="s">
        <v>33</v>
      </c>
      <c r="O175" s="161">
        <v>0.968</v>
      </c>
      <c r="P175" s="161">
        <f>O175*H175</f>
        <v>8.098288</v>
      </c>
      <c r="Q175" s="161">
        <v>0.0122</v>
      </c>
      <c r="R175" s="161">
        <f>Q175*H175</f>
        <v>0.10206520000000001</v>
      </c>
      <c r="S175" s="161">
        <v>0</v>
      </c>
      <c r="T175" s="162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201</v>
      </c>
      <c r="AT175" s="163" t="s">
        <v>123</v>
      </c>
      <c r="AU175" s="163" t="s">
        <v>77</v>
      </c>
      <c r="AY175" s="13" t="s">
        <v>120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3" t="s">
        <v>75</v>
      </c>
      <c r="BK175" s="164">
        <f>ROUND(I175*H175,2)</f>
        <v>0</v>
      </c>
      <c r="BL175" s="13" t="s">
        <v>201</v>
      </c>
      <c r="BM175" s="163" t="s">
        <v>233</v>
      </c>
    </row>
    <row r="176" spans="2:51" s="165" customFormat="1" ht="12">
      <c r="B176" s="166"/>
      <c r="D176" s="167" t="s">
        <v>129</v>
      </c>
      <c r="E176" s="168" t="s">
        <v>1</v>
      </c>
      <c r="F176" s="169" t="s">
        <v>234</v>
      </c>
      <c r="H176" s="170">
        <v>8.366</v>
      </c>
      <c r="L176" s="166"/>
      <c r="M176" s="171"/>
      <c r="N176" s="172"/>
      <c r="O176" s="172"/>
      <c r="P176" s="172"/>
      <c r="Q176" s="172"/>
      <c r="R176" s="172"/>
      <c r="S176" s="172"/>
      <c r="T176" s="173"/>
      <c r="AT176" s="168" t="s">
        <v>129</v>
      </c>
      <c r="AU176" s="168" t="s">
        <v>77</v>
      </c>
      <c r="AV176" s="165" t="s">
        <v>77</v>
      </c>
      <c r="AW176" s="165" t="s">
        <v>25</v>
      </c>
      <c r="AX176" s="165" t="s">
        <v>75</v>
      </c>
      <c r="AY176" s="168" t="s">
        <v>120</v>
      </c>
    </row>
    <row r="177" spans="1:65" s="31" customFormat="1" ht="24.25" customHeight="1">
      <c r="A177" s="29"/>
      <c r="B177" s="30"/>
      <c r="C177" s="152" t="s">
        <v>235</v>
      </c>
      <c r="D177" s="152" t="s">
        <v>123</v>
      </c>
      <c r="E177" s="153" t="s">
        <v>236</v>
      </c>
      <c r="F177" s="154" t="s">
        <v>237</v>
      </c>
      <c r="G177" s="155" t="s">
        <v>132</v>
      </c>
      <c r="H177" s="156">
        <v>8.366</v>
      </c>
      <c r="I177" s="7">
        <v>0</v>
      </c>
      <c r="J177" s="157">
        <f>ROUND(I177*H177,2)</f>
        <v>0</v>
      </c>
      <c r="K177" s="158"/>
      <c r="L177" s="30"/>
      <c r="M177" s="159" t="s">
        <v>1</v>
      </c>
      <c r="N177" s="160" t="s">
        <v>33</v>
      </c>
      <c r="O177" s="161">
        <v>0.204</v>
      </c>
      <c r="P177" s="161">
        <f>O177*H177</f>
        <v>1.7066639999999997</v>
      </c>
      <c r="Q177" s="161">
        <v>0</v>
      </c>
      <c r="R177" s="161">
        <f>Q177*H177</f>
        <v>0</v>
      </c>
      <c r="S177" s="161">
        <v>0.01721</v>
      </c>
      <c r="T177" s="162">
        <f>S177*H177</f>
        <v>0.14397886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201</v>
      </c>
      <c r="AT177" s="163" t="s">
        <v>123</v>
      </c>
      <c r="AU177" s="163" t="s">
        <v>77</v>
      </c>
      <c r="AY177" s="13" t="s">
        <v>120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3" t="s">
        <v>75</v>
      </c>
      <c r="BK177" s="164">
        <f>ROUND(I177*H177,2)</f>
        <v>0</v>
      </c>
      <c r="BL177" s="13" t="s">
        <v>201</v>
      </c>
      <c r="BM177" s="163" t="s">
        <v>238</v>
      </c>
    </row>
    <row r="178" spans="1:65" s="31" customFormat="1" ht="24.25" customHeight="1">
      <c r="A178" s="29"/>
      <c r="B178" s="30"/>
      <c r="C178" s="152" t="s">
        <v>239</v>
      </c>
      <c r="D178" s="152" t="s">
        <v>123</v>
      </c>
      <c r="E178" s="153" t="s">
        <v>240</v>
      </c>
      <c r="F178" s="154" t="s">
        <v>241</v>
      </c>
      <c r="G178" s="155" t="s">
        <v>199</v>
      </c>
      <c r="H178" s="156">
        <v>0.102</v>
      </c>
      <c r="I178" s="7">
        <v>0</v>
      </c>
      <c r="J178" s="157">
        <f>ROUND(I178*H178,2)</f>
        <v>0</v>
      </c>
      <c r="K178" s="158"/>
      <c r="L178" s="30"/>
      <c r="M178" s="159" t="s">
        <v>1</v>
      </c>
      <c r="N178" s="160" t="s">
        <v>33</v>
      </c>
      <c r="O178" s="161">
        <v>2.16</v>
      </c>
      <c r="P178" s="161">
        <f>O178*H178</f>
        <v>0.22032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201</v>
      </c>
      <c r="AT178" s="163" t="s">
        <v>123</v>
      </c>
      <c r="AU178" s="163" t="s">
        <v>77</v>
      </c>
      <c r="AY178" s="13" t="s">
        <v>120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3" t="s">
        <v>75</v>
      </c>
      <c r="BK178" s="164">
        <f>ROUND(I178*H178,2)</f>
        <v>0</v>
      </c>
      <c r="BL178" s="13" t="s">
        <v>201</v>
      </c>
      <c r="BM178" s="163" t="s">
        <v>242</v>
      </c>
    </row>
    <row r="179" spans="2:63" s="139" customFormat="1" ht="22.9" customHeight="1">
      <c r="B179" s="140"/>
      <c r="D179" s="141" t="s">
        <v>67</v>
      </c>
      <c r="E179" s="150" t="s">
        <v>243</v>
      </c>
      <c r="F179" s="150" t="s">
        <v>244</v>
      </c>
      <c r="J179" s="151">
        <f>BK179</f>
        <v>0</v>
      </c>
      <c r="L179" s="140"/>
      <c r="M179" s="144"/>
      <c r="N179" s="145"/>
      <c r="O179" s="145"/>
      <c r="P179" s="146">
        <f>SUM(P180:P196)</f>
        <v>59.696747</v>
      </c>
      <c r="Q179" s="145"/>
      <c r="R179" s="146">
        <f>SUM(R180:R196)</f>
        <v>1.1254960000000003</v>
      </c>
      <c r="S179" s="145"/>
      <c r="T179" s="147">
        <f>SUM(T180:T196)</f>
        <v>0.994586</v>
      </c>
      <c r="AR179" s="141" t="s">
        <v>77</v>
      </c>
      <c r="AT179" s="148" t="s">
        <v>67</v>
      </c>
      <c r="AU179" s="148" t="s">
        <v>75</v>
      </c>
      <c r="AY179" s="141" t="s">
        <v>120</v>
      </c>
      <c r="BK179" s="149">
        <f>SUM(BK180:BK196)</f>
        <v>0</v>
      </c>
    </row>
    <row r="180" spans="1:65" s="31" customFormat="1" ht="16.5" customHeight="1">
      <c r="A180" s="29"/>
      <c r="B180" s="30"/>
      <c r="C180" s="152" t="s">
        <v>245</v>
      </c>
      <c r="D180" s="152" t="s">
        <v>123</v>
      </c>
      <c r="E180" s="153" t="s">
        <v>246</v>
      </c>
      <c r="F180" s="154" t="s">
        <v>247</v>
      </c>
      <c r="G180" s="155" t="s">
        <v>132</v>
      </c>
      <c r="H180" s="156">
        <v>27.4</v>
      </c>
      <c r="I180" s="7">
        <v>0</v>
      </c>
      <c r="J180" s="157">
        <f aca="true" t="shared" si="0" ref="J180:J185">ROUND(I180*H180,2)</f>
        <v>0</v>
      </c>
      <c r="K180" s="158"/>
      <c r="L180" s="30"/>
      <c r="M180" s="159" t="s">
        <v>1</v>
      </c>
      <c r="N180" s="160" t="s">
        <v>33</v>
      </c>
      <c r="O180" s="161">
        <v>0.024</v>
      </c>
      <c r="P180" s="161">
        <f aca="true" t="shared" si="1" ref="P180:P185">O180*H180</f>
        <v>0.6576</v>
      </c>
      <c r="Q180" s="161">
        <v>0</v>
      </c>
      <c r="R180" s="161">
        <f aca="true" t="shared" si="2" ref="R180:R185">Q180*H180</f>
        <v>0</v>
      </c>
      <c r="S180" s="161">
        <v>0</v>
      </c>
      <c r="T180" s="162">
        <f aca="true" t="shared" si="3" ref="T180:T185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201</v>
      </c>
      <c r="AT180" s="163" t="s">
        <v>123</v>
      </c>
      <c r="AU180" s="163" t="s">
        <v>77</v>
      </c>
      <c r="AY180" s="13" t="s">
        <v>120</v>
      </c>
      <c r="BE180" s="164">
        <f aca="true" t="shared" si="4" ref="BE180:BE185">IF(N180="základní",J180,0)</f>
        <v>0</v>
      </c>
      <c r="BF180" s="164">
        <f aca="true" t="shared" si="5" ref="BF180:BF185">IF(N180="snížená",J180,0)</f>
        <v>0</v>
      </c>
      <c r="BG180" s="164">
        <f aca="true" t="shared" si="6" ref="BG180:BG185">IF(N180="zákl. přenesená",J180,0)</f>
        <v>0</v>
      </c>
      <c r="BH180" s="164">
        <f aca="true" t="shared" si="7" ref="BH180:BH185">IF(N180="sníž. přenesená",J180,0)</f>
        <v>0</v>
      </c>
      <c r="BI180" s="164">
        <f aca="true" t="shared" si="8" ref="BI180:BI185">IF(N180="nulová",J180,0)</f>
        <v>0</v>
      </c>
      <c r="BJ180" s="13" t="s">
        <v>75</v>
      </c>
      <c r="BK180" s="164">
        <f aca="true" t="shared" si="9" ref="BK180:BK185">ROUND(I180*H180,2)</f>
        <v>0</v>
      </c>
      <c r="BL180" s="13" t="s">
        <v>201</v>
      </c>
      <c r="BM180" s="163" t="s">
        <v>248</v>
      </c>
    </row>
    <row r="181" spans="1:65" s="31" customFormat="1" ht="16.5" customHeight="1">
      <c r="A181" s="29"/>
      <c r="B181" s="30"/>
      <c r="C181" s="152" t="s">
        <v>249</v>
      </c>
      <c r="D181" s="152" t="s">
        <v>123</v>
      </c>
      <c r="E181" s="153" t="s">
        <v>250</v>
      </c>
      <c r="F181" s="154" t="s">
        <v>251</v>
      </c>
      <c r="G181" s="155" t="s">
        <v>132</v>
      </c>
      <c r="H181" s="156">
        <v>27.4</v>
      </c>
      <c r="I181" s="7">
        <v>0</v>
      </c>
      <c r="J181" s="157">
        <f t="shared" si="0"/>
        <v>0</v>
      </c>
      <c r="K181" s="158"/>
      <c r="L181" s="30"/>
      <c r="M181" s="159" t="s">
        <v>1</v>
      </c>
      <c r="N181" s="160" t="s">
        <v>33</v>
      </c>
      <c r="O181" s="161">
        <v>0.044</v>
      </c>
      <c r="P181" s="161">
        <f t="shared" si="1"/>
        <v>1.2055999999999998</v>
      </c>
      <c r="Q181" s="161">
        <v>0.0003</v>
      </c>
      <c r="R181" s="161">
        <f t="shared" si="2"/>
        <v>0.008219999999999998</v>
      </c>
      <c r="S181" s="161">
        <v>0</v>
      </c>
      <c r="T181" s="162">
        <f t="shared" si="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201</v>
      </c>
      <c r="AT181" s="163" t="s">
        <v>123</v>
      </c>
      <c r="AU181" s="163" t="s">
        <v>77</v>
      </c>
      <c r="AY181" s="13" t="s">
        <v>120</v>
      </c>
      <c r="BE181" s="164">
        <f t="shared" si="4"/>
        <v>0</v>
      </c>
      <c r="BF181" s="164">
        <f t="shared" si="5"/>
        <v>0</v>
      </c>
      <c r="BG181" s="164">
        <f t="shared" si="6"/>
        <v>0</v>
      </c>
      <c r="BH181" s="164">
        <f t="shared" si="7"/>
        <v>0</v>
      </c>
      <c r="BI181" s="164">
        <f t="shared" si="8"/>
        <v>0</v>
      </c>
      <c r="BJ181" s="13" t="s">
        <v>75</v>
      </c>
      <c r="BK181" s="164">
        <f t="shared" si="9"/>
        <v>0</v>
      </c>
      <c r="BL181" s="13" t="s">
        <v>201</v>
      </c>
      <c r="BM181" s="163" t="s">
        <v>252</v>
      </c>
    </row>
    <row r="182" spans="1:65" s="31" customFormat="1" ht="21.75" customHeight="1">
      <c r="A182" s="29"/>
      <c r="B182" s="30"/>
      <c r="C182" s="152" t="s">
        <v>253</v>
      </c>
      <c r="D182" s="152" t="s">
        <v>123</v>
      </c>
      <c r="E182" s="153" t="s">
        <v>254</v>
      </c>
      <c r="F182" s="154" t="s">
        <v>255</v>
      </c>
      <c r="G182" s="155" t="s">
        <v>132</v>
      </c>
      <c r="H182" s="156">
        <v>27.4</v>
      </c>
      <c r="I182" s="7">
        <v>0</v>
      </c>
      <c r="J182" s="157">
        <f t="shared" si="0"/>
        <v>0</v>
      </c>
      <c r="K182" s="158"/>
      <c r="L182" s="30"/>
      <c r="M182" s="159" t="s">
        <v>1</v>
      </c>
      <c r="N182" s="160" t="s">
        <v>33</v>
      </c>
      <c r="O182" s="161">
        <v>0.192</v>
      </c>
      <c r="P182" s="161">
        <f t="shared" si="1"/>
        <v>5.2608</v>
      </c>
      <c r="Q182" s="161">
        <v>0.00455</v>
      </c>
      <c r="R182" s="161">
        <f t="shared" si="2"/>
        <v>0.12467</v>
      </c>
      <c r="S182" s="161">
        <v>0</v>
      </c>
      <c r="T182" s="162">
        <f t="shared" si="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201</v>
      </c>
      <c r="AT182" s="163" t="s">
        <v>123</v>
      </c>
      <c r="AU182" s="163" t="s">
        <v>77</v>
      </c>
      <c r="AY182" s="13" t="s">
        <v>120</v>
      </c>
      <c r="BE182" s="164">
        <f t="shared" si="4"/>
        <v>0</v>
      </c>
      <c r="BF182" s="164">
        <f t="shared" si="5"/>
        <v>0</v>
      </c>
      <c r="BG182" s="164">
        <f t="shared" si="6"/>
        <v>0</v>
      </c>
      <c r="BH182" s="164">
        <f t="shared" si="7"/>
        <v>0</v>
      </c>
      <c r="BI182" s="164">
        <f t="shared" si="8"/>
        <v>0</v>
      </c>
      <c r="BJ182" s="13" t="s">
        <v>75</v>
      </c>
      <c r="BK182" s="164">
        <f t="shared" si="9"/>
        <v>0</v>
      </c>
      <c r="BL182" s="13" t="s">
        <v>201</v>
      </c>
      <c r="BM182" s="163" t="s">
        <v>256</v>
      </c>
    </row>
    <row r="183" spans="1:65" s="31" customFormat="1" ht="24.25" customHeight="1">
      <c r="A183" s="29"/>
      <c r="B183" s="30"/>
      <c r="C183" s="152" t="s">
        <v>257</v>
      </c>
      <c r="D183" s="152" t="s">
        <v>123</v>
      </c>
      <c r="E183" s="153" t="s">
        <v>258</v>
      </c>
      <c r="F183" s="154" t="s">
        <v>259</v>
      </c>
      <c r="G183" s="155" t="s">
        <v>169</v>
      </c>
      <c r="H183" s="156">
        <v>8.366</v>
      </c>
      <c r="I183" s="7">
        <v>0</v>
      </c>
      <c r="J183" s="157">
        <f t="shared" si="0"/>
        <v>0</v>
      </c>
      <c r="K183" s="158"/>
      <c r="L183" s="30"/>
      <c r="M183" s="159" t="s">
        <v>1</v>
      </c>
      <c r="N183" s="160" t="s">
        <v>33</v>
      </c>
      <c r="O183" s="161">
        <v>0.069</v>
      </c>
      <c r="P183" s="161">
        <f t="shared" si="1"/>
        <v>0.577254</v>
      </c>
      <c r="Q183" s="161">
        <v>0</v>
      </c>
      <c r="R183" s="161">
        <f t="shared" si="2"/>
        <v>0</v>
      </c>
      <c r="S183" s="161">
        <v>0.00325</v>
      </c>
      <c r="T183" s="162">
        <f t="shared" si="3"/>
        <v>0.0271895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201</v>
      </c>
      <c r="AT183" s="163" t="s">
        <v>123</v>
      </c>
      <c r="AU183" s="163" t="s">
        <v>77</v>
      </c>
      <c r="AY183" s="13" t="s">
        <v>120</v>
      </c>
      <c r="BE183" s="164">
        <f t="shared" si="4"/>
        <v>0</v>
      </c>
      <c r="BF183" s="164">
        <f t="shared" si="5"/>
        <v>0</v>
      </c>
      <c r="BG183" s="164">
        <f t="shared" si="6"/>
        <v>0</v>
      </c>
      <c r="BH183" s="164">
        <f t="shared" si="7"/>
        <v>0</v>
      </c>
      <c r="BI183" s="164">
        <f t="shared" si="8"/>
        <v>0</v>
      </c>
      <c r="BJ183" s="13" t="s">
        <v>75</v>
      </c>
      <c r="BK183" s="164">
        <f t="shared" si="9"/>
        <v>0</v>
      </c>
      <c r="BL183" s="13" t="s">
        <v>201</v>
      </c>
      <c r="BM183" s="163" t="s">
        <v>260</v>
      </c>
    </row>
    <row r="184" spans="1:65" s="31" customFormat="1" ht="16.5" customHeight="1">
      <c r="A184" s="29"/>
      <c r="B184" s="30"/>
      <c r="C184" s="152" t="s">
        <v>261</v>
      </c>
      <c r="D184" s="152" t="s">
        <v>123</v>
      </c>
      <c r="E184" s="153" t="s">
        <v>262</v>
      </c>
      <c r="F184" s="154" t="s">
        <v>263</v>
      </c>
      <c r="G184" s="155" t="s">
        <v>132</v>
      </c>
      <c r="H184" s="156">
        <v>27.405</v>
      </c>
      <c r="I184" s="7">
        <v>0</v>
      </c>
      <c r="J184" s="157">
        <f t="shared" si="0"/>
        <v>0</v>
      </c>
      <c r="K184" s="158"/>
      <c r="L184" s="30"/>
      <c r="M184" s="159" t="s">
        <v>1</v>
      </c>
      <c r="N184" s="160" t="s">
        <v>33</v>
      </c>
      <c r="O184" s="161">
        <v>0.239</v>
      </c>
      <c r="P184" s="161">
        <f t="shared" si="1"/>
        <v>6.549795</v>
      </c>
      <c r="Q184" s="161">
        <v>0</v>
      </c>
      <c r="R184" s="161">
        <f t="shared" si="2"/>
        <v>0</v>
      </c>
      <c r="S184" s="161">
        <v>0.0353</v>
      </c>
      <c r="T184" s="162">
        <f t="shared" si="3"/>
        <v>0.9673965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201</v>
      </c>
      <c r="AT184" s="163" t="s">
        <v>123</v>
      </c>
      <c r="AU184" s="163" t="s">
        <v>77</v>
      </c>
      <c r="AY184" s="13" t="s">
        <v>120</v>
      </c>
      <c r="BE184" s="164">
        <f t="shared" si="4"/>
        <v>0</v>
      </c>
      <c r="BF184" s="164">
        <f t="shared" si="5"/>
        <v>0</v>
      </c>
      <c r="BG184" s="164">
        <f t="shared" si="6"/>
        <v>0</v>
      </c>
      <c r="BH184" s="164">
        <f t="shared" si="7"/>
        <v>0</v>
      </c>
      <c r="BI184" s="164">
        <f t="shared" si="8"/>
        <v>0</v>
      </c>
      <c r="BJ184" s="13" t="s">
        <v>75</v>
      </c>
      <c r="BK184" s="164">
        <f t="shared" si="9"/>
        <v>0</v>
      </c>
      <c r="BL184" s="13" t="s">
        <v>201</v>
      </c>
      <c r="BM184" s="163" t="s">
        <v>264</v>
      </c>
    </row>
    <row r="185" spans="1:65" s="31" customFormat="1" ht="33" customHeight="1">
      <c r="A185" s="29"/>
      <c r="B185" s="30"/>
      <c r="C185" s="152" t="s">
        <v>265</v>
      </c>
      <c r="D185" s="152" t="s">
        <v>123</v>
      </c>
      <c r="E185" s="153" t="s">
        <v>266</v>
      </c>
      <c r="F185" s="154" t="s">
        <v>267</v>
      </c>
      <c r="G185" s="155" t="s">
        <v>132</v>
      </c>
      <c r="H185" s="156">
        <v>27.405</v>
      </c>
      <c r="I185" s="7">
        <v>0</v>
      </c>
      <c r="J185" s="157">
        <f t="shared" si="0"/>
        <v>0</v>
      </c>
      <c r="K185" s="158"/>
      <c r="L185" s="30"/>
      <c r="M185" s="159" t="s">
        <v>1</v>
      </c>
      <c r="N185" s="160" t="s">
        <v>33</v>
      </c>
      <c r="O185" s="161">
        <v>1.43</v>
      </c>
      <c r="P185" s="161">
        <f t="shared" si="1"/>
        <v>39.18915</v>
      </c>
      <c r="Q185" s="161">
        <v>0.009</v>
      </c>
      <c r="R185" s="161">
        <f t="shared" si="2"/>
        <v>0.246645</v>
      </c>
      <c r="S185" s="161">
        <v>0</v>
      </c>
      <c r="T185" s="162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3" t="s">
        <v>201</v>
      </c>
      <c r="AT185" s="163" t="s">
        <v>123</v>
      </c>
      <c r="AU185" s="163" t="s">
        <v>77</v>
      </c>
      <c r="AY185" s="13" t="s">
        <v>120</v>
      </c>
      <c r="BE185" s="164">
        <f t="shared" si="4"/>
        <v>0</v>
      </c>
      <c r="BF185" s="164">
        <f t="shared" si="5"/>
        <v>0</v>
      </c>
      <c r="BG185" s="164">
        <f t="shared" si="6"/>
        <v>0</v>
      </c>
      <c r="BH185" s="164">
        <f t="shared" si="7"/>
        <v>0</v>
      </c>
      <c r="BI185" s="164">
        <f t="shared" si="8"/>
        <v>0</v>
      </c>
      <c r="BJ185" s="13" t="s">
        <v>75</v>
      </c>
      <c r="BK185" s="164">
        <f t="shared" si="9"/>
        <v>0</v>
      </c>
      <c r="BL185" s="13" t="s">
        <v>201</v>
      </c>
      <c r="BM185" s="163" t="s">
        <v>268</v>
      </c>
    </row>
    <row r="186" spans="2:51" s="165" customFormat="1" ht="12">
      <c r="B186" s="166"/>
      <c r="D186" s="167" t="s">
        <v>129</v>
      </c>
      <c r="E186" s="168" t="s">
        <v>1</v>
      </c>
      <c r="F186" s="169" t="s">
        <v>269</v>
      </c>
      <c r="H186" s="170">
        <v>27.405</v>
      </c>
      <c r="L186" s="166"/>
      <c r="M186" s="171"/>
      <c r="N186" s="172"/>
      <c r="O186" s="172"/>
      <c r="P186" s="172"/>
      <c r="Q186" s="172"/>
      <c r="R186" s="172"/>
      <c r="S186" s="172"/>
      <c r="T186" s="173"/>
      <c r="AT186" s="168" t="s">
        <v>129</v>
      </c>
      <c r="AU186" s="168" t="s">
        <v>77</v>
      </c>
      <c r="AV186" s="165" t="s">
        <v>77</v>
      </c>
      <c r="AW186" s="165" t="s">
        <v>25</v>
      </c>
      <c r="AX186" s="165" t="s">
        <v>75</v>
      </c>
      <c r="AY186" s="168" t="s">
        <v>120</v>
      </c>
    </row>
    <row r="187" spans="1:65" s="31" customFormat="1" ht="16.5" customHeight="1">
      <c r="A187" s="29"/>
      <c r="B187" s="30"/>
      <c r="C187" s="183" t="s">
        <v>270</v>
      </c>
      <c r="D187" s="183" t="s">
        <v>271</v>
      </c>
      <c r="E187" s="184" t="s">
        <v>272</v>
      </c>
      <c r="F187" s="185" t="s">
        <v>693</v>
      </c>
      <c r="G187" s="186" t="s">
        <v>132</v>
      </c>
      <c r="H187" s="187">
        <v>31.516</v>
      </c>
      <c r="I187" s="8">
        <v>0</v>
      </c>
      <c r="J187" s="188">
        <f>ROUND(I187*H187,2)</f>
        <v>0</v>
      </c>
      <c r="K187" s="189"/>
      <c r="L187" s="190"/>
      <c r="M187" s="191" t="s">
        <v>1</v>
      </c>
      <c r="N187" s="192" t="s">
        <v>33</v>
      </c>
      <c r="O187" s="161">
        <v>0</v>
      </c>
      <c r="P187" s="161">
        <f>O187*H187</f>
        <v>0</v>
      </c>
      <c r="Q187" s="161">
        <v>0.023</v>
      </c>
      <c r="R187" s="161">
        <f>Q187*H187</f>
        <v>0.724868</v>
      </c>
      <c r="S187" s="161">
        <v>0</v>
      </c>
      <c r="T187" s="162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273</v>
      </c>
      <c r="AT187" s="163" t="s">
        <v>271</v>
      </c>
      <c r="AU187" s="163" t="s">
        <v>77</v>
      </c>
      <c r="AY187" s="13" t="s">
        <v>120</v>
      </c>
      <c r="BE187" s="164">
        <f>IF(N187="základní",J187,0)</f>
        <v>0</v>
      </c>
      <c r="BF187" s="164">
        <f>IF(N187="snížená",J187,0)</f>
        <v>0</v>
      </c>
      <c r="BG187" s="164">
        <f>IF(N187="zákl. přenesená",J187,0)</f>
        <v>0</v>
      </c>
      <c r="BH187" s="164">
        <f>IF(N187="sníž. přenesená",J187,0)</f>
        <v>0</v>
      </c>
      <c r="BI187" s="164">
        <f>IF(N187="nulová",J187,0)</f>
        <v>0</v>
      </c>
      <c r="BJ187" s="13" t="s">
        <v>75</v>
      </c>
      <c r="BK187" s="164">
        <f>ROUND(I187*H187,2)</f>
        <v>0</v>
      </c>
      <c r="BL187" s="13" t="s">
        <v>201</v>
      </c>
      <c r="BM187" s="163" t="s">
        <v>274</v>
      </c>
    </row>
    <row r="188" spans="2:51" s="165" customFormat="1" ht="12">
      <c r="B188" s="166"/>
      <c r="D188" s="167" t="s">
        <v>129</v>
      </c>
      <c r="F188" s="169" t="s">
        <v>275</v>
      </c>
      <c r="H188" s="170">
        <v>31.516</v>
      </c>
      <c r="L188" s="166"/>
      <c r="M188" s="171"/>
      <c r="N188" s="172"/>
      <c r="O188" s="172"/>
      <c r="P188" s="172"/>
      <c r="Q188" s="172"/>
      <c r="R188" s="172"/>
      <c r="S188" s="172"/>
      <c r="T188" s="173"/>
      <c r="AT188" s="168" t="s">
        <v>129</v>
      </c>
      <c r="AU188" s="168" t="s">
        <v>77</v>
      </c>
      <c r="AV188" s="165" t="s">
        <v>77</v>
      </c>
      <c r="AW188" s="165" t="s">
        <v>3</v>
      </c>
      <c r="AX188" s="165" t="s">
        <v>75</v>
      </c>
      <c r="AY188" s="168" t="s">
        <v>120</v>
      </c>
    </row>
    <row r="189" spans="1:65" s="31" customFormat="1" ht="24.25" customHeight="1">
      <c r="A189" s="29"/>
      <c r="B189" s="30"/>
      <c r="C189" s="183" t="s">
        <v>276</v>
      </c>
      <c r="D189" s="183" t="s">
        <v>271</v>
      </c>
      <c r="E189" s="184" t="s">
        <v>277</v>
      </c>
      <c r="F189" s="193" t="s">
        <v>278</v>
      </c>
      <c r="G189" s="186" t="s">
        <v>279</v>
      </c>
      <c r="H189" s="187">
        <v>10</v>
      </c>
      <c r="I189" s="8">
        <v>0</v>
      </c>
      <c r="J189" s="188">
        <f>ROUND(I189*H189,2)</f>
        <v>0</v>
      </c>
      <c r="K189" s="189"/>
      <c r="L189" s="190"/>
      <c r="M189" s="191" t="s">
        <v>1</v>
      </c>
      <c r="N189" s="192" t="s">
        <v>33</v>
      </c>
      <c r="O189" s="161">
        <v>0</v>
      </c>
      <c r="P189" s="161">
        <f>O189*H189</f>
        <v>0</v>
      </c>
      <c r="Q189" s="161">
        <v>0.001</v>
      </c>
      <c r="R189" s="161">
        <f>Q189*H189</f>
        <v>0.01</v>
      </c>
      <c r="S189" s="161">
        <v>0</v>
      </c>
      <c r="T189" s="16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273</v>
      </c>
      <c r="AT189" s="163" t="s">
        <v>271</v>
      </c>
      <c r="AU189" s="163" t="s">
        <v>77</v>
      </c>
      <c r="AY189" s="13" t="s">
        <v>120</v>
      </c>
      <c r="BE189" s="164">
        <f>IF(N189="základní",J189,0)</f>
        <v>0</v>
      </c>
      <c r="BF189" s="164">
        <f>IF(N189="snížená",J189,0)</f>
        <v>0</v>
      </c>
      <c r="BG189" s="164">
        <f>IF(N189="zákl. přenesená",J189,0)</f>
        <v>0</v>
      </c>
      <c r="BH189" s="164">
        <f>IF(N189="sníž. přenesená",J189,0)</f>
        <v>0</v>
      </c>
      <c r="BI189" s="164">
        <f>IF(N189="nulová",J189,0)</f>
        <v>0</v>
      </c>
      <c r="BJ189" s="13" t="s">
        <v>75</v>
      </c>
      <c r="BK189" s="164">
        <f>ROUND(I189*H189,2)</f>
        <v>0</v>
      </c>
      <c r="BL189" s="13" t="s">
        <v>201</v>
      </c>
      <c r="BM189" s="163" t="s">
        <v>280</v>
      </c>
    </row>
    <row r="190" spans="1:65" s="31" customFormat="1" ht="16.5" customHeight="1">
      <c r="A190" s="29"/>
      <c r="B190" s="30"/>
      <c r="C190" s="183" t="s">
        <v>273</v>
      </c>
      <c r="D190" s="183" t="s">
        <v>271</v>
      </c>
      <c r="E190" s="184" t="s">
        <v>281</v>
      </c>
      <c r="F190" s="193" t="s">
        <v>282</v>
      </c>
      <c r="G190" s="186" t="s">
        <v>283</v>
      </c>
      <c r="H190" s="187">
        <v>3</v>
      </c>
      <c r="I190" s="8">
        <v>0</v>
      </c>
      <c r="J190" s="188">
        <f>ROUND(I190*H190,2)</f>
        <v>0</v>
      </c>
      <c r="K190" s="189"/>
      <c r="L190" s="190"/>
      <c r="M190" s="191" t="s">
        <v>1</v>
      </c>
      <c r="N190" s="192" t="s">
        <v>33</v>
      </c>
      <c r="O190" s="161">
        <v>0</v>
      </c>
      <c r="P190" s="161">
        <f>O190*H190</f>
        <v>0</v>
      </c>
      <c r="Q190" s="161">
        <v>1E-05</v>
      </c>
      <c r="R190" s="161">
        <f>Q190*H190</f>
        <v>3.0000000000000004E-05</v>
      </c>
      <c r="S190" s="161">
        <v>0</v>
      </c>
      <c r="T190" s="16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3" t="s">
        <v>273</v>
      </c>
      <c r="AT190" s="163" t="s">
        <v>271</v>
      </c>
      <c r="AU190" s="163" t="s">
        <v>77</v>
      </c>
      <c r="AY190" s="13" t="s">
        <v>120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3" t="s">
        <v>75</v>
      </c>
      <c r="BK190" s="164">
        <f>ROUND(I190*H190,2)</f>
        <v>0</v>
      </c>
      <c r="BL190" s="13" t="s">
        <v>201</v>
      </c>
      <c r="BM190" s="163" t="s">
        <v>284</v>
      </c>
    </row>
    <row r="191" spans="1:65" s="31" customFormat="1" ht="24.25" customHeight="1">
      <c r="A191" s="29"/>
      <c r="B191" s="30"/>
      <c r="C191" s="152" t="s">
        <v>285</v>
      </c>
      <c r="D191" s="152" t="s">
        <v>123</v>
      </c>
      <c r="E191" s="153" t="s">
        <v>286</v>
      </c>
      <c r="F191" s="154" t="s">
        <v>287</v>
      </c>
      <c r="G191" s="155" t="s">
        <v>132</v>
      </c>
      <c r="H191" s="156">
        <v>5.216</v>
      </c>
      <c r="I191" s="7">
        <v>0</v>
      </c>
      <c r="J191" s="157">
        <f>ROUND(I191*H191,2)</f>
        <v>0</v>
      </c>
      <c r="K191" s="158"/>
      <c r="L191" s="30"/>
      <c r="M191" s="159" t="s">
        <v>1</v>
      </c>
      <c r="N191" s="160" t="s">
        <v>33</v>
      </c>
      <c r="O191" s="161">
        <v>0.278</v>
      </c>
      <c r="P191" s="161">
        <f>O191*H191</f>
        <v>1.4500480000000002</v>
      </c>
      <c r="Q191" s="161">
        <v>0.0015</v>
      </c>
      <c r="R191" s="161">
        <f>Q191*H191</f>
        <v>0.007824000000000001</v>
      </c>
      <c r="S191" s="161">
        <v>0</v>
      </c>
      <c r="T191" s="162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201</v>
      </c>
      <c r="AT191" s="163" t="s">
        <v>123</v>
      </c>
      <c r="AU191" s="163" t="s">
        <v>77</v>
      </c>
      <c r="AY191" s="13" t="s">
        <v>120</v>
      </c>
      <c r="BE191" s="164">
        <f>IF(N191="základní",J191,0)</f>
        <v>0</v>
      </c>
      <c r="BF191" s="164">
        <f>IF(N191="snížená",J191,0)</f>
        <v>0</v>
      </c>
      <c r="BG191" s="164">
        <f>IF(N191="zákl. přenesená",J191,0)</f>
        <v>0</v>
      </c>
      <c r="BH191" s="164">
        <f>IF(N191="sníž. přenesená",J191,0)</f>
        <v>0</v>
      </c>
      <c r="BI191" s="164">
        <f>IF(N191="nulová",J191,0)</f>
        <v>0</v>
      </c>
      <c r="BJ191" s="13" t="s">
        <v>75</v>
      </c>
      <c r="BK191" s="164">
        <f>ROUND(I191*H191,2)</f>
        <v>0</v>
      </c>
      <c r="BL191" s="13" t="s">
        <v>201</v>
      </c>
      <c r="BM191" s="163" t="s">
        <v>288</v>
      </c>
    </row>
    <row r="192" spans="1:65" s="31" customFormat="1" ht="16.5" customHeight="1">
      <c r="A192" s="29"/>
      <c r="B192" s="30"/>
      <c r="C192" s="152" t="s">
        <v>289</v>
      </c>
      <c r="D192" s="152" t="s">
        <v>123</v>
      </c>
      <c r="E192" s="153" t="s">
        <v>290</v>
      </c>
      <c r="F192" s="154" t="s">
        <v>291</v>
      </c>
      <c r="G192" s="155" t="s">
        <v>169</v>
      </c>
      <c r="H192" s="156">
        <v>19.3</v>
      </c>
      <c r="I192" s="7">
        <v>0</v>
      </c>
      <c r="J192" s="157">
        <f>ROUND(I192*H192,2)</f>
        <v>0</v>
      </c>
      <c r="K192" s="158"/>
      <c r="L192" s="30"/>
      <c r="M192" s="159" t="s">
        <v>1</v>
      </c>
      <c r="N192" s="160" t="s">
        <v>33</v>
      </c>
      <c r="O192" s="161">
        <v>0.05</v>
      </c>
      <c r="P192" s="161">
        <f>O192*H192</f>
        <v>0.9650000000000001</v>
      </c>
      <c r="Q192" s="161">
        <v>3E-05</v>
      </c>
      <c r="R192" s="161">
        <f>Q192*H192</f>
        <v>0.0005790000000000001</v>
      </c>
      <c r="S192" s="161">
        <v>0</v>
      </c>
      <c r="T192" s="16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201</v>
      </c>
      <c r="AT192" s="163" t="s">
        <v>123</v>
      </c>
      <c r="AU192" s="163" t="s">
        <v>77</v>
      </c>
      <c r="AY192" s="13" t="s">
        <v>120</v>
      </c>
      <c r="BE192" s="164">
        <f>IF(N192="základní",J192,0)</f>
        <v>0</v>
      </c>
      <c r="BF192" s="164">
        <f>IF(N192="snížená",J192,0)</f>
        <v>0</v>
      </c>
      <c r="BG192" s="164">
        <f>IF(N192="zákl. přenesená",J192,0)</f>
        <v>0</v>
      </c>
      <c r="BH192" s="164">
        <f>IF(N192="sníž. přenesená",J192,0)</f>
        <v>0</v>
      </c>
      <c r="BI192" s="164">
        <f>IF(N192="nulová",J192,0)</f>
        <v>0</v>
      </c>
      <c r="BJ192" s="13" t="s">
        <v>75</v>
      </c>
      <c r="BK192" s="164">
        <f>ROUND(I192*H192,2)</f>
        <v>0</v>
      </c>
      <c r="BL192" s="13" t="s">
        <v>201</v>
      </c>
      <c r="BM192" s="163" t="s">
        <v>292</v>
      </c>
    </row>
    <row r="193" spans="2:51" s="165" customFormat="1" ht="12">
      <c r="B193" s="166"/>
      <c r="D193" s="167" t="s">
        <v>129</v>
      </c>
      <c r="E193" s="168" t="s">
        <v>1</v>
      </c>
      <c r="F193" s="169" t="s">
        <v>172</v>
      </c>
      <c r="H193" s="170">
        <v>19.3</v>
      </c>
      <c r="L193" s="166"/>
      <c r="M193" s="171"/>
      <c r="N193" s="172"/>
      <c r="O193" s="172"/>
      <c r="P193" s="172"/>
      <c r="Q193" s="172"/>
      <c r="R193" s="172"/>
      <c r="S193" s="172"/>
      <c r="T193" s="173"/>
      <c r="AT193" s="168" t="s">
        <v>129</v>
      </c>
      <c r="AU193" s="168" t="s">
        <v>77</v>
      </c>
      <c r="AV193" s="165" t="s">
        <v>77</v>
      </c>
      <c r="AW193" s="165" t="s">
        <v>25</v>
      </c>
      <c r="AX193" s="165" t="s">
        <v>75</v>
      </c>
      <c r="AY193" s="168" t="s">
        <v>120</v>
      </c>
    </row>
    <row r="194" spans="1:65" s="31" customFormat="1" ht="24.25" customHeight="1">
      <c r="A194" s="29"/>
      <c r="B194" s="30"/>
      <c r="C194" s="183" t="s">
        <v>293</v>
      </c>
      <c r="D194" s="183" t="s">
        <v>271</v>
      </c>
      <c r="E194" s="184" t="s">
        <v>294</v>
      </c>
      <c r="F194" s="193" t="s">
        <v>295</v>
      </c>
      <c r="G194" s="186" t="s">
        <v>126</v>
      </c>
      <c r="H194" s="187">
        <v>7</v>
      </c>
      <c r="I194" s="8">
        <v>0</v>
      </c>
      <c r="J194" s="188">
        <f>ROUND(I194*H194,2)</f>
        <v>0</v>
      </c>
      <c r="K194" s="189"/>
      <c r="L194" s="190"/>
      <c r="M194" s="191" t="s">
        <v>1</v>
      </c>
      <c r="N194" s="192" t="s">
        <v>33</v>
      </c>
      <c r="O194" s="161">
        <v>0</v>
      </c>
      <c r="P194" s="161">
        <f>O194*H194</f>
        <v>0</v>
      </c>
      <c r="Q194" s="161">
        <v>0.00038</v>
      </c>
      <c r="R194" s="161">
        <f>Q194*H194</f>
        <v>0.00266</v>
      </c>
      <c r="S194" s="161">
        <v>0</v>
      </c>
      <c r="T194" s="162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3" t="s">
        <v>273</v>
      </c>
      <c r="AT194" s="163" t="s">
        <v>271</v>
      </c>
      <c r="AU194" s="163" t="s">
        <v>77</v>
      </c>
      <c r="AY194" s="13" t="s">
        <v>120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3" t="s">
        <v>75</v>
      </c>
      <c r="BK194" s="164">
        <f>ROUND(I194*H194,2)</f>
        <v>0</v>
      </c>
      <c r="BL194" s="13" t="s">
        <v>201</v>
      </c>
      <c r="BM194" s="163" t="s">
        <v>296</v>
      </c>
    </row>
    <row r="195" spans="1:65" s="31" customFormat="1" ht="24.25" customHeight="1">
      <c r="A195" s="29"/>
      <c r="B195" s="30"/>
      <c r="C195" s="152" t="s">
        <v>297</v>
      </c>
      <c r="D195" s="152" t="s">
        <v>123</v>
      </c>
      <c r="E195" s="153" t="s">
        <v>298</v>
      </c>
      <c r="F195" s="154" t="s">
        <v>299</v>
      </c>
      <c r="G195" s="155" t="s">
        <v>169</v>
      </c>
      <c r="H195" s="156">
        <v>7</v>
      </c>
      <c r="I195" s="7">
        <v>0</v>
      </c>
      <c r="J195" s="157">
        <f>ROUND(I195*H195,2)</f>
        <v>0</v>
      </c>
      <c r="K195" s="158"/>
      <c r="L195" s="30"/>
      <c r="M195" s="159" t="s">
        <v>1</v>
      </c>
      <c r="N195" s="160" t="s">
        <v>33</v>
      </c>
      <c r="O195" s="161">
        <v>0.3</v>
      </c>
      <c r="P195" s="161">
        <f>O195*H195</f>
        <v>2.1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201</v>
      </c>
      <c r="AT195" s="163" t="s">
        <v>123</v>
      </c>
      <c r="AU195" s="163" t="s">
        <v>77</v>
      </c>
      <c r="AY195" s="13" t="s">
        <v>120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3" t="s">
        <v>75</v>
      </c>
      <c r="BK195" s="164">
        <f>ROUND(I195*H195,2)</f>
        <v>0</v>
      </c>
      <c r="BL195" s="13" t="s">
        <v>201</v>
      </c>
      <c r="BM195" s="163" t="s">
        <v>300</v>
      </c>
    </row>
    <row r="196" spans="1:65" s="31" customFormat="1" ht="24.25" customHeight="1">
      <c r="A196" s="29"/>
      <c r="B196" s="30"/>
      <c r="C196" s="152" t="s">
        <v>301</v>
      </c>
      <c r="D196" s="152" t="s">
        <v>123</v>
      </c>
      <c r="E196" s="153" t="s">
        <v>302</v>
      </c>
      <c r="F196" s="154" t="s">
        <v>303</v>
      </c>
      <c r="G196" s="155" t="s">
        <v>199</v>
      </c>
      <c r="H196" s="156">
        <v>1.125</v>
      </c>
      <c r="I196" s="7">
        <v>0</v>
      </c>
      <c r="J196" s="157">
        <f>ROUND(I196*H196,2)</f>
        <v>0</v>
      </c>
      <c r="K196" s="158"/>
      <c r="L196" s="30"/>
      <c r="M196" s="159" t="s">
        <v>1</v>
      </c>
      <c r="N196" s="160" t="s">
        <v>33</v>
      </c>
      <c r="O196" s="161">
        <v>1.548</v>
      </c>
      <c r="P196" s="161">
        <f>O196*H196</f>
        <v>1.7415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3" t="s">
        <v>201</v>
      </c>
      <c r="AT196" s="163" t="s">
        <v>123</v>
      </c>
      <c r="AU196" s="163" t="s">
        <v>77</v>
      </c>
      <c r="AY196" s="13" t="s">
        <v>120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3" t="s">
        <v>75</v>
      </c>
      <c r="BK196" s="164">
        <f>ROUND(I196*H196,2)</f>
        <v>0</v>
      </c>
      <c r="BL196" s="13" t="s">
        <v>201</v>
      </c>
      <c r="BM196" s="163" t="s">
        <v>304</v>
      </c>
    </row>
    <row r="197" spans="2:63" s="139" customFormat="1" ht="22.9" customHeight="1">
      <c r="B197" s="140"/>
      <c r="D197" s="141" t="s">
        <v>67</v>
      </c>
      <c r="E197" s="150" t="s">
        <v>305</v>
      </c>
      <c r="F197" s="150" t="s">
        <v>306</v>
      </c>
      <c r="J197" s="151">
        <f>BK197</f>
        <v>0</v>
      </c>
      <c r="L197" s="140"/>
      <c r="M197" s="144"/>
      <c r="N197" s="145"/>
      <c r="O197" s="145"/>
      <c r="P197" s="146">
        <f>SUM(P198:P233)</f>
        <v>46.466958</v>
      </c>
      <c r="Q197" s="145"/>
      <c r="R197" s="146">
        <f>SUM(R198:R233)</f>
        <v>0.7577204</v>
      </c>
      <c r="S197" s="145"/>
      <c r="T197" s="147">
        <f>SUM(T198:T233)</f>
        <v>0</v>
      </c>
      <c r="AR197" s="141" t="s">
        <v>77</v>
      </c>
      <c r="AT197" s="148" t="s">
        <v>67</v>
      </c>
      <c r="AU197" s="148" t="s">
        <v>75</v>
      </c>
      <c r="AY197" s="141" t="s">
        <v>120</v>
      </c>
      <c r="BK197" s="149">
        <f>SUM(BK198:BK233)</f>
        <v>0</v>
      </c>
    </row>
    <row r="198" spans="1:65" s="31" customFormat="1" ht="16.5" customHeight="1">
      <c r="A198" s="29"/>
      <c r="B198" s="30"/>
      <c r="C198" s="152" t="s">
        <v>307</v>
      </c>
      <c r="D198" s="152" t="s">
        <v>123</v>
      </c>
      <c r="E198" s="153" t="s">
        <v>308</v>
      </c>
      <c r="F198" s="154" t="s">
        <v>309</v>
      </c>
      <c r="G198" s="155" t="s">
        <v>132</v>
      </c>
      <c r="H198" s="156">
        <v>18.018</v>
      </c>
      <c r="I198" s="7">
        <v>0</v>
      </c>
      <c r="J198" s="157">
        <f aca="true" t="shared" si="10" ref="J198:J203">ROUND(I198*H198,2)</f>
        <v>0</v>
      </c>
      <c r="K198" s="158"/>
      <c r="L198" s="30"/>
      <c r="M198" s="159" t="s">
        <v>1</v>
      </c>
      <c r="N198" s="160" t="s">
        <v>33</v>
      </c>
      <c r="O198" s="161">
        <v>0.044</v>
      </c>
      <c r="P198" s="161">
        <f>O198*H198</f>
        <v>0.7927919999999999</v>
      </c>
      <c r="Q198" s="161">
        <v>0.0003</v>
      </c>
      <c r="R198" s="161">
        <f>Q198*H198</f>
        <v>0.0054053999999999994</v>
      </c>
      <c r="S198" s="161">
        <v>0</v>
      </c>
      <c r="T198" s="162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3" t="s">
        <v>201</v>
      </c>
      <c r="AT198" s="163" t="s">
        <v>123</v>
      </c>
      <c r="AU198" s="163" t="s">
        <v>77</v>
      </c>
      <c r="AY198" s="13" t="s">
        <v>120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3" t="s">
        <v>75</v>
      </c>
      <c r="BK198" s="164">
        <f aca="true" t="shared" si="11" ref="BK198:BK203">ROUND(I198*H198,2)</f>
        <v>0</v>
      </c>
      <c r="BL198" s="13" t="s">
        <v>201</v>
      </c>
      <c r="BM198" s="163" t="s">
        <v>310</v>
      </c>
    </row>
    <row r="199" spans="2:63" s="165" customFormat="1" ht="12">
      <c r="B199" s="166"/>
      <c r="D199" s="167" t="s">
        <v>129</v>
      </c>
      <c r="E199" s="168" t="s">
        <v>1</v>
      </c>
      <c r="F199" s="169" t="s">
        <v>311</v>
      </c>
      <c r="H199" s="170">
        <v>18.018</v>
      </c>
      <c r="J199" s="165">
        <f t="shared" si="10"/>
        <v>0</v>
      </c>
      <c r="L199" s="166"/>
      <c r="M199" s="171"/>
      <c r="N199" s="172"/>
      <c r="O199" s="172"/>
      <c r="P199" s="172"/>
      <c r="Q199" s="172"/>
      <c r="R199" s="172"/>
      <c r="S199" s="172"/>
      <c r="T199" s="173"/>
      <c r="AT199" s="168" t="s">
        <v>129</v>
      </c>
      <c r="AU199" s="168" t="s">
        <v>77</v>
      </c>
      <c r="AV199" s="165" t="s">
        <v>77</v>
      </c>
      <c r="AW199" s="165" t="s">
        <v>25</v>
      </c>
      <c r="AX199" s="165" t="s">
        <v>75</v>
      </c>
      <c r="AY199" s="168" t="s">
        <v>120</v>
      </c>
      <c r="BK199" s="165">
        <f t="shared" si="11"/>
        <v>0</v>
      </c>
    </row>
    <row r="200" spans="1:65" s="31" customFormat="1" ht="24.25" customHeight="1">
      <c r="A200" s="29"/>
      <c r="B200" s="30"/>
      <c r="C200" s="152" t="s">
        <v>312</v>
      </c>
      <c r="D200" s="152" t="s">
        <v>123</v>
      </c>
      <c r="E200" s="153" t="s">
        <v>313</v>
      </c>
      <c r="F200" s="154" t="s">
        <v>314</v>
      </c>
      <c r="G200" s="155" t="s">
        <v>132</v>
      </c>
      <c r="H200" s="156">
        <v>11</v>
      </c>
      <c r="I200" s="7">
        <v>0</v>
      </c>
      <c r="J200" s="157">
        <f t="shared" si="10"/>
        <v>0</v>
      </c>
      <c r="K200" s="158"/>
      <c r="L200" s="30"/>
      <c r="M200" s="159" t="s">
        <v>1</v>
      </c>
      <c r="N200" s="160" t="s">
        <v>33</v>
      </c>
      <c r="O200" s="161">
        <v>0.375</v>
      </c>
      <c r="P200" s="161">
        <f>O200*H200</f>
        <v>4.125</v>
      </c>
      <c r="Q200" s="161">
        <v>0.0015</v>
      </c>
      <c r="R200" s="161">
        <f>Q200*H200</f>
        <v>0.0165</v>
      </c>
      <c r="S200" s="161">
        <v>0</v>
      </c>
      <c r="T200" s="162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3" t="s">
        <v>201</v>
      </c>
      <c r="AT200" s="163" t="s">
        <v>123</v>
      </c>
      <c r="AU200" s="163" t="s">
        <v>77</v>
      </c>
      <c r="AY200" s="13" t="s">
        <v>120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3" t="s">
        <v>75</v>
      </c>
      <c r="BK200" s="164">
        <f t="shared" si="11"/>
        <v>0</v>
      </c>
      <c r="BL200" s="13" t="s">
        <v>201</v>
      </c>
      <c r="BM200" s="163" t="s">
        <v>315</v>
      </c>
    </row>
    <row r="201" spans="1:65" s="31" customFormat="1" ht="24.25" customHeight="1">
      <c r="A201" s="29"/>
      <c r="B201" s="30"/>
      <c r="C201" s="152" t="s">
        <v>316</v>
      </c>
      <c r="D201" s="152" t="s">
        <v>123</v>
      </c>
      <c r="E201" s="153" t="s">
        <v>317</v>
      </c>
      <c r="F201" s="154" t="s">
        <v>318</v>
      </c>
      <c r="G201" s="155" t="s">
        <v>169</v>
      </c>
      <c r="H201" s="156">
        <v>12</v>
      </c>
      <c r="I201" s="7">
        <v>0</v>
      </c>
      <c r="J201" s="157">
        <f t="shared" si="10"/>
        <v>0</v>
      </c>
      <c r="K201" s="158"/>
      <c r="L201" s="30"/>
      <c r="M201" s="159" t="s">
        <v>1</v>
      </c>
      <c r="N201" s="160" t="s">
        <v>33</v>
      </c>
      <c r="O201" s="161">
        <v>0.06</v>
      </c>
      <c r="P201" s="161">
        <f>O201*H201</f>
        <v>0.72</v>
      </c>
      <c r="Q201" s="161">
        <v>0.00032</v>
      </c>
      <c r="R201" s="161">
        <f>Q201*H201</f>
        <v>0.0038400000000000005</v>
      </c>
      <c r="S201" s="161">
        <v>0</v>
      </c>
      <c r="T201" s="162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3" t="s">
        <v>201</v>
      </c>
      <c r="AT201" s="163" t="s">
        <v>123</v>
      </c>
      <c r="AU201" s="163" t="s">
        <v>77</v>
      </c>
      <c r="AY201" s="13" t="s">
        <v>120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3" t="s">
        <v>75</v>
      </c>
      <c r="BK201" s="164">
        <f t="shared" si="11"/>
        <v>0</v>
      </c>
      <c r="BL201" s="13" t="s">
        <v>201</v>
      </c>
      <c r="BM201" s="163" t="s">
        <v>319</v>
      </c>
    </row>
    <row r="202" spans="1:65" s="31" customFormat="1" ht="16.5" customHeight="1">
      <c r="A202" s="29"/>
      <c r="B202" s="30"/>
      <c r="C202" s="152" t="s">
        <v>320</v>
      </c>
      <c r="D202" s="152" t="s">
        <v>123</v>
      </c>
      <c r="E202" s="153" t="s">
        <v>321</v>
      </c>
      <c r="F202" s="154" t="s">
        <v>322</v>
      </c>
      <c r="G202" s="155" t="s">
        <v>132</v>
      </c>
      <c r="H202" s="156">
        <v>18.018</v>
      </c>
      <c r="I202" s="7">
        <v>0</v>
      </c>
      <c r="J202" s="157">
        <f t="shared" si="10"/>
        <v>0</v>
      </c>
      <c r="K202" s="158"/>
      <c r="L202" s="30"/>
      <c r="M202" s="159" t="s">
        <v>1</v>
      </c>
      <c r="N202" s="160" t="s">
        <v>33</v>
      </c>
      <c r="O202" s="161">
        <v>0.099</v>
      </c>
      <c r="P202" s="161">
        <f>O202*H202</f>
        <v>1.7837820000000002</v>
      </c>
      <c r="Q202" s="161">
        <v>0.0045</v>
      </c>
      <c r="R202" s="161">
        <f>Q202*H202</f>
        <v>0.081081</v>
      </c>
      <c r="S202" s="161">
        <v>0</v>
      </c>
      <c r="T202" s="162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3" t="s">
        <v>201</v>
      </c>
      <c r="AT202" s="163" t="s">
        <v>123</v>
      </c>
      <c r="AU202" s="163" t="s">
        <v>77</v>
      </c>
      <c r="AY202" s="13" t="s">
        <v>120</v>
      </c>
      <c r="BE202" s="164">
        <f>IF(N202="základní",J202,0)</f>
        <v>0</v>
      </c>
      <c r="BF202" s="164">
        <f>IF(N202="snížená",J202,0)</f>
        <v>0</v>
      </c>
      <c r="BG202" s="164">
        <f>IF(N202="zákl. přenesená",J202,0)</f>
        <v>0</v>
      </c>
      <c r="BH202" s="164">
        <f>IF(N202="sníž. přenesená",J202,0)</f>
        <v>0</v>
      </c>
      <c r="BI202" s="164">
        <f>IF(N202="nulová",J202,0)</f>
        <v>0</v>
      </c>
      <c r="BJ202" s="13" t="s">
        <v>75</v>
      </c>
      <c r="BK202" s="164">
        <f t="shared" si="11"/>
        <v>0</v>
      </c>
      <c r="BL202" s="13" t="s">
        <v>201</v>
      </c>
      <c r="BM202" s="163" t="s">
        <v>323</v>
      </c>
    </row>
    <row r="203" spans="1:65" s="31" customFormat="1" ht="37.9" customHeight="1">
      <c r="A203" s="29"/>
      <c r="B203" s="30"/>
      <c r="C203" s="152" t="s">
        <v>324</v>
      </c>
      <c r="D203" s="152" t="s">
        <v>123</v>
      </c>
      <c r="E203" s="153" t="s">
        <v>325</v>
      </c>
      <c r="F203" s="154" t="s">
        <v>326</v>
      </c>
      <c r="G203" s="155" t="s">
        <v>132</v>
      </c>
      <c r="H203" s="156">
        <v>18.018</v>
      </c>
      <c r="I203" s="7">
        <v>0</v>
      </c>
      <c r="J203" s="157">
        <f t="shared" si="10"/>
        <v>0</v>
      </c>
      <c r="K203" s="158"/>
      <c r="L203" s="30"/>
      <c r="M203" s="159" t="s">
        <v>1</v>
      </c>
      <c r="N203" s="160" t="s">
        <v>33</v>
      </c>
      <c r="O203" s="161">
        <v>1.4</v>
      </c>
      <c r="P203" s="161">
        <f>O203*H203</f>
        <v>25.2252</v>
      </c>
      <c r="Q203" s="161">
        <v>0.009</v>
      </c>
      <c r="R203" s="161">
        <f>Q203*H203</f>
        <v>0.162162</v>
      </c>
      <c r="S203" s="161">
        <v>0</v>
      </c>
      <c r="T203" s="16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3" t="s">
        <v>201</v>
      </c>
      <c r="AT203" s="163" t="s">
        <v>123</v>
      </c>
      <c r="AU203" s="163" t="s">
        <v>77</v>
      </c>
      <c r="AY203" s="13" t="s">
        <v>120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3" t="s">
        <v>75</v>
      </c>
      <c r="BK203" s="164">
        <f t="shared" si="11"/>
        <v>0</v>
      </c>
      <c r="BL203" s="13" t="s">
        <v>201</v>
      </c>
      <c r="BM203" s="163" t="s">
        <v>327</v>
      </c>
    </row>
    <row r="204" spans="2:51" s="165" customFormat="1" ht="12">
      <c r="B204" s="166"/>
      <c r="D204" s="167" t="s">
        <v>129</v>
      </c>
      <c r="E204" s="168" t="s">
        <v>1</v>
      </c>
      <c r="F204" s="169" t="s">
        <v>311</v>
      </c>
      <c r="H204" s="170">
        <v>18.018</v>
      </c>
      <c r="L204" s="166"/>
      <c r="M204" s="171"/>
      <c r="N204" s="172"/>
      <c r="O204" s="172"/>
      <c r="P204" s="172"/>
      <c r="Q204" s="172"/>
      <c r="R204" s="172"/>
      <c r="S204" s="172"/>
      <c r="T204" s="173"/>
      <c r="AT204" s="168" t="s">
        <v>129</v>
      </c>
      <c r="AU204" s="168" t="s">
        <v>77</v>
      </c>
      <c r="AV204" s="165" t="s">
        <v>77</v>
      </c>
      <c r="AW204" s="165" t="s">
        <v>25</v>
      </c>
      <c r="AX204" s="165" t="s">
        <v>75</v>
      </c>
      <c r="AY204" s="168" t="s">
        <v>120</v>
      </c>
    </row>
    <row r="205" spans="1:65" s="31" customFormat="1" ht="16.5" customHeight="1">
      <c r="A205" s="29"/>
      <c r="B205" s="30"/>
      <c r="C205" s="183" t="s">
        <v>328</v>
      </c>
      <c r="D205" s="183" t="s">
        <v>271</v>
      </c>
      <c r="E205" s="184" t="s">
        <v>329</v>
      </c>
      <c r="F205" s="193" t="s">
        <v>330</v>
      </c>
      <c r="G205" s="186" t="s">
        <v>132</v>
      </c>
      <c r="H205" s="187">
        <v>20.721</v>
      </c>
      <c r="I205" s="8">
        <v>0</v>
      </c>
      <c r="J205" s="188">
        <f>ROUND(I205*H205,2)</f>
        <v>0</v>
      </c>
      <c r="K205" s="189"/>
      <c r="L205" s="190"/>
      <c r="M205" s="191" t="s">
        <v>1</v>
      </c>
      <c r="N205" s="192" t="s">
        <v>33</v>
      </c>
      <c r="O205" s="161">
        <v>0</v>
      </c>
      <c r="P205" s="161">
        <f>O205*H205</f>
        <v>0</v>
      </c>
      <c r="Q205" s="161">
        <v>0.02</v>
      </c>
      <c r="R205" s="161">
        <f>Q205*H205</f>
        <v>0.41442</v>
      </c>
      <c r="S205" s="161">
        <v>0</v>
      </c>
      <c r="T205" s="162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3" t="s">
        <v>273</v>
      </c>
      <c r="AT205" s="163" t="s">
        <v>271</v>
      </c>
      <c r="AU205" s="163" t="s">
        <v>77</v>
      </c>
      <c r="AY205" s="13" t="s">
        <v>120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3" t="s">
        <v>75</v>
      </c>
      <c r="BK205" s="164">
        <f>ROUND(I205*H205,2)</f>
        <v>0</v>
      </c>
      <c r="BL205" s="13" t="s">
        <v>201</v>
      </c>
      <c r="BM205" s="163" t="s">
        <v>331</v>
      </c>
    </row>
    <row r="206" spans="2:51" s="165" customFormat="1" ht="12">
      <c r="B206" s="166"/>
      <c r="D206" s="167" t="s">
        <v>129</v>
      </c>
      <c r="F206" s="169" t="s">
        <v>332</v>
      </c>
      <c r="H206" s="170">
        <v>20.721</v>
      </c>
      <c r="L206" s="166"/>
      <c r="M206" s="171"/>
      <c r="N206" s="172"/>
      <c r="O206" s="172"/>
      <c r="P206" s="172"/>
      <c r="Q206" s="172"/>
      <c r="R206" s="172"/>
      <c r="S206" s="172"/>
      <c r="T206" s="173"/>
      <c r="AT206" s="168" t="s">
        <v>129</v>
      </c>
      <c r="AU206" s="168" t="s">
        <v>77</v>
      </c>
      <c r="AV206" s="165" t="s">
        <v>77</v>
      </c>
      <c r="AW206" s="165" t="s">
        <v>3</v>
      </c>
      <c r="AX206" s="165" t="s">
        <v>75</v>
      </c>
      <c r="AY206" s="168" t="s">
        <v>120</v>
      </c>
    </row>
    <row r="207" spans="1:65" s="31" customFormat="1" ht="24.25" customHeight="1">
      <c r="A207" s="29"/>
      <c r="B207" s="30"/>
      <c r="C207" s="183" t="s">
        <v>333</v>
      </c>
      <c r="D207" s="183" t="s">
        <v>271</v>
      </c>
      <c r="E207" s="184" t="s">
        <v>277</v>
      </c>
      <c r="F207" s="193" t="s">
        <v>278</v>
      </c>
      <c r="G207" s="186" t="s">
        <v>279</v>
      </c>
      <c r="H207" s="187">
        <v>10</v>
      </c>
      <c r="I207" s="8">
        <v>0</v>
      </c>
      <c r="J207" s="188">
        <f>ROUND(I207*H207,2)</f>
        <v>0</v>
      </c>
      <c r="K207" s="189"/>
      <c r="L207" s="190"/>
      <c r="M207" s="191" t="s">
        <v>1</v>
      </c>
      <c r="N207" s="192" t="s">
        <v>33</v>
      </c>
      <c r="O207" s="161">
        <v>0</v>
      </c>
      <c r="P207" s="161">
        <f>O207*H207</f>
        <v>0</v>
      </c>
      <c r="Q207" s="161">
        <v>0.001</v>
      </c>
      <c r="R207" s="161">
        <f>Q207*H207</f>
        <v>0.01</v>
      </c>
      <c r="S207" s="161">
        <v>0</v>
      </c>
      <c r="T207" s="16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3" t="s">
        <v>273</v>
      </c>
      <c r="AT207" s="163" t="s">
        <v>271</v>
      </c>
      <c r="AU207" s="163" t="s">
        <v>77</v>
      </c>
      <c r="AY207" s="13" t="s">
        <v>120</v>
      </c>
      <c r="BE207" s="164">
        <f>IF(N207="základní",J207,0)</f>
        <v>0</v>
      </c>
      <c r="BF207" s="164">
        <f>IF(N207="snížená",J207,0)</f>
        <v>0</v>
      </c>
      <c r="BG207" s="164">
        <f>IF(N207="zákl. přenesená",J207,0)</f>
        <v>0</v>
      </c>
      <c r="BH207" s="164">
        <f>IF(N207="sníž. přenesená",J207,0)</f>
        <v>0</v>
      </c>
      <c r="BI207" s="164">
        <f>IF(N207="nulová",J207,0)</f>
        <v>0</v>
      </c>
      <c r="BJ207" s="13" t="s">
        <v>75</v>
      </c>
      <c r="BK207" s="164">
        <f>ROUND(I207*H207,2)</f>
        <v>0</v>
      </c>
      <c r="BL207" s="13" t="s">
        <v>201</v>
      </c>
      <c r="BM207" s="163" t="s">
        <v>334</v>
      </c>
    </row>
    <row r="208" spans="1:65" s="31" customFormat="1" ht="16.5" customHeight="1">
      <c r="A208" s="29"/>
      <c r="B208" s="30"/>
      <c r="C208" s="183" t="s">
        <v>335</v>
      </c>
      <c r="D208" s="183" t="s">
        <v>271</v>
      </c>
      <c r="E208" s="184" t="s">
        <v>281</v>
      </c>
      <c r="F208" s="193" t="s">
        <v>282</v>
      </c>
      <c r="G208" s="186" t="s">
        <v>283</v>
      </c>
      <c r="H208" s="187">
        <v>3</v>
      </c>
      <c r="I208" s="8">
        <v>0</v>
      </c>
      <c r="J208" s="188">
        <f>ROUND(I208*H208,2)</f>
        <v>0</v>
      </c>
      <c r="K208" s="189"/>
      <c r="L208" s="190"/>
      <c r="M208" s="191" t="s">
        <v>1</v>
      </c>
      <c r="N208" s="192" t="s">
        <v>33</v>
      </c>
      <c r="O208" s="161">
        <v>0</v>
      </c>
      <c r="P208" s="161">
        <f>O208*H208</f>
        <v>0</v>
      </c>
      <c r="Q208" s="161">
        <v>1E-05</v>
      </c>
      <c r="R208" s="161">
        <f>Q208*H208</f>
        <v>3.0000000000000004E-05</v>
      </c>
      <c r="S208" s="161">
        <v>0</v>
      </c>
      <c r="T208" s="162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3" t="s">
        <v>273</v>
      </c>
      <c r="AT208" s="163" t="s">
        <v>271</v>
      </c>
      <c r="AU208" s="163" t="s">
        <v>77</v>
      </c>
      <c r="AY208" s="13" t="s">
        <v>120</v>
      </c>
      <c r="BE208" s="164">
        <f>IF(N208="základní",J208,0)</f>
        <v>0</v>
      </c>
      <c r="BF208" s="164">
        <f>IF(N208="snížená",J208,0)</f>
        <v>0</v>
      </c>
      <c r="BG208" s="164">
        <f>IF(N208="zákl. přenesená",J208,0)</f>
        <v>0</v>
      </c>
      <c r="BH208" s="164">
        <f>IF(N208="sníž. přenesená",J208,0)</f>
        <v>0</v>
      </c>
      <c r="BI208" s="164">
        <f>IF(N208="nulová",J208,0)</f>
        <v>0</v>
      </c>
      <c r="BJ208" s="13" t="s">
        <v>75</v>
      </c>
      <c r="BK208" s="164">
        <f>ROUND(I208*H208,2)</f>
        <v>0</v>
      </c>
      <c r="BL208" s="13" t="s">
        <v>201</v>
      </c>
      <c r="BM208" s="163" t="s">
        <v>336</v>
      </c>
    </row>
    <row r="209" spans="1:65" s="31" customFormat="1" ht="24.25" customHeight="1">
      <c r="A209" s="29"/>
      <c r="B209" s="30"/>
      <c r="C209" s="152" t="s">
        <v>337</v>
      </c>
      <c r="D209" s="152" t="s">
        <v>123</v>
      </c>
      <c r="E209" s="153" t="s">
        <v>338</v>
      </c>
      <c r="F209" s="154" t="s">
        <v>339</v>
      </c>
      <c r="G209" s="155" t="s">
        <v>132</v>
      </c>
      <c r="H209" s="156">
        <v>6</v>
      </c>
      <c r="I209" s="7">
        <v>0</v>
      </c>
      <c r="J209" s="157">
        <f>ROUND(I209*H209,2)</f>
        <v>0</v>
      </c>
      <c r="K209" s="158"/>
      <c r="L209" s="30"/>
      <c r="M209" s="159" t="s">
        <v>1</v>
      </c>
      <c r="N209" s="160" t="s">
        <v>33</v>
      </c>
      <c r="O209" s="161">
        <v>1.049</v>
      </c>
      <c r="P209" s="161">
        <f>O209*H209</f>
        <v>6.294</v>
      </c>
      <c r="Q209" s="161">
        <v>0.0028</v>
      </c>
      <c r="R209" s="161">
        <f>Q209*H209</f>
        <v>0.0168</v>
      </c>
      <c r="S209" s="161">
        <v>0</v>
      </c>
      <c r="T209" s="16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3" t="s">
        <v>201</v>
      </c>
      <c r="AT209" s="163" t="s">
        <v>123</v>
      </c>
      <c r="AU209" s="163" t="s">
        <v>77</v>
      </c>
      <c r="AY209" s="13" t="s">
        <v>120</v>
      </c>
      <c r="BE209" s="164">
        <f>IF(N209="základní",J209,0)</f>
        <v>0</v>
      </c>
      <c r="BF209" s="164">
        <f>IF(N209="snížená",J209,0)</f>
        <v>0</v>
      </c>
      <c r="BG209" s="164">
        <f>IF(N209="zákl. přenesená",J209,0)</f>
        <v>0</v>
      </c>
      <c r="BH209" s="164">
        <f>IF(N209="sníž. přenesená",J209,0)</f>
        <v>0</v>
      </c>
      <c r="BI209" s="164">
        <f>IF(N209="nulová",J209,0)</f>
        <v>0</v>
      </c>
      <c r="BJ209" s="13" t="s">
        <v>75</v>
      </c>
      <c r="BK209" s="164">
        <f>ROUND(I209*H209,2)</f>
        <v>0</v>
      </c>
      <c r="BL209" s="13" t="s">
        <v>201</v>
      </c>
      <c r="BM209" s="163" t="s">
        <v>340</v>
      </c>
    </row>
    <row r="210" spans="1:65" s="31" customFormat="1" ht="16.5" customHeight="1">
      <c r="A210" s="29"/>
      <c r="B210" s="30"/>
      <c r="C210" s="183" t="s">
        <v>341</v>
      </c>
      <c r="D210" s="183" t="s">
        <v>271</v>
      </c>
      <c r="E210" s="184" t="s">
        <v>342</v>
      </c>
      <c r="F210" s="193" t="s">
        <v>343</v>
      </c>
      <c r="G210" s="186" t="s">
        <v>132</v>
      </c>
      <c r="H210" s="187">
        <v>6</v>
      </c>
      <c r="I210" s="8">
        <v>0</v>
      </c>
      <c r="J210" s="188">
        <f>ROUND(I210*H210,2)</f>
        <v>0</v>
      </c>
      <c r="K210" s="189"/>
      <c r="L210" s="190"/>
      <c r="M210" s="191" t="s">
        <v>1</v>
      </c>
      <c r="N210" s="192" t="s">
        <v>33</v>
      </c>
      <c r="O210" s="161">
        <v>0</v>
      </c>
      <c r="P210" s="161">
        <f>O210*H210</f>
        <v>0</v>
      </c>
      <c r="Q210" s="161">
        <v>0.001</v>
      </c>
      <c r="R210" s="161">
        <f>Q210*H210</f>
        <v>0.006</v>
      </c>
      <c r="S210" s="161">
        <v>0</v>
      </c>
      <c r="T210" s="162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3" t="s">
        <v>273</v>
      </c>
      <c r="AT210" s="163" t="s">
        <v>271</v>
      </c>
      <c r="AU210" s="163" t="s">
        <v>77</v>
      </c>
      <c r="AY210" s="13" t="s">
        <v>120</v>
      </c>
      <c r="BE210" s="164">
        <f>IF(N210="základní",J210,0)</f>
        <v>0</v>
      </c>
      <c r="BF210" s="164">
        <f>IF(N210="snížená",J210,0)</f>
        <v>0</v>
      </c>
      <c r="BG210" s="164">
        <f>IF(N210="zákl. přenesená",J210,0)</f>
        <v>0</v>
      </c>
      <c r="BH210" s="164">
        <f>IF(N210="sníž. přenesená",J210,0)</f>
        <v>0</v>
      </c>
      <c r="BI210" s="164">
        <f>IF(N210="nulová",J210,0)</f>
        <v>0</v>
      </c>
      <c r="BJ210" s="13" t="s">
        <v>75</v>
      </c>
      <c r="BK210" s="164">
        <f>ROUND(I210*H210,2)</f>
        <v>0</v>
      </c>
      <c r="BL210" s="13" t="s">
        <v>201</v>
      </c>
      <c r="BM210" s="163" t="s">
        <v>344</v>
      </c>
    </row>
    <row r="211" spans="2:51" s="165" customFormat="1" ht="12">
      <c r="B211" s="166"/>
      <c r="D211" s="167" t="s">
        <v>129</v>
      </c>
      <c r="F211" s="169" t="s">
        <v>345</v>
      </c>
      <c r="H211" s="170">
        <v>6</v>
      </c>
      <c r="L211" s="166"/>
      <c r="M211" s="171"/>
      <c r="N211" s="172"/>
      <c r="O211" s="172"/>
      <c r="P211" s="172"/>
      <c r="Q211" s="172"/>
      <c r="R211" s="172"/>
      <c r="S211" s="172"/>
      <c r="T211" s="173"/>
      <c r="AT211" s="168" t="s">
        <v>129</v>
      </c>
      <c r="AU211" s="168" t="s">
        <v>77</v>
      </c>
      <c r="AV211" s="165" t="s">
        <v>77</v>
      </c>
      <c r="AW211" s="165" t="s">
        <v>3</v>
      </c>
      <c r="AX211" s="165" t="s">
        <v>75</v>
      </c>
      <c r="AY211" s="168" t="s">
        <v>120</v>
      </c>
    </row>
    <row r="212" spans="1:65" s="31" customFormat="1" ht="24.25" customHeight="1">
      <c r="A212" s="29"/>
      <c r="B212" s="30"/>
      <c r="C212" s="152" t="s">
        <v>346</v>
      </c>
      <c r="D212" s="152" t="s">
        <v>123</v>
      </c>
      <c r="E212" s="153" t="s">
        <v>347</v>
      </c>
      <c r="F212" s="154" t="s">
        <v>348</v>
      </c>
      <c r="G212" s="155" t="s">
        <v>126</v>
      </c>
      <c r="H212" s="156">
        <v>1</v>
      </c>
      <c r="I212" s="7">
        <v>0</v>
      </c>
      <c r="J212" s="157">
        <f>ROUND(I212*H212,2)</f>
        <v>0</v>
      </c>
      <c r="K212" s="158"/>
      <c r="L212" s="30"/>
      <c r="M212" s="159" t="s">
        <v>1</v>
      </c>
      <c r="N212" s="160" t="s">
        <v>33</v>
      </c>
      <c r="O212" s="161">
        <v>0.25</v>
      </c>
      <c r="P212" s="161">
        <f>O212*H212</f>
        <v>0.25</v>
      </c>
      <c r="Q212" s="161">
        <v>0.0002</v>
      </c>
      <c r="R212" s="161">
        <f>Q212*H212</f>
        <v>0.0002</v>
      </c>
      <c r="S212" s="161">
        <v>0</v>
      </c>
      <c r="T212" s="162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3" t="s">
        <v>201</v>
      </c>
      <c r="AT212" s="163" t="s">
        <v>123</v>
      </c>
      <c r="AU212" s="163" t="s">
        <v>77</v>
      </c>
      <c r="AY212" s="13" t="s">
        <v>120</v>
      </c>
      <c r="BE212" s="164">
        <f>IF(N212="základní",J212,0)</f>
        <v>0</v>
      </c>
      <c r="BF212" s="164">
        <f>IF(N212="snížená",J212,0)</f>
        <v>0</v>
      </c>
      <c r="BG212" s="164">
        <f>IF(N212="zákl. přenesená",J212,0)</f>
        <v>0</v>
      </c>
      <c r="BH212" s="164">
        <f>IF(N212="sníž. přenesená",J212,0)</f>
        <v>0</v>
      </c>
      <c r="BI212" s="164">
        <f>IF(N212="nulová",J212,0)</f>
        <v>0</v>
      </c>
      <c r="BJ212" s="13" t="s">
        <v>75</v>
      </c>
      <c r="BK212" s="164">
        <f>ROUND(I212*H212,2)</f>
        <v>0</v>
      </c>
      <c r="BL212" s="13" t="s">
        <v>201</v>
      </c>
      <c r="BM212" s="163" t="s">
        <v>349</v>
      </c>
    </row>
    <row r="213" spans="1:65" s="31" customFormat="1" ht="16.5" customHeight="1">
      <c r="A213" s="29"/>
      <c r="B213" s="30"/>
      <c r="C213" s="183" t="s">
        <v>350</v>
      </c>
      <c r="D213" s="183" t="s">
        <v>271</v>
      </c>
      <c r="E213" s="184" t="s">
        <v>351</v>
      </c>
      <c r="F213" s="193" t="s">
        <v>352</v>
      </c>
      <c r="G213" s="186" t="s">
        <v>126</v>
      </c>
      <c r="H213" s="187">
        <v>1</v>
      </c>
      <c r="I213" s="8">
        <v>0</v>
      </c>
      <c r="J213" s="188">
        <f>ROUND(I213*H213,2)</f>
        <v>0</v>
      </c>
      <c r="K213" s="189"/>
      <c r="L213" s="190"/>
      <c r="M213" s="191" t="s">
        <v>1</v>
      </c>
      <c r="N213" s="192" t="s">
        <v>33</v>
      </c>
      <c r="O213" s="161">
        <v>0</v>
      </c>
      <c r="P213" s="161">
        <f>O213*H213</f>
        <v>0</v>
      </c>
      <c r="Q213" s="161">
        <v>0.00015</v>
      </c>
      <c r="R213" s="161">
        <f>Q213*H213</f>
        <v>0.00015</v>
      </c>
      <c r="S213" s="161">
        <v>0</v>
      </c>
      <c r="T213" s="162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3" t="s">
        <v>273</v>
      </c>
      <c r="AT213" s="163" t="s">
        <v>271</v>
      </c>
      <c r="AU213" s="163" t="s">
        <v>77</v>
      </c>
      <c r="AY213" s="13" t="s">
        <v>120</v>
      </c>
      <c r="BE213" s="164">
        <f>IF(N213="základní",J213,0)</f>
        <v>0</v>
      </c>
      <c r="BF213" s="164">
        <f>IF(N213="snížená",J213,0)</f>
        <v>0</v>
      </c>
      <c r="BG213" s="164">
        <f>IF(N213="zákl. přenesená",J213,0)</f>
        <v>0</v>
      </c>
      <c r="BH213" s="164">
        <f>IF(N213="sníž. přenesená",J213,0)</f>
        <v>0</v>
      </c>
      <c r="BI213" s="164">
        <f>IF(N213="nulová",J213,0)</f>
        <v>0</v>
      </c>
      <c r="BJ213" s="13" t="s">
        <v>75</v>
      </c>
      <c r="BK213" s="164">
        <f>ROUND(I213*H213,2)</f>
        <v>0</v>
      </c>
      <c r="BL213" s="13" t="s">
        <v>201</v>
      </c>
      <c r="BM213" s="163" t="s">
        <v>353</v>
      </c>
    </row>
    <row r="214" spans="1:65" s="31" customFormat="1" ht="16.5" customHeight="1">
      <c r="A214" s="29"/>
      <c r="B214" s="30"/>
      <c r="C214" s="152" t="s">
        <v>354</v>
      </c>
      <c r="D214" s="152" t="s">
        <v>123</v>
      </c>
      <c r="E214" s="153" t="s">
        <v>355</v>
      </c>
      <c r="F214" s="154" t="s">
        <v>356</v>
      </c>
      <c r="G214" s="155" t="s">
        <v>169</v>
      </c>
      <c r="H214" s="156">
        <v>7.6</v>
      </c>
      <c r="I214" s="7">
        <v>0</v>
      </c>
      <c r="J214" s="157">
        <f>ROUND(I214*H214,2)</f>
        <v>0</v>
      </c>
      <c r="K214" s="158"/>
      <c r="L214" s="30"/>
      <c r="M214" s="159" t="s">
        <v>1</v>
      </c>
      <c r="N214" s="160" t="s">
        <v>33</v>
      </c>
      <c r="O214" s="161">
        <v>0.248</v>
      </c>
      <c r="P214" s="161">
        <f>O214*H214</f>
        <v>1.8847999999999998</v>
      </c>
      <c r="Q214" s="161">
        <v>0.00055</v>
      </c>
      <c r="R214" s="161">
        <f>Q214*H214</f>
        <v>0.00418</v>
      </c>
      <c r="S214" s="161">
        <v>0</v>
      </c>
      <c r="T214" s="162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3" t="s">
        <v>201</v>
      </c>
      <c r="AT214" s="163" t="s">
        <v>123</v>
      </c>
      <c r="AU214" s="163" t="s">
        <v>77</v>
      </c>
      <c r="AY214" s="13" t="s">
        <v>120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3" t="s">
        <v>75</v>
      </c>
      <c r="BK214" s="164">
        <f>ROUND(I214*H214,2)</f>
        <v>0</v>
      </c>
      <c r="BL214" s="13" t="s">
        <v>201</v>
      </c>
      <c r="BM214" s="163" t="s">
        <v>357</v>
      </c>
    </row>
    <row r="215" spans="2:51" s="165" customFormat="1" ht="12">
      <c r="B215" s="166"/>
      <c r="D215" s="167" t="s">
        <v>129</v>
      </c>
      <c r="E215" s="168" t="s">
        <v>1</v>
      </c>
      <c r="F215" s="169" t="s">
        <v>358</v>
      </c>
      <c r="H215" s="170">
        <v>2.5</v>
      </c>
      <c r="L215" s="166"/>
      <c r="M215" s="171"/>
      <c r="N215" s="172"/>
      <c r="O215" s="172"/>
      <c r="P215" s="172"/>
      <c r="Q215" s="172"/>
      <c r="R215" s="172"/>
      <c r="S215" s="172"/>
      <c r="T215" s="173"/>
      <c r="AT215" s="168" t="s">
        <v>129</v>
      </c>
      <c r="AU215" s="168" t="s">
        <v>77</v>
      </c>
      <c r="AV215" s="165" t="s">
        <v>77</v>
      </c>
      <c r="AW215" s="165" t="s">
        <v>25</v>
      </c>
      <c r="AX215" s="165" t="s">
        <v>68</v>
      </c>
      <c r="AY215" s="168" t="s">
        <v>120</v>
      </c>
    </row>
    <row r="216" spans="2:51" s="165" customFormat="1" ht="12">
      <c r="B216" s="166"/>
      <c r="D216" s="167" t="s">
        <v>129</v>
      </c>
      <c r="E216" s="168" t="s">
        <v>1</v>
      </c>
      <c r="F216" s="169" t="s">
        <v>359</v>
      </c>
      <c r="H216" s="170">
        <v>1.9</v>
      </c>
      <c r="L216" s="166"/>
      <c r="M216" s="171"/>
      <c r="N216" s="172"/>
      <c r="O216" s="172"/>
      <c r="P216" s="172"/>
      <c r="Q216" s="172"/>
      <c r="R216" s="172"/>
      <c r="S216" s="172"/>
      <c r="T216" s="173"/>
      <c r="AT216" s="168" t="s">
        <v>129</v>
      </c>
      <c r="AU216" s="168" t="s">
        <v>77</v>
      </c>
      <c r="AV216" s="165" t="s">
        <v>77</v>
      </c>
      <c r="AW216" s="165" t="s">
        <v>25</v>
      </c>
      <c r="AX216" s="165" t="s">
        <v>68</v>
      </c>
      <c r="AY216" s="168" t="s">
        <v>120</v>
      </c>
    </row>
    <row r="217" spans="2:51" s="165" customFormat="1" ht="12">
      <c r="B217" s="166"/>
      <c r="D217" s="167" t="s">
        <v>129</v>
      </c>
      <c r="E217" s="168" t="s">
        <v>1</v>
      </c>
      <c r="F217" s="169" t="s">
        <v>360</v>
      </c>
      <c r="H217" s="170">
        <v>3.2</v>
      </c>
      <c r="L217" s="166"/>
      <c r="M217" s="171"/>
      <c r="N217" s="172"/>
      <c r="O217" s="172"/>
      <c r="P217" s="172"/>
      <c r="Q217" s="172"/>
      <c r="R217" s="172"/>
      <c r="S217" s="172"/>
      <c r="T217" s="173"/>
      <c r="AT217" s="168" t="s">
        <v>129</v>
      </c>
      <c r="AU217" s="168" t="s">
        <v>77</v>
      </c>
      <c r="AV217" s="165" t="s">
        <v>77</v>
      </c>
      <c r="AW217" s="165" t="s">
        <v>25</v>
      </c>
      <c r="AX217" s="165" t="s">
        <v>68</v>
      </c>
      <c r="AY217" s="168" t="s">
        <v>120</v>
      </c>
    </row>
    <row r="218" spans="2:51" s="175" customFormat="1" ht="12">
      <c r="B218" s="176"/>
      <c r="D218" s="167" t="s">
        <v>129</v>
      </c>
      <c r="E218" s="177" t="s">
        <v>1</v>
      </c>
      <c r="F218" s="178" t="s">
        <v>173</v>
      </c>
      <c r="H218" s="179">
        <v>7.6</v>
      </c>
      <c r="L218" s="176"/>
      <c r="M218" s="180"/>
      <c r="N218" s="181"/>
      <c r="O218" s="181"/>
      <c r="P218" s="181"/>
      <c r="Q218" s="181"/>
      <c r="R218" s="181"/>
      <c r="S218" s="181"/>
      <c r="T218" s="182"/>
      <c r="AT218" s="177" t="s">
        <v>129</v>
      </c>
      <c r="AU218" s="177" t="s">
        <v>77</v>
      </c>
      <c r="AV218" s="175" t="s">
        <v>127</v>
      </c>
      <c r="AW218" s="175" t="s">
        <v>25</v>
      </c>
      <c r="AX218" s="175" t="s">
        <v>75</v>
      </c>
      <c r="AY218" s="177" t="s">
        <v>120</v>
      </c>
    </row>
    <row r="219" spans="1:65" s="31" customFormat="1" ht="16.5" customHeight="1">
      <c r="A219" s="29"/>
      <c r="B219" s="30"/>
      <c r="C219" s="183" t="s">
        <v>361</v>
      </c>
      <c r="D219" s="183" t="s">
        <v>271</v>
      </c>
      <c r="E219" s="184" t="s">
        <v>362</v>
      </c>
      <c r="F219" s="193" t="s">
        <v>363</v>
      </c>
      <c r="G219" s="186" t="s">
        <v>169</v>
      </c>
      <c r="H219" s="187">
        <v>10</v>
      </c>
      <c r="I219" s="8">
        <v>0</v>
      </c>
      <c r="J219" s="188">
        <f>ROUND(I219*H219,2)</f>
        <v>0</v>
      </c>
      <c r="K219" s="189"/>
      <c r="L219" s="190"/>
      <c r="M219" s="191" t="s">
        <v>1</v>
      </c>
      <c r="N219" s="192" t="s">
        <v>33</v>
      </c>
      <c r="O219" s="161">
        <v>0</v>
      </c>
      <c r="P219" s="161">
        <f>O219*H219</f>
        <v>0</v>
      </c>
      <c r="Q219" s="161">
        <v>0.00032</v>
      </c>
      <c r="R219" s="161">
        <f>Q219*H219</f>
        <v>0.0032</v>
      </c>
      <c r="S219" s="161">
        <v>0</v>
      </c>
      <c r="T219" s="162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3" t="s">
        <v>273</v>
      </c>
      <c r="AT219" s="163" t="s">
        <v>271</v>
      </c>
      <c r="AU219" s="163" t="s">
        <v>77</v>
      </c>
      <c r="AY219" s="13" t="s">
        <v>120</v>
      </c>
      <c r="BE219" s="164">
        <f>IF(N219="základní",J219,0)</f>
        <v>0</v>
      </c>
      <c r="BF219" s="164">
        <f>IF(N219="snížená",J219,0)</f>
        <v>0</v>
      </c>
      <c r="BG219" s="164">
        <f>IF(N219="zákl. přenesená",J219,0)</f>
        <v>0</v>
      </c>
      <c r="BH219" s="164">
        <f>IF(N219="sníž. přenesená",J219,0)</f>
        <v>0</v>
      </c>
      <c r="BI219" s="164">
        <f>IF(N219="nulová",J219,0)</f>
        <v>0</v>
      </c>
      <c r="BJ219" s="13" t="s">
        <v>75</v>
      </c>
      <c r="BK219" s="164">
        <f>ROUND(I219*H219,2)</f>
        <v>0</v>
      </c>
      <c r="BL219" s="13" t="s">
        <v>201</v>
      </c>
      <c r="BM219" s="163" t="s">
        <v>364</v>
      </c>
    </row>
    <row r="220" spans="1:65" s="31" customFormat="1" ht="16.5" customHeight="1">
      <c r="A220" s="29"/>
      <c r="B220" s="30"/>
      <c r="C220" s="152" t="s">
        <v>365</v>
      </c>
      <c r="D220" s="152" t="s">
        <v>123</v>
      </c>
      <c r="E220" s="153" t="s">
        <v>366</v>
      </c>
      <c r="F220" s="154" t="s">
        <v>367</v>
      </c>
      <c r="G220" s="155" t="s">
        <v>126</v>
      </c>
      <c r="H220" s="156">
        <v>1</v>
      </c>
      <c r="I220" s="7">
        <v>0</v>
      </c>
      <c r="J220" s="157">
        <f>ROUND(I220*H220,2)</f>
        <v>0</v>
      </c>
      <c r="K220" s="158"/>
      <c r="L220" s="30"/>
      <c r="M220" s="159" t="s">
        <v>1</v>
      </c>
      <c r="N220" s="160" t="s">
        <v>33</v>
      </c>
      <c r="O220" s="161">
        <v>0.25</v>
      </c>
      <c r="P220" s="161">
        <f>O220*H220</f>
        <v>0.25</v>
      </c>
      <c r="Q220" s="161">
        <v>0.00055</v>
      </c>
      <c r="R220" s="161">
        <f>Q220*H220</f>
        <v>0.00055</v>
      </c>
      <c r="S220" s="161">
        <v>0</v>
      </c>
      <c r="T220" s="162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3" t="s">
        <v>201</v>
      </c>
      <c r="AT220" s="163" t="s">
        <v>123</v>
      </c>
      <c r="AU220" s="163" t="s">
        <v>77</v>
      </c>
      <c r="AY220" s="13" t="s">
        <v>120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3" t="s">
        <v>75</v>
      </c>
      <c r="BK220" s="164">
        <f>ROUND(I220*H220,2)</f>
        <v>0</v>
      </c>
      <c r="BL220" s="13" t="s">
        <v>201</v>
      </c>
      <c r="BM220" s="163" t="s">
        <v>368</v>
      </c>
    </row>
    <row r="221" spans="1:65" s="31" customFormat="1" ht="16.5" customHeight="1">
      <c r="A221" s="29"/>
      <c r="B221" s="30"/>
      <c r="C221" s="183" t="s">
        <v>369</v>
      </c>
      <c r="D221" s="183" t="s">
        <v>271</v>
      </c>
      <c r="E221" s="184" t="s">
        <v>370</v>
      </c>
      <c r="F221" s="193" t="s">
        <v>371</v>
      </c>
      <c r="G221" s="186" t="s">
        <v>126</v>
      </c>
      <c r="H221" s="187">
        <v>1</v>
      </c>
      <c r="I221" s="8">
        <v>0</v>
      </c>
      <c r="J221" s="188">
        <f>ROUND(I221*H221,2)</f>
        <v>0</v>
      </c>
      <c r="K221" s="189"/>
      <c r="L221" s="190"/>
      <c r="M221" s="191" t="s">
        <v>1</v>
      </c>
      <c r="N221" s="192" t="s">
        <v>33</v>
      </c>
      <c r="O221" s="161">
        <v>0</v>
      </c>
      <c r="P221" s="161">
        <f>O221*H221</f>
        <v>0</v>
      </c>
      <c r="Q221" s="161">
        <v>0.00032</v>
      </c>
      <c r="R221" s="161">
        <f>Q221*H221</f>
        <v>0.00032</v>
      </c>
      <c r="S221" s="161">
        <v>0</v>
      </c>
      <c r="T221" s="162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3" t="s">
        <v>273</v>
      </c>
      <c r="AT221" s="163" t="s">
        <v>271</v>
      </c>
      <c r="AU221" s="163" t="s">
        <v>77</v>
      </c>
      <c r="AY221" s="13" t="s">
        <v>120</v>
      </c>
      <c r="BE221" s="164">
        <f>IF(N221="základní",J221,0)</f>
        <v>0</v>
      </c>
      <c r="BF221" s="164">
        <f>IF(N221="snížená",J221,0)</f>
        <v>0</v>
      </c>
      <c r="BG221" s="164">
        <f>IF(N221="zákl. přenesená",J221,0)</f>
        <v>0</v>
      </c>
      <c r="BH221" s="164">
        <f>IF(N221="sníž. přenesená",J221,0)</f>
        <v>0</v>
      </c>
      <c r="BI221" s="164">
        <f>IF(N221="nulová",J221,0)</f>
        <v>0</v>
      </c>
      <c r="BJ221" s="13" t="s">
        <v>75</v>
      </c>
      <c r="BK221" s="164">
        <f>ROUND(I221*H221,2)</f>
        <v>0</v>
      </c>
      <c r="BL221" s="13" t="s">
        <v>201</v>
      </c>
      <c r="BM221" s="163" t="s">
        <v>372</v>
      </c>
    </row>
    <row r="222" spans="1:65" s="31" customFormat="1" ht="16.5" customHeight="1">
      <c r="A222" s="29"/>
      <c r="B222" s="30"/>
      <c r="C222" s="152" t="s">
        <v>373</v>
      </c>
      <c r="D222" s="152" t="s">
        <v>123</v>
      </c>
      <c r="E222" s="153" t="s">
        <v>374</v>
      </c>
      <c r="F222" s="154" t="s">
        <v>375</v>
      </c>
      <c r="G222" s="155" t="s">
        <v>169</v>
      </c>
      <c r="H222" s="156">
        <v>8.4</v>
      </c>
      <c r="I222" s="7">
        <v>0</v>
      </c>
      <c r="J222" s="157">
        <f>ROUND(I222*H222,2)</f>
        <v>0</v>
      </c>
      <c r="K222" s="158"/>
      <c r="L222" s="30"/>
      <c r="M222" s="159" t="s">
        <v>1</v>
      </c>
      <c r="N222" s="160" t="s">
        <v>33</v>
      </c>
      <c r="O222" s="161">
        <v>0.055</v>
      </c>
      <c r="P222" s="161">
        <f>O222*H222</f>
        <v>0.462</v>
      </c>
      <c r="Q222" s="161">
        <v>3E-05</v>
      </c>
      <c r="R222" s="161">
        <f>Q222*H222</f>
        <v>0.000252</v>
      </c>
      <c r="S222" s="161">
        <v>0</v>
      </c>
      <c r="T222" s="162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3" t="s">
        <v>201</v>
      </c>
      <c r="AT222" s="163" t="s">
        <v>123</v>
      </c>
      <c r="AU222" s="163" t="s">
        <v>77</v>
      </c>
      <c r="AY222" s="13" t="s">
        <v>120</v>
      </c>
      <c r="BE222" s="164">
        <f>IF(N222="základní",J222,0)</f>
        <v>0</v>
      </c>
      <c r="BF222" s="164">
        <f>IF(N222="snížená",J222,0)</f>
        <v>0</v>
      </c>
      <c r="BG222" s="164">
        <f>IF(N222="zákl. přenesená",J222,0)</f>
        <v>0</v>
      </c>
      <c r="BH222" s="164">
        <f>IF(N222="sníž. přenesená",J222,0)</f>
        <v>0</v>
      </c>
      <c r="BI222" s="164">
        <f>IF(N222="nulová",J222,0)</f>
        <v>0</v>
      </c>
      <c r="BJ222" s="13" t="s">
        <v>75</v>
      </c>
      <c r="BK222" s="164">
        <f>ROUND(I222*H222,2)</f>
        <v>0</v>
      </c>
      <c r="BL222" s="13" t="s">
        <v>201</v>
      </c>
      <c r="BM222" s="163" t="s">
        <v>376</v>
      </c>
    </row>
    <row r="223" spans="2:51" s="165" customFormat="1" ht="12">
      <c r="B223" s="166"/>
      <c r="D223" s="167" t="s">
        <v>129</v>
      </c>
      <c r="E223" s="168" t="s">
        <v>1</v>
      </c>
      <c r="F223" s="169" t="s">
        <v>377</v>
      </c>
      <c r="H223" s="170">
        <v>8.4</v>
      </c>
      <c r="L223" s="166"/>
      <c r="M223" s="171"/>
      <c r="N223" s="172"/>
      <c r="O223" s="172"/>
      <c r="P223" s="172"/>
      <c r="Q223" s="172"/>
      <c r="R223" s="172"/>
      <c r="S223" s="172"/>
      <c r="T223" s="173"/>
      <c r="AT223" s="168" t="s">
        <v>129</v>
      </c>
      <c r="AU223" s="168" t="s">
        <v>77</v>
      </c>
      <c r="AV223" s="165" t="s">
        <v>77</v>
      </c>
      <c r="AW223" s="165" t="s">
        <v>25</v>
      </c>
      <c r="AX223" s="165" t="s">
        <v>75</v>
      </c>
      <c r="AY223" s="168" t="s">
        <v>120</v>
      </c>
    </row>
    <row r="224" spans="1:65" s="31" customFormat="1" ht="24.25" customHeight="1">
      <c r="A224" s="29"/>
      <c r="B224" s="30"/>
      <c r="C224" s="183" t="s">
        <v>378</v>
      </c>
      <c r="D224" s="183" t="s">
        <v>271</v>
      </c>
      <c r="E224" s="184" t="s">
        <v>294</v>
      </c>
      <c r="F224" s="193" t="s">
        <v>295</v>
      </c>
      <c r="G224" s="186" t="s">
        <v>126</v>
      </c>
      <c r="H224" s="187">
        <v>7</v>
      </c>
      <c r="I224" s="8">
        <v>0</v>
      </c>
      <c r="J224" s="188">
        <f>ROUND(I224*H224,2)</f>
        <v>0</v>
      </c>
      <c r="K224" s="189"/>
      <c r="L224" s="190"/>
      <c r="M224" s="191" t="s">
        <v>1</v>
      </c>
      <c r="N224" s="192" t="s">
        <v>33</v>
      </c>
      <c r="O224" s="161">
        <v>0</v>
      </c>
      <c r="P224" s="161">
        <f>O224*H224</f>
        <v>0</v>
      </c>
      <c r="Q224" s="161">
        <v>0.00038</v>
      </c>
      <c r="R224" s="161">
        <f>Q224*H224</f>
        <v>0.00266</v>
      </c>
      <c r="S224" s="161">
        <v>0</v>
      </c>
      <c r="T224" s="162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3" t="s">
        <v>273</v>
      </c>
      <c r="AT224" s="163" t="s">
        <v>271</v>
      </c>
      <c r="AU224" s="163" t="s">
        <v>77</v>
      </c>
      <c r="AY224" s="13" t="s">
        <v>120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3" t="s">
        <v>75</v>
      </c>
      <c r="BK224" s="164">
        <f>ROUND(I224*H224,2)</f>
        <v>0</v>
      </c>
      <c r="BL224" s="13" t="s">
        <v>201</v>
      </c>
      <c r="BM224" s="163" t="s">
        <v>379</v>
      </c>
    </row>
    <row r="225" spans="1:65" s="31" customFormat="1" ht="16.5" customHeight="1">
      <c r="A225" s="29"/>
      <c r="B225" s="30"/>
      <c r="C225" s="152" t="s">
        <v>380</v>
      </c>
      <c r="D225" s="152" t="s">
        <v>123</v>
      </c>
      <c r="E225" s="153" t="s">
        <v>381</v>
      </c>
      <c r="F225" s="154" t="s">
        <v>382</v>
      </c>
      <c r="G225" s="155" t="s">
        <v>126</v>
      </c>
      <c r="H225" s="156">
        <v>14</v>
      </c>
      <c r="I225" s="7">
        <v>0</v>
      </c>
      <c r="J225" s="157">
        <f>ROUND(I225*H225,2)</f>
        <v>0</v>
      </c>
      <c r="K225" s="158"/>
      <c r="L225" s="30"/>
      <c r="M225" s="159" t="s">
        <v>1</v>
      </c>
      <c r="N225" s="160" t="s">
        <v>33</v>
      </c>
      <c r="O225" s="161">
        <v>0.1</v>
      </c>
      <c r="P225" s="161">
        <f>O225*H225</f>
        <v>1.4000000000000001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3" t="s">
        <v>201</v>
      </c>
      <c r="AT225" s="163" t="s">
        <v>123</v>
      </c>
      <c r="AU225" s="163" t="s">
        <v>77</v>
      </c>
      <c r="AY225" s="13" t="s">
        <v>120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3" t="s">
        <v>75</v>
      </c>
      <c r="BK225" s="164">
        <f>ROUND(I225*H225,2)</f>
        <v>0</v>
      </c>
      <c r="BL225" s="13" t="s">
        <v>201</v>
      </c>
      <c r="BM225" s="163" t="s">
        <v>383</v>
      </c>
    </row>
    <row r="226" spans="1:65" s="31" customFormat="1" ht="24.25" customHeight="1">
      <c r="A226" s="29"/>
      <c r="B226" s="30"/>
      <c r="C226" s="152" t="s">
        <v>384</v>
      </c>
      <c r="D226" s="152" t="s">
        <v>123</v>
      </c>
      <c r="E226" s="153" t="s">
        <v>385</v>
      </c>
      <c r="F226" s="154" t="s">
        <v>386</v>
      </c>
      <c r="G226" s="155" t="s">
        <v>169</v>
      </c>
      <c r="H226" s="156">
        <v>5.4</v>
      </c>
      <c r="I226" s="7">
        <v>0</v>
      </c>
      <c r="J226" s="157">
        <f>ROUND(I226*H226,2)</f>
        <v>0</v>
      </c>
      <c r="K226" s="158"/>
      <c r="L226" s="30"/>
      <c r="M226" s="159" t="s">
        <v>1</v>
      </c>
      <c r="N226" s="160" t="s">
        <v>33</v>
      </c>
      <c r="O226" s="161">
        <v>0.39</v>
      </c>
      <c r="P226" s="161">
        <f>O226*H226</f>
        <v>2.1060000000000003</v>
      </c>
      <c r="Q226" s="161">
        <v>0.00095</v>
      </c>
      <c r="R226" s="161">
        <f>Q226*H226</f>
        <v>0.00513</v>
      </c>
      <c r="S226" s="161">
        <v>0</v>
      </c>
      <c r="T226" s="162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3" t="s">
        <v>201</v>
      </c>
      <c r="AT226" s="163" t="s">
        <v>123</v>
      </c>
      <c r="AU226" s="163" t="s">
        <v>77</v>
      </c>
      <c r="AY226" s="13" t="s">
        <v>120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3" t="s">
        <v>75</v>
      </c>
      <c r="BK226" s="164">
        <f>ROUND(I226*H226,2)</f>
        <v>0</v>
      </c>
      <c r="BL226" s="13" t="s">
        <v>201</v>
      </c>
      <c r="BM226" s="163" t="s">
        <v>387</v>
      </c>
    </row>
    <row r="227" spans="2:51" s="165" customFormat="1" ht="12">
      <c r="B227" s="166"/>
      <c r="D227" s="167" t="s">
        <v>129</v>
      </c>
      <c r="E227" s="168" t="s">
        <v>1</v>
      </c>
      <c r="F227" s="169" t="s">
        <v>388</v>
      </c>
      <c r="H227" s="170">
        <v>3.2</v>
      </c>
      <c r="L227" s="166"/>
      <c r="M227" s="171"/>
      <c r="N227" s="172"/>
      <c r="O227" s="172"/>
      <c r="P227" s="172"/>
      <c r="Q227" s="172"/>
      <c r="R227" s="172"/>
      <c r="S227" s="172"/>
      <c r="T227" s="173"/>
      <c r="AT227" s="168" t="s">
        <v>129</v>
      </c>
      <c r="AU227" s="168" t="s">
        <v>77</v>
      </c>
      <c r="AV227" s="165" t="s">
        <v>77</v>
      </c>
      <c r="AW227" s="165" t="s">
        <v>25</v>
      </c>
      <c r="AX227" s="165" t="s">
        <v>68</v>
      </c>
      <c r="AY227" s="168" t="s">
        <v>120</v>
      </c>
    </row>
    <row r="228" spans="2:51" s="165" customFormat="1" ht="12">
      <c r="B228" s="166"/>
      <c r="D228" s="167" t="s">
        <v>129</v>
      </c>
      <c r="E228" s="168" t="s">
        <v>1</v>
      </c>
      <c r="F228" s="169" t="s">
        <v>389</v>
      </c>
      <c r="H228" s="170">
        <v>2.2</v>
      </c>
      <c r="L228" s="166"/>
      <c r="M228" s="171"/>
      <c r="N228" s="172"/>
      <c r="O228" s="172"/>
      <c r="P228" s="172"/>
      <c r="Q228" s="172"/>
      <c r="R228" s="172"/>
      <c r="S228" s="172"/>
      <c r="T228" s="173"/>
      <c r="AT228" s="168" t="s">
        <v>129</v>
      </c>
      <c r="AU228" s="168" t="s">
        <v>77</v>
      </c>
      <c r="AV228" s="165" t="s">
        <v>77</v>
      </c>
      <c r="AW228" s="165" t="s">
        <v>25</v>
      </c>
      <c r="AX228" s="165" t="s">
        <v>68</v>
      </c>
      <c r="AY228" s="168" t="s">
        <v>120</v>
      </c>
    </row>
    <row r="229" spans="2:51" s="175" customFormat="1" ht="12">
      <c r="B229" s="176"/>
      <c r="D229" s="167" t="s">
        <v>129</v>
      </c>
      <c r="E229" s="177" t="s">
        <v>1</v>
      </c>
      <c r="F229" s="178" t="s">
        <v>173</v>
      </c>
      <c r="H229" s="179">
        <v>5.4</v>
      </c>
      <c r="L229" s="176"/>
      <c r="M229" s="180"/>
      <c r="N229" s="181"/>
      <c r="O229" s="181"/>
      <c r="P229" s="181"/>
      <c r="Q229" s="181"/>
      <c r="R229" s="181"/>
      <c r="S229" s="181"/>
      <c r="T229" s="182"/>
      <c r="AT229" s="177" t="s">
        <v>129</v>
      </c>
      <c r="AU229" s="177" t="s">
        <v>77</v>
      </c>
      <c r="AV229" s="175" t="s">
        <v>127</v>
      </c>
      <c r="AW229" s="175" t="s">
        <v>25</v>
      </c>
      <c r="AX229" s="175" t="s">
        <v>75</v>
      </c>
      <c r="AY229" s="177" t="s">
        <v>120</v>
      </c>
    </row>
    <row r="230" spans="1:65" s="31" customFormat="1" ht="16.5" customHeight="1">
      <c r="A230" s="29"/>
      <c r="B230" s="30"/>
      <c r="C230" s="183" t="s">
        <v>390</v>
      </c>
      <c r="D230" s="183" t="s">
        <v>271</v>
      </c>
      <c r="E230" s="184" t="s">
        <v>329</v>
      </c>
      <c r="F230" s="193" t="s">
        <v>330</v>
      </c>
      <c r="G230" s="186" t="s">
        <v>132</v>
      </c>
      <c r="H230" s="187">
        <v>1.242</v>
      </c>
      <c r="I230" s="8">
        <v>0</v>
      </c>
      <c r="J230" s="188">
        <f>ROUND(I230*H230,2)</f>
        <v>0</v>
      </c>
      <c r="K230" s="189"/>
      <c r="L230" s="190"/>
      <c r="M230" s="191" t="s">
        <v>1</v>
      </c>
      <c r="N230" s="192" t="s">
        <v>33</v>
      </c>
      <c r="O230" s="161">
        <v>0</v>
      </c>
      <c r="P230" s="161">
        <f>O230*H230</f>
        <v>0</v>
      </c>
      <c r="Q230" s="161">
        <v>0.02</v>
      </c>
      <c r="R230" s="161">
        <f>Q230*H230</f>
        <v>0.02484</v>
      </c>
      <c r="S230" s="161">
        <v>0</v>
      </c>
      <c r="T230" s="162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3" t="s">
        <v>273</v>
      </c>
      <c r="AT230" s="163" t="s">
        <v>271</v>
      </c>
      <c r="AU230" s="163" t="s">
        <v>77</v>
      </c>
      <c r="AY230" s="13" t="s">
        <v>120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3" t="s">
        <v>75</v>
      </c>
      <c r="BK230" s="164">
        <f>ROUND(I230*H230,2)</f>
        <v>0</v>
      </c>
      <c r="BL230" s="13" t="s">
        <v>201</v>
      </c>
      <c r="BM230" s="163" t="s">
        <v>391</v>
      </c>
    </row>
    <row r="231" spans="2:51" s="165" customFormat="1" ht="12">
      <c r="B231" s="166"/>
      <c r="D231" s="167" t="s">
        <v>129</v>
      </c>
      <c r="E231" s="168" t="s">
        <v>1</v>
      </c>
      <c r="F231" s="169" t="s">
        <v>392</v>
      </c>
      <c r="H231" s="170">
        <v>1.08</v>
      </c>
      <c r="L231" s="166"/>
      <c r="M231" s="171"/>
      <c r="N231" s="172"/>
      <c r="O231" s="172"/>
      <c r="P231" s="172"/>
      <c r="Q231" s="172"/>
      <c r="R231" s="172"/>
      <c r="S231" s="172"/>
      <c r="T231" s="173"/>
      <c r="AT231" s="168" t="s">
        <v>129</v>
      </c>
      <c r="AU231" s="168" t="s">
        <v>77</v>
      </c>
      <c r="AV231" s="165" t="s">
        <v>77</v>
      </c>
      <c r="AW231" s="165" t="s">
        <v>25</v>
      </c>
      <c r="AX231" s="165" t="s">
        <v>75</v>
      </c>
      <c r="AY231" s="168" t="s">
        <v>120</v>
      </c>
    </row>
    <row r="232" spans="2:51" s="165" customFormat="1" ht="12">
      <c r="B232" s="166"/>
      <c r="D232" s="167" t="s">
        <v>129</v>
      </c>
      <c r="F232" s="169" t="s">
        <v>393</v>
      </c>
      <c r="H232" s="170">
        <v>1.242</v>
      </c>
      <c r="L232" s="166"/>
      <c r="M232" s="171"/>
      <c r="N232" s="172"/>
      <c r="O232" s="172"/>
      <c r="P232" s="172"/>
      <c r="Q232" s="172"/>
      <c r="R232" s="172"/>
      <c r="S232" s="172"/>
      <c r="T232" s="173"/>
      <c r="AT232" s="168" t="s">
        <v>129</v>
      </c>
      <c r="AU232" s="168" t="s">
        <v>77</v>
      </c>
      <c r="AV232" s="165" t="s">
        <v>77</v>
      </c>
      <c r="AW232" s="165" t="s">
        <v>3</v>
      </c>
      <c r="AX232" s="165" t="s">
        <v>75</v>
      </c>
      <c r="AY232" s="168" t="s">
        <v>120</v>
      </c>
    </row>
    <row r="233" spans="1:65" s="31" customFormat="1" ht="24.25" customHeight="1">
      <c r="A233" s="29"/>
      <c r="B233" s="30"/>
      <c r="C233" s="152" t="s">
        <v>394</v>
      </c>
      <c r="D233" s="152" t="s">
        <v>123</v>
      </c>
      <c r="E233" s="153" t="s">
        <v>395</v>
      </c>
      <c r="F233" s="154" t="s">
        <v>396</v>
      </c>
      <c r="G233" s="155" t="s">
        <v>199</v>
      </c>
      <c r="H233" s="156">
        <v>0.758</v>
      </c>
      <c r="I233" s="7">
        <v>0</v>
      </c>
      <c r="J233" s="157">
        <f>ROUND(I233*H233,2)</f>
        <v>0</v>
      </c>
      <c r="K233" s="158"/>
      <c r="L233" s="30"/>
      <c r="M233" s="159" t="s">
        <v>1</v>
      </c>
      <c r="N233" s="160" t="s">
        <v>33</v>
      </c>
      <c r="O233" s="161">
        <v>1.548</v>
      </c>
      <c r="P233" s="161">
        <f>O233*H233</f>
        <v>1.173384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3" t="s">
        <v>201</v>
      </c>
      <c r="AT233" s="163" t="s">
        <v>123</v>
      </c>
      <c r="AU233" s="163" t="s">
        <v>77</v>
      </c>
      <c r="AY233" s="13" t="s">
        <v>120</v>
      </c>
      <c r="BE233" s="164">
        <f>IF(N233="základní",J233,0)</f>
        <v>0</v>
      </c>
      <c r="BF233" s="164">
        <f>IF(N233="snížená",J233,0)</f>
        <v>0</v>
      </c>
      <c r="BG233" s="164">
        <f>IF(N233="zákl. přenesená",J233,0)</f>
        <v>0</v>
      </c>
      <c r="BH233" s="164">
        <f>IF(N233="sníž. přenesená",J233,0)</f>
        <v>0</v>
      </c>
      <c r="BI233" s="164">
        <f>IF(N233="nulová",J233,0)</f>
        <v>0</v>
      </c>
      <c r="BJ233" s="13" t="s">
        <v>75</v>
      </c>
      <c r="BK233" s="164">
        <f>ROUND(I233*H233,2)</f>
        <v>0</v>
      </c>
      <c r="BL233" s="13" t="s">
        <v>201</v>
      </c>
      <c r="BM233" s="163" t="s">
        <v>397</v>
      </c>
    </row>
    <row r="234" spans="2:63" s="139" customFormat="1" ht="22.9" customHeight="1">
      <c r="B234" s="140"/>
      <c r="D234" s="141" t="s">
        <v>67</v>
      </c>
      <c r="E234" s="150" t="s">
        <v>398</v>
      </c>
      <c r="F234" s="150" t="s">
        <v>399</v>
      </c>
      <c r="J234" s="151">
        <f>BK234</f>
        <v>0</v>
      </c>
      <c r="L234" s="140"/>
      <c r="M234" s="144"/>
      <c r="N234" s="145"/>
      <c r="O234" s="145"/>
      <c r="P234" s="146">
        <f>SUM(P235:P236)</f>
        <v>6.84335</v>
      </c>
      <c r="Q234" s="145"/>
      <c r="R234" s="146">
        <f>SUM(R235:R236)</f>
        <v>0.034569499999999996</v>
      </c>
      <c r="S234" s="145"/>
      <c r="T234" s="147">
        <f>SUM(T235:T236)</f>
        <v>0</v>
      </c>
      <c r="AR234" s="141" t="s">
        <v>77</v>
      </c>
      <c r="AT234" s="148" t="s">
        <v>67</v>
      </c>
      <c r="AU234" s="148" t="s">
        <v>75</v>
      </c>
      <c r="AY234" s="141" t="s">
        <v>120</v>
      </c>
      <c r="BK234" s="149">
        <f>SUM(BK235:BK236)</f>
        <v>0</v>
      </c>
    </row>
    <row r="235" spans="1:65" s="31" customFormat="1" ht="24.25" customHeight="1">
      <c r="A235" s="29"/>
      <c r="B235" s="30"/>
      <c r="C235" s="152" t="s">
        <v>400</v>
      </c>
      <c r="D235" s="152" t="s">
        <v>123</v>
      </c>
      <c r="E235" s="153" t="s">
        <v>401</v>
      </c>
      <c r="F235" s="154" t="s">
        <v>402</v>
      </c>
      <c r="G235" s="155" t="s">
        <v>132</v>
      </c>
      <c r="H235" s="156">
        <v>70.55</v>
      </c>
      <c r="I235" s="7">
        <v>0</v>
      </c>
      <c r="J235" s="157">
        <f>ROUND(I235*H235,2)</f>
        <v>0</v>
      </c>
      <c r="K235" s="158"/>
      <c r="L235" s="30"/>
      <c r="M235" s="159" t="s">
        <v>1</v>
      </c>
      <c r="N235" s="160" t="s">
        <v>33</v>
      </c>
      <c r="O235" s="161">
        <v>0.033</v>
      </c>
      <c r="P235" s="161">
        <f>O235*H235</f>
        <v>2.32815</v>
      </c>
      <c r="Q235" s="161">
        <v>0.0002</v>
      </c>
      <c r="R235" s="161">
        <f>Q235*H235</f>
        <v>0.01411</v>
      </c>
      <c r="S235" s="161">
        <v>0</v>
      </c>
      <c r="T235" s="162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3" t="s">
        <v>201</v>
      </c>
      <c r="AT235" s="163" t="s">
        <v>123</v>
      </c>
      <c r="AU235" s="163" t="s">
        <v>77</v>
      </c>
      <c r="AY235" s="13" t="s">
        <v>120</v>
      </c>
      <c r="BE235" s="164">
        <f>IF(N235="základní",J235,0)</f>
        <v>0</v>
      </c>
      <c r="BF235" s="164">
        <f>IF(N235="snížená",J235,0)</f>
        <v>0</v>
      </c>
      <c r="BG235" s="164">
        <f>IF(N235="zákl. přenesená",J235,0)</f>
        <v>0</v>
      </c>
      <c r="BH235" s="164">
        <f>IF(N235="sníž. přenesená",J235,0)</f>
        <v>0</v>
      </c>
      <c r="BI235" s="164">
        <f>IF(N235="nulová",J235,0)</f>
        <v>0</v>
      </c>
      <c r="BJ235" s="13" t="s">
        <v>75</v>
      </c>
      <c r="BK235" s="164">
        <f>ROUND(I235*H235,2)</f>
        <v>0</v>
      </c>
      <c r="BL235" s="13" t="s">
        <v>201</v>
      </c>
      <c r="BM235" s="163" t="s">
        <v>403</v>
      </c>
    </row>
    <row r="236" spans="1:65" s="31" customFormat="1" ht="24.25" customHeight="1">
      <c r="A236" s="29"/>
      <c r="B236" s="30"/>
      <c r="C236" s="152" t="s">
        <v>404</v>
      </c>
      <c r="D236" s="152" t="s">
        <v>123</v>
      </c>
      <c r="E236" s="153" t="s">
        <v>405</v>
      </c>
      <c r="F236" s="154" t="s">
        <v>406</v>
      </c>
      <c r="G236" s="155" t="s">
        <v>132</v>
      </c>
      <c r="H236" s="156">
        <v>70.55</v>
      </c>
      <c r="I236" s="7">
        <v>0</v>
      </c>
      <c r="J236" s="157">
        <f>ROUND(I236*H236,2)</f>
        <v>0</v>
      </c>
      <c r="K236" s="158"/>
      <c r="L236" s="30"/>
      <c r="M236" s="159" t="s">
        <v>1</v>
      </c>
      <c r="N236" s="160" t="s">
        <v>33</v>
      </c>
      <c r="O236" s="161">
        <v>0.064</v>
      </c>
      <c r="P236" s="161">
        <f>O236*H236</f>
        <v>4.5152</v>
      </c>
      <c r="Q236" s="161">
        <v>0.00029</v>
      </c>
      <c r="R236" s="161">
        <f>Q236*H236</f>
        <v>0.0204595</v>
      </c>
      <c r="S236" s="161">
        <v>0</v>
      </c>
      <c r="T236" s="162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3" t="s">
        <v>201</v>
      </c>
      <c r="AT236" s="163" t="s">
        <v>123</v>
      </c>
      <c r="AU236" s="163" t="s">
        <v>77</v>
      </c>
      <c r="AY236" s="13" t="s">
        <v>120</v>
      </c>
      <c r="BE236" s="164">
        <f>IF(N236="základní",J236,0)</f>
        <v>0</v>
      </c>
      <c r="BF236" s="164">
        <f>IF(N236="snížená",J236,0)</f>
        <v>0</v>
      </c>
      <c r="BG236" s="164">
        <f>IF(N236="zákl. přenesená",J236,0)</f>
        <v>0</v>
      </c>
      <c r="BH236" s="164">
        <f>IF(N236="sníž. přenesená",J236,0)</f>
        <v>0</v>
      </c>
      <c r="BI236" s="164">
        <f>IF(N236="nulová",J236,0)</f>
        <v>0</v>
      </c>
      <c r="BJ236" s="13" t="s">
        <v>75</v>
      </c>
      <c r="BK236" s="164">
        <f>ROUND(I236*H236,2)</f>
        <v>0</v>
      </c>
      <c r="BL236" s="13" t="s">
        <v>201</v>
      </c>
      <c r="BM236" s="163" t="s">
        <v>407</v>
      </c>
    </row>
    <row r="237" spans="2:63" s="139" customFormat="1" ht="25.9" customHeight="1">
      <c r="B237" s="140"/>
      <c r="D237" s="141" t="s">
        <v>67</v>
      </c>
      <c r="E237" s="142" t="s">
        <v>408</v>
      </c>
      <c r="F237" s="142" t="s">
        <v>409</v>
      </c>
      <c r="J237" s="143">
        <f>BK237</f>
        <v>0</v>
      </c>
      <c r="L237" s="140"/>
      <c r="M237" s="144"/>
      <c r="N237" s="145"/>
      <c r="O237" s="145"/>
      <c r="P237" s="146">
        <f>P238+P240</f>
        <v>0</v>
      </c>
      <c r="Q237" s="145"/>
      <c r="R237" s="146">
        <f>R238+R240</f>
        <v>0</v>
      </c>
      <c r="S237" s="145"/>
      <c r="T237" s="147">
        <f>T238+T240</f>
        <v>0</v>
      </c>
      <c r="AR237" s="141" t="s">
        <v>144</v>
      </c>
      <c r="AT237" s="148" t="s">
        <v>67</v>
      </c>
      <c r="AU237" s="148" t="s">
        <v>68</v>
      </c>
      <c r="AY237" s="141" t="s">
        <v>120</v>
      </c>
      <c r="BK237" s="149">
        <f>BK238+BK240</f>
        <v>0</v>
      </c>
    </row>
    <row r="238" spans="2:63" s="139" customFormat="1" ht="22.9" customHeight="1">
      <c r="B238" s="140"/>
      <c r="D238" s="141" t="s">
        <v>67</v>
      </c>
      <c r="E238" s="150" t="s">
        <v>410</v>
      </c>
      <c r="F238" s="150" t="s">
        <v>411</v>
      </c>
      <c r="J238" s="151">
        <f>BK238</f>
        <v>0</v>
      </c>
      <c r="L238" s="140"/>
      <c r="M238" s="144"/>
      <c r="N238" s="145"/>
      <c r="O238" s="145"/>
      <c r="P238" s="146">
        <f>P239</f>
        <v>0</v>
      </c>
      <c r="Q238" s="145"/>
      <c r="R238" s="146">
        <f>R239</f>
        <v>0</v>
      </c>
      <c r="S238" s="145"/>
      <c r="T238" s="147">
        <f>T239</f>
        <v>0</v>
      </c>
      <c r="AR238" s="141" t="s">
        <v>144</v>
      </c>
      <c r="AT238" s="148" t="s">
        <v>67</v>
      </c>
      <c r="AU238" s="148" t="s">
        <v>75</v>
      </c>
      <c r="AY238" s="141" t="s">
        <v>120</v>
      </c>
      <c r="BK238" s="149">
        <f>BK239</f>
        <v>0</v>
      </c>
    </row>
    <row r="239" spans="1:65" s="31" customFormat="1" ht="21.75" customHeight="1">
      <c r="A239" s="29"/>
      <c r="B239" s="30"/>
      <c r="C239" s="152" t="s">
        <v>412</v>
      </c>
      <c r="D239" s="152" t="s">
        <v>123</v>
      </c>
      <c r="E239" s="153" t="s">
        <v>413</v>
      </c>
      <c r="F239" s="154" t="s">
        <v>414</v>
      </c>
      <c r="G239" s="155" t="s">
        <v>423</v>
      </c>
      <c r="H239" s="156">
        <v>1</v>
      </c>
      <c r="I239" s="7">
        <v>0</v>
      </c>
      <c r="J239" s="157">
        <f>ROUND(I239*H239,2)</f>
        <v>0</v>
      </c>
      <c r="K239" s="158"/>
      <c r="L239" s="30"/>
      <c r="M239" s="159" t="s">
        <v>1</v>
      </c>
      <c r="N239" s="160" t="s">
        <v>33</v>
      </c>
      <c r="O239" s="161">
        <v>0</v>
      </c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3" t="s">
        <v>416</v>
      </c>
      <c r="AT239" s="163" t="s">
        <v>123</v>
      </c>
      <c r="AU239" s="163" t="s">
        <v>77</v>
      </c>
      <c r="AY239" s="13" t="s">
        <v>120</v>
      </c>
      <c r="BE239" s="164">
        <f>IF(N239="základní",J239,0)</f>
        <v>0</v>
      </c>
      <c r="BF239" s="164">
        <f>IF(N239="snížená",J239,0)</f>
        <v>0</v>
      </c>
      <c r="BG239" s="164">
        <f>IF(N239="zákl. přenesená",J239,0)</f>
        <v>0</v>
      </c>
      <c r="BH239" s="164">
        <f>IF(N239="sníž. přenesená",J239,0)</f>
        <v>0</v>
      </c>
      <c r="BI239" s="164">
        <f>IF(N239="nulová",J239,0)</f>
        <v>0</v>
      </c>
      <c r="BJ239" s="13" t="s">
        <v>75</v>
      </c>
      <c r="BK239" s="164">
        <f>ROUND(I239*H239,2)</f>
        <v>0</v>
      </c>
      <c r="BL239" s="13" t="s">
        <v>416</v>
      </c>
      <c r="BM239" s="163" t="s">
        <v>417</v>
      </c>
    </row>
    <row r="240" spans="2:63" s="139" customFormat="1" ht="22.9" customHeight="1">
      <c r="B240" s="140"/>
      <c r="D240" s="141" t="s">
        <v>67</v>
      </c>
      <c r="E240" s="150" t="s">
        <v>418</v>
      </c>
      <c r="F240" s="150" t="s">
        <v>419</v>
      </c>
      <c r="J240" s="151">
        <f>BK240</f>
        <v>0</v>
      </c>
      <c r="L240" s="140"/>
      <c r="M240" s="144"/>
      <c r="N240" s="145"/>
      <c r="O240" s="145"/>
      <c r="P240" s="146">
        <f>P241</f>
        <v>0</v>
      </c>
      <c r="Q240" s="145"/>
      <c r="R240" s="146">
        <f>R241</f>
        <v>0</v>
      </c>
      <c r="S240" s="145"/>
      <c r="T240" s="147">
        <f>T241</f>
        <v>0</v>
      </c>
      <c r="AR240" s="141" t="s">
        <v>144</v>
      </c>
      <c r="AT240" s="148" t="s">
        <v>67</v>
      </c>
      <c r="AU240" s="148" t="s">
        <v>75</v>
      </c>
      <c r="AY240" s="141" t="s">
        <v>120</v>
      </c>
      <c r="BK240" s="149">
        <f>BK241</f>
        <v>0</v>
      </c>
    </row>
    <row r="241" spans="1:65" s="31" customFormat="1" ht="24.25" customHeight="1">
      <c r="A241" s="29"/>
      <c r="B241" s="30"/>
      <c r="C241" s="152" t="s">
        <v>420</v>
      </c>
      <c r="D241" s="152" t="s">
        <v>123</v>
      </c>
      <c r="E241" s="153" t="s">
        <v>421</v>
      </c>
      <c r="F241" s="154" t="s">
        <v>422</v>
      </c>
      <c r="G241" s="155" t="s">
        <v>423</v>
      </c>
      <c r="H241" s="156">
        <v>1</v>
      </c>
      <c r="I241" s="7">
        <v>0</v>
      </c>
      <c r="J241" s="157">
        <f>ROUND(I241*H241,2)</f>
        <v>0</v>
      </c>
      <c r="K241" s="158"/>
      <c r="L241" s="30"/>
      <c r="M241" s="194" t="s">
        <v>1</v>
      </c>
      <c r="N241" s="195" t="s">
        <v>33</v>
      </c>
      <c r="O241" s="196">
        <v>0</v>
      </c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3" t="s">
        <v>416</v>
      </c>
      <c r="AT241" s="163" t="s">
        <v>123</v>
      </c>
      <c r="AU241" s="163" t="s">
        <v>77</v>
      </c>
      <c r="AY241" s="13" t="s">
        <v>120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3" t="s">
        <v>75</v>
      </c>
      <c r="BK241" s="164">
        <f>ROUND(I241*H241,2)</f>
        <v>0</v>
      </c>
      <c r="BL241" s="13" t="s">
        <v>416</v>
      </c>
      <c r="BM241" s="163" t="s">
        <v>424</v>
      </c>
    </row>
    <row r="242" spans="1:31" s="31" customFormat="1" ht="7" customHeight="1">
      <c r="A242" s="29"/>
      <c r="B242" s="44"/>
      <c r="C242" s="45"/>
      <c r="D242" s="45"/>
      <c r="E242" s="45"/>
      <c r="F242" s="45"/>
      <c r="G242" s="45"/>
      <c r="H242" s="45"/>
      <c r="I242" s="45"/>
      <c r="J242" s="45"/>
      <c r="K242" s="45"/>
      <c r="L242" s="30"/>
      <c r="M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</row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</sheetData>
  <sheetProtection password="D62F" sheet="1" objects="1" scenarios="1"/>
  <autoFilter ref="C130:K24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zoomScale="145" zoomScaleNormal="145" workbookViewId="0" topLeftCell="A201">
      <selection activeCell="F162" sqref="F1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s="2" customFormat="1" ht="12"/>
    <row r="2" spans="12:46" s="2" customFormat="1" ht="37" customHeight="1">
      <c r="L2" s="332" t="s">
        <v>5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3" t="s">
        <v>79</v>
      </c>
    </row>
    <row r="3" spans="2:46" s="2" customFormat="1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77</v>
      </c>
    </row>
    <row r="4" spans="2:46" s="2" customFormat="1" ht="25" customHeight="1">
      <c r="B4" s="16"/>
      <c r="D4" s="17" t="s">
        <v>82</v>
      </c>
      <c r="L4" s="16"/>
      <c r="M4" s="93" t="s">
        <v>10</v>
      </c>
      <c r="AT4" s="13" t="s">
        <v>3</v>
      </c>
    </row>
    <row r="5" spans="2:12" s="2" customFormat="1" ht="7" customHeight="1">
      <c r="B5" s="16"/>
      <c r="L5" s="16"/>
    </row>
    <row r="6" spans="2:12" s="2" customFormat="1" ht="12" customHeight="1">
      <c r="B6" s="16"/>
      <c r="D6" s="21" t="s">
        <v>14</v>
      </c>
      <c r="L6" s="16"/>
    </row>
    <row r="7" spans="2:12" s="2" customFormat="1" ht="16.5" customHeight="1">
      <c r="B7" s="16"/>
      <c r="E7" s="347" t="str">
        <f>'Rekapitulace stavby'!K6</f>
        <v xml:space="preserve">ZOO DK - Safarikemp - rekonstrukce bungalovů </v>
      </c>
      <c r="F7" s="348"/>
      <c r="G7" s="348"/>
      <c r="H7" s="348"/>
      <c r="L7" s="16"/>
    </row>
    <row r="8" spans="1:31" s="31" customFormat="1" ht="12" customHeight="1">
      <c r="A8" s="29"/>
      <c r="B8" s="30"/>
      <c r="C8" s="29"/>
      <c r="D8" s="21" t="s">
        <v>83</v>
      </c>
      <c r="E8" s="29"/>
      <c r="F8" s="29"/>
      <c r="G8" s="29"/>
      <c r="H8" s="29"/>
      <c r="I8" s="29"/>
      <c r="J8" s="29"/>
      <c r="K8" s="29"/>
      <c r="L8" s="3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31" customFormat="1" ht="16.5" customHeight="1">
      <c r="A9" s="29"/>
      <c r="B9" s="30"/>
      <c r="C9" s="29"/>
      <c r="D9" s="29"/>
      <c r="E9" s="333" t="s">
        <v>425</v>
      </c>
      <c r="F9" s="346"/>
      <c r="G9" s="346"/>
      <c r="H9" s="346"/>
      <c r="I9" s="29"/>
      <c r="J9" s="29"/>
      <c r="K9" s="29"/>
      <c r="L9" s="3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31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31" customFormat="1" ht="12" customHeight="1">
      <c r="A11" s="29"/>
      <c r="B11" s="30"/>
      <c r="C11" s="29"/>
      <c r="D11" s="21" t="s">
        <v>15</v>
      </c>
      <c r="E11" s="29"/>
      <c r="F11" s="22" t="s">
        <v>1</v>
      </c>
      <c r="G11" s="29"/>
      <c r="H11" s="29"/>
      <c r="I11" s="21" t="s">
        <v>16</v>
      </c>
      <c r="J11" s="22" t="s">
        <v>1</v>
      </c>
      <c r="K11" s="29"/>
      <c r="L11" s="3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1" customFormat="1" ht="12" customHeight="1">
      <c r="A12" s="29"/>
      <c r="B12" s="30"/>
      <c r="C12" s="29"/>
      <c r="D12" s="21" t="s">
        <v>17</v>
      </c>
      <c r="E12" s="29"/>
      <c r="F12" s="22" t="s">
        <v>18</v>
      </c>
      <c r="G12" s="29"/>
      <c r="H12" s="29"/>
      <c r="I12" s="21" t="s">
        <v>19</v>
      </c>
      <c r="J12" s="94">
        <f>'Rekapitulace stavby'!AN8</f>
        <v>0</v>
      </c>
      <c r="K12" s="29"/>
      <c r="L12" s="3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1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31" customFormat="1" ht="12" customHeight="1">
      <c r="A14" s="29"/>
      <c r="B14" s="30"/>
      <c r="C14" s="29"/>
      <c r="D14" s="21" t="s">
        <v>20</v>
      </c>
      <c r="E14" s="29"/>
      <c r="F14" s="29"/>
      <c r="G14" s="29"/>
      <c r="H14" s="29"/>
      <c r="I14" s="21" t="s">
        <v>21</v>
      </c>
      <c r="J14" s="22" t="str">
        <f>IF('Rekapitulace stavby'!AN10="","",'Rekapitulace stavby'!AN10)</f>
        <v/>
      </c>
      <c r="K14" s="29"/>
      <c r="L14" s="38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31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1" t="s">
        <v>22</v>
      </c>
      <c r="J15" s="22" t="str">
        <f>IF('Rekapitulace stavby'!AN11="","",'Rekapitulace stavby'!AN11)</f>
        <v/>
      </c>
      <c r="K15" s="29"/>
      <c r="L15" s="3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31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8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31" customFormat="1" ht="12" customHeight="1">
      <c r="A17" s="29"/>
      <c r="B17" s="30"/>
      <c r="C17" s="29"/>
      <c r="D17" s="21" t="s">
        <v>23</v>
      </c>
      <c r="E17" s="29"/>
      <c r="F17" s="29"/>
      <c r="G17" s="29"/>
      <c r="H17" s="29"/>
      <c r="I17" s="21" t="s">
        <v>21</v>
      </c>
      <c r="J17" s="11" t="str">
        <f>'Rekapitulace stavby'!AN13</f>
        <v/>
      </c>
      <c r="K17" s="29"/>
      <c r="L17" s="38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31" customFormat="1" ht="18" customHeight="1">
      <c r="A18" s="29"/>
      <c r="B18" s="30"/>
      <c r="C18" s="29"/>
      <c r="D18" s="29"/>
      <c r="E18" s="349" t="str">
        <f>'Rekapitulace stavby'!E14</f>
        <v xml:space="preserve"> </v>
      </c>
      <c r="F18" s="349"/>
      <c r="G18" s="349"/>
      <c r="H18" s="349"/>
      <c r="I18" s="21" t="s">
        <v>22</v>
      </c>
      <c r="J18" s="11" t="str">
        <f>'Rekapitulace stavby'!AN14</f>
        <v/>
      </c>
      <c r="K18" s="29"/>
      <c r="L18" s="3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31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31" customFormat="1" ht="12" customHeight="1">
      <c r="A20" s="29"/>
      <c r="B20" s="30"/>
      <c r="C20" s="29"/>
      <c r="D20" s="21" t="s">
        <v>24</v>
      </c>
      <c r="E20" s="29"/>
      <c r="F20" s="29"/>
      <c r="G20" s="29"/>
      <c r="H20" s="29"/>
      <c r="I20" s="21" t="s">
        <v>21</v>
      </c>
      <c r="J20" s="22" t="str">
        <f>IF('Rekapitulace stavby'!AN16="","",'Rekapitulace stavby'!AN16)</f>
        <v/>
      </c>
      <c r="K20" s="29"/>
      <c r="L20" s="3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31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1" t="s">
        <v>22</v>
      </c>
      <c r="J21" s="22" t="str">
        <f>IF('Rekapitulace stavby'!AN17="","",'Rekapitulace stavby'!AN17)</f>
        <v/>
      </c>
      <c r="K21" s="29"/>
      <c r="L21" s="3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31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31" customFormat="1" ht="12" customHeight="1">
      <c r="A23" s="29"/>
      <c r="B23" s="30"/>
      <c r="C23" s="29"/>
      <c r="D23" s="21" t="s">
        <v>26</v>
      </c>
      <c r="E23" s="29"/>
      <c r="F23" s="29"/>
      <c r="G23" s="29"/>
      <c r="H23" s="29"/>
      <c r="I23" s="21" t="s">
        <v>21</v>
      </c>
      <c r="J23" s="22" t="str">
        <f>IF('Rekapitulace stavby'!AN19="","",'Rekapitulace stavby'!AN19)</f>
        <v/>
      </c>
      <c r="K23" s="29"/>
      <c r="L23" s="3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1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1" t="s">
        <v>22</v>
      </c>
      <c r="J24" s="22" t="str">
        <f>IF('Rekapitulace stavby'!AN20="","",'Rekapitulace stavby'!AN20)</f>
        <v/>
      </c>
      <c r="K24" s="29"/>
      <c r="L24" s="3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31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31" customFormat="1" ht="12" customHeight="1">
      <c r="A26" s="29"/>
      <c r="B26" s="30"/>
      <c r="C26" s="29"/>
      <c r="D26" s="21" t="s">
        <v>27</v>
      </c>
      <c r="E26" s="29"/>
      <c r="F26" s="29"/>
      <c r="G26" s="29"/>
      <c r="H26" s="29"/>
      <c r="I26" s="29"/>
      <c r="J26" s="29"/>
      <c r="K26" s="29"/>
      <c r="L26" s="3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98" customFormat="1" ht="16.5" customHeight="1">
      <c r="A27" s="95"/>
      <c r="B27" s="96"/>
      <c r="C27" s="95"/>
      <c r="D27" s="95"/>
      <c r="E27" s="314" t="s">
        <v>1</v>
      </c>
      <c r="F27" s="314"/>
      <c r="G27" s="314"/>
      <c r="H27" s="314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31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31" customFormat="1" ht="7" customHeight="1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3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1" customFormat="1" ht="25.4" customHeight="1">
      <c r="A30" s="29"/>
      <c r="B30" s="30"/>
      <c r="C30" s="29"/>
      <c r="D30" s="99" t="s">
        <v>28</v>
      </c>
      <c r="E30" s="29"/>
      <c r="F30" s="29"/>
      <c r="G30" s="29"/>
      <c r="H30" s="29"/>
      <c r="I30" s="29"/>
      <c r="J30" s="100">
        <f>ROUND(J125,2)</f>
        <v>0</v>
      </c>
      <c r="K30" s="29"/>
      <c r="L30" s="3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31" customFormat="1" ht="7" customHeight="1">
      <c r="A31" s="29"/>
      <c r="B31" s="30"/>
      <c r="C31" s="29"/>
      <c r="D31" s="64"/>
      <c r="E31" s="64"/>
      <c r="F31" s="64"/>
      <c r="G31" s="64"/>
      <c r="H31" s="64"/>
      <c r="I31" s="64"/>
      <c r="J31" s="64"/>
      <c r="K31" s="64"/>
      <c r="L31" s="3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31" customFormat="1" ht="14.5" customHeight="1">
      <c r="A32" s="29"/>
      <c r="B32" s="30"/>
      <c r="C32" s="29"/>
      <c r="D32" s="29"/>
      <c r="E32" s="29"/>
      <c r="F32" s="101" t="s">
        <v>30</v>
      </c>
      <c r="G32" s="29"/>
      <c r="H32" s="29"/>
      <c r="I32" s="101" t="s">
        <v>29</v>
      </c>
      <c r="J32" s="101" t="s">
        <v>31</v>
      </c>
      <c r="K32" s="29"/>
      <c r="L32" s="3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31" customFormat="1" ht="14.5" customHeight="1">
      <c r="A33" s="29"/>
      <c r="B33" s="30"/>
      <c r="C33" s="29"/>
      <c r="D33" s="102" t="s">
        <v>32</v>
      </c>
      <c r="E33" s="21" t="s">
        <v>33</v>
      </c>
      <c r="F33" s="103">
        <f>ROUND((SUM(BE125:BE186)),2)</f>
        <v>0</v>
      </c>
      <c r="G33" s="29"/>
      <c r="H33" s="29"/>
      <c r="I33" s="104">
        <v>0.21</v>
      </c>
      <c r="J33" s="103">
        <f>ROUND(((SUM(BE125:BE186))*I33),2)</f>
        <v>0</v>
      </c>
      <c r="K33" s="29"/>
      <c r="L33" s="3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1" customFormat="1" ht="14.5" customHeight="1">
      <c r="A34" s="29"/>
      <c r="B34" s="30"/>
      <c r="C34" s="29"/>
      <c r="D34" s="29"/>
      <c r="E34" s="21" t="s">
        <v>34</v>
      </c>
      <c r="F34" s="103">
        <f>ROUND((SUM(BF125:BF186)),2)</f>
        <v>0</v>
      </c>
      <c r="G34" s="29"/>
      <c r="H34" s="29"/>
      <c r="I34" s="104">
        <v>0.15</v>
      </c>
      <c r="J34" s="103">
        <f>ROUND(((SUM(BF125:BF186))*I34),2)</f>
        <v>0</v>
      </c>
      <c r="K34" s="29"/>
      <c r="L34" s="3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31" customFormat="1" ht="14.5" customHeight="1" hidden="1">
      <c r="A35" s="29"/>
      <c r="B35" s="30"/>
      <c r="C35" s="29"/>
      <c r="D35" s="29"/>
      <c r="E35" s="21" t="s">
        <v>35</v>
      </c>
      <c r="F35" s="103">
        <f>ROUND((SUM(BG125:BG186)),2)</f>
        <v>0</v>
      </c>
      <c r="G35" s="29"/>
      <c r="H35" s="29"/>
      <c r="I35" s="104">
        <v>0.21</v>
      </c>
      <c r="J35" s="103">
        <f>0</f>
        <v>0</v>
      </c>
      <c r="K35" s="29"/>
      <c r="L35" s="3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31" customFormat="1" ht="14.5" customHeight="1" hidden="1">
      <c r="A36" s="29"/>
      <c r="B36" s="30"/>
      <c r="C36" s="29"/>
      <c r="D36" s="29"/>
      <c r="E36" s="21" t="s">
        <v>36</v>
      </c>
      <c r="F36" s="103">
        <f>ROUND((SUM(BH125:BH186)),2)</f>
        <v>0</v>
      </c>
      <c r="G36" s="29"/>
      <c r="H36" s="29"/>
      <c r="I36" s="104">
        <v>0.15</v>
      </c>
      <c r="J36" s="103">
        <f>0</f>
        <v>0</v>
      </c>
      <c r="K36" s="29"/>
      <c r="L36" s="3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31" customFormat="1" ht="14.5" customHeight="1" hidden="1">
      <c r="A37" s="29"/>
      <c r="B37" s="30"/>
      <c r="C37" s="29"/>
      <c r="D37" s="29"/>
      <c r="E37" s="21" t="s">
        <v>37</v>
      </c>
      <c r="F37" s="103">
        <f>ROUND((SUM(BI125:BI186)),2)</f>
        <v>0</v>
      </c>
      <c r="G37" s="29"/>
      <c r="H37" s="29"/>
      <c r="I37" s="104">
        <v>0</v>
      </c>
      <c r="J37" s="103">
        <f>0</f>
        <v>0</v>
      </c>
      <c r="K37" s="29"/>
      <c r="L37" s="3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31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31" customFormat="1" ht="25.4" customHeight="1">
      <c r="A39" s="29"/>
      <c r="B39" s="30"/>
      <c r="C39" s="105"/>
      <c r="D39" s="106" t="s">
        <v>38</v>
      </c>
      <c r="E39" s="58"/>
      <c r="F39" s="58"/>
      <c r="G39" s="107" t="s">
        <v>39</v>
      </c>
      <c r="H39" s="108" t="s">
        <v>40</v>
      </c>
      <c r="I39" s="58"/>
      <c r="J39" s="109">
        <f>SUM(J30:J37)</f>
        <v>0</v>
      </c>
      <c r="K39" s="110"/>
      <c r="L39" s="3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31" customFormat="1" ht="14.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2" customFormat="1" ht="14.5" customHeight="1">
      <c r="B41" s="16"/>
      <c r="L41" s="16"/>
    </row>
    <row r="42" spans="2:12" s="2" customFormat="1" ht="14.5" customHeight="1">
      <c r="B42" s="16"/>
      <c r="L42" s="16"/>
    </row>
    <row r="43" spans="2:12" s="2" customFormat="1" ht="14.5" customHeight="1">
      <c r="B43" s="16"/>
      <c r="L43" s="16"/>
    </row>
    <row r="44" spans="2:12" s="2" customFormat="1" ht="14.5" customHeight="1">
      <c r="B44" s="16"/>
      <c r="L44" s="16"/>
    </row>
    <row r="45" spans="2:12" s="2" customFormat="1" ht="14.5" customHeight="1">
      <c r="B45" s="16"/>
      <c r="L45" s="16"/>
    </row>
    <row r="46" spans="2:12" s="2" customFormat="1" ht="14.5" customHeight="1">
      <c r="B46" s="16"/>
      <c r="L46" s="16"/>
    </row>
    <row r="47" spans="2:12" s="2" customFormat="1" ht="14.5" customHeight="1">
      <c r="B47" s="16"/>
      <c r="L47" s="16"/>
    </row>
    <row r="48" spans="2:12" s="2" customFormat="1" ht="14.5" customHeight="1">
      <c r="B48" s="16"/>
      <c r="L48" s="16"/>
    </row>
    <row r="49" spans="2:12" s="2" customFormat="1" ht="14.5" customHeight="1">
      <c r="B49" s="16"/>
      <c r="L49" s="16"/>
    </row>
    <row r="50" spans="2:12" s="31" customFormat="1" ht="14.5" customHeight="1">
      <c r="B50" s="38"/>
      <c r="D50" s="39" t="s">
        <v>41</v>
      </c>
      <c r="E50" s="40"/>
      <c r="F50" s="40"/>
      <c r="G50" s="39" t="s">
        <v>42</v>
      </c>
      <c r="H50" s="40"/>
      <c r="I50" s="40"/>
      <c r="J50" s="40"/>
      <c r="K50" s="40"/>
      <c r="L50" s="38"/>
    </row>
    <row r="51" spans="2:12" s="2" customFormat="1" ht="12">
      <c r="B51" s="16"/>
      <c r="L51" s="16"/>
    </row>
    <row r="52" spans="2:12" s="2" customFormat="1" ht="12">
      <c r="B52" s="16"/>
      <c r="L52" s="16"/>
    </row>
    <row r="53" spans="2:12" s="2" customFormat="1" ht="12">
      <c r="B53" s="16"/>
      <c r="L53" s="16"/>
    </row>
    <row r="54" spans="2:12" s="2" customFormat="1" ht="12">
      <c r="B54" s="16"/>
      <c r="L54" s="16"/>
    </row>
    <row r="55" spans="2:12" s="2" customFormat="1" ht="12">
      <c r="B55" s="16"/>
      <c r="L55" s="16"/>
    </row>
    <row r="56" spans="2:12" s="2" customFormat="1" ht="12">
      <c r="B56" s="16"/>
      <c r="L56" s="16"/>
    </row>
    <row r="57" spans="2:12" s="2" customFormat="1" ht="12">
      <c r="B57" s="16"/>
      <c r="L57" s="16"/>
    </row>
    <row r="58" spans="2:12" s="2" customFormat="1" ht="12">
      <c r="B58" s="16"/>
      <c r="L58" s="16"/>
    </row>
    <row r="59" spans="2:12" s="2" customFormat="1" ht="12">
      <c r="B59" s="16"/>
      <c r="L59" s="16"/>
    </row>
    <row r="60" spans="2:12" s="2" customFormat="1" ht="12">
      <c r="B60" s="16"/>
      <c r="L60" s="16"/>
    </row>
    <row r="61" spans="1:31" s="31" customFormat="1" ht="12.5">
      <c r="A61" s="29"/>
      <c r="B61" s="30"/>
      <c r="C61" s="29"/>
      <c r="D61" s="41" t="s">
        <v>43</v>
      </c>
      <c r="E61" s="42"/>
      <c r="F61" s="111" t="s">
        <v>44</v>
      </c>
      <c r="G61" s="41" t="s">
        <v>43</v>
      </c>
      <c r="H61" s="42"/>
      <c r="I61" s="42"/>
      <c r="J61" s="112" t="s">
        <v>44</v>
      </c>
      <c r="K61" s="42"/>
      <c r="L61" s="38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s="2" customFormat="1" ht="12">
      <c r="B62" s="16"/>
      <c r="L62" s="16"/>
    </row>
    <row r="63" spans="2:12" s="2" customFormat="1" ht="12">
      <c r="B63" s="16"/>
      <c r="L63" s="16"/>
    </row>
    <row r="64" spans="2:12" s="2" customFormat="1" ht="12">
      <c r="B64" s="16"/>
      <c r="L64" s="16"/>
    </row>
    <row r="65" spans="1:31" s="31" customFormat="1" ht="13">
      <c r="A65" s="29"/>
      <c r="B65" s="30"/>
      <c r="C65" s="29"/>
      <c r="D65" s="39" t="s">
        <v>45</v>
      </c>
      <c r="E65" s="43"/>
      <c r="F65" s="43"/>
      <c r="G65" s="39" t="s">
        <v>46</v>
      </c>
      <c r="H65" s="43"/>
      <c r="I65" s="43"/>
      <c r="J65" s="43"/>
      <c r="K65" s="43"/>
      <c r="L65" s="3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s="2" customFormat="1" ht="12">
      <c r="B66" s="16"/>
      <c r="L66" s="16"/>
    </row>
    <row r="67" spans="2:12" s="2" customFormat="1" ht="12">
      <c r="B67" s="16"/>
      <c r="L67" s="16"/>
    </row>
    <row r="68" spans="2:12" s="2" customFormat="1" ht="12">
      <c r="B68" s="16"/>
      <c r="L68" s="16"/>
    </row>
    <row r="69" spans="2:12" s="2" customFormat="1" ht="12">
      <c r="B69" s="16"/>
      <c r="L69" s="16"/>
    </row>
    <row r="70" spans="2:12" s="2" customFormat="1" ht="12">
      <c r="B70" s="16"/>
      <c r="L70" s="16"/>
    </row>
    <row r="71" spans="2:12" s="2" customFormat="1" ht="12">
      <c r="B71" s="16"/>
      <c r="L71" s="16"/>
    </row>
    <row r="72" spans="2:12" s="2" customFormat="1" ht="12">
      <c r="B72" s="16"/>
      <c r="L72" s="16"/>
    </row>
    <row r="73" spans="2:12" s="2" customFormat="1" ht="12">
      <c r="B73" s="16"/>
      <c r="L73" s="16"/>
    </row>
    <row r="74" spans="2:12" s="2" customFormat="1" ht="12">
      <c r="B74" s="16"/>
      <c r="L74" s="16"/>
    </row>
    <row r="75" spans="2:12" s="2" customFormat="1" ht="12">
      <c r="B75" s="16"/>
      <c r="L75" s="16"/>
    </row>
    <row r="76" spans="1:31" s="31" customFormat="1" ht="12.5">
      <c r="A76" s="29"/>
      <c r="B76" s="30"/>
      <c r="C76" s="29"/>
      <c r="D76" s="41" t="s">
        <v>43</v>
      </c>
      <c r="E76" s="42"/>
      <c r="F76" s="111" t="s">
        <v>44</v>
      </c>
      <c r="G76" s="41" t="s">
        <v>43</v>
      </c>
      <c r="H76" s="42"/>
      <c r="I76" s="42"/>
      <c r="J76" s="112" t="s">
        <v>44</v>
      </c>
      <c r="K76" s="42"/>
      <c r="L76" s="38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31" customFormat="1" ht="14.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8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="2" customFormat="1" ht="12"/>
    <row r="79" s="2" customFormat="1" ht="12"/>
    <row r="80" s="2" customFormat="1" ht="12"/>
    <row r="81" spans="1:31" s="31" customFormat="1" ht="7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8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31" customFormat="1" ht="25" customHeight="1" hidden="1">
      <c r="A82" s="29"/>
      <c r="B82" s="30"/>
      <c r="C82" s="17" t="s">
        <v>85</v>
      </c>
      <c r="D82" s="29"/>
      <c r="E82" s="29"/>
      <c r="F82" s="29"/>
      <c r="G82" s="29"/>
      <c r="H82" s="29"/>
      <c r="I82" s="29"/>
      <c r="J82" s="29"/>
      <c r="K82" s="29"/>
      <c r="L82" s="38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31" customFormat="1" ht="7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8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31" customFormat="1" ht="12" customHeight="1" hidden="1">
      <c r="A84" s="29"/>
      <c r="B84" s="30"/>
      <c r="C84" s="21" t="s">
        <v>14</v>
      </c>
      <c r="D84" s="29"/>
      <c r="E84" s="29"/>
      <c r="F84" s="29"/>
      <c r="G84" s="29"/>
      <c r="H84" s="29"/>
      <c r="I84" s="29"/>
      <c r="J84" s="29"/>
      <c r="K84" s="29"/>
      <c r="L84" s="38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31" customFormat="1" ht="16.5" customHeight="1" hidden="1">
      <c r="A85" s="29"/>
      <c r="B85" s="30"/>
      <c r="C85" s="29"/>
      <c r="D85" s="29"/>
      <c r="E85" s="347" t="str">
        <f>E7</f>
        <v xml:space="preserve">ZOO DK - Safarikemp - rekonstrukce bungalovů </v>
      </c>
      <c r="F85" s="348"/>
      <c r="G85" s="348"/>
      <c r="H85" s="348"/>
      <c r="I85" s="29"/>
      <c r="J85" s="29"/>
      <c r="K85" s="29"/>
      <c r="L85" s="38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31" customFormat="1" ht="12" customHeight="1" hidden="1">
      <c r="A86" s="29"/>
      <c r="B86" s="30"/>
      <c r="C86" s="21" t="s">
        <v>83</v>
      </c>
      <c r="D86" s="29"/>
      <c r="E86" s="29"/>
      <c r="F86" s="29"/>
      <c r="G86" s="29"/>
      <c r="H86" s="29"/>
      <c r="I86" s="29"/>
      <c r="J86" s="29"/>
      <c r="K86" s="29"/>
      <c r="L86" s="38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31" customFormat="1" ht="16.5" customHeight="1" hidden="1">
      <c r="A87" s="29"/>
      <c r="B87" s="30"/>
      <c r="C87" s="29"/>
      <c r="D87" s="29"/>
      <c r="E87" s="333" t="str">
        <f>E9</f>
        <v>02 - ZTI</v>
      </c>
      <c r="F87" s="346"/>
      <c r="G87" s="346"/>
      <c r="H87" s="346"/>
      <c r="I87" s="29"/>
      <c r="J87" s="29"/>
      <c r="K87" s="29"/>
      <c r="L87" s="38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31" customFormat="1" ht="7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8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31" customFormat="1" ht="12" customHeight="1" hidden="1">
      <c r="A89" s="29"/>
      <c r="B89" s="30"/>
      <c r="C89" s="21" t="s">
        <v>17</v>
      </c>
      <c r="D89" s="29"/>
      <c r="E89" s="29"/>
      <c r="F89" s="22" t="str">
        <f>F12</f>
        <v xml:space="preserve"> </v>
      </c>
      <c r="G89" s="29"/>
      <c r="H89" s="29"/>
      <c r="I89" s="21" t="s">
        <v>19</v>
      </c>
      <c r="J89" s="94">
        <f>IF(J12="","",J12)</f>
        <v>0</v>
      </c>
      <c r="K89" s="29"/>
      <c r="L89" s="38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31" customFormat="1" ht="7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8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31" customFormat="1" ht="15.25" customHeight="1" hidden="1">
      <c r="A91" s="29"/>
      <c r="B91" s="30"/>
      <c r="C91" s="21" t="s">
        <v>20</v>
      </c>
      <c r="D91" s="29"/>
      <c r="E91" s="29"/>
      <c r="F91" s="22" t="str">
        <f>E15</f>
        <v xml:space="preserve"> </v>
      </c>
      <c r="G91" s="29"/>
      <c r="H91" s="29"/>
      <c r="I91" s="21" t="s">
        <v>24</v>
      </c>
      <c r="J91" s="113" t="str">
        <f>E21</f>
        <v xml:space="preserve"> </v>
      </c>
      <c r="K91" s="29"/>
      <c r="L91" s="38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31" customFormat="1" ht="15.25" customHeight="1" hidden="1">
      <c r="A92" s="29"/>
      <c r="B92" s="30"/>
      <c r="C92" s="21" t="s">
        <v>23</v>
      </c>
      <c r="D92" s="29"/>
      <c r="E92" s="29"/>
      <c r="F92" s="22" t="str">
        <f>IF(E18="","",E18)</f>
        <v xml:space="preserve"> </v>
      </c>
      <c r="G92" s="29"/>
      <c r="H92" s="29"/>
      <c r="I92" s="21" t="s">
        <v>26</v>
      </c>
      <c r="J92" s="113" t="str">
        <f>E24</f>
        <v xml:space="preserve"> </v>
      </c>
      <c r="K92" s="29"/>
      <c r="L92" s="38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31" customFormat="1" ht="10.4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8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31" customFormat="1" ht="29.25" customHeight="1" hidden="1">
      <c r="A94" s="29"/>
      <c r="B94" s="30"/>
      <c r="C94" s="114" t="s">
        <v>86</v>
      </c>
      <c r="D94" s="105"/>
      <c r="E94" s="105"/>
      <c r="F94" s="105"/>
      <c r="G94" s="105"/>
      <c r="H94" s="105"/>
      <c r="I94" s="105"/>
      <c r="J94" s="115" t="s">
        <v>87</v>
      </c>
      <c r="K94" s="105"/>
      <c r="L94" s="38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31" customFormat="1" ht="10.4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8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31" customFormat="1" ht="22.9" customHeight="1" hidden="1">
      <c r="A96" s="29"/>
      <c r="B96" s="30"/>
      <c r="C96" s="116" t="s">
        <v>88</v>
      </c>
      <c r="D96" s="29"/>
      <c r="E96" s="29"/>
      <c r="F96" s="29"/>
      <c r="G96" s="29"/>
      <c r="H96" s="29"/>
      <c r="I96" s="29"/>
      <c r="J96" s="100">
        <f>J125</f>
        <v>0</v>
      </c>
      <c r="K96" s="29"/>
      <c r="L96" s="38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3" t="s">
        <v>89</v>
      </c>
    </row>
    <row r="97" spans="2:12" s="117" customFormat="1" ht="25" customHeight="1" hidden="1">
      <c r="B97" s="118"/>
      <c r="D97" s="119" t="s">
        <v>96</v>
      </c>
      <c r="E97" s="120"/>
      <c r="F97" s="120"/>
      <c r="G97" s="120"/>
      <c r="H97" s="120"/>
      <c r="I97" s="120"/>
      <c r="J97" s="121">
        <f>J126</f>
        <v>0</v>
      </c>
      <c r="L97" s="118"/>
    </row>
    <row r="98" spans="2:12" s="122" customFormat="1" ht="19.9" customHeight="1" hidden="1">
      <c r="B98" s="123"/>
      <c r="D98" s="124" t="s">
        <v>426</v>
      </c>
      <c r="E98" s="125"/>
      <c r="F98" s="125"/>
      <c r="G98" s="125"/>
      <c r="H98" s="125"/>
      <c r="I98" s="125"/>
      <c r="J98" s="126">
        <f>J127</f>
        <v>0</v>
      </c>
      <c r="L98" s="123"/>
    </row>
    <row r="99" spans="2:12" s="122" customFormat="1" ht="19.9" customHeight="1" hidden="1">
      <c r="B99" s="123"/>
      <c r="D99" s="124" t="s">
        <v>427</v>
      </c>
      <c r="E99" s="125"/>
      <c r="F99" s="125"/>
      <c r="G99" s="125"/>
      <c r="H99" s="125"/>
      <c r="I99" s="125"/>
      <c r="J99" s="126">
        <f>J136</f>
        <v>0</v>
      </c>
      <c r="L99" s="123"/>
    </row>
    <row r="100" spans="2:12" s="122" customFormat="1" ht="19.9" customHeight="1" hidden="1">
      <c r="B100" s="123"/>
      <c r="D100" s="124" t="s">
        <v>97</v>
      </c>
      <c r="E100" s="125"/>
      <c r="F100" s="125"/>
      <c r="G100" s="125"/>
      <c r="H100" s="125"/>
      <c r="I100" s="125"/>
      <c r="J100" s="126">
        <f>J152</f>
        <v>0</v>
      </c>
      <c r="L100" s="123"/>
    </row>
    <row r="101" spans="2:12" s="122" customFormat="1" ht="19.9" customHeight="1" hidden="1">
      <c r="B101" s="123"/>
      <c r="D101" s="124" t="s">
        <v>428</v>
      </c>
      <c r="E101" s="125"/>
      <c r="F101" s="125"/>
      <c r="G101" s="125"/>
      <c r="H101" s="125"/>
      <c r="I101" s="125"/>
      <c r="J101" s="126">
        <f>J173</f>
        <v>0</v>
      </c>
      <c r="L101" s="123"/>
    </row>
    <row r="102" spans="2:12" s="122" customFormat="1" ht="19.9" customHeight="1" hidden="1">
      <c r="B102" s="123"/>
      <c r="D102" s="124" t="s">
        <v>429</v>
      </c>
      <c r="E102" s="125"/>
      <c r="F102" s="125"/>
      <c r="G102" s="125"/>
      <c r="H102" s="125"/>
      <c r="I102" s="125"/>
      <c r="J102" s="126">
        <f>J176</f>
        <v>0</v>
      </c>
      <c r="L102" s="123"/>
    </row>
    <row r="103" spans="2:12" s="117" customFormat="1" ht="25" customHeight="1" hidden="1">
      <c r="B103" s="118"/>
      <c r="D103" s="119" t="s">
        <v>430</v>
      </c>
      <c r="E103" s="120"/>
      <c r="F103" s="120"/>
      <c r="G103" s="120"/>
      <c r="H103" s="120"/>
      <c r="I103" s="120"/>
      <c r="J103" s="121">
        <f>J182</f>
        <v>0</v>
      </c>
      <c r="L103" s="118"/>
    </row>
    <row r="104" spans="2:12" s="117" customFormat="1" ht="25" customHeight="1" hidden="1">
      <c r="B104" s="118"/>
      <c r="D104" s="119" t="s">
        <v>102</v>
      </c>
      <c r="E104" s="120"/>
      <c r="F104" s="120"/>
      <c r="G104" s="120"/>
      <c r="H104" s="120"/>
      <c r="I104" s="120"/>
      <c r="J104" s="121">
        <f>J184</f>
        <v>0</v>
      </c>
      <c r="L104" s="118"/>
    </row>
    <row r="105" spans="2:12" s="122" customFormat="1" ht="19.9" customHeight="1" hidden="1">
      <c r="B105" s="123"/>
      <c r="D105" s="124" t="s">
        <v>104</v>
      </c>
      <c r="E105" s="125"/>
      <c r="F105" s="125"/>
      <c r="G105" s="125"/>
      <c r="H105" s="125"/>
      <c r="I105" s="125"/>
      <c r="J105" s="126">
        <f>J185</f>
        <v>0</v>
      </c>
      <c r="L105" s="123"/>
    </row>
    <row r="106" spans="1:31" s="31" customFormat="1" ht="21.75" customHeight="1" hidden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8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31" customFormat="1" ht="7" customHeight="1" hidden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8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="2" customFormat="1" ht="12" hidden="1"/>
    <row r="109" s="2" customFormat="1" ht="12" hidden="1"/>
    <row r="110" s="2" customFormat="1" ht="12" hidden="1"/>
    <row r="111" spans="1:31" s="31" customFormat="1" ht="7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8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31" customFormat="1" ht="25" customHeight="1">
      <c r="A112" s="29"/>
      <c r="B112" s="30"/>
      <c r="C112" s="17" t="s">
        <v>105</v>
      </c>
      <c r="D112" s="29"/>
      <c r="E112" s="29"/>
      <c r="F112" s="29"/>
      <c r="G112" s="29"/>
      <c r="H112" s="29"/>
      <c r="I112" s="29"/>
      <c r="J112" s="29"/>
      <c r="K112" s="29"/>
      <c r="L112" s="38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31" customFormat="1" ht="7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31" customFormat="1" ht="12" customHeight="1">
      <c r="A114" s="29"/>
      <c r="B114" s="30"/>
      <c r="C114" s="21" t="s">
        <v>14</v>
      </c>
      <c r="D114" s="29"/>
      <c r="E114" s="29"/>
      <c r="F114" s="29"/>
      <c r="G114" s="29"/>
      <c r="H114" s="29"/>
      <c r="I114" s="29"/>
      <c r="J114" s="29"/>
      <c r="K114" s="29"/>
      <c r="L114" s="38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31" customFormat="1" ht="16.5" customHeight="1">
      <c r="A115" s="29"/>
      <c r="B115" s="30"/>
      <c r="C115" s="29"/>
      <c r="D115" s="29"/>
      <c r="E115" s="347" t="str">
        <f>E7</f>
        <v xml:space="preserve">ZOO DK - Safarikemp - rekonstrukce bungalovů </v>
      </c>
      <c r="F115" s="348"/>
      <c r="G115" s="348"/>
      <c r="H115" s="348"/>
      <c r="I115" s="29"/>
      <c r="J115" s="29"/>
      <c r="K115" s="29"/>
      <c r="L115" s="38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31" customFormat="1" ht="12" customHeight="1">
      <c r="A116" s="29"/>
      <c r="B116" s="30"/>
      <c r="C116" s="21" t="s">
        <v>83</v>
      </c>
      <c r="D116" s="29"/>
      <c r="E116" s="29"/>
      <c r="F116" s="29"/>
      <c r="G116" s="29"/>
      <c r="H116" s="29"/>
      <c r="I116" s="29"/>
      <c r="J116" s="29"/>
      <c r="K116" s="29"/>
      <c r="L116" s="3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31" customFormat="1" ht="16.5" customHeight="1">
      <c r="A117" s="29"/>
      <c r="B117" s="30"/>
      <c r="C117" s="29"/>
      <c r="D117" s="29"/>
      <c r="E117" s="333" t="str">
        <f>E9</f>
        <v>02 - ZTI</v>
      </c>
      <c r="F117" s="346"/>
      <c r="G117" s="346"/>
      <c r="H117" s="346"/>
      <c r="I117" s="29"/>
      <c r="J117" s="29"/>
      <c r="K117" s="29"/>
      <c r="L117" s="38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31" customFormat="1" ht="7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8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31" customFormat="1" ht="12" customHeight="1">
      <c r="A119" s="29"/>
      <c r="B119" s="30"/>
      <c r="C119" s="21" t="s">
        <v>17</v>
      </c>
      <c r="D119" s="29"/>
      <c r="E119" s="29"/>
      <c r="F119" s="22" t="str">
        <f>F12</f>
        <v xml:space="preserve"> </v>
      </c>
      <c r="G119" s="29"/>
      <c r="H119" s="29"/>
      <c r="I119" s="21" t="s">
        <v>19</v>
      </c>
      <c r="J119" s="94">
        <f>IF(J12="","",J12)</f>
        <v>0</v>
      </c>
      <c r="K119" s="29"/>
      <c r="L119" s="38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31" customFormat="1" ht="7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31" customFormat="1" ht="15.25" customHeight="1">
      <c r="A121" s="29"/>
      <c r="B121" s="30"/>
      <c r="C121" s="21" t="s">
        <v>20</v>
      </c>
      <c r="D121" s="29"/>
      <c r="E121" s="29"/>
      <c r="F121" s="22" t="str">
        <f>E15</f>
        <v xml:space="preserve"> </v>
      </c>
      <c r="G121" s="29"/>
      <c r="H121" s="29"/>
      <c r="I121" s="21" t="s">
        <v>24</v>
      </c>
      <c r="J121" s="113" t="str">
        <f>E21</f>
        <v xml:space="preserve"> </v>
      </c>
      <c r="K121" s="29"/>
      <c r="L121" s="38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31" customFormat="1" ht="15.25" customHeight="1">
      <c r="A122" s="29"/>
      <c r="B122" s="30"/>
      <c r="C122" s="21" t="s">
        <v>23</v>
      </c>
      <c r="D122" s="29"/>
      <c r="E122" s="29"/>
      <c r="F122" s="22" t="str">
        <f>IF(E18="","",E18)</f>
        <v xml:space="preserve"> </v>
      </c>
      <c r="G122" s="29"/>
      <c r="H122" s="29"/>
      <c r="I122" s="21" t="s">
        <v>26</v>
      </c>
      <c r="J122" s="113" t="str">
        <f>E24</f>
        <v xml:space="preserve"> </v>
      </c>
      <c r="K122" s="29"/>
      <c r="L122" s="38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31" customFormat="1" ht="10.4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8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34" customFormat="1" ht="29.25" customHeight="1">
      <c r="A124" s="127"/>
      <c r="B124" s="128"/>
      <c r="C124" s="129" t="s">
        <v>106</v>
      </c>
      <c r="D124" s="130" t="s">
        <v>53</v>
      </c>
      <c r="E124" s="130" t="s">
        <v>49</v>
      </c>
      <c r="F124" s="130" t="s">
        <v>50</v>
      </c>
      <c r="G124" s="130" t="s">
        <v>107</v>
      </c>
      <c r="H124" s="130" t="s">
        <v>108</v>
      </c>
      <c r="I124" s="130" t="s">
        <v>109</v>
      </c>
      <c r="J124" s="131" t="s">
        <v>87</v>
      </c>
      <c r="K124" s="132" t="s">
        <v>110</v>
      </c>
      <c r="L124" s="133"/>
      <c r="M124" s="60" t="s">
        <v>1</v>
      </c>
      <c r="N124" s="61" t="s">
        <v>32</v>
      </c>
      <c r="O124" s="61" t="s">
        <v>111</v>
      </c>
      <c r="P124" s="61" t="s">
        <v>112</v>
      </c>
      <c r="Q124" s="61" t="s">
        <v>113</v>
      </c>
      <c r="R124" s="61" t="s">
        <v>114</v>
      </c>
      <c r="S124" s="61" t="s">
        <v>115</v>
      </c>
      <c r="T124" s="62" t="s">
        <v>116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3" s="31" customFormat="1" ht="22.9" customHeight="1">
      <c r="A125" s="29"/>
      <c r="B125" s="30"/>
      <c r="C125" s="68" t="s">
        <v>117</v>
      </c>
      <c r="D125" s="29"/>
      <c r="E125" s="29"/>
      <c r="F125" s="29"/>
      <c r="G125" s="29"/>
      <c r="H125" s="29"/>
      <c r="I125" s="29"/>
      <c r="J125" s="135">
        <f>BK125</f>
        <v>0</v>
      </c>
      <c r="K125" s="29"/>
      <c r="L125" s="30"/>
      <c r="M125" s="63"/>
      <c r="N125" s="54"/>
      <c r="O125" s="64"/>
      <c r="P125" s="136">
        <f>P126+P182+P184</f>
        <v>80.098231</v>
      </c>
      <c r="Q125" s="64"/>
      <c r="R125" s="136">
        <f>R126+R182+R184</f>
        <v>0.25196999999999997</v>
      </c>
      <c r="S125" s="64"/>
      <c r="T125" s="137">
        <f>T126+T182+T184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3" t="s">
        <v>67</v>
      </c>
      <c r="AU125" s="13" t="s">
        <v>89</v>
      </c>
      <c r="BK125" s="138">
        <f>BK126+BK182+BK184</f>
        <v>0</v>
      </c>
    </row>
    <row r="126" spans="2:63" s="139" customFormat="1" ht="25.9" customHeight="1">
      <c r="B126" s="140"/>
      <c r="D126" s="141" t="s">
        <v>67</v>
      </c>
      <c r="E126" s="142" t="s">
        <v>220</v>
      </c>
      <c r="F126" s="142" t="s">
        <v>221</v>
      </c>
      <c r="J126" s="143">
        <f>BK126</f>
        <v>0</v>
      </c>
      <c r="L126" s="140"/>
      <c r="M126" s="144"/>
      <c r="N126" s="145"/>
      <c r="O126" s="145"/>
      <c r="P126" s="146">
        <f>P127+P136+P152+P173+P176</f>
        <v>60.098231</v>
      </c>
      <c r="Q126" s="145"/>
      <c r="R126" s="146">
        <f>R127+R136+R152+R173+R176</f>
        <v>0.25196999999999997</v>
      </c>
      <c r="S126" s="145"/>
      <c r="T126" s="147">
        <f>T127+T136+T152+T173+T176</f>
        <v>0</v>
      </c>
      <c r="AR126" s="141" t="s">
        <v>77</v>
      </c>
      <c r="AT126" s="148" t="s">
        <v>67</v>
      </c>
      <c r="AU126" s="148" t="s">
        <v>68</v>
      </c>
      <c r="AY126" s="141" t="s">
        <v>120</v>
      </c>
      <c r="BK126" s="149">
        <f>BK127+BK136+BK152+BK173+BK176</f>
        <v>0</v>
      </c>
    </row>
    <row r="127" spans="2:63" s="139" customFormat="1" ht="22.9" customHeight="1">
      <c r="B127" s="140"/>
      <c r="D127" s="141" t="s">
        <v>67</v>
      </c>
      <c r="E127" s="150" t="s">
        <v>431</v>
      </c>
      <c r="F127" s="150" t="s">
        <v>432</v>
      </c>
      <c r="J127" s="151">
        <f>BK127</f>
        <v>0</v>
      </c>
      <c r="L127" s="140"/>
      <c r="M127" s="144"/>
      <c r="N127" s="145"/>
      <c r="O127" s="145"/>
      <c r="P127" s="146">
        <f>SUM(P128:P135)</f>
        <v>4.333880000000001</v>
      </c>
      <c r="Q127" s="145"/>
      <c r="R127" s="146">
        <f>SUM(R128:R135)</f>
        <v>0.00427</v>
      </c>
      <c r="S127" s="145"/>
      <c r="T127" s="147">
        <f>SUM(T128:T135)</f>
        <v>0</v>
      </c>
      <c r="AR127" s="141" t="s">
        <v>77</v>
      </c>
      <c r="AT127" s="148" t="s">
        <v>67</v>
      </c>
      <c r="AU127" s="148" t="s">
        <v>75</v>
      </c>
      <c r="AY127" s="141" t="s">
        <v>120</v>
      </c>
      <c r="BK127" s="149">
        <f>SUM(BK128:BK135)</f>
        <v>0</v>
      </c>
    </row>
    <row r="128" spans="1:65" s="31" customFormat="1" ht="21.75" customHeight="1">
      <c r="A128" s="29"/>
      <c r="B128" s="30"/>
      <c r="C128" s="152" t="s">
        <v>75</v>
      </c>
      <c r="D128" s="152" t="s">
        <v>123</v>
      </c>
      <c r="E128" s="153" t="s">
        <v>433</v>
      </c>
      <c r="F128" s="154" t="s">
        <v>434</v>
      </c>
      <c r="G128" s="155" t="s">
        <v>169</v>
      </c>
      <c r="H128" s="156">
        <v>1</v>
      </c>
      <c r="I128" s="7">
        <v>0</v>
      </c>
      <c r="J128" s="157">
        <f aca="true" t="shared" si="0" ref="J128:J135">ROUND(I128*H128,2)</f>
        <v>0</v>
      </c>
      <c r="K128" s="158"/>
      <c r="L128" s="30"/>
      <c r="M128" s="159" t="s">
        <v>1</v>
      </c>
      <c r="N128" s="160" t="s">
        <v>33</v>
      </c>
      <c r="O128" s="161">
        <v>0.363</v>
      </c>
      <c r="P128" s="161">
        <f aca="true" t="shared" si="1" ref="P128:P135">O128*H128</f>
        <v>0.363</v>
      </c>
      <c r="Q128" s="161">
        <v>0.00142</v>
      </c>
      <c r="R128" s="161">
        <f aca="true" t="shared" si="2" ref="R128:R135">Q128*H128</f>
        <v>0.00142</v>
      </c>
      <c r="S128" s="161">
        <v>0</v>
      </c>
      <c r="T128" s="162">
        <f aca="true" t="shared" si="3" ref="T128:T135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3" t="s">
        <v>201</v>
      </c>
      <c r="AT128" s="163" t="s">
        <v>123</v>
      </c>
      <c r="AU128" s="163" t="s">
        <v>77</v>
      </c>
      <c r="AY128" s="13" t="s">
        <v>120</v>
      </c>
      <c r="BE128" s="164">
        <f aca="true" t="shared" si="4" ref="BE128:BE135">IF(N128="základní",J128,0)</f>
        <v>0</v>
      </c>
      <c r="BF128" s="164">
        <f aca="true" t="shared" si="5" ref="BF128:BF135">IF(N128="snížená",J128,0)</f>
        <v>0</v>
      </c>
      <c r="BG128" s="164">
        <f aca="true" t="shared" si="6" ref="BG128:BG135">IF(N128="zákl. přenesená",J128,0)</f>
        <v>0</v>
      </c>
      <c r="BH128" s="164">
        <f aca="true" t="shared" si="7" ref="BH128:BH135">IF(N128="sníž. přenesená",J128,0)</f>
        <v>0</v>
      </c>
      <c r="BI128" s="164">
        <f aca="true" t="shared" si="8" ref="BI128:BI135">IF(N128="nulová",J128,0)</f>
        <v>0</v>
      </c>
      <c r="BJ128" s="13" t="s">
        <v>75</v>
      </c>
      <c r="BK128" s="164">
        <f aca="true" t="shared" si="9" ref="BK128:BK135">ROUND(I128*H128,2)</f>
        <v>0</v>
      </c>
      <c r="BL128" s="13" t="s">
        <v>201</v>
      </c>
      <c r="BM128" s="163" t="s">
        <v>435</v>
      </c>
    </row>
    <row r="129" spans="1:65" s="31" customFormat="1" ht="16.5" customHeight="1">
      <c r="A129" s="29"/>
      <c r="B129" s="30"/>
      <c r="C129" s="152" t="s">
        <v>77</v>
      </c>
      <c r="D129" s="152" t="s">
        <v>123</v>
      </c>
      <c r="E129" s="153" t="s">
        <v>436</v>
      </c>
      <c r="F129" s="154" t="s">
        <v>437</v>
      </c>
      <c r="G129" s="155" t="s">
        <v>169</v>
      </c>
      <c r="H129" s="156">
        <v>4</v>
      </c>
      <c r="I129" s="7">
        <v>0</v>
      </c>
      <c r="J129" s="157">
        <f t="shared" si="0"/>
        <v>0</v>
      </c>
      <c r="K129" s="158"/>
      <c r="L129" s="30"/>
      <c r="M129" s="159" t="s">
        <v>1</v>
      </c>
      <c r="N129" s="160" t="s">
        <v>33</v>
      </c>
      <c r="O129" s="161">
        <v>0.392</v>
      </c>
      <c r="P129" s="161">
        <f t="shared" si="1"/>
        <v>1.568</v>
      </c>
      <c r="Q129" s="161">
        <v>0.00036</v>
      </c>
      <c r="R129" s="161">
        <f t="shared" si="2"/>
        <v>0.00144</v>
      </c>
      <c r="S129" s="161">
        <v>0</v>
      </c>
      <c r="T129" s="162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3" t="s">
        <v>201</v>
      </c>
      <c r="AT129" s="163" t="s">
        <v>123</v>
      </c>
      <c r="AU129" s="163" t="s">
        <v>77</v>
      </c>
      <c r="AY129" s="13" t="s">
        <v>120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3" t="s">
        <v>75</v>
      </c>
      <c r="BK129" s="164">
        <f t="shared" si="9"/>
        <v>0</v>
      </c>
      <c r="BL129" s="13" t="s">
        <v>201</v>
      </c>
      <c r="BM129" s="163" t="s">
        <v>438</v>
      </c>
    </row>
    <row r="130" spans="1:65" s="31" customFormat="1" ht="16.5" customHeight="1">
      <c r="A130" s="29"/>
      <c r="B130" s="30"/>
      <c r="C130" s="152" t="s">
        <v>121</v>
      </c>
      <c r="D130" s="152" t="s">
        <v>123</v>
      </c>
      <c r="E130" s="153" t="s">
        <v>439</v>
      </c>
      <c r="F130" s="154" t="s">
        <v>440</v>
      </c>
      <c r="G130" s="155" t="s">
        <v>169</v>
      </c>
      <c r="H130" s="156">
        <v>3</v>
      </c>
      <c r="I130" s="7">
        <v>0</v>
      </c>
      <c r="J130" s="157">
        <f t="shared" si="0"/>
        <v>0</v>
      </c>
      <c r="K130" s="158"/>
      <c r="L130" s="30"/>
      <c r="M130" s="159" t="s">
        <v>1</v>
      </c>
      <c r="N130" s="160" t="s">
        <v>33</v>
      </c>
      <c r="O130" s="161">
        <v>0.422</v>
      </c>
      <c r="P130" s="161">
        <f t="shared" si="1"/>
        <v>1.266</v>
      </c>
      <c r="Q130" s="161">
        <v>0.00047</v>
      </c>
      <c r="R130" s="161">
        <f t="shared" si="2"/>
        <v>0.00141</v>
      </c>
      <c r="S130" s="161">
        <v>0</v>
      </c>
      <c r="T130" s="162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3" t="s">
        <v>201</v>
      </c>
      <c r="AT130" s="163" t="s">
        <v>123</v>
      </c>
      <c r="AU130" s="163" t="s">
        <v>77</v>
      </c>
      <c r="AY130" s="13" t="s">
        <v>120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3" t="s">
        <v>75</v>
      </c>
      <c r="BK130" s="164">
        <f t="shared" si="9"/>
        <v>0</v>
      </c>
      <c r="BL130" s="13" t="s">
        <v>201</v>
      </c>
      <c r="BM130" s="163" t="s">
        <v>441</v>
      </c>
    </row>
    <row r="131" spans="1:65" s="31" customFormat="1" ht="16.5" customHeight="1">
      <c r="A131" s="29"/>
      <c r="B131" s="30"/>
      <c r="C131" s="152" t="s">
        <v>127</v>
      </c>
      <c r="D131" s="152" t="s">
        <v>123</v>
      </c>
      <c r="E131" s="153" t="s">
        <v>442</v>
      </c>
      <c r="F131" s="154" t="s">
        <v>443</v>
      </c>
      <c r="G131" s="155" t="s">
        <v>126</v>
      </c>
      <c r="H131" s="156">
        <v>2</v>
      </c>
      <c r="I131" s="7">
        <v>0</v>
      </c>
      <c r="J131" s="157">
        <f t="shared" si="0"/>
        <v>0</v>
      </c>
      <c r="K131" s="158"/>
      <c r="L131" s="30"/>
      <c r="M131" s="159" t="s">
        <v>1</v>
      </c>
      <c r="N131" s="160" t="s">
        <v>33</v>
      </c>
      <c r="O131" s="161">
        <v>0.157</v>
      </c>
      <c r="P131" s="161">
        <f t="shared" si="1"/>
        <v>0.314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3" t="s">
        <v>201</v>
      </c>
      <c r="AT131" s="163" t="s">
        <v>123</v>
      </c>
      <c r="AU131" s="163" t="s">
        <v>77</v>
      </c>
      <c r="AY131" s="13" t="s">
        <v>120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3" t="s">
        <v>75</v>
      </c>
      <c r="BK131" s="164">
        <f t="shared" si="9"/>
        <v>0</v>
      </c>
      <c r="BL131" s="13" t="s">
        <v>201</v>
      </c>
      <c r="BM131" s="163" t="s">
        <v>444</v>
      </c>
    </row>
    <row r="132" spans="1:65" s="31" customFormat="1" ht="16.5" customHeight="1">
      <c r="A132" s="29"/>
      <c r="B132" s="30"/>
      <c r="C132" s="152" t="s">
        <v>144</v>
      </c>
      <c r="D132" s="152" t="s">
        <v>123</v>
      </c>
      <c r="E132" s="153" t="s">
        <v>445</v>
      </c>
      <c r="F132" s="154" t="s">
        <v>446</v>
      </c>
      <c r="G132" s="155" t="s">
        <v>126</v>
      </c>
      <c r="H132" s="156">
        <v>1</v>
      </c>
      <c r="I132" s="7">
        <v>0</v>
      </c>
      <c r="J132" s="157">
        <f t="shared" si="0"/>
        <v>0</v>
      </c>
      <c r="K132" s="158"/>
      <c r="L132" s="30"/>
      <c r="M132" s="159" t="s">
        <v>1</v>
      </c>
      <c r="N132" s="160" t="s">
        <v>33</v>
      </c>
      <c r="O132" s="161">
        <v>0.174</v>
      </c>
      <c r="P132" s="161">
        <f t="shared" si="1"/>
        <v>0.174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3" t="s">
        <v>201</v>
      </c>
      <c r="AT132" s="163" t="s">
        <v>123</v>
      </c>
      <c r="AU132" s="163" t="s">
        <v>77</v>
      </c>
      <c r="AY132" s="13" t="s">
        <v>120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3" t="s">
        <v>75</v>
      </c>
      <c r="BK132" s="164">
        <f t="shared" si="9"/>
        <v>0</v>
      </c>
      <c r="BL132" s="13" t="s">
        <v>201</v>
      </c>
      <c r="BM132" s="163" t="s">
        <v>447</v>
      </c>
    </row>
    <row r="133" spans="1:65" s="31" customFormat="1" ht="21.75" customHeight="1">
      <c r="A133" s="29"/>
      <c r="B133" s="30"/>
      <c r="C133" s="152" t="s">
        <v>142</v>
      </c>
      <c r="D133" s="152" t="s">
        <v>123</v>
      </c>
      <c r="E133" s="153" t="s">
        <v>448</v>
      </c>
      <c r="F133" s="154" t="s">
        <v>449</v>
      </c>
      <c r="G133" s="155" t="s">
        <v>126</v>
      </c>
      <c r="H133" s="156">
        <v>1</v>
      </c>
      <c r="I133" s="7">
        <v>0</v>
      </c>
      <c r="J133" s="157">
        <f t="shared" si="0"/>
        <v>0</v>
      </c>
      <c r="K133" s="158"/>
      <c r="L133" s="30"/>
      <c r="M133" s="159" t="s">
        <v>1</v>
      </c>
      <c r="N133" s="160" t="s">
        <v>33</v>
      </c>
      <c r="O133" s="161">
        <v>0.259</v>
      </c>
      <c r="P133" s="161">
        <f t="shared" si="1"/>
        <v>0.259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3" t="s">
        <v>201</v>
      </c>
      <c r="AT133" s="163" t="s">
        <v>123</v>
      </c>
      <c r="AU133" s="163" t="s">
        <v>77</v>
      </c>
      <c r="AY133" s="13" t="s">
        <v>120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3" t="s">
        <v>75</v>
      </c>
      <c r="BK133" s="164">
        <f t="shared" si="9"/>
        <v>0</v>
      </c>
      <c r="BL133" s="13" t="s">
        <v>201</v>
      </c>
      <c r="BM133" s="163" t="s">
        <v>450</v>
      </c>
    </row>
    <row r="134" spans="1:65" s="31" customFormat="1" ht="21.75" customHeight="1">
      <c r="A134" s="29"/>
      <c r="B134" s="30"/>
      <c r="C134" s="152" t="s">
        <v>151</v>
      </c>
      <c r="D134" s="152" t="s">
        <v>123</v>
      </c>
      <c r="E134" s="153" t="s">
        <v>451</v>
      </c>
      <c r="F134" s="154" t="s">
        <v>452</v>
      </c>
      <c r="G134" s="155" t="s">
        <v>169</v>
      </c>
      <c r="H134" s="156">
        <v>8</v>
      </c>
      <c r="I134" s="7">
        <v>0</v>
      </c>
      <c r="J134" s="157">
        <f t="shared" si="0"/>
        <v>0</v>
      </c>
      <c r="K134" s="158"/>
      <c r="L134" s="30"/>
      <c r="M134" s="159" t="s">
        <v>1</v>
      </c>
      <c r="N134" s="160" t="s">
        <v>33</v>
      </c>
      <c r="O134" s="161">
        <v>0.048</v>
      </c>
      <c r="P134" s="161">
        <f t="shared" si="1"/>
        <v>0.384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3" t="s">
        <v>201</v>
      </c>
      <c r="AT134" s="163" t="s">
        <v>123</v>
      </c>
      <c r="AU134" s="163" t="s">
        <v>77</v>
      </c>
      <c r="AY134" s="13" t="s">
        <v>120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3" t="s">
        <v>75</v>
      </c>
      <c r="BK134" s="164">
        <f t="shared" si="9"/>
        <v>0</v>
      </c>
      <c r="BL134" s="13" t="s">
        <v>201</v>
      </c>
      <c r="BM134" s="163" t="s">
        <v>453</v>
      </c>
    </row>
    <row r="135" spans="1:65" s="31" customFormat="1" ht="24.25" customHeight="1">
      <c r="A135" s="29"/>
      <c r="B135" s="30"/>
      <c r="C135" s="152" t="s">
        <v>156</v>
      </c>
      <c r="D135" s="152" t="s">
        <v>123</v>
      </c>
      <c r="E135" s="153" t="s">
        <v>454</v>
      </c>
      <c r="F135" s="154" t="s">
        <v>455</v>
      </c>
      <c r="G135" s="155" t="s">
        <v>199</v>
      </c>
      <c r="H135" s="156">
        <v>0.004</v>
      </c>
      <c r="I135" s="7">
        <v>0</v>
      </c>
      <c r="J135" s="157">
        <f t="shared" si="0"/>
        <v>0</v>
      </c>
      <c r="K135" s="158"/>
      <c r="L135" s="30"/>
      <c r="M135" s="159" t="s">
        <v>1</v>
      </c>
      <c r="N135" s="160" t="s">
        <v>33</v>
      </c>
      <c r="O135" s="161">
        <v>1.47</v>
      </c>
      <c r="P135" s="161">
        <f t="shared" si="1"/>
        <v>0.00588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3" t="s">
        <v>201</v>
      </c>
      <c r="AT135" s="163" t="s">
        <v>123</v>
      </c>
      <c r="AU135" s="163" t="s">
        <v>77</v>
      </c>
      <c r="AY135" s="13" t="s">
        <v>120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3" t="s">
        <v>75</v>
      </c>
      <c r="BK135" s="164">
        <f t="shared" si="9"/>
        <v>0</v>
      </c>
      <c r="BL135" s="13" t="s">
        <v>201</v>
      </c>
      <c r="BM135" s="163" t="s">
        <v>456</v>
      </c>
    </row>
    <row r="136" spans="2:63" s="139" customFormat="1" ht="22.9" customHeight="1">
      <c r="B136" s="140"/>
      <c r="D136" s="141" t="s">
        <v>67</v>
      </c>
      <c r="E136" s="150" t="s">
        <v>457</v>
      </c>
      <c r="F136" s="150" t="s">
        <v>458</v>
      </c>
      <c r="J136" s="151">
        <f>BK136</f>
        <v>0</v>
      </c>
      <c r="L136" s="140"/>
      <c r="M136" s="144"/>
      <c r="N136" s="145"/>
      <c r="O136" s="145"/>
      <c r="P136" s="146">
        <f>SUM(P137:P151)</f>
        <v>30.660107000000004</v>
      </c>
      <c r="Q136" s="145"/>
      <c r="R136" s="146">
        <f>SUM(R137:R151)</f>
        <v>0.11508</v>
      </c>
      <c r="S136" s="145"/>
      <c r="T136" s="147">
        <f>SUM(T137:T151)</f>
        <v>0</v>
      </c>
      <c r="AR136" s="141" t="s">
        <v>77</v>
      </c>
      <c r="AT136" s="148" t="s">
        <v>67</v>
      </c>
      <c r="AU136" s="148" t="s">
        <v>75</v>
      </c>
      <c r="AY136" s="141" t="s">
        <v>120</v>
      </c>
      <c r="BK136" s="149">
        <f>SUM(BK137:BK151)</f>
        <v>0</v>
      </c>
    </row>
    <row r="137" spans="1:65" s="31" customFormat="1" ht="24.25" customHeight="1">
      <c r="A137" s="29"/>
      <c r="B137" s="30"/>
      <c r="C137" s="152" t="s">
        <v>161</v>
      </c>
      <c r="D137" s="152" t="s">
        <v>123</v>
      </c>
      <c r="E137" s="153" t="s">
        <v>459</v>
      </c>
      <c r="F137" s="154" t="s">
        <v>460</v>
      </c>
      <c r="G137" s="155" t="s">
        <v>169</v>
      </c>
      <c r="H137" s="156">
        <v>10</v>
      </c>
      <c r="I137" s="7">
        <v>0</v>
      </c>
      <c r="J137" s="157">
        <f aca="true" t="shared" si="10" ref="J137:J151">ROUND(I137*H137,2)</f>
        <v>0</v>
      </c>
      <c r="K137" s="158"/>
      <c r="L137" s="30"/>
      <c r="M137" s="159" t="s">
        <v>1</v>
      </c>
      <c r="N137" s="160" t="s">
        <v>33</v>
      </c>
      <c r="O137" s="161">
        <v>0.529</v>
      </c>
      <c r="P137" s="161">
        <f aca="true" t="shared" si="11" ref="P137:P151">O137*H137</f>
        <v>5.29</v>
      </c>
      <c r="Q137" s="161">
        <v>0.00098</v>
      </c>
      <c r="R137" s="161">
        <f aca="true" t="shared" si="12" ref="R137:R151">Q137*H137</f>
        <v>0.0098</v>
      </c>
      <c r="S137" s="161">
        <v>0</v>
      </c>
      <c r="T137" s="162">
        <f aca="true" t="shared" si="13" ref="T137:T151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3" t="s">
        <v>201</v>
      </c>
      <c r="AT137" s="163" t="s">
        <v>123</v>
      </c>
      <c r="AU137" s="163" t="s">
        <v>77</v>
      </c>
      <c r="AY137" s="13" t="s">
        <v>120</v>
      </c>
      <c r="BE137" s="164">
        <f aca="true" t="shared" si="14" ref="BE137:BE151">IF(N137="základní",J137,0)</f>
        <v>0</v>
      </c>
      <c r="BF137" s="164">
        <f aca="true" t="shared" si="15" ref="BF137:BF151">IF(N137="snížená",J137,0)</f>
        <v>0</v>
      </c>
      <c r="BG137" s="164">
        <f aca="true" t="shared" si="16" ref="BG137:BG151">IF(N137="zákl. přenesená",J137,0)</f>
        <v>0</v>
      </c>
      <c r="BH137" s="164">
        <f aca="true" t="shared" si="17" ref="BH137:BH151">IF(N137="sníž. přenesená",J137,0)</f>
        <v>0</v>
      </c>
      <c r="BI137" s="164">
        <f aca="true" t="shared" si="18" ref="BI137:BI151">IF(N137="nulová",J137,0)</f>
        <v>0</v>
      </c>
      <c r="BJ137" s="13" t="s">
        <v>75</v>
      </c>
      <c r="BK137" s="164">
        <f aca="true" t="shared" si="19" ref="BK137:BK151">ROUND(I137*H137,2)</f>
        <v>0</v>
      </c>
      <c r="BL137" s="13" t="s">
        <v>201</v>
      </c>
      <c r="BM137" s="163" t="s">
        <v>461</v>
      </c>
    </row>
    <row r="138" spans="1:65" s="31" customFormat="1" ht="24.25" customHeight="1">
      <c r="A138" s="29"/>
      <c r="B138" s="30"/>
      <c r="C138" s="152" t="s">
        <v>166</v>
      </c>
      <c r="D138" s="152" t="s">
        <v>123</v>
      </c>
      <c r="E138" s="153" t="s">
        <v>462</v>
      </c>
      <c r="F138" s="154" t="s">
        <v>463</v>
      </c>
      <c r="G138" s="155" t="s">
        <v>169</v>
      </c>
      <c r="H138" s="156">
        <v>16</v>
      </c>
      <c r="I138" s="7">
        <v>0</v>
      </c>
      <c r="J138" s="157">
        <f t="shared" si="10"/>
        <v>0</v>
      </c>
      <c r="K138" s="158"/>
      <c r="L138" s="30"/>
      <c r="M138" s="159" t="s">
        <v>1</v>
      </c>
      <c r="N138" s="160" t="s">
        <v>33</v>
      </c>
      <c r="O138" s="161">
        <v>0.616</v>
      </c>
      <c r="P138" s="161">
        <f t="shared" si="11"/>
        <v>9.856</v>
      </c>
      <c r="Q138" s="161">
        <v>0.00126</v>
      </c>
      <c r="R138" s="161">
        <f t="shared" si="12"/>
        <v>0.02016</v>
      </c>
      <c r="S138" s="161">
        <v>0</v>
      </c>
      <c r="T138" s="162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3" t="s">
        <v>201</v>
      </c>
      <c r="AT138" s="163" t="s">
        <v>123</v>
      </c>
      <c r="AU138" s="163" t="s">
        <v>77</v>
      </c>
      <c r="AY138" s="13" t="s">
        <v>120</v>
      </c>
      <c r="BE138" s="164">
        <f t="shared" si="14"/>
        <v>0</v>
      </c>
      <c r="BF138" s="164">
        <f t="shared" si="15"/>
        <v>0</v>
      </c>
      <c r="BG138" s="164">
        <f t="shared" si="16"/>
        <v>0</v>
      </c>
      <c r="BH138" s="164">
        <f t="shared" si="17"/>
        <v>0</v>
      </c>
      <c r="BI138" s="164">
        <f t="shared" si="18"/>
        <v>0</v>
      </c>
      <c r="BJ138" s="13" t="s">
        <v>75</v>
      </c>
      <c r="BK138" s="164">
        <f t="shared" si="19"/>
        <v>0</v>
      </c>
      <c r="BL138" s="13" t="s">
        <v>201</v>
      </c>
      <c r="BM138" s="163" t="s">
        <v>464</v>
      </c>
    </row>
    <row r="139" spans="1:65" s="31" customFormat="1" ht="24.25" customHeight="1">
      <c r="A139" s="29"/>
      <c r="B139" s="30"/>
      <c r="C139" s="152" t="s">
        <v>174</v>
      </c>
      <c r="D139" s="152" t="s">
        <v>123</v>
      </c>
      <c r="E139" s="153" t="s">
        <v>465</v>
      </c>
      <c r="F139" s="154" t="s">
        <v>466</v>
      </c>
      <c r="G139" s="155" t="s">
        <v>169</v>
      </c>
      <c r="H139" s="156">
        <v>2</v>
      </c>
      <c r="I139" s="7">
        <v>0</v>
      </c>
      <c r="J139" s="157">
        <f t="shared" si="10"/>
        <v>0</v>
      </c>
      <c r="K139" s="158"/>
      <c r="L139" s="30"/>
      <c r="M139" s="159" t="s">
        <v>1</v>
      </c>
      <c r="N139" s="160" t="s">
        <v>33</v>
      </c>
      <c r="O139" s="161">
        <v>0.696</v>
      </c>
      <c r="P139" s="161">
        <f t="shared" si="11"/>
        <v>1.392</v>
      </c>
      <c r="Q139" s="161">
        <v>0.00153</v>
      </c>
      <c r="R139" s="161">
        <f t="shared" si="12"/>
        <v>0.00306</v>
      </c>
      <c r="S139" s="161">
        <v>0</v>
      </c>
      <c r="T139" s="162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3" t="s">
        <v>201</v>
      </c>
      <c r="AT139" s="163" t="s">
        <v>123</v>
      </c>
      <c r="AU139" s="163" t="s">
        <v>77</v>
      </c>
      <c r="AY139" s="13" t="s">
        <v>120</v>
      </c>
      <c r="BE139" s="164">
        <f t="shared" si="14"/>
        <v>0</v>
      </c>
      <c r="BF139" s="164">
        <f t="shared" si="15"/>
        <v>0</v>
      </c>
      <c r="BG139" s="164">
        <f t="shared" si="16"/>
        <v>0</v>
      </c>
      <c r="BH139" s="164">
        <f t="shared" si="17"/>
        <v>0</v>
      </c>
      <c r="BI139" s="164">
        <f t="shared" si="18"/>
        <v>0</v>
      </c>
      <c r="BJ139" s="13" t="s">
        <v>75</v>
      </c>
      <c r="BK139" s="164">
        <f t="shared" si="19"/>
        <v>0</v>
      </c>
      <c r="BL139" s="13" t="s">
        <v>201</v>
      </c>
      <c r="BM139" s="163" t="s">
        <v>467</v>
      </c>
    </row>
    <row r="140" spans="1:65" s="31" customFormat="1" ht="37.9" customHeight="1">
      <c r="A140" s="29"/>
      <c r="B140" s="30"/>
      <c r="C140" s="152" t="s">
        <v>181</v>
      </c>
      <c r="D140" s="152" t="s">
        <v>123</v>
      </c>
      <c r="E140" s="153" t="s">
        <v>468</v>
      </c>
      <c r="F140" s="154" t="s">
        <v>469</v>
      </c>
      <c r="G140" s="155" t="s">
        <v>169</v>
      </c>
      <c r="H140" s="156">
        <v>10</v>
      </c>
      <c r="I140" s="7">
        <v>0</v>
      </c>
      <c r="J140" s="157">
        <f t="shared" si="10"/>
        <v>0</v>
      </c>
      <c r="K140" s="158"/>
      <c r="L140" s="30"/>
      <c r="M140" s="159" t="s">
        <v>1</v>
      </c>
      <c r="N140" s="160" t="s">
        <v>33</v>
      </c>
      <c r="O140" s="161">
        <v>0.1</v>
      </c>
      <c r="P140" s="161">
        <f t="shared" si="11"/>
        <v>1</v>
      </c>
      <c r="Q140" s="161">
        <v>4E-05</v>
      </c>
      <c r="R140" s="161">
        <f t="shared" si="12"/>
        <v>0.0004</v>
      </c>
      <c r="S140" s="161">
        <v>0</v>
      </c>
      <c r="T140" s="162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3" t="s">
        <v>201</v>
      </c>
      <c r="AT140" s="163" t="s">
        <v>123</v>
      </c>
      <c r="AU140" s="163" t="s">
        <v>77</v>
      </c>
      <c r="AY140" s="13" t="s">
        <v>120</v>
      </c>
      <c r="BE140" s="164">
        <f t="shared" si="14"/>
        <v>0</v>
      </c>
      <c r="BF140" s="164">
        <f t="shared" si="15"/>
        <v>0</v>
      </c>
      <c r="BG140" s="164">
        <f t="shared" si="16"/>
        <v>0</v>
      </c>
      <c r="BH140" s="164">
        <f t="shared" si="17"/>
        <v>0</v>
      </c>
      <c r="BI140" s="164">
        <f t="shared" si="18"/>
        <v>0</v>
      </c>
      <c r="BJ140" s="13" t="s">
        <v>75</v>
      </c>
      <c r="BK140" s="164">
        <f t="shared" si="19"/>
        <v>0</v>
      </c>
      <c r="BL140" s="13" t="s">
        <v>201</v>
      </c>
      <c r="BM140" s="163" t="s">
        <v>470</v>
      </c>
    </row>
    <row r="141" spans="1:65" s="31" customFormat="1" ht="37.9" customHeight="1">
      <c r="A141" s="29"/>
      <c r="B141" s="30"/>
      <c r="C141" s="152" t="s">
        <v>186</v>
      </c>
      <c r="D141" s="152" t="s">
        <v>123</v>
      </c>
      <c r="E141" s="153" t="s">
        <v>471</v>
      </c>
      <c r="F141" s="154" t="s">
        <v>472</v>
      </c>
      <c r="G141" s="155" t="s">
        <v>169</v>
      </c>
      <c r="H141" s="156">
        <v>18</v>
      </c>
      <c r="I141" s="7">
        <v>0</v>
      </c>
      <c r="J141" s="157">
        <f t="shared" si="10"/>
        <v>0</v>
      </c>
      <c r="K141" s="158"/>
      <c r="L141" s="30"/>
      <c r="M141" s="159" t="s">
        <v>1</v>
      </c>
      <c r="N141" s="160" t="s">
        <v>33</v>
      </c>
      <c r="O141" s="161">
        <v>0.1</v>
      </c>
      <c r="P141" s="161">
        <f t="shared" si="11"/>
        <v>1.8</v>
      </c>
      <c r="Q141" s="161">
        <v>4E-05</v>
      </c>
      <c r="R141" s="161">
        <f t="shared" si="12"/>
        <v>0.00072</v>
      </c>
      <c r="S141" s="161">
        <v>0</v>
      </c>
      <c r="T141" s="162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201</v>
      </c>
      <c r="AT141" s="163" t="s">
        <v>123</v>
      </c>
      <c r="AU141" s="163" t="s">
        <v>77</v>
      </c>
      <c r="AY141" s="13" t="s">
        <v>120</v>
      </c>
      <c r="BE141" s="164">
        <f t="shared" si="14"/>
        <v>0</v>
      </c>
      <c r="BF141" s="164">
        <f t="shared" si="15"/>
        <v>0</v>
      </c>
      <c r="BG141" s="164">
        <f t="shared" si="16"/>
        <v>0</v>
      </c>
      <c r="BH141" s="164">
        <f t="shared" si="17"/>
        <v>0</v>
      </c>
      <c r="BI141" s="164">
        <f t="shared" si="18"/>
        <v>0</v>
      </c>
      <c r="BJ141" s="13" t="s">
        <v>75</v>
      </c>
      <c r="BK141" s="164">
        <f t="shared" si="19"/>
        <v>0</v>
      </c>
      <c r="BL141" s="13" t="s">
        <v>201</v>
      </c>
      <c r="BM141" s="163" t="s">
        <v>473</v>
      </c>
    </row>
    <row r="142" spans="1:65" s="31" customFormat="1" ht="16.5" customHeight="1">
      <c r="A142" s="29"/>
      <c r="B142" s="30"/>
      <c r="C142" s="152" t="s">
        <v>191</v>
      </c>
      <c r="D142" s="152" t="s">
        <v>123</v>
      </c>
      <c r="E142" s="153" t="s">
        <v>474</v>
      </c>
      <c r="F142" s="154" t="s">
        <v>475</v>
      </c>
      <c r="G142" s="155" t="s">
        <v>126</v>
      </c>
      <c r="H142" s="156">
        <v>7</v>
      </c>
      <c r="I142" s="7">
        <v>0</v>
      </c>
      <c r="J142" s="157">
        <f t="shared" si="10"/>
        <v>0</v>
      </c>
      <c r="K142" s="158"/>
      <c r="L142" s="30"/>
      <c r="M142" s="159" t="s">
        <v>1</v>
      </c>
      <c r="N142" s="160" t="s">
        <v>33</v>
      </c>
      <c r="O142" s="161">
        <v>0.425</v>
      </c>
      <c r="P142" s="161">
        <f t="shared" si="11"/>
        <v>2.975</v>
      </c>
      <c r="Q142" s="161">
        <v>0</v>
      </c>
      <c r="R142" s="161">
        <f t="shared" si="12"/>
        <v>0</v>
      </c>
      <c r="S142" s="161">
        <v>0</v>
      </c>
      <c r="T142" s="162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201</v>
      </c>
      <c r="AT142" s="163" t="s">
        <v>123</v>
      </c>
      <c r="AU142" s="163" t="s">
        <v>77</v>
      </c>
      <c r="AY142" s="13" t="s">
        <v>120</v>
      </c>
      <c r="BE142" s="164">
        <f t="shared" si="14"/>
        <v>0</v>
      </c>
      <c r="BF142" s="164">
        <f t="shared" si="15"/>
        <v>0</v>
      </c>
      <c r="BG142" s="164">
        <f t="shared" si="16"/>
        <v>0</v>
      </c>
      <c r="BH142" s="164">
        <f t="shared" si="17"/>
        <v>0</v>
      </c>
      <c r="BI142" s="164">
        <f t="shared" si="18"/>
        <v>0</v>
      </c>
      <c r="BJ142" s="13" t="s">
        <v>75</v>
      </c>
      <c r="BK142" s="164">
        <f t="shared" si="19"/>
        <v>0</v>
      </c>
      <c r="BL142" s="13" t="s">
        <v>201</v>
      </c>
      <c r="BM142" s="163" t="s">
        <v>476</v>
      </c>
    </row>
    <row r="143" spans="1:65" s="31" customFormat="1" ht="21.75" customHeight="1">
      <c r="A143" s="29"/>
      <c r="B143" s="30"/>
      <c r="C143" s="152" t="s">
        <v>8</v>
      </c>
      <c r="D143" s="152" t="s">
        <v>123</v>
      </c>
      <c r="E143" s="153" t="s">
        <v>477</v>
      </c>
      <c r="F143" s="154" t="s">
        <v>478</v>
      </c>
      <c r="G143" s="155" t="s">
        <v>126</v>
      </c>
      <c r="H143" s="156">
        <v>1</v>
      </c>
      <c r="I143" s="7">
        <v>0</v>
      </c>
      <c r="J143" s="157">
        <f t="shared" si="10"/>
        <v>0</v>
      </c>
      <c r="K143" s="158"/>
      <c r="L143" s="30"/>
      <c r="M143" s="159" t="s">
        <v>1</v>
      </c>
      <c r="N143" s="160" t="s">
        <v>33</v>
      </c>
      <c r="O143" s="161">
        <v>0.23</v>
      </c>
      <c r="P143" s="161">
        <f t="shared" si="11"/>
        <v>0.23</v>
      </c>
      <c r="Q143" s="161">
        <v>0.00013</v>
      </c>
      <c r="R143" s="161">
        <f t="shared" si="12"/>
        <v>0.00013</v>
      </c>
      <c r="S143" s="161">
        <v>0</v>
      </c>
      <c r="T143" s="162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201</v>
      </c>
      <c r="AT143" s="163" t="s">
        <v>123</v>
      </c>
      <c r="AU143" s="163" t="s">
        <v>77</v>
      </c>
      <c r="AY143" s="13" t="s">
        <v>120</v>
      </c>
      <c r="BE143" s="164">
        <f t="shared" si="14"/>
        <v>0</v>
      </c>
      <c r="BF143" s="164">
        <f t="shared" si="15"/>
        <v>0</v>
      </c>
      <c r="BG143" s="164">
        <f t="shared" si="16"/>
        <v>0</v>
      </c>
      <c r="BH143" s="164">
        <f t="shared" si="17"/>
        <v>0</v>
      </c>
      <c r="BI143" s="164">
        <f t="shared" si="18"/>
        <v>0</v>
      </c>
      <c r="BJ143" s="13" t="s">
        <v>75</v>
      </c>
      <c r="BK143" s="164">
        <f t="shared" si="19"/>
        <v>0</v>
      </c>
      <c r="BL143" s="13" t="s">
        <v>201</v>
      </c>
      <c r="BM143" s="163" t="s">
        <v>479</v>
      </c>
    </row>
    <row r="144" spans="1:65" s="31" customFormat="1" ht="16.5" customHeight="1">
      <c r="A144" s="29"/>
      <c r="B144" s="30"/>
      <c r="C144" s="152" t="s">
        <v>201</v>
      </c>
      <c r="D144" s="152" t="s">
        <v>123</v>
      </c>
      <c r="E144" s="153" t="s">
        <v>480</v>
      </c>
      <c r="F144" s="154" t="s">
        <v>481</v>
      </c>
      <c r="G144" s="155" t="s">
        <v>482</v>
      </c>
      <c r="H144" s="156">
        <v>1</v>
      </c>
      <c r="I144" s="7">
        <v>0</v>
      </c>
      <c r="J144" s="157">
        <f t="shared" si="10"/>
        <v>0</v>
      </c>
      <c r="K144" s="158"/>
      <c r="L144" s="30"/>
      <c r="M144" s="159" t="s">
        <v>1</v>
      </c>
      <c r="N144" s="160" t="s">
        <v>33</v>
      </c>
      <c r="O144" s="161">
        <v>0.457</v>
      </c>
      <c r="P144" s="161">
        <f t="shared" si="11"/>
        <v>0.457</v>
      </c>
      <c r="Q144" s="161">
        <v>0.00025</v>
      </c>
      <c r="R144" s="161">
        <f t="shared" si="12"/>
        <v>0.00025</v>
      </c>
      <c r="S144" s="161">
        <v>0</v>
      </c>
      <c r="T144" s="162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201</v>
      </c>
      <c r="AT144" s="163" t="s">
        <v>123</v>
      </c>
      <c r="AU144" s="163" t="s">
        <v>77</v>
      </c>
      <c r="AY144" s="13" t="s">
        <v>120</v>
      </c>
      <c r="BE144" s="164">
        <f t="shared" si="14"/>
        <v>0</v>
      </c>
      <c r="BF144" s="164">
        <f t="shared" si="15"/>
        <v>0</v>
      </c>
      <c r="BG144" s="164">
        <f t="shared" si="16"/>
        <v>0</v>
      </c>
      <c r="BH144" s="164">
        <f t="shared" si="17"/>
        <v>0</v>
      </c>
      <c r="BI144" s="164">
        <f t="shared" si="18"/>
        <v>0</v>
      </c>
      <c r="BJ144" s="13" t="s">
        <v>75</v>
      </c>
      <c r="BK144" s="164">
        <f t="shared" si="19"/>
        <v>0</v>
      </c>
      <c r="BL144" s="13" t="s">
        <v>201</v>
      </c>
      <c r="BM144" s="163" t="s">
        <v>483</v>
      </c>
    </row>
    <row r="145" spans="1:65" s="31" customFormat="1" ht="16.5" customHeight="1">
      <c r="A145" s="29"/>
      <c r="B145" s="30"/>
      <c r="C145" s="152" t="s">
        <v>205</v>
      </c>
      <c r="D145" s="152" t="s">
        <v>123</v>
      </c>
      <c r="E145" s="153" t="s">
        <v>484</v>
      </c>
      <c r="F145" s="154" t="s">
        <v>485</v>
      </c>
      <c r="G145" s="155" t="s">
        <v>126</v>
      </c>
      <c r="H145" s="156">
        <v>2</v>
      </c>
      <c r="I145" s="7">
        <v>0</v>
      </c>
      <c r="J145" s="157">
        <f t="shared" si="10"/>
        <v>0</v>
      </c>
      <c r="K145" s="158"/>
      <c r="L145" s="30"/>
      <c r="M145" s="159" t="s">
        <v>1</v>
      </c>
      <c r="N145" s="160" t="s">
        <v>33</v>
      </c>
      <c r="O145" s="161">
        <v>0.227</v>
      </c>
      <c r="P145" s="161">
        <f t="shared" si="11"/>
        <v>0.454</v>
      </c>
      <c r="Q145" s="161">
        <v>0.00077</v>
      </c>
      <c r="R145" s="161">
        <f t="shared" si="12"/>
        <v>0.00154</v>
      </c>
      <c r="S145" s="161">
        <v>0</v>
      </c>
      <c r="T145" s="162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201</v>
      </c>
      <c r="AT145" s="163" t="s">
        <v>123</v>
      </c>
      <c r="AU145" s="163" t="s">
        <v>77</v>
      </c>
      <c r="AY145" s="13" t="s">
        <v>120</v>
      </c>
      <c r="BE145" s="164">
        <f t="shared" si="14"/>
        <v>0</v>
      </c>
      <c r="BF145" s="164">
        <f t="shared" si="15"/>
        <v>0</v>
      </c>
      <c r="BG145" s="164">
        <f t="shared" si="16"/>
        <v>0</v>
      </c>
      <c r="BH145" s="164">
        <f t="shared" si="17"/>
        <v>0</v>
      </c>
      <c r="BI145" s="164">
        <f t="shared" si="18"/>
        <v>0</v>
      </c>
      <c r="BJ145" s="13" t="s">
        <v>75</v>
      </c>
      <c r="BK145" s="164">
        <f t="shared" si="19"/>
        <v>0</v>
      </c>
      <c r="BL145" s="13" t="s">
        <v>201</v>
      </c>
      <c r="BM145" s="163" t="s">
        <v>486</v>
      </c>
    </row>
    <row r="146" spans="1:65" s="31" customFormat="1" ht="24.25" customHeight="1">
      <c r="A146" s="29"/>
      <c r="B146" s="30"/>
      <c r="C146" s="152" t="s">
        <v>210</v>
      </c>
      <c r="D146" s="152" t="s">
        <v>123</v>
      </c>
      <c r="E146" s="153" t="s">
        <v>487</v>
      </c>
      <c r="F146" s="154" t="s">
        <v>488</v>
      </c>
      <c r="G146" s="155" t="s">
        <v>126</v>
      </c>
      <c r="H146" s="156">
        <v>1</v>
      </c>
      <c r="I146" s="7">
        <v>0</v>
      </c>
      <c r="J146" s="157">
        <f t="shared" si="10"/>
        <v>0</v>
      </c>
      <c r="K146" s="158"/>
      <c r="L146" s="30"/>
      <c r="M146" s="159" t="s">
        <v>1</v>
      </c>
      <c r="N146" s="160" t="s">
        <v>33</v>
      </c>
      <c r="O146" s="161">
        <v>0.22</v>
      </c>
      <c r="P146" s="161">
        <f t="shared" si="11"/>
        <v>0.22</v>
      </c>
      <c r="Q146" s="161">
        <v>0.00057</v>
      </c>
      <c r="R146" s="161">
        <f t="shared" si="12"/>
        <v>0.00057</v>
      </c>
      <c r="S146" s="161">
        <v>0</v>
      </c>
      <c r="T146" s="162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201</v>
      </c>
      <c r="AT146" s="163" t="s">
        <v>123</v>
      </c>
      <c r="AU146" s="163" t="s">
        <v>77</v>
      </c>
      <c r="AY146" s="13" t="s">
        <v>120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3" t="s">
        <v>75</v>
      </c>
      <c r="BK146" s="164">
        <f t="shared" si="19"/>
        <v>0</v>
      </c>
      <c r="BL146" s="13" t="s">
        <v>201</v>
      </c>
      <c r="BM146" s="163" t="s">
        <v>489</v>
      </c>
    </row>
    <row r="147" spans="1:65" s="31" customFormat="1" ht="24.25" customHeight="1">
      <c r="A147" s="29"/>
      <c r="B147" s="30"/>
      <c r="C147" s="152" t="s">
        <v>224</v>
      </c>
      <c r="D147" s="152" t="s">
        <v>123</v>
      </c>
      <c r="E147" s="153" t="s">
        <v>490</v>
      </c>
      <c r="F147" s="154" t="s">
        <v>491</v>
      </c>
      <c r="G147" s="155" t="s">
        <v>227</v>
      </c>
      <c r="H147" s="156">
        <v>1</v>
      </c>
      <c r="I147" s="7">
        <v>0</v>
      </c>
      <c r="J147" s="157">
        <f t="shared" si="10"/>
        <v>0</v>
      </c>
      <c r="K147" s="158"/>
      <c r="L147" s="30"/>
      <c r="M147" s="159" t="s">
        <v>1</v>
      </c>
      <c r="N147" s="160" t="s">
        <v>33</v>
      </c>
      <c r="O147" s="161">
        <v>2.627</v>
      </c>
      <c r="P147" s="161">
        <f t="shared" si="11"/>
        <v>2.627</v>
      </c>
      <c r="Q147" s="161">
        <v>0.00585</v>
      </c>
      <c r="R147" s="161">
        <f t="shared" si="12"/>
        <v>0.00585</v>
      </c>
      <c r="S147" s="161">
        <v>0</v>
      </c>
      <c r="T147" s="162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201</v>
      </c>
      <c r="AT147" s="163" t="s">
        <v>123</v>
      </c>
      <c r="AU147" s="163" t="s">
        <v>77</v>
      </c>
      <c r="AY147" s="13" t="s">
        <v>120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3" t="s">
        <v>75</v>
      </c>
      <c r="BK147" s="164">
        <f t="shared" si="19"/>
        <v>0</v>
      </c>
      <c r="BL147" s="13" t="s">
        <v>201</v>
      </c>
      <c r="BM147" s="163" t="s">
        <v>492</v>
      </c>
    </row>
    <row r="148" spans="1:65" s="31" customFormat="1" ht="24.25" customHeight="1">
      <c r="A148" s="29"/>
      <c r="B148" s="30"/>
      <c r="C148" s="183" t="s">
        <v>7</v>
      </c>
      <c r="D148" s="183" t="s">
        <v>271</v>
      </c>
      <c r="E148" s="184" t="s">
        <v>493</v>
      </c>
      <c r="F148" s="185" t="s">
        <v>694</v>
      </c>
      <c r="G148" s="186" t="s">
        <v>126</v>
      </c>
      <c r="H148" s="187">
        <v>1</v>
      </c>
      <c r="I148" s="8">
        <v>0</v>
      </c>
      <c r="J148" s="188">
        <f t="shared" si="10"/>
        <v>0</v>
      </c>
      <c r="K148" s="189"/>
      <c r="L148" s="190"/>
      <c r="M148" s="191" t="s">
        <v>1</v>
      </c>
      <c r="N148" s="192" t="s">
        <v>33</v>
      </c>
      <c r="O148" s="161">
        <v>0</v>
      </c>
      <c r="P148" s="161">
        <f t="shared" si="11"/>
        <v>0</v>
      </c>
      <c r="Q148" s="161">
        <v>0.067</v>
      </c>
      <c r="R148" s="161">
        <f t="shared" si="12"/>
        <v>0.067</v>
      </c>
      <c r="S148" s="161">
        <v>0</v>
      </c>
      <c r="T148" s="162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3" t="s">
        <v>273</v>
      </c>
      <c r="AT148" s="163" t="s">
        <v>271</v>
      </c>
      <c r="AU148" s="163" t="s">
        <v>77</v>
      </c>
      <c r="AY148" s="13" t="s">
        <v>120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3" t="s">
        <v>75</v>
      </c>
      <c r="BK148" s="164">
        <f t="shared" si="19"/>
        <v>0</v>
      </c>
      <c r="BL148" s="13" t="s">
        <v>201</v>
      </c>
      <c r="BM148" s="163" t="s">
        <v>494</v>
      </c>
    </row>
    <row r="149" spans="1:65" s="31" customFormat="1" ht="24.25" customHeight="1">
      <c r="A149" s="29"/>
      <c r="B149" s="30"/>
      <c r="C149" s="152" t="s">
        <v>235</v>
      </c>
      <c r="D149" s="152" t="s">
        <v>123</v>
      </c>
      <c r="E149" s="153" t="s">
        <v>495</v>
      </c>
      <c r="F149" s="154" t="s">
        <v>496</v>
      </c>
      <c r="G149" s="155" t="s">
        <v>169</v>
      </c>
      <c r="H149" s="156">
        <v>28</v>
      </c>
      <c r="I149" s="7">
        <v>0</v>
      </c>
      <c r="J149" s="157">
        <f t="shared" si="10"/>
        <v>0</v>
      </c>
      <c r="K149" s="158"/>
      <c r="L149" s="30"/>
      <c r="M149" s="159" t="s">
        <v>1</v>
      </c>
      <c r="N149" s="160" t="s">
        <v>33</v>
      </c>
      <c r="O149" s="161">
        <v>0.067</v>
      </c>
      <c r="P149" s="161">
        <f t="shared" si="11"/>
        <v>1.8760000000000001</v>
      </c>
      <c r="Q149" s="161">
        <v>0.00019</v>
      </c>
      <c r="R149" s="161">
        <f t="shared" si="12"/>
        <v>0.00532</v>
      </c>
      <c r="S149" s="161">
        <v>0</v>
      </c>
      <c r="T149" s="162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201</v>
      </c>
      <c r="AT149" s="163" t="s">
        <v>123</v>
      </c>
      <c r="AU149" s="163" t="s">
        <v>77</v>
      </c>
      <c r="AY149" s="13" t="s">
        <v>120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3" t="s">
        <v>75</v>
      </c>
      <c r="BK149" s="164">
        <f t="shared" si="19"/>
        <v>0</v>
      </c>
      <c r="BL149" s="13" t="s">
        <v>201</v>
      </c>
      <c r="BM149" s="163" t="s">
        <v>497</v>
      </c>
    </row>
    <row r="150" spans="1:65" s="31" customFormat="1" ht="21.75" customHeight="1">
      <c r="A150" s="29"/>
      <c r="B150" s="30"/>
      <c r="C150" s="152" t="s">
        <v>239</v>
      </c>
      <c r="D150" s="152" t="s">
        <v>123</v>
      </c>
      <c r="E150" s="153" t="s">
        <v>498</v>
      </c>
      <c r="F150" s="154" t="s">
        <v>499</v>
      </c>
      <c r="G150" s="155" t="s">
        <v>169</v>
      </c>
      <c r="H150" s="156">
        <v>28</v>
      </c>
      <c r="I150" s="7">
        <v>0</v>
      </c>
      <c r="J150" s="157">
        <f t="shared" si="10"/>
        <v>0</v>
      </c>
      <c r="K150" s="158"/>
      <c r="L150" s="30"/>
      <c r="M150" s="159" t="s">
        <v>1</v>
      </c>
      <c r="N150" s="160" t="s">
        <v>33</v>
      </c>
      <c r="O150" s="161">
        <v>0.082</v>
      </c>
      <c r="P150" s="161">
        <f t="shared" si="11"/>
        <v>2.2960000000000003</v>
      </c>
      <c r="Q150" s="161">
        <v>1E-05</v>
      </c>
      <c r="R150" s="161">
        <f t="shared" si="12"/>
        <v>0.00028000000000000003</v>
      </c>
      <c r="S150" s="161">
        <v>0</v>
      </c>
      <c r="T150" s="162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201</v>
      </c>
      <c r="AT150" s="163" t="s">
        <v>123</v>
      </c>
      <c r="AU150" s="163" t="s">
        <v>77</v>
      </c>
      <c r="AY150" s="13" t="s">
        <v>120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3" t="s">
        <v>75</v>
      </c>
      <c r="BK150" s="164">
        <f t="shared" si="19"/>
        <v>0</v>
      </c>
      <c r="BL150" s="13" t="s">
        <v>201</v>
      </c>
      <c r="BM150" s="163" t="s">
        <v>500</v>
      </c>
    </row>
    <row r="151" spans="1:65" s="31" customFormat="1" ht="24.25" customHeight="1">
      <c r="A151" s="29"/>
      <c r="B151" s="30"/>
      <c r="C151" s="152" t="s">
        <v>245</v>
      </c>
      <c r="D151" s="152" t="s">
        <v>123</v>
      </c>
      <c r="E151" s="153" t="s">
        <v>501</v>
      </c>
      <c r="F151" s="154" t="s">
        <v>502</v>
      </c>
      <c r="G151" s="155" t="s">
        <v>199</v>
      </c>
      <c r="H151" s="156">
        <v>0.141</v>
      </c>
      <c r="I151" s="7">
        <v>0</v>
      </c>
      <c r="J151" s="157">
        <f t="shared" si="10"/>
        <v>0</v>
      </c>
      <c r="K151" s="158"/>
      <c r="L151" s="30"/>
      <c r="M151" s="159" t="s">
        <v>1</v>
      </c>
      <c r="N151" s="160" t="s">
        <v>33</v>
      </c>
      <c r="O151" s="161">
        <v>1.327</v>
      </c>
      <c r="P151" s="161">
        <f t="shared" si="11"/>
        <v>0.18710699999999997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201</v>
      </c>
      <c r="AT151" s="163" t="s">
        <v>123</v>
      </c>
      <c r="AU151" s="163" t="s">
        <v>77</v>
      </c>
      <c r="AY151" s="13" t="s">
        <v>120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3" t="s">
        <v>75</v>
      </c>
      <c r="BK151" s="164">
        <f t="shared" si="19"/>
        <v>0</v>
      </c>
      <c r="BL151" s="13" t="s">
        <v>201</v>
      </c>
      <c r="BM151" s="163" t="s">
        <v>503</v>
      </c>
    </row>
    <row r="152" spans="2:63" s="139" customFormat="1" ht="22.9" customHeight="1">
      <c r="B152" s="140"/>
      <c r="D152" s="141" t="s">
        <v>67</v>
      </c>
      <c r="E152" s="150" t="s">
        <v>222</v>
      </c>
      <c r="F152" s="150" t="s">
        <v>223</v>
      </c>
      <c r="J152" s="151">
        <f>BK152</f>
        <v>0</v>
      </c>
      <c r="L152" s="140"/>
      <c r="M152" s="144"/>
      <c r="N152" s="145"/>
      <c r="O152" s="145"/>
      <c r="P152" s="146">
        <f>SUM(P153:P172)</f>
        <v>22.590590999999996</v>
      </c>
      <c r="Q152" s="145"/>
      <c r="R152" s="146">
        <f>SUM(R153:R172)</f>
        <v>0.12342</v>
      </c>
      <c r="S152" s="145"/>
      <c r="T152" s="147">
        <f>SUM(T153:T172)</f>
        <v>0</v>
      </c>
      <c r="AR152" s="141" t="s">
        <v>77</v>
      </c>
      <c r="AT152" s="148" t="s">
        <v>67</v>
      </c>
      <c r="AU152" s="148" t="s">
        <v>75</v>
      </c>
      <c r="AY152" s="141" t="s">
        <v>120</v>
      </c>
      <c r="BK152" s="149">
        <f>SUM(BK153:BK172)</f>
        <v>0</v>
      </c>
    </row>
    <row r="153" spans="1:65" s="31" customFormat="1" ht="21.75" customHeight="1">
      <c r="A153" s="29"/>
      <c r="B153" s="30"/>
      <c r="C153" s="152" t="s">
        <v>249</v>
      </c>
      <c r="D153" s="152" t="s">
        <v>123</v>
      </c>
      <c r="E153" s="153" t="s">
        <v>504</v>
      </c>
      <c r="F153" s="154" t="s">
        <v>505</v>
      </c>
      <c r="G153" s="155" t="s">
        <v>126</v>
      </c>
      <c r="H153" s="156">
        <v>1</v>
      </c>
      <c r="I153" s="7">
        <v>0</v>
      </c>
      <c r="J153" s="157">
        <f aca="true" t="shared" si="20" ref="J153:J172">ROUND(I153*H153,2)</f>
        <v>0</v>
      </c>
      <c r="K153" s="158"/>
      <c r="L153" s="30"/>
      <c r="M153" s="159" t="s">
        <v>1</v>
      </c>
      <c r="N153" s="160" t="s">
        <v>33</v>
      </c>
      <c r="O153" s="161">
        <v>1.1</v>
      </c>
      <c r="P153" s="161">
        <f aca="true" t="shared" si="21" ref="P153:P172">O153*H153</f>
        <v>1.1</v>
      </c>
      <c r="Q153" s="161">
        <v>0.00247</v>
      </c>
      <c r="R153" s="161">
        <f aca="true" t="shared" si="22" ref="R153:R172">Q153*H153</f>
        <v>0.00247</v>
      </c>
      <c r="S153" s="161">
        <v>0</v>
      </c>
      <c r="T153" s="162">
        <f aca="true" t="shared" si="23" ref="T153:T172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201</v>
      </c>
      <c r="AT153" s="163" t="s">
        <v>123</v>
      </c>
      <c r="AU153" s="163" t="s">
        <v>77</v>
      </c>
      <c r="AY153" s="13" t="s">
        <v>120</v>
      </c>
      <c r="BE153" s="164">
        <f aca="true" t="shared" si="24" ref="BE153:BE172">IF(N153="základní",J153,0)</f>
        <v>0</v>
      </c>
      <c r="BF153" s="164">
        <f aca="true" t="shared" si="25" ref="BF153:BF172">IF(N153="snížená",J153,0)</f>
        <v>0</v>
      </c>
      <c r="BG153" s="164">
        <f aca="true" t="shared" si="26" ref="BG153:BG172">IF(N153="zákl. přenesená",J153,0)</f>
        <v>0</v>
      </c>
      <c r="BH153" s="164">
        <f aca="true" t="shared" si="27" ref="BH153:BH172">IF(N153="sníž. přenesená",J153,0)</f>
        <v>0</v>
      </c>
      <c r="BI153" s="164">
        <f aca="true" t="shared" si="28" ref="BI153:BI172">IF(N153="nulová",J153,0)</f>
        <v>0</v>
      </c>
      <c r="BJ153" s="13" t="s">
        <v>75</v>
      </c>
      <c r="BK153" s="164">
        <f aca="true" t="shared" si="29" ref="BK153:BK172">ROUND(I153*H153,2)</f>
        <v>0</v>
      </c>
      <c r="BL153" s="13" t="s">
        <v>201</v>
      </c>
      <c r="BM153" s="163" t="s">
        <v>506</v>
      </c>
    </row>
    <row r="154" spans="1:65" s="31" customFormat="1" ht="24.25" customHeight="1">
      <c r="A154" s="29"/>
      <c r="B154" s="30"/>
      <c r="C154" s="183" t="s">
        <v>253</v>
      </c>
      <c r="D154" s="183" t="s">
        <v>271</v>
      </c>
      <c r="E154" s="184" t="s">
        <v>507</v>
      </c>
      <c r="F154" s="185" t="s">
        <v>706</v>
      </c>
      <c r="G154" s="186" t="s">
        <v>126</v>
      </c>
      <c r="H154" s="187">
        <v>1</v>
      </c>
      <c r="I154" s="8">
        <v>0</v>
      </c>
      <c r="J154" s="188">
        <f t="shared" si="20"/>
        <v>0</v>
      </c>
      <c r="K154" s="189"/>
      <c r="L154" s="190"/>
      <c r="M154" s="191" t="s">
        <v>1</v>
      </c>
      <c r="N154" s="192" t="s">
        <v>33</v>
      </c>
      <c r="O154" s="161">
        <v>0</v>
      </c>
      <c r="P154" s="161">
        <f t="shared" si="21"/>
        <v>0</v>
      </c>
      <c r="Q154" s="161">
        <v>0.0145</v>
      </c>
      <c r="R154" s="161">
        <f t="shared" si="22"/>
        <v>0.0145</v>
      </c>
      <c r="S154" s="161">
        <v>0</v>
      </c>
      <c r="T154" s="162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273</v>
      </c>
      <c r="AT154" s="163" t="s">
        <v>271</v>
      </c>
      <c r="AU154" s="163" t="s">
        <v>77</v>
      </c>
      <c r="AY154" s="13" t="s">
        <v>120</v>
      </c>
      <c r="BE154" s="164">
        <f t="shared" si="24"/>
        <v>0</v>
      </c>
      <c r="BF154" s="164">
        <f t="shared" si="25"/>
        <v>0</v>
      </c>
      <c r="BG154" s="164">
        <f t="shared" si="26"/>
        <v>0</v>
      </c>
      <c r="BH154" s="164">
        <f t="shared" si="27"/>
        <v>0</v>
      </c>
      <c r="BI154" s="164">
        <f t="shared" si="28"/>
        <v>0</v>
      </c>
      <c r="BJ154" s="13" t="s">
        <v>75</v>
      </c>
      <c r="BK154" s="164">
        <f t="shared" si="29"/>
        <v>0</v>
      </c>
      <c r="BL154" s="13" t="s">
        <v>201</v>
      </c>
      <c r="BM154" s="163" t="s">
        <v>508</v>
      </c>
    </row>
    <row r="155" spans="1:65" s="31" customFormat="1" ht="16.5" customHeight="1">
      <c r="A155" s="29"/>
      <c r="B155" s="30"/>
      <c r="C155" s="152" t="s">
        <v>257</v>
      </c>
      <c r="D155" s="152" t="s">
        <v>123</v>
      </c>
      <c r="E155" s="153" t="s">
        <v>509</v>
      </c>
      <c r="F155" s="154" t="s">
        <v>510</v>
      </c>
      <c r="G155" s="155" t="s">
        <v>126</v>
      </c>
      <c r="H155" s="156">
        <v>1</v>
      </c>
      <c r="I155" s="7">
        <v>0</v>
      </c>
      <c r="J155" s="157">
        <f t="shared" si="20"/>
        <v>0</v>
      </c>
      <c r="K155" s="158"/>
      <c r="L155" s="30"/>
      <c r="M155" s="159" t="s">
        <v>1</v>
      </c>
      <c r="N155" s="160" t="s">
        <v>33</v>
      </c>
      <c r="O155" s="161">
        <v>1.1</v>
      </c>
      <c r="P155" s="161">
        <f t="shared" si="21"/>
        <v>1.1</v>
      </c>
      <c r="Q155" s="161">
        <v>0.00247</v>
      </c>
      <c r="R155" s="161">
        <f t="shared" si="22"/>
        <v>0.00247</v>
      </c>
      <c r="S155" s="161">
        <v>0</v>
      </c>
      <c r="T155" s="162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201</v>
      </c>
      <c r="AT155" s="163" t="s">
        <v>123</v>
      </c>
      <c r="AU155" s="163" t="s">
        <v>77</v>
      </c>
      <c r="AY155" s="13" t="s">
        <v>120</v>
      </c>
      <c r="BE155" s="164">
        <f t="shared" si="24"/>
        <v>0</v>
      </c>
      <c r="BF155" s="164">
        <f t="shared" si="25"/>
        <v>0</v>
      </c>
      <c r="BG155" s="164">
        <f t="shared" si="26"/>
        <v>0</v>
      </c>
      <c r="BH155" s="164">
        <f t="shared" si="27"/>
        <v>0</v>
      </c>
      <c r="BI155" s="164">
        <f t="shared" si="28"/>
        <v>0</v>
      </c>
      <c r="BJ155" s="13" t="s">
        <v>75</v>
      </c>
      <c r="BK155" s="164">
        <f t="shared" si="29"/>
        <v>0</v>
      </c>
      <c r="BL155" s="13" t="s">
        <v>201</v>
      </c>
      <c r="BM155" s="163" t="s">
        <v>511</v>
      </c>
    </row>
    <row r="156" spans="1:65" s="31" customFormat="1" ht="24.25" customHeight="1">
      <c r="A156" s="29"/>
      <c r="B156" s="30"/>
      <c r="C156" s="183" t="s">
        <v>261</v>
      </c>
      <c r="D156" s="183" t="s">
        <v>271</v>
      </c>
      <c r="E156" s="184" t="s">
        <v>512</v>
      </c>
      <c r="F156" s="185" t="s">
        <v>703</v>
      </c>
      <c r="G156" s="186" t="s">
        <v>126</v>
      </c>
      <c r="H156" s="187">
        <v>1</v>
      </c>
      <c r="I156" s="8">
        <v>0</v>
      </c>
      <c r="J156" s="188">
        <f t="shared" si="20"/>
        <v>0</v>
      </c>
      <c r="K156" s="189"/>
      <c r="L156" s="190"/>
      <c r="M156" s="191" t="s">
        <v>1</v>
      </c>
      <c r="N156" s="192" t="s">
        <v>33</v>
      </c>
      <c r="O156" s="161">
        <v>0</v>
      </c>
      <c r="P156" s="161">
        <f t="shared" si="21"/>
        <v>0</v>
      </c>
      <c r="Q156" s="161">
        <v>0.0005</v>
      </c>
      <c r="R156" s="161">
        <f t="shared" si="22"/>
        <v>0.0005</v>
      </c>
      <c r="S156" s="161">
        <v>0</v>
      </c>
      <c r="T156" s="162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273</v>
      </c>
      <c r="AT156" s="163" t="s">
        <v>271</v>
      </c>
      <c r="AU156" s="163" t="s">
        <v>77</v>
      </c>
      <c r="AY156" s="13" t="s">
        <v>120</v>
      </c>
      <c r="BE156" s="164">
        <f t="shared" si="24"/>
        <v>0</v>
      </c>
      <c r="BF156" s="164">
        <f t="shared" si="25"/>
        <v>0</v>
      </c>
      <c r="BG156" s="164">
        <f t="shared" si="26"/>
        <v>0</v>
      </c>
      <c r="BH156" s="164">
        <f t="shared" si="27"/>
        <v>0</v>
      </c>
      <c r="BI156" s="164">
        <f t="shared" si="28"/>
        <v>0</v>
      </c>
      <c r="BJ156" s="13" t="s">
        <v>75</v>
      </c>
      <c r="BK156" s="164">
        <f t="shared" si="29"/>
        <v>0</v>
      </c>
      <c r="BL156" s="13" t="s">
        <v>201</v>
      </c>
      <c r="BM156" s="163" t="s">
        <v>513</v>
      </c>
    </row>
    <row r="157" spans="1:65" s="31" customFormat="1" ht="16.5" customHeight="1">
      <c r="A157" s="29"/>
      <c r="B157" s="30"/>
      <c r="C157" s="152" t="s">
        <v>265</v>
      </c>
      <c r="D157" s="152" t="s">
        <v>123</v>
      </c>
      <c r="E157" s="153" t="s">
        <v>514</v>
      </c>
      <c r="F157" s="154" t="s">
        <v>515</v>
      </c>
      <c r="G157" s="155" t="s">
        <v>227</v>
      </c>
      <c r="H157" s="156">
        <v>1</v>
      </c>
      <c r="I157" s="7">
        <v>0</v>
      </c>
      <c r="J157" s="157">
        <f t="shared" si="20"/>
        <v>0</v>
      </c>
      <c r="K157" s="158"/>
      <c r="L157" s="30"/>
      <c r="M157" s="159" t="s">
        <v>1</v>
      </c>
      <c r="N157" s="160" t="s">
        <v>33</v>
      </c>
      <c r="O157" s="161">
        <v>1.1</v>
      </c>
      <c r="P157" s="161">
        <f t="shared" si="21"/>
        <v>1.1</v>
      </c>
      <c r="Q157" s="161">
        <v>0.00326</v>
      </c>
      <c r="R157" s="161">
        <f t="shared" si="22"/>
        <v>0.00326</v>
      </c>
      <c r="S157" s="161">
        <v>0</v>
      </c>
      <c r="T157" s="162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201</v>
      </c>
      <c r="AT157" s="163" t="s">
        <v>123</v>
      </c>
      <c r="AU157" s="163" t="s">
        <v>77</v>
      </c>
      <c r="AY157" s="13" t="s">
        <v>120</v>
      </c>
      <c r="BE157" s="164">
        <f t="shared" si="24"/>
        <v>0</v>
      </c>
      <c r="BF157" s="164">
        <f t="shared" si="25"/>
        <v>0</v>
      </c>
      <c r="BG157" s="164">
        <f t="shared" si="26"/>
        <v>0</v>
      </c>
      <c r="BH157" s="164">
        <f t="shared" si="27"/>
        <v>0</v>
      </c>
      <c r="BI157" s="164">
        <f t="shared" si="28"/>
        <v>0</v>
      </c>
      <c r="BJ157" s="13" t="s">
        <v>75</v>
      </c>
      <c r="BK157" s="164">
        <f t="shared" si="29"/>
        <v>0</v>
      </c>
      <c r="BL157" s="13" t="s">
        <v>201</v>
      </c>
      <c r="BM157" s="163" t="s">
        <v>516</v>
      </c>
    </row>
    <row r="158" spans="1:65" s="31" customFormat="1" ht="24.25" customHeight="1">
      <c r="A158" s="29"/>
      <c r="B158" s="30"/>
      <c r="C158" s="183" t="s">
        <v>270</v>
      </c>
      <c r="D158" s="183" t="s">
        <v>271</v>
      </c>
      <c r="E158" s="184" t="s">
        <v>517</v>
      </c>
      <c r="F158" s="185" t="s">
        <v>696</v>
      </c>
      <c r="G158" s="186" t="s">
        <v>126</v>
      </c>
      <c r="H158" s="187">
        <v>1</v>
      </c>
      <c r="I158" s="8">
        <v>0</v>
      </c>
      <c r="J158" s="188">
        <f t="shared" si="20"/>
        <v>0</v>
      </c>
      <c r="K158" s="189"/>
      <c r="L158" s="190"/>
      <c r="M158" s="191" t="s">
        <v>1</v>
      </c>
      <c r="N158" s="192" t="s">
        <v>33</v>
      </c>
      <c r="O158" s="161">
        <v>0</v>
      </c>
      <c r="P158" s="161">
        <f t="shared" si="21"/>
        <v>0</v>
      </c>
      <c r="Q158" s="161">
        <v>0.0135</v>
      </c>
      <c r="R158" s="161">
        <f t="shared" si="22"/>
        <v>0.0135</v>
      </c>
      <c r="S158" s="161">
        <v>0</v>
      </c>
      <c r="T158" s="162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273</v>
      </c>
      <c r="AT158" s="163" t="s">
        <v>271</v>
      </c>
      <c r="AU158" s="163" t="s">
        <v>77</v>
      </c>
      <c r="AY158" s="13" t="s">
        <v>120</v>
      </c>
      <c r="BE158" s="164">
        <f t="shared" si="24"/>
        <v>0</v>
      </c>
      <c r="BF158" s="164">
        <f t="shared" si="25"/>
        <v>0</v>
      </c>
      <c r="BG158" s="164">
        <f t="shared" si="26"/>
        <v>0</v>
      </c>
      <c r="BH158" s="164">
        <f t="shared" si="27"/>
        <v>0</v>
      </c>
      <c r="BI158" s="164">
        <f t="shared" si="28"/>
        <v>0</v>
      </c>
      <c r="BJ158" s="13" t="s">
        <v>75</v>
      </c>
      <c r="BK158" s="164">
        <f t="shared" si="29"/>
        <v>0</v>
      </c>
      <c r="BL158" s="13" t="s">
        <v>201</v>
      </c>
      <c r="BM158" s="163" t="s">
        <v>518</v>
      </c>
    </row>
    <row r="159" spans="1:65" s="31" customFormat="1" ht="16.5" customHeight="1">
      <c r="A159" s="29"/>
      <c r="B159" s="30"/>
      <c r="C159" s="152" t="s">
        <v>276</v>
      </c>
      <c r="D159" s="152" t="s">
        <v>123</v>
      </c>
      <c r="E159" s="153" t="s">
        <v>519</v>
      </c>
      <c r="F159" s="154" t="s">
        <v>520</v>
      </c>
      <c r="G159" s="155" t="s">
        <v>227</v>
      </c>
      <c r="H159" s="156">
        <v>1</v>
      </c>
      <c r="I159" s="7">
        <v>0</v>
      </c>
      <c r="J159" s="157">
        <f t="shared" si="20"/>
        <v>0</v>
      </c>
      <c r="K159" s="158"/>
      <c r="L159" s="30"/>
      <c r="M159" s="159" t="s">
        <v>1</v>
      </c>
      <c r="N159" s="160" t="s">
        <v>33</v>
      </c>
      <c r="O159" s="161">
        <v>11.04</v>
      </c>
      <c r="P159" s="161">
        <f t="shared" si="21"/>
        <v>11.04</v>
      </c>
      <c r="Q159" s="161">
        <v>0.00034</v>
      </c>
      <c r="R159" s="161">
        <f t="shared" si="22"/>
        <v>0.00034</v>
      </c>
      <c r="S159" s="161">
        <v>0</v>
      </c>
      <c r="T159" s="162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201</v>
      </c>
      <c r="AT159" s="163" t="s">
        <v>123</v>
      </c>
      <c r="AU159" s="163" t="s">
        <v>77</v>
      </c>
      <c r="AY159" s="13" t="s">
        <v>120</v>
      </c>
      <c r="BE159" s="164">
        <f t="shared" si="24"/>
        <v>0</v>
      </c>
      <c r="BF159" s="164">
        <f t="shared" si="25"/>
        <v>0</v>
      </c>
      <c r="BG159" s="164">
        <f t="shared" si="26"/>
        <v>0</v>
      </c>
      <c r="BH159" s="164">
        <f t="shared" si="27"/>
        <v>0</v>
      </c>
      <c r="BI159" s="164">
        <f t="shared" si="28"/>
        <v>0</v>
      </c>
      <c r="BJ159" s="13" t="s">
        <v>75</v>
      </c>
      <c r="BK159" s="164">
        <f t="shared" si="29"/>
        <v>0</v>
      </c>
      <c r="BL159" s="13" t="s">
        <v>201</v>
      </c>
      <c r="BM159" s="163" t="s">
        <v>521</v>
      </c>
    </row>
    <row r="160" spans="1:65" s="31" customFormat="1" ht="27.75" customHeight="1">
      <c r="A160" s="29"/>
      <c r="B160" s="30"/>
      <c r="C160" s="183" t="s">
        <v>273</v>
      </c>
      <c r="D160" s="183" t="s">
        <v>271</v>
      </c>
      <c r="E160" s="184" t="s">
        <v>522</v>
      </c>
      <c r="F160" s="185" t="s">
        <v>702</v>
      </c>
      <c r="G160" s="186" t="s">
        <v>126</v>
      </c>
      <c r="H160" s="187">
        <v>1</v>
      </c>
      <c r="I160" s="8">
        <v>0</v>
      </c>
      <c r="J160" s="188">
        <f t="shared" si="20"/>
        <v>0</v>
      </c>
      <c r="K160" s="189"/>
      <c r="L160" s="190"/>
      <c r="M160" s="191" t="s">
        <v>1</v>
      </c>
      <c r="N160" s="192" t="s">
        <v>33</v>
      </c>
      <c r="O160" s="161">
        <v>0</v>
      </c>
      <c r="P160" s="161">
        <f t="shared" si="21"/>
        <v>0</v>
      </c>
      <c r="Q160" s="161">
        <v>0.05</v>
      </c>
      <c r="R160" s="161">
        <f t="shared" si="22"/>
        <v>0.05</v>
      </c>
      <c r="S160" s="161">
        <v>0</v>
      </c>
      <c r="T160" s="162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273</v>
      </c>
      <c r="AT160" s="163" t="s">
        <v>271</v>
      </c>
      <c r="AU160" s="163" t="s">
        <v>77</v>
      </c>
      <c r="AY160" s="13" t="s">
        <v>120</v>
      </c>
      <c r="BE160" s="164">
        <f t="shared" si="24"/>
        <v>0</v>
      </c>
      <c r="BF160" s="164">
        <f t="shared" si="25"/>
        <v>0</v>
      </c>
      <c r="BG160" s="164">
        <f t="shared" si="26"/>
        <v>0</v>
      </c>
      <c r="BH160" s="164">
        <f t="shared" si="27"/>
        <v>0</v>
      </c>
      <c r="BI160" s="164">
        <f t="shared" si="28"/>
        <v>0</v>
      </c>
      <c r="BJ160" s="13" t="s">
        <v>75</v>
      </c>
      <c r="BK160" s="164">
        <f t="shared" si="29"/>
        <v>0</v>
      </c>
      <c r="BL160" s="13" t="s">
        <v>201</v>
      </c>
      <c r="BM160" s="163" t="s">
        <v>523</v>
      </c>
    </row>
    <row r="161" spans="1:65" s="31" customFormat="1" ht="16.5" customHeight="1">
      <c r="A161" s="29"/>
      <c r="B161" s="30"/>
      <c r="C161" s="152" t="s">
        <v>285</v>
      </c>
      <c r="D161" s="152" t="s">
        <v>123</v>
      </c>
      <c r="E161" s="153" t="s">
        <v>524</v>
      </c>
      <c r="F161" s="154" t="s">
        <v>525</v>
      </c>
      <c r="G161" s="155" t="s">
        <v>227</v>
      </c>
      <c r="H161" s="156">
        <v>1</v>
      </c>
      <c r="I161" s="7">
        <v>0</v>
      </c>
      <c r="J161" s="157">
        <f t="shared" si="20"/>
        <v>0</v>
      </c>
      <c r="K161" s="158"/>
      <c r="L161" s="30"/>
      <c r="M161" s="159" t="s">
        <v>1</v>
      </c>
      <c r="N161" s="160" t="s">
        <v>33</v>
      </c>
      <c r="O161" s="161">
        <v>4.37</v>
      </c>
      <c r="P161" s="161">
        <f t="shared" si="21"/>
        <v>4.37</v>
      </c>
      <c r="Q161" s="161">
        <v>0.00017</v>
      </c>
      <c r="R161" s="161">
        <f t="shared" si="22"/>
        <v>0.00017</v>
      </c>
      <c r="S161" s="161">
        <v>0</v>
      </c>
      <c r="T161" s="162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3" t="s">
        <v>201</v>
      </c>
      <c r="AT161" s="163" t="s">
        <v>123</v>
      </c>
      <c r="AU161" s="163" t="s">
        <v>77</v>
      </c>
      <c r="AY161" s="13" t="s">
        <v>120</v>
      </c>
      <c r="BE161" s="164">
        <f t="shared" si="24"/>
        <v>0</v>
      </c>
      <c r="BF161" s="164">
        <f t="shared" si="25"/>
        <v>0</v>
      </c>
      <c r="BG161" s="164">
        <f t="shared" si="26"/>
        <v>0</v>
      </c>
      <c r="BH161" s="164">
        <f t="shared" si="27"/>
        <v>0</v>
      </c>
      <c r="BI161" s="164">
        <f t="shared" si="28"/>
        <v>0</v>
      </c>
      <c r="BJ161" s="13" t="s">
        <v>75</v>
      </c>
      <c r="BK161" s="164">
        <f t="shared" si="29"/>
        <v>0</v>
      </c>
      <c r="BL161" s="13" t="s">
        <v>201</v>
      </c>
      <c r="BM161" s="163" t="s">
        <v>526</v>
      </c>
    </row>
    <row r="162" spans="1:65" s="31" customFormat="1" ht="37.5" customHeight="1">
      <c r="A162" s="29"/>
      <c r="B162" s="30"/>
      <c r="C162" s="183" t="s">
        <v>289</v>
      </c>
      <c r="D162" s="183" t="s">
        <v>271</v>
      </c>
      <c r="E162" s="184" t="s">
        <v>714</v>
      </c>
      <c r="F162" s="185" t="s">
        <v>715</v>
      </c>
      <c r="G162" s="186" t="s">
        <v>126</v>
      </c>
      <c r="H162" s="187">
        <v>1</v>
      </c>
      <c r="I162" s="8">
        <v>0</v>
      </c>
      <c r="J162" s="188">
        <f t="shared" si="20"/>
        <v>0</v>
      </c>
      <c r="K162" s="189"/>
      <c r="L162" s="190"/>
      <c r="M162" s="191" t="s">
        <v>1</v>
      </c>
      <c r="N162" s="192" t="s">
        <v>33</v>
      </c>
      <c r="O162" s="161">
        <v>0</v>
      </c>
      <c r="P162" s="161">
        <f t="shared" si="21"/>
        <v>0</v>
      </c>
      <c r="Q162" s="161">
        <v>0.029</v>
      </c>
      <c r="R162" s="161">
        <f t="shared" si="22"/>
        <v>0.029</v>
      </c>
      <c r="S162" s="161">
        <v>0</v>
      </c>
      <c r="T162" s="162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273</v>
      </c>
      <c r="AT162" s="163" t="s">
        <v>271</v>
      </c>
      <c r="AU162" s="163" t="s">
        <v>77</v>
      </c>
      <c r="AY162" s="13" t="s">
        <v>120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3" t="s">
        <v>75</v>
      </c>
      <c r="BK162" s="164">
        <f t="shared" si="29"/>
        <v>0</v>
      </c>
      <c r="BL162" s="13" t="s">
        <v>201</v>
      </c>
      <c r="BM162" s="163" t="s">
        <v>527</v>
      </c>
    </row>
    <row r="163" spans="1:65" s="31" customFormat="1" ht="16.5" customHeight="1">
      <c r="A163" s="29"/>
      <c r="B163" s="30"/>
      <c r="C163" s="152" t="s">
        <v>293</v>
      </c>
      <c r="D163" s="152" t="s">
        <v>123</v>
      </c>
      <c r="E163" s="153" t="s">
        <v>528</v>
      </c>
      <c r="F163" s="154" t="s">
        <v>529</v>
      </c>
      <c r="G163" s="155" t="s">
        <v>126</v>
      </c>
      <c r="H163" s="156">
        <v>1</v>
      </c>
      <c r="I163" s="7">
        <v>0</v>
      </c>
      <c r="J163" s="157">
        <f t="shared" si="20"/>
        <v>0</v>
      </c>
      <c r="K163" s="158"/>
      <c r="L163" s="30"/>
      <c r="M163" s="159" t="s">
        <v>1</v>
      </c>
      <c r="N163" s="160" t="s">
        <v>33</v>
      </c>
      <c r="O163" s="161">
        <v>0.445</v>
      </c>
      <c r="P163" s="161">
        <f t="shared" si="21"/>
        <v>0.445</v>
      </c>
      <c r="Q163" s="161">
        <v>0</v>
      </c>
      <c r="R163" s="161">
        <f t="shared" si="22"/>
        <v>0</v>
      </c>
      <c r="S163" s="161">
        <v>0</v>
      </c>
      <c r="T163" s="162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201</v>
      </c>
      <c r="AT163" s="163" t="s">
        <v>123</v>
      </c>
      <c r="AU163" s="163" t="s">
        <v>77</v>
      </c>
      <c r="AY163" s="13" t="s">
        <v>120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3" t="s">
        <v>75</v>
      </c>
      <c r="BK163" s="164">
        <f t="shared" si="29"/>
        <v>0</v>
      </c>
      <c r="BL163" s="13" t="s">
        <v>201</v>
      </c>
      <c r="BM163" s="163" t="s">
        <v>530</v>
      </c>
    </row>
    <row r="164" spans="1:65" s="31" customFormat="1" ht="24.25" customHeight="1">
      <c r="A164" s="29"/>
      <c r="B164" s="30"/>
      <c r="C164" s="183" t="s">
        <v>297</v>
      </c>
      <c r="D164" s="183" t="s">
        <v>271</v>
      </c>
      <c r="E164" s="184" t="s">
        <v>531</v>
      </c>
      <c r="F164" s="185" t="s">
        <v>704</v>
      </c>
      <c r="G164" s="186" t="s">
        <v>126</v>
      </c>
      <c r="H164" s="187">
        <v>1</v>
      </c>
      <c r="I164" s="8">
        <v>0</v>
      </c>
      <c r="J164" s="188">
        <f t="shared" si="20"/>
        <v>0</v>
      </c>
      <c r="K164" s="189"/>
      <c r="L164" s="190"/>
      <c r="M164" s="191" t="s">
        <v>1</v>
      </c>
      <c r="N164" s="192" t="s">
        <v>33</v>
      </c>
      <c r="O164" s="161">
        <v>0</v>
      </c>
      <c r="P164" s="161">
        <f t="shared" si="21"/>
        <v>0</v>
      </c>
      <c r="Q164" s="161">
        <v>0.0018</v>
      </c>
      <c r="R164" s="161">
        <f t="shared" si="22"/>
        <v>0.0018</v>
      </c>
      <c r="S164" s="161">
        <v>0</v>
      </c>
      <c r="T164" s="162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273</v>
      </c>
      <c r="AT164" s="163" t="s">
        <v>271</v>
      </c>
      <c r="AU164" s="163" t="s">
        <v>77</v>
      </c>
      <c r="AY164" s="13" t="s">
        <v>120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3" t="s">
        <v>75</v>
      </c>
      <c r="BK164" s="164">
        <f t="shared" si="29"/>
        <v>0</v>
      </c>
      <c r="BL164" s="13" t="s">
        <v>201</v>
      </c>
      <c r="BM164" s="163" t="s">
        <v>532</v>
      </c>
    </row>
    <row r="165" spans="1:65" s="31" customFormat="1" ht="16.5" customHeight="1">
      <c r="A165" s="29"/>
      <c r="B165" s="30"/>
      <c r="C165" s="152" t="s">
        <v>301</v>
      </c>
      <c r="D165" s="152" t="s">
        <v>123</v>
      </c>
      <c r="E165" s="153" t="s">
        <v>533</v>
      </c>
      <c r="F165" s="154" t="s">
        <v>534</v>
      </c>
      <c r="G165" s="155" t="s">
        <v>126</v>
      </c>
      <c r="H165" s="156">
        <v>1</v>
      </c>
      <c r="I165" s="7">
        <v>0</v>
      </c>
      <c r="J165" s="157">
        <f t="shared" si="20"/>
        <v>0</v>
      </c>
      <c r="K165" s="158"/>
      <c r="L165" s="30"/>
      <c r="M165" s="159" t="s">
        <v>1</v>
      </c>
      <c r="N165" s="160" t="s">
        <v>33</v>
      </c>
      <c r="O165" s="161">
        <v>0.246</v>
      </c>
      <c r="P165" s="161">
        <f t="shared" si="21"/>
        <v>0.246</v>
      </c>
      <c r="Q165" s="161">
        <v>0.00019</v>
      </c>
      <c r="R165" s="161">
        <f t="shared" si="22"/>
        <v>0.00019</v>
      </c>
      <c r="S165" s="161">
        <v>0</v>
      </c>
      <c r="T165" s="162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201</v>
      </c>
      <c r="AT165" s="163" t="s">
        <v>123</v>
      </c>
      <c r="AU165" s="163" t="s">
        <v>77</v>
      </c>
      <c r="AY165" s="13" t="s">
        <v>120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3" t="s">
        <v>75</v>
      </c>
      <c r="BK165" s="164">
        <f t="shared" si="29"/>
        <v>0</v>
      </c>
      <c r="BL165" s="13" t="s">
        <v>201</v>
      </c>
      <c r="BM165" s="163" t="s">
        <v>535</v>
      </c>
    </row>
    <row r="166" spans="1:65" s="31" customFormat="1" ht="24.25" customHeight="1">
      <c r="A166" s="29"/>
      <c r="B166" s="30"/>
      <c r="C166" s="183" t="s">
        <v>307</v>
      </c>
      <c r="D166" s="183" t="s">
        <v>271</v>
      </c>
      <c r="E166" s="184" t="s">
        <v>536</v>
      </c>
      <c r="F166" s="185" t="s">
        <v>697</v>
      </c>
      <c r="G166" s="186" t="s">
        <v>126</v>
      </c>
      <c r="H166" s="187">
        <v>1</v>
      </c>
      <c r="I166" s="8">
        <v>0</v>
      </c>
      <c r="J166" s="188">
        <f t="shared" si="20"/>
        <v>0</v>
      </c>
      <c r="K166" s="189"/>
      <c r="L166" s="190"/>
      <c r="M166" s="191" t="s">
        <v>1</v>
      </c>
      <c r="N166" s="192" t="s">
        <v>33</v>
      </c>
      <c r="O166" s="161">
        <v>0</v>
      </c>
      <c r="P166" s="161">
        <f t="shared" si="21"/>
        <v>0</v>
      </c>
      <c r="Q166" s="161">
        <v>0.00022</v>
      </c>
      <c r="R166" s="161">
        <f t="shared" si="22"/>
        <v>0.00022</v>
      </c>
      <c r="S166" s="161">
        <v>0</v>
      </c>
      <c r="T166" s="162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273</v>
      </c>
      <c r="AT166" s="163" t="s">
        <v>271</v>
      </c>
      <c r="AU166" s="163" t="s">
        <v>77</v>
      </c>
      <c r="AY166" s="13" t="s">
        <v>120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3" t="s">
        <v>75</v>
      </c>
      <c r="BK166" s="164">
        <f t="shared" si="29"/>
        <v>0</v>
      </c>
      <c r="BL166" s="13" t="s">
        <v>201</v>
      </c>
      <c r="BM166" s="163" t="s">
        <v>537</v>
      </c>
    </row>
    <row r="167" spans="1:65" s="31" customFormat="1" ht="24.25" customHeight="1">
      <c r="A167" s="29"/>
      <c r="B167" s="30"/>
      <c r="C167" s="152" t="s">
        <v>312</v>
      </c>
      <c r="D167" s="152" t="s">
        <v>123</v>
      </c>
      <c r="E167" s="153" t="s">
        <v>538</v>
      </c>
      <c r="F167" s="154" t="s">
        <v>539</v>
      </c>
      <c r="G167" s="155" t="s">
        <v>126</v>
      </c>
      <c r="H167" s="156">
        <v>1</v>
      </c>
      <c r="I167" s="7">
        <v>0</v>
      </c>
      <c r="J167" s="157">
        <f t="shared" si="20"/>
        <v>0</v>
      </c>
      <c r="K167" s="158"/>
      <c r="L167" s="30"/>
      <c r="M167" s="159" t="s">
        <v>1</v>
      </c>
      <c r="N167" s="160" t="s">
        <v>33</v>
      </c>
      <c r="O167" s="161">
        <v>2.54</v>
      </c>
      <c r="P167" s="161">
        <f t="shared" si="21"/>
        <v>2.54</v>
      </c>
      <c r="Q167" s="161">
        <v>0.00015</v>
      </c>
      <c r="R167" s="161">
        <f t="shared" si="22"/>
        <v>0.00015</v>
      </c>
      <c r="S167" s="161">
        <v>0</v>
      </c>
      <c r="T167" s="162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3" t="s">
        <v>201</v>
      </c>
      <c r="AT167" s="163" t="s">
        <v>123</v>
      </c>
      <c r="AU167" s="163" t="s">
        <v>77</v>
      </c>
      <c r="AY167" s="13" t="s">
        <v>120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3" t="s">
        <v>75</v>
      </c>
      <c r="BK167" s="164">
        <f t="shared" si="29"/>
        <v>0</v>
      </c>
      <c r="BL167" s="13" t="s">
        <v>201</v>
      </c>
      <c r="BM167" s="163" t="s">
        <v>540</v>
      </c>
    </row>
    <row r="168" spans="1:65" s="31" customFormat="1" ht="24.25" customHeight="1">
      <c r="A168" s="29"/>
      <c r="B168" s="30"/>
      <c r="C168" s="183" t="s">
        <v>316</v>
      </c>
      <c r="D168" s="183" t="s">
        <v>271</v>
      </c>
      <c r="E168" s="184" t="s">
        <v>541</v>
      </c>
      <c r="F168" s="185" t="s">
        <v>698</v>
      </c>
      <c r="G168" s="186" t="s">
        <v>126</v>
      </c>
      <c r="H168" s="187">
        <v>1</v>
      </c>
      <c r="I168" s="8">
        <v>0</v>
      </c>
      <c r="J168" s="188">
        <f t="shared" si="20"/>
        <v>0</v>
      </c>
      <c r="K168" s="189"/>
      <c r="L168" s="190"/>
      <c r="M168" s="191" t="s">
        <v>1</v>
      </c>
      <c r="N168" s="192" t="s">
        <v>33</v>
      </c>
      <c r="O168" s="161">
        <v>0</v>
      </c>
      <c r="P168" s="161">
        <f t="shared" si="21"/>
        <v>0</v>
      </c>
      <c r="Q168" s="161">
        <v>0.0037</v>
      </c>
      <c r="R168" s="161">
        <f t="shared" si="22"/>
        <v>0.0037</v>
      </c>
      <c r="S168" s="161">
        <v>0</v>
      </c>
      <c r="T168" s="162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273</v>
      </c>
      <c r="AT168" s="163" t="s">
        <v>271</v>
      </c>
      <c r="AU168" s="163" t="s">
        <v>77</v>
      </c>
      <c r="AY168" s="13" t="s">
        <v>120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3" t="s">
        <v>75</v>
      </c>
      <c r="BK168" s="164">
        <f t="shared" si="29"/>
        <v>0</v>
      </c>
      <c r="BL168" s="13" t="s">
        <v>201</v>
      </c>
      <c r="BM168" s="163" t="s">
        <v>542</v>
      </c>
    </row>
    <row r="169" spans="1:65" s="31" customFormat="1" ht="16.5" customHeight="1">
      <c r="A169" s="29"/>
      <c r="B169" s="30"/>
      <c r="C169" s="152" t="s">
        <v>320</v>
      </c>
      <c r="D169" s="152" t="s">
        <v>123</v>
      </c>
      <c r="E169" s="153" t="s">
        <v>543</v>
      </c>
      <c r="F169" s="154" t="s">
        <v>544</v>
      </c>
      <c r="G169" s="155" t="s">
        <v>126</v>
      </c>
      <c r="H169" s="156">
        <v>1</v>
      </c>
      <c r="I169" s="7">
        <v>0</v>
      </c>
      <c r="J169" s="157">
        <f t="shared" si="20"/>
        <v>0</v>
      </c>
      <c r="K169" s="158"/>
      <c r="L169" s="30"/>
      <c r="M169" s="159" t="s">
        <v>1</v>
      </c>
      <c r="N169" s="160" t="s">
        <v>33</v>
      </c>
      <c r="O169" s="161">
        <v>0.124</v>
      </c>
      <c r="P169" s="161">
        <f t="shared" si="21"/>
        <v>0.124</v>
      </c>
      <c r="Q169" s="161">
        <v>2E-05</v>
      </c>
      <c r="R169" s="161">
        <f t="shared" si="22"/>
        <v>2E-05</v>
      </c>
      <c r="S169" s="161">
        <v>0</v>
      </c>
      <c r="T169" s="162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201</v>
      </c>
      <c r="AT169" s="163" t="s">
        <v>123</v>
      </c>
      <c r="AU169" s="163" t="s">
        <v>77</v>
      </c>
      <c r="AY169" s="13" t="s">
        <v>120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3" t="s">
        <v>75</v>
      </c>
      <c r="BK169" s="164">
        <f t="shared" si="29"/>
        <v>0</v>
      </c>
      <c r="BL169" s="13" t="s">
        <v>201</v>
      </c>
      <c r="BM169" s="163" t="s">
        <v>545</v>
      </c>
    </row>
    <row r="170" spans="1:65" s="31" customFormat="1" ht="24.25" customHeight="1">
      <c r="A170" s="29"/>
      <c r="B170" s="30"/>
      <c r="C170" s="183" t="s">
        <v>324</v>
      </c>
      <c r="D170" s="183" t="s">
        <v>271</v>
      </c>
      <c r="E170" s="184" t="s">
        <v>546</v>
      </c>
      <c r="F170" s="193" t="s">
        <v>547</v>
      </c>
      <c r="G170" s="186" t="s">
        <v>126</v>
      </c>
      <c r="H170" s="187">
        <v>1</v>
      </c>
      <c r="I170" s="8">
        <v>0</v>
      </c>
      <c r="J170" s="188">
        <f t="shared" si="20"/>
        <v>0</v>
      </c>
      <c r="K170" s="189"/>
      <c r="L170" s="190"/>
      <c r="M170" s="191" t="s">
        <v>1</v>
      </c>
      <c r="N170" s="192" t="s">
        <v>33</v>
      </c>
      <c r="O170" s="161">
        <v>0</v>
      </c>
      <c r="P170" s="161">
        <f t="shared" si="21"/>
        <v>0</v>
      </c>
      <c r="Q170" s="161">
        <v>0.00038</v>
      </c>
      <c r="R170" s="161">
        <f t="shared" si="22"/>
        <v>0.00038</v>
      </c>
      <c r="S170" s="161">
        <v>0</v>
      </c>
      <c r="T170" s="162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273</v>
      </c>
      <c r="AT170" s="163" t="s">
        <v>271</v>
      </c>
      <c r="AU170" s="163" t="s">
        <v>77</v>
      </c>
      <c r="AY170" s="13" t="s">
        <v>120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3" t="s">
        <v>75</v>
      </c>
      <c r="BK170" s="164">
        <f t="shared" si="29"/>
        <v>0</v>
      </c>
      <c r="BL170" s="13" t="s">
        <v>201</v>
      </c>
      <c r="BM170" s="163" t="s">
        <v>548</v>
      </c>
    </row>
    <row r="171" spans="1:65" s="31" customFormat="1" ht="24.25" customHeight="1">
      <c r="A171" s="29"/>
      <c r="B171" s="30"/>
      <c r="C171" s="152" t="s">
        <v>328</v>
      </c>
      <c r="D171" s="152" t="s">
        <v>123</v>
      </c>
      <c r="E171" s="153" t="s">
        <v>549</v>
      </c>
      <c r="F171" s="154" t="s">
        <v>550</v>
      </c>
      <c r="G171" s="155" t="s">
        <v>126</v>
      </c>
      <c r="H171" s="156">
        <v>1</v>
      </c>
      <c r="I171" s="7">
        <v>0</v>
      </c>
      <c r="J171" s="157">
        <f t="shared" si="20"/>
        <v>0</v>
      </c>
      <c r="K171" s="158"/>
      <c r="L171" s="30"/>
      <c r="M171" s="159" t="s">
        <v>1</v>
      </c>
      <c r="N171" s="160" t="s">
        <v>33</v>
      </c>
      <c r="O171" s="161">
        <v>0.339</v>
      </c>
      <c r="P171" s="161">
        <f t="shared" si="21"/>
        <v>0.339</v>
      </c>
      <c r="Q171" s="161">
        <v>0.00075</v>
      </c>
      <c r="R171" s="161">
        <f t="shared" si="22"/>
        <v>0.00075</v>
      </c>
      <c r="S171" s="161">
        <v>0</v>
      </c>
      <c r="T171" s="162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201</v>
      </c>
      <c r="AT171" s="163" t="s">
        <v>123</v>
      </c>
      <c r="AU171" s="163" t="s">
        <v>77</v>
      </c>
      <c r="AY171" s="13" t="s">
        <v>120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3" t="s">
        <v>75</v>
      </c>
      <c r="BK171" s="164">
        <f t="shared" si="29"/>
        <v>0</v>
      </c>
      <c r="BL171" s="13" t="s">
        <v>201</v>
      </c>
      <c r="BM171" s="163" t="s">
        <v>551</v>
      </c>
    </row>
    <row r="172" spans="1:65" s="31" customFormat="1" ht="24.25" customHeight="1">
      <c r="A172" s="29"/>
      <c r="B172" s="30"/>
      <c r="C172" s="152" t="s">
        <v>333</v>
      </c>
      <c r="D172" s="152" t="s">
        <v>123</v>
      </c>
      <c r="E172" s="153" t="s">
        <v>552</v>
      </c>
      <c r="F172" s="154" t="s">
        <v>553</v>
      </c>
      <c r="G172" s="155" t="s">
        <v>199</v>
      </c>
      <c r="H172" s="156">
        <v>0.123</v>
      </c>
      <c r="I172" s="7">
        <v>0</v>
      </c>
      <c r="J172" s="157">
        <f t="shared" si="20"/>
        <v>0</v>
      </c>
      <c r="K172" s="158"/>
      <c r="L172" s="30"/>
      <c r="M172" s="159" t="s">
        <v>1</v>
      </c>
      <c r="N172" s="160" t="s">
        <v>33</v>
      </c>
      <c r="O172" s="161">
        <v>1.517</v>
      </c>
      <c r="P172" s="161">
        <f t="shared" si="21"/>
        <v>0.18659099999999998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3" t="s">
        <v>201</v>
      </c>
      <c r="AT172" s="163" t="s">
        <v>123</v>
      </c>
      <c r="AU172" s="163" t="s">
        <v>77</v>
      </c>
      <c r="AY172" s="13" t="s">
        <v>120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3" t="s">
        <v>75</v>
      </c>
      <c r="BK172" s="164">
        <f t="shared" si="29"/>
        <v>0</v>
      </c>
      <c r="BL172" s="13" t="s">
        <v>201</v>
      </c>
      <c r="BM172" s="163" t="s">
        <v>554</v>
      </c>
    </row>
    <row r="173" spans="2:63" s="139" customFormat="1" ht="22.9" customHeight="1">
      <c r="B173" s="140"/>
      <c r="D173" s="141" t="s">
        <v>67</v>
      </c>
      <c r="E173" s="150" t="s">
        <v>555</v>
      </c>
      <c r="F173" s="150" t="s">
        <v>556</v>
      </c>
      <c r="J173" s="151">
        <f>BK173</f>
        <v>0</v>
      </c>
      <c r="L173" s="140"/>
      <c r="M173" s="144"/>
      <c r="N173" s="145"/>
      <c r="O173" s="145"/>
      <c r="P173" s="146">
        <f>SUM(P174:P175)</f>
        <v>2.513653</v>
      </c>
      <c r="Q173" s="145"/>
      <c r="R173" s="146">
        <f>SUM(R174:R175)</f>
        <v>0.0092</v>
      </c>
      <c r="S173" s="145"/>
      <c r="T173" s="147">
        <f>SUM(T174:T175)</f>
        <v>0</v>
      </c>
      <c r="AR173" s="141" t="s">
        <v>77</v>
      </c>
      <c r="AT173" s="148" t="s">
        <v>67</v>
      </c>
      <c r="AU173" s="148" t="s">
        <v>75</v>
      </c>
      <c r="AY173" s="141" t="s">
        <v>120</v>
      </c>
      <c r="BK173" s="149">
        <f>SUM(BK174:BK175)</f>
        <v>0</v>
      </c>
    </row>
    <row r="174" spans="1:65" s="31" customFormat="1" ht="37.9" customHeight="1">
      <c r="A174" s="29"/>
      <c r="B174" s="30"/>
      <c r="C174" s="152" t="s">
        <v>335</v>
      </c>
      <c r="D174" s="152" t="s">
        <v>123</v>
      </c>
      <c r="E174" s="153" t="s">
        <v>557</v>
      </c>
      <c r="F174" s="174" t="s">
        <v>705</v>
      </c>
      <c r="G174" s="155" t="s">
        <v>227</v>
      </c>
      <c r="H174" s="156">
        <v>1</v>
      </c>
      <c r="I174" s="7">
        <v>0</v>
      </c>
      <c r="J174" s="157">
        <f>ROUND(I174*H174,2)</f>
        <v>0</v>
      </c>
      <c r="K174" s="158"/>
      <c r="L174" s="30"/>
      <c r="M174" s="159" t="s">
        <v>1</v>
      </c>
      <c r="N174" s="160" t="s">
        <v>33</v>
      </c>
      <c r="O174" s="161">
        <v>2.5</v>
      </c>
      <c r="P174" s="161">
        <f>O174*H174</f>
        <v>2.5</v>
      </c>
      <c r="Q174" s="161">
        <v>0.0092</v>
      </c>
      <c r="R174" s="161">
        <f>Q174*H174</f>
        <v>0.0092</v>
      </c>
      <c r="S174" s="161">
        <v>0</v>
      </c>
      <c r="T174" s="162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201</v>
      </c>
      <c r="AT174" s="163" t="s">
        <v>123</v>
      </c>
      <c r="AU174" s="163" t="s">
        <v>77</v>
      </c>
      <c r="AY174" s="13" t="s">
        <v>120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3" t="s">
        <v>75</v>
      </c>
      <c r="BK174" s="164">
        <f>ROUND(I174*H174,2)</f>
        <v>0</v>
      </c>
      <c r="BL174" s="13" t="s">
        <v>201</v>
      </c>
      <c r="BM174" s="163" t="s">
        <v>558</v>
      </c>
    </row>
    <row r="175" spans="1:65" s="31" customFormat="1" ht="24.25" customHeight="1">
      <c r="A175" s="29"/>
      <c r="B175" s="30"/>
      <c r="C175" s="152" t="s">
        <v>337</v>
      </c>
      <c r="D175" s="152" t="s">
        <v>123</v>
      </c>
      <c r="E175" s="153" t="s">
        <v>559</v>
      </c>
      <c r="F175" s="154" t="s">
        <v>560</v>
      </c>
      <c r="G175" s="155" t="s">
        <v>199</v>
      </c>
      <c r="H175" s="156">
        <v>0.009</v>
      </c>
      <c r="I175" s="7">
        <v>0</v>
      </c>
      <c r="J175" s="157">
        <f>ROUND(I175*H175,2)</f>
        <v>0</v>
      </c>
      <c r="K175" s="158"/>
      <c r="L175" s="30"/>
      <c r="M175" s="159" t="s">
        <v>1</v>
      </c>
      <c r="N175" s="160" t="s">
        <v>33</v>
      </c>
      <c r="O175" s="161">
        <v>1.517</v>
      </c>
      <c r="P175" s="161">
        <f>O175*H175</f>
        <v>0.013652999999999998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3" t="s">
        <v>201</v>
      </c>
      <c r="AT175" s="163" t="s">
        <v>123</v>
      </c>
      <c r="AU175" s="163" t="s">
        <v>77</v>
      </c>
      <c r="AY175" s="13" t="s">
        <v>120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3" t="s">
        <v>75</v>
      </c>
      <c r="BK175" s="164">
        <f>ROUND(I175*H175,2)</f>
        <v>0</v>
      </c>
      <c r="BL175" s="13" t="s">
        <v>201</v>
      </c>
      <c r="BM175" s="163" t="s">
        <v>561</v>
      </c>
    </row>
    <row r="176" spans="2:63" s="139" customFormat="1" ht="22.9" customHeight="1">
      <c r="B176" s="140"/>
      <c r="D176" s="141" t="s">
        <v>67</v>
      </c>
      <c r="E176" s="150" t="s">
        <v>562</v>
      </c>
      <c r="F176" s="150" t="s">
        <v>563</v>
      </c>
      <c r="J176" s="151">
        <f>BK176</f>
        <v>0</v>
      </c>
      <c r="L176" s="140"/>
      <c r="M176" s="144"/>
      <c r="N176" s="145"/>
      <c r="O176" s="145"/>
      <c r="P176" s="146">
        <f>SUM(P177:P181)</f>
        <v>0</v>
      </c>
      <c r="Q176" s="145"/>
      <c r="R176" s="146">
        <f>SUM(R177:R181)</f>
        <v>0</v>
      </c>
      <c r="S176" s="145"/>
      <c r="T176" s="147">
        <f>SUM(T177:T181)</f>
        <v>0</v>
      </c>
      <c r="AR176" s="141" t="s">
        <v>77</v>
      </c>
      <c r="AT176" s="148" t="s">
        <v>67</v>
      </c>
      <c r="AU176" s="148" t="s">
        <v>75</v>
      </c>
      <c r="AY176" s="141" t="s">
        <v>120</v>
      </c>
      <c r="BK176" s="149">
        <f>SUM(BK177:BK181)</f>
        <v>0</v>
      </c>
    </row>
    <row r="177" spans="1:65" s="31" customFormat="1" ht="24.25" customHeight="1">
      <c r="A177" s="29"/>
      <c r="B177" s="30"/>
      <c r="C177" s="152" t="s">
        <v>341</v>
      </c>
      <c r="D177" s="152" t="s">
        <v>123</v>
      </c>
      <c r="E177" s="153" t="s">
        <v>564</v>
      </c>
      <c r="F177" s="174" t="s">
        <v>701</v>
      </c>
      <c r="G177" s="155" t="s">
        <v>126</v>
      </c>
      <c r="H177" s="156">
        <v>1</v>
      </c>
      <c r="I177" s="7">
        <v>0</v>
      </c>
      <c r="J177" s="157">
        <f>ROUND(I177*H177,2)</f>
        <v>0</v>
      </c>
      <c r="K177" s="158"/>
      <c r="L177" s="30"/>
      <c r="M177" s="159" t="s">
        <v>1</v>
      </c>
      <c r="N177" s="160" t="s">
        <v>33</v>
      </c>
      <c r="O177" s="161">
        <v>0</v>
      </c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201</v>
      </c>
      <c r="AT177" s="163" t="s">
        <v>123</v>
      </c>
      <c r="AU177" s="163" t="s">
        <v>77</v>
      </c>
      <c r="AY177" s="13" t="s">
        <v>120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3" t="s">
        <v>75</v>
      </c>
      <c r="BK177" s="164">
        <f>ROUND(I177*H177,2)</f>
        <v>0</v>
      </c>
      <c r="BL177" s="13" t="s">
        <v>201</v>
      </c>
      <c r="BM177" s="163" t="s">
        <v>565</v>
      </c>
    </row>
    <row r="178" spans="1:65" s="31" customFormat="1" ht="24.25" customHeight="1">
      <c r="A178" s="29"/>
      <c r="B178" s="30"/>
      <c r="C178" s="152" t="s">
        <v>346</v>
      </c>
      <c r="D178" s="152" t="s">
        <v>123</v>
      </c>
      <c r="E178" s="153" t="s">
        <v>566</v>
      </c>
      <c r="F178" s="154" t="s">
        <v>567</v>
      </c>
      <c r="G178" s="155" t="s">
        <v>126</v>
      </c>
      <c r="H178" s="156">
        <v>1</v>
      </c>
      <c r="I178" s="7">
        <v>0</v>
      </c>
      <c r="J178" s="157">
        <f>ROUND(I178*H178,2)</f>
        <v>0</v>
      </c>
      <c r="K178" s="158"/>
      <c r="L178" s="30"/>
      <c r="M178" s="159" t="s">
        <v>1</v>
      </c>
      <c r="N178" s="160" t="s">
        <v>33</v>
      </c>
      <c r="O178" s="161">
        <v>0</v>
      </c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3" t="s">
        <v>201</v>
      </c>
      <c r="AT178" s="163" t="s">
        <v>123</v>
      </c>
      <c r="AU178" s="163" t="s">
        <v>77</v>
      </c>
      <c r="AY178" s="13" t="s">
        <v>120</v>
      </c>
      <c r="BE178" s="164">
        <f>IF(N178="základní",J178,0)</f>
        <v>0</v>
      </c>
      <c r="BF178" s="164">
        <f>IF(N178="snížená",J178,0)</f>
        <v>0</v>
      </c>
      <c r="BG178" s="164">
        <f>IF(N178="zákl. přenesená",J178,0)</f>
        <v>0</v>
      </c>
      <c r="BH178" s="164">
        <f>IF(N178="sníž. přenesená",J178,0)</f>
        <v>0</v>
      </c>
      <c r="BI178" s="164">
        <f>IF(N178="nulová",J178,0)</f>
        <v>0</v>
      </c>
      <c r="BJ178" s="13" t="s">
        <v>75</v>
      </c>
      <c r="BK178" s="164">
        <f>ROUND(I178*H178,2)</f>
        <v>0</v>
      </c>
      <c r="BL178" s="13" t="s">
        <v>201</v>
      </c>
      <c r="BM178" s="163" t="s">
        <v>568</v>
      </c>
    </row>
    <row r="179" spans="1:65" s="31" customFormat="1" ht="21.75" customHeight="1">
      <c r="A179" s="29"/>
      <c r="B179" s="30"/>
      <c r="C179" s="152" t="s">
        <v>350</v>
      </c>
      <c r="D179" s="152" t="s">
        <v>123</v>
      </c>
      <c r="E179" s="153" t="s">
        <v>569</v>
      </c>
      <c r="F179" s="174" t="s">
        <v>695</v>
      </c>
      <c r="G179" s="155" t="s">
        <v>126</v>
      </c>
      <c r="H179" s="156">
        <v>1</v>
      </c>
      <c r="I179" s="7">
        <v>0</v>
      </c>
      <c r="J179" s="157">
        <f>ROUND(I179*H179,2)</f>
        <v>0</v>
      </c>
      <c r="K179" s="158"/>
      <c r="L179" s="30"/>
      <c r="M179" s="159" t="s">
        <v>1</v>
      </c>
      <c r="N179" s="160" t="s">
        <v>33</v>
      </c>
      <c r="O179" s="161">
        <v>0</v>
      </c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201</v>
      </c>
      <c r="AT179" s="163" t="s">
        <v>123</v>
      </c>
      <c r="AU179" s="163" t="s">
        <v>77</v>
      </c>
      <c r="AY179" s="13" t="s">
        <v>120</v>
      </c>
      <c r="BE179" s="164">
        <f>IF(N179="základní",J179,0)</f>
        <v>0</v>
      </c>
      <c r="BF179" s="164">
        <f>IF(N179="snížená",J179,0)</f>
        <v>0</v>
      </c>
      <c r="BG179" s="164">
        <f>IF(N179="zákl. přenesená",J179,0)</f>
        <v>0</v>
      </c>
      <c r="BH179" s="164">
        <f>IF(N179="sníž. přenesená",J179,0)</f>
        <v>0</v>
      </c>
      <c r="BI179" s="164">
        <f>IF(N179="nulová",J179,0)</f>
        <v>0</v>
      </c>
      <c r="BJ179" s="13" t="s">
        <v>75</v>
      </c>
      <c r="BK179" s="164">
        <f>ROUND(I179*H179,2)</f>
        <v>0</v>
      </c>
      <c r="BL179" s="13" t="s">
        <v>201</v>
      </c>
      <c r="BM179" s="163" t="s">
        <v>570</v>
      </c>
    </row>
    <row r="180" spans="1:65" s="31" customFormat="1" ht="24.25" customHeight="1">
      <c r="A180" s="29"/>
      <c r="B180" s="30"/>
      <c r="C180" s="152" t="s">
        <v>354</v>
      </c>
      <c r="D180" s="152" t="s">
        <v>123</v>
      </c>
      <c r="E180" s="153" t="s">
        <v>571</v>
      </c>
      <c r="F180" s="174" t="s">
        <v>699</v>
      </c>
      <c r="G180" s="155" t="s">
        <v>126</v>
      </c>
      <c r="H180" s="156">
        <v>1</v>
      </c>
      <c r="I180" s="7">
        <v>0</v>
      </c>
      <c r="J180" s="157">
        <f>ROUND(I180*H180,2)</f>
        <v>0</v>
      </c>
      <c r="K180" s="158"/>
      <c r="L180" s="30"/>
      <c r="M180" s="159" t="s">
        <v>1</v>
      </c>
      <c r="N180" s="160" t="s">
        <v>33</v>
      </c>
      <c r="O180" s="161">
        <v>0</v>
      </c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201</v>
      </c>
      <c r="AT180" s="163" t="s">
        <v>123</v>
      </c>
      <c r="AU180" s="163" t="s">
        <v>77</v>
      </c>
      <c r="AY180" s="13" t="s">
        <v>120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3" t="s">
        <v>75</v>
      </c>
      <c r="BK180" s="164">
        <f>ROUND(I180*H180,2)</f>
        <v>0</v>
      </c>
      <c r="BL180" s="13" t="s">
        <v>201</v>
      </c>
      <c r="BM180" s="163" t="s">
        <v>572</v>
      </c>
    </row>
    <row r="181" spans="1:65" s="31" customFormat="1" ht="16.5" customHeight="1">
      <c r="A181" s="29"/>
      <c r="B181" s="30"/>
      <c r="C181" s="152" t="s">
        <v>361</v>
      </c>
      <c r="D181" s="152" t="s">
        <v>123</v>
      </c>
      <c r="E181" s="153" t="s">
        <v>573</v>
      </c>
      <c r="F181" s="174" t="s">
        <v>700</v>
      </c>
      <c r="G181" s="155" t="s">
        <v>126</v>
      </c>
      <c r="H181" s="156">
        <v>1</v>
      </c>
      <c r="I181" s="7">
        <v>0</v>
      </c>
      <c r="J181" s="157">
        <f>ROUND(I181*H181,2)</f>
        <v>0</v>
      </c>
      <c r="K181" s="158"/>
      <c r="L181" s="30"/>
      <c r="M181" s="159" t="s">
        <v>1</v>
      </c>
      <c r="N181" s="160" t="s">
        <v>33</v>
      </c>
      <c r="O181" s="161">
        <v>0</v>
      </c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201</v>
      </c>
      <c r="AT181" s="163" t="s">
        <v>123</v>
      </c>
      <c r="AU181" s="163" t="s">
        <v>77</v>
      </c>
      <c r="AY181" s="13" t="s">
        <v>120</v>
      </c>
      <c r="BE181" s="164">
        <f>IF(N181="základní",J181,0)</f>
        <v>0</v>
      </c>
      <c r="BF181" s="164">
        <f>IF(N181="snížená",J181,0)</f>
        <v>0</v>
      </c>
      <c r="BG181" s="164">
        <f>IF(N181="zákl. přenesená",J181,0)</f>
        <v>0</v>
      </c>
      <c r="BH181" s="164">
        <f>IF(N181="sníž. přenesená",J181,0)</f>
        <v>0</v>
      </c>
      <c r="BI181" s="164">
        <f>IF(N181="nulová",J181,0)</f>
        <v>0</v>
      </c>
      <c r="BJ181" s="13" t="s">
        <v>75</v>
      </c>
      <c r="BK181" s="164">
        <f>ROUND(I181*H181,2)</f>
        <v>0</v>
      </c>
      <c r="BL181" s="13" t="s">
        <v>201</v>
      </c>
      <c r="BM181" s="163" t="s">
        <v>574</v>
      </c>
    </row>
    <row r="182" spans="2:63" s="139" customFormat="1" ht="25.9" customHeight="1">
      <c r="B182" s="140"/>
      <c r="D182" s="141" t="s">
        <v>67</v>
      </c>
      <c r="E182" s="142" t="s">
        <v>575</v>
      </c>
      <c r="F182" s="142" t="s">
        <v>576</v>
      </c>
      <c r="J182" s="143">
        <f>BK182</f>
        <v>0</v>
      </c>
      <c r="L182" s="140"/>
      <c r="M182" s="144"/>
      <c r="N182" s="145"/>
      <c r="O182" s="145"/>
      <c r="P182" s="146">
        <f>P183</f>
        <v>20</v>
      </c>
      <c r="Q182" s="145"/>
      <c r="R182" s="146">
        <f>R183</f>
        <v>0</v>
      </c>
      <c r="S182" s="145"/>
      <c r="T182" s="147">
        <f>T183</f>
        <v>0</v>
      </c>
      <c r="AR182" s="141" t="s">
        <v>127</v>
      </c>
      <c r="AT182" s="148" t="s">
        <v>67</v>
      </c>
      <c r="AU182" s="148" t="s">
        <v>68</v>
      </c>
      <c r="AY182" s="141" t="s">
        <v>120</v>
      </c>
      <c r="BK182" s="149">
        <f>BK183</f>
        <v>0</v>
      </c>
    </row>
    <row r="183" spans="1:65" s="31" customFormat="1" ht="16.5" customHeight="1">
      <c r="A183" s="29"/>
      <c r="B183" s="30"/>
      <c r="C183" s="152" t="s">
        <v>365</v>
      </c>
      <c r="D183" s="152" t="s">
        <v>123</v>
      </c>
      <c r="E183" s="153" t="s">
        <v>577</v>
      </c>
      <c r="F183" s="154" t="s">
        <v>578</v>
      </c>
      <c r="G183" s="155" t="s">
        <v>579</v>
      </c>
      <c r="H183" s="156">
        <v>20</v>
      </c>
      <c r="I183" s="7">
        <v>0</v>
      </c>
      <c r="J183" s="157">
        <f>ROUND(I183*H183,2)</f>
        <v>0</v>
      </c>
      <c r="K183" s="158"/>
      <c r="L183" s="30"/>
      <c r="M183" s="159" t="s">
        <v>1</v>
      </c>
      <c r="N183" s="160" t="s">
        <v>33</v>
      </c>
      <c r="O183" s="161">
        <v>1</v>
      </c>
      <c r="P183" s="161">
        <f>O183*H183</f>
        <v>20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580</v>
      </c>
      <c r="AT183" s="163" t="s">
        <v>123</v>
      </c>
      <c r="AU183" s="163" t="s">
        <v>75</v>
      </c>
      <c r="AY183" s="13" t="s">
        <v>120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3" t="s">
        <v>75</v>
      </c>
      <c r="BK183" s="164">
        <f>ROUND(I183*H183,2)</f>
        <v>0</v>
      </c>
      <c r="BL183" s="13" t="s">
        <v>580</v>
      </c>
      <c r="BM183" s="163" t="s">
        <v>581</v>
      </c>
    </row>
    <row r="184" spans="2:63" s="139" customFormat="1" ht="25.9" customHeight="1">
      <c r="B184" s="140"/>
      <c r="D184" s="141" t="s">
        <v>67</v>
      </c>
      <c r="E184" s="142" t="s">
        <v>408</v>
      </c>
      <c r="F184" s="142" t="s">
        <v>409</v>
      </c>
      <c r="J184" s="143">
        <f>BK184</f>
        <v>0</v>
      </c>
      <c r="L184" s="140"/>
      <c r="M184" s="144"/>
      <c r="N184" s="145"/>
      <c r="O184" s="145"/>
      <c r="P184" s="146">
        <f>P185</f>
        <v>0</v>
      </c>
      <c r="Q184" s="145"/>
      <c r="R184" s="146">
        <f>R185</f>
        <v>0</v>
      </c>
      <c r="S184" s="145"/>
      <c r="T184" s="147">
        <f>T185</f>
        <v>0</v>
      </c>
      <c r="AR184" s="141" t="s">
        <v>144</v>
      </c>
      <c r="AT184" s="148" t="s">
        <v>67</v>
      </c>
      <c r="AU184" s="148" t="s">
        <v>68</v>
      </c>
      <c r="AY184" s="141" t="s">
        <v>120</v>
      </c>
      <c r="BK184" s="149">
        <f>BK185</f>
        <v>0</v>
      </c>
    </row>
    <row r="185" spans="2:63" s="139" customFormat="1" ht="22.9" customHeight="1">
      <c r="B185" s="140"/>
      <c r="D185" s="141" t="s">
        <v>67</v>
      </c>
      <c r="E185" s="150" t="s">
        <v>418</v>
      </c>
      <c r="F185" s="150" t="s">
        <v>419</v>
      </c>
      <c r="J185" s="151">
        <f>BK185</f>
        <v>0</v>
      </c>
      <c r="L185" s="140"/>
      <c r="M185" s="144"/>
      <c r="N185" s="145"/>
      <c r="O185" s="145"/>
      <c r="P185" s="146">
        <f>P186</f>
        <v>0</v>
      </c>
      <c r="Q185" s="145"/>
      <c r="R185" s="146">
        <f>R186</f>
        <v>0</v>
      </c>
      <c r="S185" s="145"/>
      <c r="T185" s="147">
        <f>T186</f>
        <v>0</v>
      </c>
      <c r="AR185" s="141" t="s">
        <v>144</v>
      </c>
      <c r="AT185" s="148" t="s">
        <v>67</v>
      </c>
      <c r="AU185" s="148" t="s">
        <v>75</v>
      </c>
      <c r="AY185" s="141" t="s">
        <v>120</v>
      </c>
      <c r="BK185" s="149">
        <f>BK186</f>
        <v>0</v>
      </c>
    </row>
    <row r="186" spans="1:65" s="31" customFormat="1" ht="24.25" customHeight="1">
      <c r="A186" s="29"/>
      <c r="B186" s="30"/>
      <c r="C186" s="152" t="s">
        <v>369</v>
      </c>
      <c r="D186" s="152" t="s">
        <v>123</v>
      </c>
      <c r="E186" s="153" t="s">
        <v>421</v>
      </c>
      <c r="F186" s="154" t="s">
        <v>582</v>
      </c>
      <c r="G186" s="155" t="s">
        <v>423</v>
      </c>
      <c r="H186" s="156">
        <v>1</v>
      </c>
      <c r="I186" s="7">
        <v>0</v>
      </c>
      <c r="J186" s="157">
        <f>ROUND(I186*H186,2)</f>
        <v>0</v>
      </c>
      <c r="K186" s="158"/>
      <c r="L186" s="30"/>
      <c r="M186" s="194" t="s">
        <v>1</v>
      </c>
      <c r="N186" s="195" t="s">
        <v>33</v>
      </c>
      <c r="O186" s="196">
        <v>0</v>
      </c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416</v>
      </c>
      <c r="AT186" s="163" t="s">
        <v>123</v>
      </c>
      <c r="AU186" s="163" t="s">
        <v>77</v>
      </c>
      <c r="AY186" s="13" t="s">
        <v>120</v>
      </c>
      <c r="BE186" s="164">
        <f>IF(N186="základní",J186,0)</f>
        <v>0</v>
      </c>
      <c r="BF186" s="164">
        <f>IF(N186="snížená",J186,0)</f>
        <v>0</v>
      </c>
      <c r="BG186" s="164">
        <f>IF(N186="zákl. přenesená",J186,0)</f>
        <v>0</v>
      </c>
      <c r="BH186" s="164">
        <f>IF(N186="sníž. přenesená",J186,0)</f>
        <v>0</v>
      </c>
      <c r="BI186" s="164">
        <f>IF(N186="nulová",J186,0)</f>
        <v>0</v>
      </c>
      <c r="BJ186" s="13" t="s">
        <v>75</v>
      </c>
      <c r="BK186" s="164">
        <f>ROUND(I186*H186,2)</f>
        <v>0</v>
      </c>
      <c r="BL186" s="13" t="s">
        <v>416</v>
      </c>
      <c r="BM186" s="163" t="s">
        <v>583</v>
      </c>
    </row>
    <row r="187" spans="1:31" s="31" customFormat="1" ht="7" customHeight="1">
      <c r="A187" s="29"/>
      <c r="B187" s="44"/>
      <c r="C187" s="45"/>
      <c r="D187" s="45"/>
      <c r="E187" s="45"/>
      <c r="F187" s="45"/>
      <c r="G187" s="45"/>
      <c r="H187" s="45"/>
      <c r="I187" s="45"/>
      <c r="J187" s="45"/>
      <c r="K187" s="45"/>
      <c r="L187" s="30"/>
      <c r="M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</row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</sheetData>
  <sheetProtection password="D62F" sheet="1" objects="1" scenarios="1"/>
  <autoFilter ref="C124:K18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182"/>
  <sheetViews>
    <sheetView showGridLines="0" zoomScale="130" zoomScaleNormal="130" workbookViewId="0" topLeftCell="A154">
      <selection activeCell="J139" sqref="J139:J140"/>
    </sheetView>
  </sheetViews>
  <sheetFormatPr defaultColWidth="9.281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3.28125" style="1" customWidth="1"/>
    <col min="7" max="7" width="7.421875" style="1" customWidth="1"/>
    <col min="8" max="8" width="14.00390625" style="1" customWidth="1"/>
    <col min="9" max="9" width="15.7109375" style="1" customWidth="1"/>
    <col min="10" max="10" width="22.28125" style="1" customWidth="1"/>
    <col min="11" max="11" width="38.28125" style="1" customWidth="1"/>
    <col min="12" max="12" width="12.28125" style="1" customWidth="1"/>
    <col min="13" max="13" width="16.28125" style="1" customWidth="1"/>
    <col min="14" max="14" width="12.28125" style="1" customWidth="1"/>
    <col min="15" max="15" width="15.00390625" style="1" customWidth="1"/>
    <col min="16" max="16" width="11.00390625" style="1" customWidth="1"/>
    <col min="17" max="17" width="15.00390625" style="1" customWidth="1"/>
    <col min="18" max="18" width="16.28125" style="1" customWidth="1"/>
    <col min="19" max="19" width="11.00390625" style="1" customWidth="1"/>
    <col min="20" max="20" width="15.00390625" style="1" customWidth="1"/>
    <col min="21" max="21" width="16.28125" style="1" customWidth="1"/>
    <col min="22" max="16384" width="9.28125" style="1" customWidth="1"/>
  </cols>
  <sheetData>
    <row r="1" s="2" customFormat="1" ht="12"/>
    <row r="2" spans="12:36" s="2" customFormat="1" ht="37" customHeight="1">
      <c r="L2" s="198"/>
      <c r="AJ2" s="199" t="s">
        <v>590</v>
      </c>
    </row>
    <row r="3" spans="2:36" s="2" customFormat="1" ht="7" customHeight="1">
      <c r="B3" s="200"/>
      <c r="C3" s="201"/>
      <c r="D3" s="201"/>
      <c r="E3" s="201"/>
      <c r="F3" s="201"/>
      <c r="G3" s="201"/>
      <c r="H3" s="201"/>
      <c r="I3" s="201"/>
      <c r="J3" s="201"/>
      <c r="K3" s="202"/>
      <c r="AJ3" s="199" t="s">
        <v>77</v>
      </c>
    </row>
    <row r="4" spans="2:36" s="2" customFormat="1" ht="25" customHeight="1">
      <c r="B4" s="203"/>
      <c r="C4" s="204"/>
      <c r="D4" s="205" t="s">
        <v>82</v>
      </c>
      <c r="E4" s="204"/>
      <c r="F4" s="204"/>
      <c r="G4" s="204"/>
      <c r="H4" s="204"/>
      <c r="I4" s="204"/>
      <c r="J4" s="204"/>
      <c r="K4" s="206"/>
      <c r="AJ4" s="199" t="s">
        <v>3</v>
      </c>
    </row>
    <row r="5" spans="2:11" s="2" customFormat="1" ht="7" customHeight="1">
      <c r="B5" s="203"/>
      <c r="C5" s="204"/>
      <c r="D5" s="204"/>
      <c r="E5" s="204"/>
      <c r="F5" s="204"/>
      <c r="G5" s="204"/>
      <c r="H5" s="204"/>
      <c r="I5" s="204"/>
      <c r="J5" s="204"/>
      <c r="K5" s="206"/>
    </row>
    <row r="6" spans="2:11" s="2" customFormat="1" ht="12" customHeight="1">
      <c r="B6" s="203"/>
      <c r="C6" s="204"/>
      <c r="D6" s="207" t="s">
        <v>14</v>
      </c>
      <c r="E6" s="204"/>
      <c r="F6" s="204"/>
      <c r="G6" s="204"/>
      <c r="H6" s="204"/>
      <c r="I6" s="204"/>
      <c r="J6" s="204"/>
      <c r="K6" s="206"/>
    </row>
    <row r="7" spans="2:11" s="2" customFormat="1" ht="16.5" customHeight="1">
      <c r="B7" s="203"/>
      <c r="C7" s="204"/>
      <c r="D7" s="208"/>
      <c r="E7" s="354" t="s">
        <v>591</v>
      </c>
      <c r="F7" s="355"/>
      <c r="G7" s="355"/>
      <c r="H7" s="355"/>
      <c r="I7" s="204"/>
      <c r="J7" s="204"/>
      <c r="K7" s="206"/>
    </row>
    <row r="8" spans="2:11" s="31" customFormat="1" ht="12" customHeight="1">
      <c r="B8" s="209"/>
      <c r="C8" s="210"/>
      <c r="D8" s="207" t="s">
        <v>83</v>
      </c>
      <c r="E8" s="210"/>
      <c r="F8" s="210"/>
      <c r="G8" s="210"/>
      <c r="H8" s="210"/>
      <c r="I8" s="210"/>
      <c r="J8" s="210"/>
      <c r="K8" s="211"/>
    </row>
    <row r="9" spans="2:11" s="31" customFormat="1" ht="16.5" customHeight="1">
      <c r="B9" s="209"/>
      <c r="C9" s="210"/>
      <c r="D9" s="210"/>
      <c r="E9" s="352" t="s">
        <v>584</v>
      </c>
      <c r="F9" s="353"/>
      <c r="G9" s="353"/>
      <c r="H9" s="353"/>
      <c r="I9" s="210"/>
      <c r="J9" s="210"/>
      <c r="K9" s="211"/>
    </row>
    <row r="10" spans="2:11" s="31" customFormat="1" ht="12">
      <c r="B10" s="209"/>
      <c r="C10" s="210"/>
      <c r="D10" s="210"/>
      <c r="E10" s="210"/>
      <c r="F10" s="210"/>
      <c r="G10" s="210"/>
      <c r="H10" s="210"/>
      <c r="I10" s="210"/>
      <c r="J10" s="210"/>
      <c r="K10" s="211"/>
    </row>
    <row r="11" spans="2:11" s="31" customFormat="1" ht="12" customHeight="1">
      <c r="B11" s="209"/>
      <c r="C11" s="210"/>
      <c r="D11" s="207" t="s">
        <v>15</v>
      </c>
      <c r="E11" s="210"/>
      <c r="F11" s="212" t="s">
        <v>1</v>
      </c>
      <c r="G11" s="210"/>
      <c r="H11" s="210"/>
      <c r="I11" s="207" t="s">
        <v>16</v>
      </c>
      <c r="J11" s="212" t="s">
        <v>1</v>
      </c>
      <c r="K11" s="211"/>
    </row>
    <row r="12" spans="2:11" s="31" customFormat="1" ht="12" customHeight="1">
      <c r="B12" s="209"/>
      <c r="C12" s="210"/>
      <c r="D12" s="207" t="s">
        <v>17</v>
      </c>
      <c r="E12" s="210"/>
      <c r="F12" s="212" t="s">
        <v>18</v>
      </c>
      <c r="G12" s="210"/>
      <c r="H12" s="210"/>
      <c r="I12" s="207" t="s">
        <v>19</v>
      </c>
      <c r="J12" s="303"/>
      <c r="K12" s="211"/>
    </row>
    <row r="13" spans="2:11" s="31" customFormat="1" ht="10.9" customHeight="1">
      <c r="B13" s="209"/>
      <c r="C13" s="210"/>
      <c r="D13" s="210"/>
      <c r="E13" s="210"/>
      <c r="F13" s="210"/>
      <c r="G13" s="210"/>
      <c r="H13" s="210"/>
      <c r="I13" s="210"/>
      <c r="J13" s="210"/>
      <c r="K13" s="211"/>
    </row>
    <row r="14" spans="2:11" s="31" customFormat="1" ht="12" customHeight="1">
      <c r="B14" s="209"/>
      <c r="C14" s="210"/>
      <c r="D14" s="207" t="s">
        <v>20</v>
      </c>
      <c r="E14" s="210"/>
      <c r="F14" s="210"/>
      <c r="G14" s="210"/>
      <c r="H14" s="210"/>
      <c r="I14" s="207" t="s">
        <v>21</v>
      </c>
      <c r="J14" s="212" t="str">
        <f>IF('[1]Rekapitulace stavby'!AN10="","",'[1]Rekapitulace stavby'!AN10)</f>
        <v/>
      </c>
      <c r="K14" s="211"/>
    </row>
    <row r="15" spans="2:11" s="31" customFormat="1" ht="18" customHeight="1">
      <c r="B15" s="209"/>
      <c r="C15" s="210"/>
      <c r="D15" s="210"/>
      <c r="E15" s="212" t="str">
        <f>IF('[1]Rekapitulace stavby'!E11="","",'[1]Rekapitulace stavby'!E11)</f>
        <v>ZOO Dvůr Králové a.s., Štefánikova 1029, D.K.n.L.</v>
      </c>
      <c r="F15" s="210"/>
      <c r="G15" s="210"/>
      <c r="H15" s="210"/>
      <c r="I15" s="207" t="s">
        <v>22</v>
      </c>
      <c r="J15" s="212" t="str">
        <f>IF('[1]Rekapitulace stavby'!AN11="","",'[1]Rekapitulace stavby'!AN11)</f>
        <v/>
      </c>
      <c r="K15" s="211"/>
    </row>
    <row r="16" spans="2:11" s="31" customFormat="1" ht="7" customHeight="1">
      <c r="B16" s="209"/>
      <c r="C16" s="210"/>
      <c r="D16" s="210"/>
      <c r="E16" s="210"/>
      <c r="F16" s="210"/>
      <c r="G16" s="210"/>
      <c r="H16" s="210"/>
      <c r="I16" s="210"/>
      <c r="J16" s="210"/>
      <c r="K16" s="211"/>
    </row>
    <row r="17" spans="2:11" s="31" customFormat="1" ht="12" customHeight="1">
      <c r="B17" s="209"/>
      <c r="C17" s="210"/>
      <c r="D17" s="207" t="s">
        <v>592</v>
      </c>
      <c r="E17" s="210"/>
      <c r="F17" s="210"/>
      <c r="G17" s="210"/>
      <c r="H17" s="210"/>
      <c r="I17" s="207" t="s">
        <v>21</v>
      </c>
      <c r="J17" s="9"/>
      <c r="K17" s="211"/>
    </row>
    <row r="18" spans="2:11" s="31" customFormat="1" ht="18" customHeight="1">
      <c r="B18" s="209"/>
      <c r="C18" s="210"/>
      <c r="D18" s="210"/>
      <c r="E18" s="356"/>
      <c r="F18" s="357"/>
      <c r="G18" s="357"/>
      <c r="H18" s="357"/>
      <c r="I18" s="207" t="s">
        <v>22</v>
      </c>
      <c r="J18" s="9"/>
      <c r="K18" s="211"/>
    </row>
    <row r="19" spans="2:11" s="31" customFormat="1" ht="7" customHeight="1">
      <c r="B19" s="209"/>
      <c r="C19" s="210"/>
      <c r="D19" s="210"/>
      <c r="E19" s="210"/>
      <c r="F19" s="210"/>
      <c r="G19" s="210"/>
      <c r="H19" s="210"/>
      <c r="I19" s="210"/>
      <c r="J19" s="210"/>
      <c r="K19" s="211"/>
    </row>
    <row r="20" spans="2:11" s="31" customFormat="1" ht="12" customHeight="1">
      <c r="B20" s="209"/>
      <c r="C20" s="210"/>
      <c r="D20" s="207" t="s">
        <v>24</v>
      </c>
      <c r="E20" s="210"/>
      <c r="F20" s="210"/>
      <c r="G20" s="210"/>
      <c r="H20" s="210"/>
      <c r="I20" s="207" t="s">
        <v>21</v>
      </c>
      <c r="J20" s="212" t="str">
        <f>IF('[1]Rekapitulace stavby'!AN16="","",'[1]Rekapitulace stavby'!AN16)</f>
        <v/>
      </c>
      <c r="K20" s="211"/>
    </row>
    <row r="21" spans="2:11" s="31" customFormat="1" ht="18" customHeight="1">
      <c r="B21" s="209"/>
      <c r="C21" s="210"/>
      <c r="D21" s="210"/>
      <c r="E21" s="212"/>
      <c r="F21" s="210"/>
      <c r="G21" s="210"/>
      <c r="H21" s="210"/>
      <c r="I21" s="207" t="s">
        <v>22</v>
      </c>
      <c r="J21" s="212" t="str">
        <f>IF('[1]Rekapitulace stavby'!AN17="","",'[1]Rekapitulace stavby'!AN17)</f>
        <v/>
      </c>
      <c r="K21" s="211"/>
    </row>
    <row r="22" spans="2:11" s="31" customFormat="1" ht="7" customHeight="1">
      <c r="B22" s="209"/>
      <c r="C22" s="210"/>
      <c r="D22" s="210"/>
      <c r="E22" s="210"/>
      <c r="F22" s="210"/>
      <c r="G22" s="210"/>
      <c r="H22" s="210"/>
      <c r="I22" s="210"/>
      <c r="J22" s="210"/>
      <c r="K22" s="211"/>
    </row>
    <row r="23" spans="2:11" s="31" customFormat="1" ht="12" customHeight="1">
      <c r="B23" s="209"/>
      <c r="C23" s="210"/>
      <c r="D23" s="207" t="s">
        <v>26</v>
      </c>
      <c r="E23" s="210"/>
      <c r="F23" s="210"/>
      <c r="G23" s="210"/>
      <c r="H23" s="210"/>
      <c r="I23" s="207" t="s">
        <v>21</v>
      </c>
      <c r="J23" s="212" t="str">
        <f>IF('[1]Rekapitulace stavby'!AN19="","",'[1]Rekapitulace stavby'!AN19)</f>
        <v/>
      </c>
      <c r="K23" s="211"/>
    </row>
    <row r="24" spans="2:11" s="31" customFormat="1" ht="18" customHeight="1">
      <c r="B24" s="209"/>
      <c r="C24" s="210"/>
      <c r="D24" s="210"/>
      <c r="E24" s="212"/>
      <c r="F24" s="210"/>
      <c r="G24" s="210"/>
      <c r="H24" s="210"/>
      <c r="I24" s="207" t="s">
        <v>22</v>
      </c>
      <c r="J24" s="212" t="str">
        <f>IF('[1]Rekapitulace stavby'!AN20="","",'[1]Rekapitulace stavby'!AN20)</f>
        <v/>
      </c>
      <c r="K24" s="211"/>
    </row>
    <row r="25" spans="2:11" s="31" customFormat="1" ht="7" customHeight="1">
      <c r="B25" s="209"/>
      <c r="C25" s="210"/>
      <c r="D25" s="210"/>
      <c r="E25" s="210"/>
      <c r="F25" s="210"/>
      <c r="G25" s="210"/>
      <c r="H25" s="210"/>
      <c r="I25" s="210"/>
      <c r="J25" s="210"/>
      <c r="K25" s="211"/>
    </row>
    <row r="26" spans="2:11" s="31" customFormat="1" ht="12" customHeight="1">
      <c r="B26" s="209"/>
      <c r="C26" s="210"/>
      <c r="D26" s="207" t="s">
        <v>27</v>
      </c>
      <c r="E26" s="210"/>
      <c r="F26" s="210"/>
      <c r="G26" s="210"/>
      <c r="H26" s="210"/>
      <c r="I26" s="210"/>
      <c r="J26" s="210"/>
      <c r="K26" s="211"/>
    </row>
    <row r="27" spans="2:11" s="98" customFormat="1" ht="16.5" customHeight="1">
      <c r="B27" s="213"/>
      <c r="C27" s="214"/>
      <c r="D27" s="214"/>
      <c r="E27" s="358" t="s">
        <v>1</v>
      </c>
      <c r="F27" s="358"/>
      <c r="G27" s="358"/>
      <c r="H27" s="358"/>
      <c r="I27" s="214"/>
      <c r="J27" s="214"/>
      <c r="K27" s="215"/>
    </row>
    <row r="28" spans="2:11" s="31" customFormat="1" ht="7" customHeight="1">
      <c r="B28" s="209"/>
      <c r="C28" s="210"/>
      <c r="D28" s="210"/>
      <c r="E28" s="210"/>
      <c r="F28" s="210"/>
      <c r="G28" s="210"/>
      <c r="H28" s="210"/>
      <c r="I28" s="210"/>
      <c r="J28" s="210"/>
      <c r="K28" s="211"/>
    </row>
    <row r="29" spans="2:11" s="31" customFormat="1" ht="7" customHeight="1">
      <c r="B29" s="209"/>
      <c r="C29" s="210"/>
      <c r="D29" s="54"/>
      <c r="E29" s="54"/>
      <c r="F29" s="54"/>
      <c r="G29" s="54"/>
      <c r="H29" s="54"/>
      <c r="I29" s="54"/>
      <c r="J29" s="54"/>
      <c r="K29" s="216"/>
    </row>
    <row r="30" spans="2:11" s="31" customFormat="1" ht="25.4" customHeight="1">
      <c r="B30" s="209"/>
      <c r="C30" s="210"/>
      <c r="D30" s="217" t="s">
        <v>28</v>
      </c>
      <c r="E30" s="210"/>
      <c r="F30" s="210"/>
      <c r="G30" s="210"/>
      <c r="H30" s="210"/>
      <c r="I30" s="210"/>
      <c r="J30" s="218">
        <f>ROUND(J132,0)</f>
        <v>0</v>
      </c>
      <c r="K30" s="211"/>
    </row>
    <row r="31" spans="2:11" s="31" customFormat="1" ht="7" customHeight="1">
      <c r="B31" s="209"/>
      <c r="C31" s="210"/>
      <c r="D31" s="54"/>
      <c r="E31" s="54"/>
      <c r="F31" s="54"/>
      <c r="G31" s="54"/>
      <c r="H31" s="54"/>
      <c r="I31" s="54"/>
      <c r="J31" s="54"/>
      <c r="K31" s="216"/>
    </row>
    <row r="32" spans="2:11" s="31" customFormat="1" ht="14.5" customHeight="1">
      <c r="B32" s="209"/>
      <c r="C32" s="210"/>
      <c r="D32" s="210"/>
      <c r="E32" s="210"/>
      <c r="F32" s="219" t="s">
        <v>30</v>
      </c>
      <c r="G32" s="210"/>
      <c r="H32" s="210"/>
      <c r="I32" s="219" t="s">
        <v>29</v>
      </c>
      <c r="J32" s="219" t="s">
        <v>31</v>
      </c>
      <c r="K32" s="211"/>
    </row>
    <row r="33" spans="2:11" s="31" customFormat="1" ht="14.5" customHeight="1">
      <c r="B33" s="209"/>
      <c r="C33" s="210"/>
      <c r="D33" s="220" t="s">
        <v>32</v>
      </c>
      <c r="E33" s="207" t="s">
        <v>33</v>
      </c>
      <c r="F33" s="221">
        <f>J30</f>
        <v>0</v>
      </c>
      <c r="G33" s="210"/>
      <c r="H33" s="210"/>
      <c r="I33" s="222">
        <v>0.21</v>
      </c>
      <c r="J33" s="221">
        <f>F33*0.21</f>
        <v>0</v>
      </c>
      <c r="K33" s="211"/>
    </row>
    <row r="34" spans="2:11" s="31" customFormat="1" ht="14.5" customHeight="1">
      <c r="B34" s="209"/>
      <c r="C34" s="210"/>
      <c r="D34" s="210"/>
      <c r="E34" s="207" t="s">
        <v>34</v>
      </c>
      <c r="F34" s="221">
        <v>0</v>
      </c>
      <c r="G34" s="210"/>
      <c r="H34" s="210"/>
      <c r="I34" s="222">
        <v>0.15</v>
      </c>
      <c r="J34" s="221">
        <v>0</v>
      </c>
      <c r="K34" s="211"/>
    </row>
    <row r="35" spans="2:11" s="31" customFormat="1" ht="14.5" customHeight="1" hidden="1">
      <c r="B35" s="209"/>
      <c r="C35" s="210"/>
      <c r="D35" s="210"/>
      <c r="E35" s="207" t="s">
        <v>35</v>
      </c>
      <c r="F35" s="221" t="e">
        <f>ROUND((SUM(AW132:AW176)),0)</f>
        <v>#REF!</v>
      </c>
      <c r="G35" s="210"/>
      <c r="H35" s="210"/>
      <c r="I35" s="222">
        <v>0.21</v>
      </c>
      <c r="J35" s="221">
        <f>0</f>
        <v>0</v>
      </c>
      <c r="K35" s="211"/>
    </row>
    <row r="36" spans="2:11" s="31" customFormat="1" ht="14.5" customHeight="1" hidden="1">
      <c r="B36" s="209"/>
      <c r="C36" s="210"/>
      <c r="D36" s="210"/>
      <c r="E36" s="207" t="s">
        <v>36</v>
      </c>
      <c r="F36" s="221" t="e">
        <f>ROUND((SUM(AX132:AX176)),0)</f>
        <v>#REF!</v>
      </c>
      <c r="G36" s="210"/>
      <c r="H36" s="210"/>
      <c r="I36" s="222">
        <v>0.15</v>
      </c>
      <c r="J36" s="221">
        <f>0</f>
        <v>0</v>
      </c>
      <c r="K36" s="211"/>
    </row>
    <row r="37" spans="2:11" s="31" customFormat="1" ht="14.5" customHeight="1" hidden="1">
      <c r="B37" s="209"/>
      <c r="C37" s="210"/>
      <c r="D37" s="210"/>
      <c r="E37" s="207" t="s">
        <v>37</v>
      </c>
      <c r="F37" s="221" t="e">
        <f>ROUND((SUM(AY132:AY176)),0)</f>
        <v>#REF!</v>
      </c>
      <c r="G37" s="210"/>
      <c r="H37" s="210"/>
      <c r="I37" s="222">
        <v>0</v>
      </c>
      <c r="J37" s="221">
        <f>0</f>
        <v>0</v>
      </c>
      <c r="K37" s="211"/>
    </row>
    <row r="38" spans="2:11" s="31" customFormat="1" ht="7" customHeight="1">
      <c r="B38" s="209"/>
      <c r="C38" s="210"/>
      <c r="D38" s="210"/>
      <c r="E38" s="210"/>
      <c r="F38" s="210"/>
      <c r="G38" s="210"/>
      <c r="H38" s="210"/>
      <c r="I38" s="210"/>
      <c r="J38" s="210"/>
      <c r="K38" s="211"/>
    </row>
    <row r="39" spans="2:11" s="31" customFormat="1" ht="25.4" customHeight="1">
      <c r="B39" s="209"/>
      <c r="C39" s="223"/>
      <c r="D39" s="224" t="s">
        <v>38</v>
      </c>
      <c r="E39" s="225"/>
      <c r="F39" s="225"/>
      <c r="G39" s="226" t="s">
        <v>39</v>
      </c>
      <c r="H39" s="227" t="s">
        <v>40</v>
      </c>
      <c r="I39" s="225"/>
      <c r="J39" s="228">
        <f>SUM(J30:J37)</f>
        <v>0</v>
      </c>
      <c r="K39" s="229"/>
    </row>
    <row r="40" spans="2:11" s="31" customFormat="1" ht="14.5" customHeight="1">
      <c r="B40" s="209"/>
      <c r="C40" s="210"/>
      <c r="D40" s="210"/>
      <c r="E40" s="210"/>
      <c r="F40" s="210"/>
      <c r="G40" s="210"/>
      <c r="H40" s="210"/>
      <c r="I40" s="210"/>
      <c r="J40" s="210"/>
      <c r="K40" s="211"/>
    </row>
    <row r="41" spans="2:11" s="2" customFormat="1" ht="14.5" customHeight="1">
      <c r="B41" s="203"/>
      <c r="C41" s="204"/>
      <c r="D41" s="204"/>
      <c r="E41" s="204"/>
      <c r="F41" s="204"/>
      <c r="G41" s="204"/>
      <c r="H41" s="204"/>
      <c r="I41" s="204"/>
      <c r="J41" s="204"/>
      <c r="K41" s="206"/>
    </row>
    <row r="42" spans="2:11" s="2" customFormat="1" ht="14.5" customHeight="1">
      <c r="B42" s="203"/>
      <c r="C42" s="204"/>
      <c r="D42" s="204"/>
      <c r="E42" s="204"/>
      <c r="F42" s="204"/>
      <c r="G42" s="204"/>
      <c r="H42" s="204"/>
      <c r="I42" s="204"/>
      <c r="J42" s="204"/>
      <c r="K42" s="206"/>
    </row>
    <row r="43" spans="2:11" s="2" customFormat="1" ht="14.5" customHeight="1">
      <c r="B43" s="203"/>
      <c r="C43" s="204"/>
      <c r="D43" s="204"/>
      <c r="E43" s="204"/>
      <c r="F43" s="204"/>
      <c r="G43" s="204"/>
      <c r="H43" s="204"/>
      <c r="I43" s="204"/>
      <c r="J43" s="204"/>
      <c r="K43" s="206"/>
    </row>
    <row r="44" spans="2:11" s="2" customFormat="1" ht="14.5" customHeight="1">
      <c r="B44" s="203"/>
      <c r="C44" s="204"/>
      <c r="D44" s="204"/>
      <c r="E44" s="204"/>
      <c r="F44" s="204"/>
      <c r="G44" s="204"/>
      <c r="H44" s="204"/>
      <c r="I44" s="204"/>
      <c r="J44" s="204"/>
      <c r="K44" s="206"/>
    </row>
    <row r="45" spans="2:11" s="2" customFormat="1" ht="14.5" customHeight="1">
      <c r="B45" s="203"/>
      <c r="C45" s="204"/>
      <c r="D45" s="204"/>
      <c r="E45" s="204"/>
      <c r="F45" s="204"/>
      <c r="G45" s="204"/>
      <c r="H45" s="204"/>
      <c r="I45" s="204"/>
      <c r="J45" s="204"/>
      <c r="K45" s="206"/>
    </row>
    <row r="46" spans="2:11" s="2" customFormat="1" ht="14.5" customHeight="1">
      <c r="B46" s="203"/>
      <c r="C46" s="204"/>
      <c r="D46" s="204"/>
      <c r="E46" s="204"/>
      <c r="F46" s="204"/>
      <c r="G46" s="204"/>
      <c r="H46" s="204"/>
      <c r="I46" s="204"/>
      <c r="J46" s="204"/>
      <c r="K46" s="206"/>
    </row>
    <row r="47" spans="2:11" s="2" customFormat="1" ht="14.5" customHeight="1">
      <c r="B47" s="203"/>
      <c r="C47" s="204"/>
      <c r="D47" s="204"/>
      <c r="E47" s="204"/>
      <c r="F47" s="204"/>
      <c r="G47" s="204"/>
      <c r="H47" s="204"/>
      <c r="I47" s="204"/>
      <c r="J47" s="204"/>
      <c r="K47" s="206"/>
    </row>
    <row r="48" spans="2:11" s="2" customFormat="1" ht="14.5" customHeight="1">
      <c r="B48" s="203"/>
      <c r="C48" s="204"/>
      <c r="D48" s="204"/>
      <c r="E48" s="204"/>
      <c r="F48" s="204"/>
      <c r="G48" s="204"/>
      <c r="H48" s="204"/>
      <c r="I48" s="204"/>
      <c r="J48" s="204"/>
      <c r="K48" s="206"/>
    </row>
    <row r="49" spans="2:11" s="2" customFormat="1" ht="14.5" customHeight="1">
      <c r="B49" s="203"/>
      <c r="C49" s="204"/>
      <c r="D49" s="204"/>
      <c r="E49" s="204"/>
      <c r="F49" s="204"/>
      <c r="G49" s="204"/>
      <c r="H49" s="204"/>
      <c r="I49" s="204"/>
      <c r="J49" s="204"/>
      <c r="K49" s="206"/>
    </row>
    <row r="50" spans="2:11" s="31" customFormat="1" ht="14.5" customHeight="1">
      <c r="B50" s="209"/>
      <c r="C50" s="210"/>
      <c r="D50" s="230" t="s">
        <v>41</v>
      </c>
      <c r="E50" s="40"/>
      <c r="F50" s="40"/>
      <c r="G50" s="230" t="s">
        <v>42</v>
      </c>
      <c r="H50" s="40"/>
      <c r="I50" s="40"/>
      <c r="J50" s="40"/>
      <c r="K50" s="231"/>
    </row>
    <row r="51" spans="2:11" s="2" customFormat="1" ht="12">
      <c r="B51" s="203"/>
      <c r="C51" s="204"/>
      <c r="D51" s="204"/>
      <c r="E51" s="204"/>
      <c r="F51" s="204"/>
      <c r="G51" s="204"/>
      <c r="H51" s="204"/>
      <c r="I51" s="204"/>
      <c r="J51" s="204"/>
      <c r="K51" s="206"/>
    </row>
    <row r="52" spans="2:11" s="2" customFormat="1" ht="12">
      <c r="B52" s="203"/>
      <c r="C52" s="204"/>
      <c r="D52" s="204"/>
      <c r="E52" s="204"/>
      <c r="F52" s="204"/>
      <c r="G52" s="204"/>
      <c r="H52" s="204"/>
      <c r="I52" s="204"/>
      <c r="J52" s="204"/>
      <c r="K52" s="206"/>
    </row>
    <row r="53" spans="2:11" s="2" customFormat="1" ht="12">
      <c r="B53" s="203"/>
      <c r="C53" s="204"/>
      <c r="D53" s="204"/>
      <c r="E53" s="204"/>
      <c r="F53" s="204"/>
      <c r="G53" s="204"/>
      <c r="H53" s="204"/>
      <c r="I53" s="204"/>
      <c r="J53" s="204"/>
      <c r="K53" s="206"/>
    </row>
    <row r="54" spans="2:11" s="2" customFormat="1" ht="12">
      <c r="B54" s="203"/>
      <c r="C54" s="204"/>
      <c r="D54" s="204"/>
      <c r="E54" s="204"/>
      <c r="F54" s="204"/>
      <c r="G54" s="204"/>
      <c r="H54" s="204"/>
      <c r="I54" s="204"/>
      <c r="J54" s="204"/>
      <c r="K54" s="206"/>
    </row>
    <row r="55" spans="2:11" s="2" customFormat="1" ht="12">
      <c r="B55" s="203"/>
      <c r="C55" s="204"/>
      <c r="D55" s="204"/>
      <c r="E55" s="204"/>
      <c r="F55" s="204"/>
      <c r="G55" s="204"/>
      <c r="H55" s="204"/>
      <c r="I55" s="204"/>
      <c r="J55" s="204"/>
      <c r="K55" s="206"/>
    </row>
    <row r="56" spans="2:11" s="2" customFormat="1" ht="12">
      <c r="B56" s="203"/>
      <c r="C56" s="204"/>
      <c r="D56" s="204"/>
      <c r="E56" s="204"/>
      <c r="F56" s="204"/>
      <c r="G56" s="204"/>
      <c r="H56" s="204"/>
      <c r="I56" s="204"/>
      <c r="J56" s="204"/>
      <c r="K56" s="206"/>
    </row>
    <row r="57" spans="2:11" s="2" customFormat="1" ht="12">
      <c r="B57" s="203"/>
      <c r="C57" s="204"/>
      <c r="D57" s="204"/>
      <c r="E57" s="204"/>
      <c r="F57" s="204"/>
      <c r="G57" s="204"/>
      <c r="H57" s="204"/>
      <c r="I57" s="204"/>
      <c r="J57" s="204"/>
      <c r="K57" s="206"/>
    </row>
    <row r="58" spans="2:11" s="2" customFormat="1" ht="12">
      <c r="B58" s="203"/>
      <c r="C58" s="204"/>
      <c r="D58" s="204"/>
      <c r="E58" s="204"/>
      <c r="F58" s="204"/>
      <c r="G58" s="204"/>
      <c r="H58" s="204"/>
      <c r="I58" s="204"/>
      <c r="J58" s="204"/>
      <c r="K58" s="206"/>
    </row>
    <row r="59" spans="2:11" s="2" customFormat="1" ht="12">
      <c r="B59" s="203"/>
      <c r="C59" s="204"/>
      <c r="D59" s="204"/>
      <c r="E59" s="204"/>
      <c r="F59" s="204"/>
      <c r="G59" s="204"/>
      <c r="H59" s="204"/>
      <c r="I59" s="204"/>
      <c r="J59" s="204"/>
      <c r="K59" s="206"/>
    </row>
    <row r="60" spans="2:11" s="2" customFormat="1" ht="12">
      <c r="B60" s="203"/>
      <c r="C60" s="204"/>
      <c r="D60" s="204"/>
      <c r="E60" s="204"/>
      <c r="F60" s="204"/>
      <c r="G60" s="204"/>
      <c r="H60" s="204"/>
      <c r="I60" s="204"/>
      <c r="J60" s="204"/>
      <c r="K60" s="206"/>
    </row>
    <row r="61" spans="2:11" s="31" customFormat="1" ht="12.5">
      <c r="B61" s="209"/>
      <c r="C61" s="210"/>
      <c r="D61" s="232" t="s">
        <v>43</v>
      </c>
      <c r="E61" s="233"/>
      <c r="F61" s="234" t="s">
        <v>44</v>
      </c>
      <c r="G61" s="232" t="s">
        <v>43</v>
      </c>
      <c r="H61" s="233"/>
      <c r="I61" s="233"/>
      <c r="J61" s="235" t="s">
        <v>44</v>
      </c>
      <c r="K61" s="236"/>
    </row>
    <row r="62" spans="2:11" s="2" customFormat="1" ht="12">
      <c r="B62" s="203"/>
      <c r="C62" s="204"/>
      <c r="D62" s="204"/>
      <c r="E62" s="204"/>
      <c r="F62" s="204"/>
      <c r="G62" s="204"/>
      <c r="H62" s="204"/>
      <c r="I62" s="204"/>
      <c r="J62" s="204"/>
      <c r="K62" s="206"/>
    </row>
    <row r="63" spans="2:11" s="2" customFormat="1" ht="12">
      <c r="B63" s="203"/>
      <c r="C63" s="204"/>
      <c r="D63" s="204"/>
      <c r="E63" s="204"/>
      <c r="F63" s="204"/>
      <c r="G63" s="204"/>
      <c r="H63" s="204"/>
      <c r="I63" s="204"/>
      <c r="J63" s="204"/>
      <c r="K63" s="206"/>
    </row>
    <row r="64" spans="2:11" s="2" customFormat="1" ht="12">
      <c r="B64" s="203"/>
      <c r="C64" s="204"/>
      <c r="D64" s="204"/>
      <c r="E64" s="204"/>
      <c r="F64" s="204"/>
      <c r="G64" s="204"/>
      <c r="H64" s="204"/>
      <c r="I64" s="204"/>
      <c r="J64" s="204"/>
      <c r="K64" s="206"/>
    </row>
    <row r="65" spans="2:11" s="31" customFormat="1" ht="13">
      <c r="B65" s="209"/>
      <c r="C65" s="210"/>
      <c r="D65" s="230" t="s">
        <v>45</v>
      </c>
      <c r="E65" s="40"/>
      <c r="F65" s="40"/>
      <c r="G65" s="230" t="s">
        <v>593</v>
      </c>
      <c r="H65" s="40"/>
      <c r="I65" s="40"/>
      <c r="J65" s="40"/>
      <c r="K65" s="231"/>
    </row>
    <row r="66" spans="2:11" s="2" customFormat="1" ht="12">
      <c r="B66" s="203"/>
      <c r="C66" s="204"/>
      <c r="D66" s="204"/>
      <c r="E66" s="204"/>
      <c r="F66" s="204"/>
      <c r="G66" s="204"/>
      <c r="H66" s="204"/>
      <c r="I66" s="204"/>
      <c r="J66" s="204"/>
      <c r="K66" s="206"/>
    </row>
    <row r="67" spans="2:11" s="2" customFormat="1" ht="12">
      <c r="B67" s="203"/>
      <c r="C67" s="204"/>
      <c r="D67" s="204"/>
      <c r="E67" s="204"/>
      <c r="F67" s="204"/>
      <c r="G67" s="204"/>
      <c r="H67" s="204"/>
      <c r="I67" s="204"/>
      <c r="J67" s="204"/>
      <c r="K67" s="206"/>
    </row>
    <row r="68" spans="2:11" s="2" customFormat="1" ht="12">
      <c r="B68" s="203"/>
      <c r="C68" s="204"/>
      <c r="D68" s="204"/>
      <c r="E68" s="204"/>
      <c r="F68" s="204"/>
      <c r="G68" s="204"/>
      <c r="H68" s="204"/>
      <c r="I68" s="204"/>
      <c r="J68" s="204"/>
      <c r="K68" s="206"/>
    </row>
    <row r="69" spans="2:11" s="2" customFormat="1" ht="12">
      <c r="B69" s="203"/>
      <c r="C69" s="204"/>
      <c r="D69" s="204"/>
      <c r="E69" s="204"/>
      <c r="F69" s="204"/>
      <c r="G69" s="204"/>
      <c r="H69" s="204"/>
      <c r="I69" s="204"/>
      <c r="J69" s="204"/>
      <c r="K69" s="206"/>
    </row>
    <row r="70" spans="2:11" s="2" customFormat="1" ht="12">
      <c r="B70" s="203"/>
      <c r="C70" s="204"/>
      <c r="D70" s="204"/>
      <c r="E70" s="204"/>
      <c r="F70" s="204"/>
      <c r="G70" s="204"/>
      <c r="H70" s="204"/>
      <c r="I70" s="204"/>
      <c r="J70" s="204"/>
      <c r="K70" s="206"/>
    </row>
    <row r="71" spans="2:11" s="2" customFormat="1" ht="12">
      <c r="B71" s="203"/>
      <c r="C71" s="204"/>
      <c r="D71" s="204"/>
      <c r="E71" s="204"/>
      <c r="F71" s="204"/>
      <c r="G71" s="204"/>
      <c r="H71" s="204"/>
      <c r="I71" s="204"/>
      <c r="J71" s="204"/>
      <c r="K71" s="206"/>
    </row>
    <row r="72" spans="2:11" s="2" customFormat="1" ht="12">
      <c r="B72" s="203"/>
      <c r="C72" s="204"/>
      <c r="D72" s="204"/>
      <c r="E72" s="204"/>
      <c r="F72" s="204"/>
      <c r="G72" s="204"/>
      <c r="H72" s="204"/>
      <c r="I72" s="204"/>
      <c r="J72" s="204"/>
      <c r="K72" s="206"/>
    </row>
    <row r="73" spans="2:11" s="2" customFormat="1" ht="12">
      <c r="B73" s="203"/>
      <c r="C73" s="204"/>
      <c r="D73" s="204"/>
      <c r="E73" s="204"/>
      <c r="F73" s="204"/>
      <c r="G73" s="204"/>
      <c r="H73" s="204"/>
      <c r="I73" s="204"/>
      <c r="J73" s="204"/>
      <c r="K73" s="206"/>
    </row>
    <row r="74" spans="2:11" s="2" customFormat="1" ht="12">
      <c r="B74" s="203"/>
      <c r="C74" s="204"/>
      <c r="D74" s="204"/>
      <c r="E74" s="204"/>
      <c r="F74" s="204"/>
      <c r="G74" s="204"/>
      <c r="H74" s="204"/>
      <c r="I74" s="204"/>
      <c r="J74" s="204"/>
      <c r="K74" s="206"/>
    </row>
    <row r="75" spans="2:11" s="2" customFormat="1" ht="12">
      <c r="B75" s="203"/>
      <c r="C75" s="204"/>
      <c r="D75" s="204"/>
      <c r="E75" s="204"/>
      <c r="F75" s="204"/>
      <c r="G75" s="204"/>
      <c r="H75" s="204"/>
      <c r="I75" s="204"/>
      <c r="J75" s="204"/>
      <c r="K75" s="206"/>
    </row>
    <row r="76" spans="2:11" s="31" customFormat="1" ht="12.5">
      <c r="B76" s="209"/>
      <c r="C76" s="210"/>
      <c r="D76" s="232" t="s">
        <v>43</v>
      </c>
      <c r="E76" s="233"/>
      <c r="F76" s="234" t="s">
        <v>44</v>
      </c>
      <c r="G76" s="232" t="s">
        <v>43</v>
      </c>
      <c r="H76" s="233"/>
      <c r="I76" s="233"/>
      <c r="J76" s="235" t="s">
        <v>44</v>
      </c>
      <c r="K76" s="236"/>
    </row>
    <row r="77" spans="2:11" s="31" customFormat="1" ht="14.5" customHeight="1">
      <c r="B77" s="237"/>
      <c r="C77" s="238"/>
      <c r="D77" s="238"/>
      <c r="E77" s="238"/>
      <c r="F77" s="238"/>
      <c r="G77" s="238"/>
      <c r="H77" s="238"/>
      <c r="I77" s="238"/>
      <c r="J77" s="238"/>
      <c r="K77" s="239"/>
    </row>
    <row r="78" s="2" customFormat="1" ht="12"/>
    <row r="79" s="2" customFormat="1" ht="12"/>
    <row r="80" s="2" customFormat="1" ht="12"/>
    <row r="81" spans="2:11" s="31" customFormat="1" ht="7" customHeight="1">
      <c r="B81" s="240"/>
      <c r="C81" s="241"/>
      <c r="D81" s="241"/>
      <c r="E81" s="241"/>
      <c r="F81" s="241"/>
      <c r="G81" s="241"/>
      <c r="H81" s="241"/>
      <c r="I81" s="241"/>
      <c r="J81" s="241"/>
      <c r="K81" s="242"/>
    </row>
    <row r="82" spans="2:11" s="31" customFormat="1" ht="25" customHeight="1">
      <c r="B82" s="209"/>
      <c r="C82" s="205" t="s">
        <v>85</v>
      </c>
      <c r="D82" s="210"/>
      <c r="E82" s="210"/>
      <c r="F82" s="210"/>
      <c r="G82" s="210"/>
      <c r="H82" s="210"/>
      <c r="I82" s="210"/>
      <c r="J82" s="210"/>
      <c r="K82" s="211"/>
    </row>
    <row r="83" spans="2:11" s="31" customFormat="1" ht="7" customHeight="1">
      <c r="B83" s="209"/>
      <c r="C83" s="210"/>
      <c r="D83" s="210"/>
      <c r="E83" s="210"/>
      <c r="F83" s="210"/>
      <c r="G83" s="210"/>
      <c r="H83" s="210"/>
      <c r="I83" s="210"/>
      <c r="J83" s="210"/>
      <c r="K83" s="211"/>
    </row>
    <row r="84" spans="2:11" s="31" customFormat="1" ht="12" customHeight="1">
      <c r="B84" s="209"/>
      <c r="C84" s="207" t="s">
        <v>14</v>
      </c>
      <c r="D84" s="210"/>
      <c r="E84" s="210"/>
      <c r="F84" s="210"/>
      <c r="G84" s="210"/>
      <c r="H84" s="210"/>
      <c r="I84" s="210"/>
      <c r="J84" s="210"/>
      <c r="K84" s="211"/>
    </row>
    <row r="85" spans="2:11" s="31" customFormat="1" ht="16.5" customHeight="1">
      <c r="B85" s="209"/>
      <c r="C85" s="210"/>
      <c r="D85" s="210"/>
      <c r="E85" s="359" t="str">
        <f>E7</f>
        <v>ZOO DK - Safarikemp - rekonstrukce bungalovů</v>
      </c>
      <c r="F85" s="360"/>
      <c r="G85" s="360"/>
      <c r="H85" s="360"/>
      <c r="I85" s="210"/>
      <c r="J85" s="210"/>
      <c r="K85" s="211"/>
    </row>
    <row r="86" spans="2:11" s="31" customFormat="1" ht="12" customHeight="1">
      <c r="B86" s="209"/>
      <c r="C86" s="207" t="s">
        <v>83</v>
      </c>
      <c r="D86" s="210"/>
      <c r="E86" s="210"/>
      <c r="F86" s="210"/>
      <c r="G86" s="210"/>
      <c r="H86" s="210"/>
      <c r="I86" s="210"/>
      <c r="J86" s="210"/>
      <c r="K86" s="211"/>
    </row>
    <row r="87" spans="2:11" s="31" customFormat="1" ht="16.5" customHeight="1">
      <c r="B87" s="209"/>
      <c r="C87" s="210"/>
      <c r="D87" s="210"/>
      <c r="E87" s="352" t="str">
        <f>E9</f>
        <v>03 - silnoproud</v>
      </c>
      <c r="F87" s="353"/>
      <c r="G87" s="353"/>
      <c r="H87" s="353"/>
      <c r="I87" s="210"/>
      <c r="J87" s="210"/>
      <c r="K87" s="211"/>
    </row>
    <row r="88" spans="2:11" s="31" customFormat="1" ht="7" customHeight="1">
      <c r="B88" s="209"/>
      <c r="C88" s="210"/>
      <c r="D88" s="210"/>
      <c r="E88" s="210"/>
      <c r="F88" s="210"/>
      <c r="G88" s="210"/>
      <c r="H88" s="210"/>
      <c r="I88" s="210"/>
      <c r="J88" s="210"/>
      <c r="K88" s="211"/>
    </row>
    <row r="89" spans="2:11" s="31" customFormat="1" ht="12" customHeight="1">
      <c r="B89" s="209"/>
      <c r="C89" s="207" t="s">
        <v>17</v>
      </c>
      <c r="D89" s="210"/>
      <c r="E89" s="210"/>
      <c r="F89" s="212" t="str">
        <f>F12</f>
        <v xml:space="preserve"> </v>
      </c>
      <c r="G89" s="210"/>
      <c r="H89" s="210"/>
      <c r="I89" s="207" t="s">
        <v>19</v>
      </c>
      <c r="J89" s="243" t="str">
        <f>IF(J12="","",J12)</f>
        <v/>
      </c>
      <c r="K89" s="211"/>
    </row>
    <row r="90" spans="2:11" s="31" customFormat="1" ht="7" customHeight="1">
      <c r="B90" s="209"/>
      <c r="C90" s="210"/>
      <c r="D90" s="210"/>
      <c r="E90" s="210"/>
      <c r="F90" s="210"/>
      <c r="G90" s="210"/>
      <c r="H90" s="210"/>
      <c r="I90" s="210"/>
      <c r="J90" s="210"/>
      <c r="K90" s="211"/>
    </row>
    <row r="91" spans="2:11" s="31" customFormat="1" ht="40.15" customHeight="1">
      <c r="B91" s="209"/>
      <c r="C91" s="207" t="s">
        <v>20</v>
      </c>
      <c r="D91" s="210"/>
      <c r="E91" s="210"/>
      <c r="F91" s="212" t="str">
        <f>E15</f>
        <v>ZOO Dvůr Králové a.s., Štefánikova 1029, D.K.n.L.</v>
      </c>
      <c r="G91" s="210"/>
      <c r="H91" s="210"/>
      <c r="I91" s="207" t="s">
        <v>24</v>
      </c>
      <c r="J91" s="244"/>
      <c r="K91" s="211"/>
    </row>
    <row r="92" spans="2:11" s="31" customFormat="1" ht="15.25" customHeight="1">
      <c r="B92" s="209"/>
      <c r="C92" s="207" t="s">
        <v>592</v>
      </c>
      <c r="D92" s="210"/>
      <c r="E92" s="210"/>
      <c r="F92" s="212" t="str">
        <f>IF(E18="","",E18)</f>
        <v/>
      </c>
      <c r="G92" s="210"/>
      <c r="H92" s="210"/>
      <c r="I92" s="207" t="s">
        <v>26</v>
      </c>
      <c r="J92" s="244"/>
      <c r="K92" s="211"/>
    </row>
    <row r="93" spans="2:11" s="31" customFormat="1" ht="10.4" customHeight="1">
      <c r="B93" s="209"/>
      <c r="C93" s="210"/>
      <c r="D93" s="210"/>
      <c r="E93" s="210"/>
      <c r="F93" s="210"/>
      <c r="G93" s="210"/>
      <c r="H93" s="210"/>
      <c r="I93" s="210"/>
      <c r="J93" s="210"/>
      <c r="K93" s="211"/>
    </row>
    <row r="94" spans="2:11" s="31" customFormat="1" ht="29.25" customHeight="1">
      <c r="B94" s="209"/>
      <c r="C94" s="245" t="s">
        <v>86</v>
      </c>
      <c r="D94" s="223"/>
      <c r="E94" s="223"/>
      <c r="F94" s="223"/>
      <c r="G94" s="223"/>
      <c r="H94" s="223"/>
      <c r="I94" s="223"/>
      <c r="J94" s="246" t="s">
        <v>87</v>
      </c>
      <c r="K94" s="247"/>
    </row>
    <row r="95" spans="2:11" s="31" customFormat="1" ht="10.4" customHeight="1">
      <c r="B95" s="209"/>
      <c r="C95" s="210"/>
      <c r="D95" s="210"/>
      <c r="E95" s="210"/>
      <c r="F95" s="210"/>
      <c r="G95" s="210"/>
      <c r="H95" s="210"/>
      <c r="I95" s="210"/>
      <c r="J95" s="210"/>
      <c r="K95" s="211"/>
    </row>
    <row r="96" spans="2:37" s="31" customFormat="1" ht="22.9" customHeight="1">
      <c r="B96" s="209"/>
      <c r="C96" s="248" t="s">
        <v>88</v>
      </c>
      <c r="D96" s="210"/>
      <c r="E96" s="210"/>
      <c r="F96" s="210"/>
      <c r="G96" s="210"/>
      <c r="H96" s="210"/>
      <c r="I96" s="210"/>
      <c r="J96" s="218">
        <f>J132</f>
        <v>0</v>
      </c>
      <c r="K96" s="211"/>
      <c r="AK96" s="199" t="s">
        <v>89</v>
      </c>
    </row>
    <row r="97" spans="2:11" s="255" customFormat="1" ht="25" customHeight="1">
      <c r="B97" s="249"/>
      <c r="C97" s="250"/>
      <c r="D97" s="251" t="s">
        <v>594</v>
      </c>
      <c r="E97" s="252"/>
      <c r="F97" s="252"/>
      <c r="G97" s="252"/>
      <c r="H97" s="252"/>
      <c r="I97" s="252"/>
      <c r="J97" s="253">
        <f>J133</f>
        <v>0</v>
      </c>
      <c r="K97" s="254"/>
    </row>
    <row r="98" spans="2:11" s="262" customFormat="1" ht="19.9" customHeight="1">
      <c r="B98" s="256"/>
      <c r="C98" s="257"/>
      <c r="D98" s="258" t="s">
        <v>595</v>
      </c>
      <c r="E98" s="259"/>
      <c r="F98" s="259"/>
      <c r="G98" s="259"/>
      <c r="H98" s="259"/>
      <c r="I98" s="259"/>
      <c r="J98" s="260">
        <f>J134</f>
        <v>0</v>
      </c>
      <c r="K98" s="261"/>
    </row>
    <row r="99" spans="2:11" s="262" customFormat="1" ht="14.9" customHeight="1">
      <c r="B99" s="256"/>
      <c r="C99" s="257"/>
      <c r="D99" s="258" t="s">
        <v>596</v>
      </c>
      <c r="E99" s="259"/>
      <c r="F99" s="259"/>
      <c r="G99" s="259"/>
      <c r="H99" s="259"/>
      <c r="I99" s="259"/>
      <c r="J99" s="260">
        <f>J135</f>
        <v>0</v>
      </c>
      <c r="K99" s="261"/>
    </row>
    <row r="100" spans="2:11" s="262" customFormat="1" ht="14.9" customHeight="1">
      <c r="B100" s="256"/>
      <c r="C100" s="257"/>
      <c r="D100" s="258" t="s">
        <v>597</v>
      </c>
      <c r="E100" s="259"/>
      <c r="F100" s="259"/>
      <c r="G100" s="259"/>
      <c r="H100" s="259"/>
      <c r="I100" s="259"/>
      <c r="J100" s="260">
        <f>J138</f>
        <v>0</v>
      </c>
      <c r="K100" s="261"/>
    </row>
    <row r="101" spans="2:11" s="262" customFormat="1" ht="14.9" customHeight="1">
      <c r="B101" s="256"/>
      <c r="C101" s="257"/>
      <c r="D101" s="258" t="s">
        <v>598</v>
      </c>
      <c r="E101" s="259"/>
      <c r="F101" s="259"/>
      <c r="G101" s="259"/>
      <c r="H101" s="259"/>
      <c r="I101" s="259"/>
      <c r="J101" s="260">
        <f>J141</f>
        <v>0</v>
      </c>
      <c r="K101" s="261"/>
    </row>
    <row r="102" spans="2:11" s="262" customFormat="1" ht="14.9" customHeight="1">
      <c r="B102" s="256"/>
      <c r="C102" s="257"/>
      <c r="D102" s="258" t="s">
        <v>599</v>
      </c>
      <c r="E102" s="259"/>
      <c r="F102" s="259"/>
      <c r="G102" s="259"/>
      <c r="H102" s="259"/>
      <c r="I102" s="259"/>
      <c r="J102" s="260">
        <f>J148</f>
        <v>0</v>
      </c>
      <c r="K102" s="261"/>
    </row>
    <row r="103" spans="2:11" s="262" customFormat="1" ht="14.9" customHeight="1">
      <c r="B103" s="256"/>
      <c r="C103" s="257"/>
      <c r="D103" s="258" t="s">
        <v>600</v>
      </c>
      <c r="E103" s="259"/>
      <c r="F103" s="259"/>
      <c r="G103" s="259"/>
      <c r="H103" s="259"/>
      <c r="I103" s="259"/>
      <c r="J103" s="260">
        <f>J150</f>
        <v>0</v>
      </c>
      <c r="K103" s="261"/>
    </row>
    <row r="104" spans="2:11" s="262" customFormat="1" ht="19.9" customHeight="1">
      <c r="B104" s="256"/>
      <c r="C104" s="257"/>
      <c r="D104" s="258" t="s">
        <v>601</v>
      </c>
      <c r="E104" s="259"/>
      <c r="F104" s="259"/>
      <c r="G104" s="259"/>
      <c r="H104" s="259"/>
      <c r="I104" s="259"/>
      <c r="J104" s="260">
        <f>J152</f>
        <v>0</v>
      </c>
      <c r="K104" s="261"/>
    </row>
    <row r="105" spans="2:11" s="262" customFormat="1" ht="19.9" customHeight="1">
      <c r="B105" s="256"/>
      <c r="C105" s="257"/>
      <c r="D105" s="258" t="s">
        <v>602</v>
      </c>
      <c r="E105" s="259"/>
      <c r="F105" s="259"/>
      <c r="G105" s="259"/>
      <c r="H105" s="259"/>
      <c r="I105" s="259"/>
      <c r="J105" s="260">
        <f>J154</f>
        <v>0</v>
      </c>
      <c r="K105" s="261"/>
    </row>
    <row r="106" spans="2:11" s="262" customFormat="1" ht="14.9" customHeight="1">
      <c r="B106" s="256"/>
      <c r="C106" s="257"/>
      <c r="D106" s="258" t="s">
        <v>596</v>
      </c>
      <c r="E106" s="259"/>
      <c r="F106" s="259"/>
      <c r="G106" s="259"/>
      <c r="H106" s="259"/>
      <c r="I106" s="259"/>
      <c r="J106" s="260">
        <f>J155</f>
        <v>0</v>
      </c>
      <c r="K106" s="261"/>
    </row>
    <row r="107" spans="2:11" s="262" customFormat="1" ht="14.9" customHeight="1">
      <c r="B107" s="256"/>
      <c r="C107" s="257"/>
      <c r="D107" s="258" t="s">
        <v>597</v>
      </c>
      <c r="E107" s="259"/>
      <c r="F107" s="259"/>
      <c r="G107" s="259"/>
      <c r="H107" s="259"/>
      <c r="I107" s="259"/>
      <c r="J107" s="260">
        <f>J158</f>
        <v>0</v>
      </c>
      <c r="K107" s="261"/>
    </row>
    <row r="108" spans="2:11" s="262" customFormat="1" ht="14.9" customHeight="1">
      <c r="B108" s="256"/>
      <c r="C108" s="257"/>
      <c r="D108" s="258" t="s">
        <v>598</v>
      </c>
      <c r="E108" s="259"/>
      <c r="F108" s="259"/>
      <c r="G108" s="259"/>
      <c r="H108" s="259"/>
      <c r="I108" s="259"/>
      <c r="J108" s="260">
        <f>J161</f>
        <v>0</v>
      </c>
      <c r="K108" s="261"/>
    </row>
    <row r="109" spans="2:11" s="262" customFormat="1" ht="14.9" customHeight="1">
      <c r="B109" s="256"/>
      <c r="C109" s="257"/>
      <c r="D109" s="258" t="s">
        <v>599</v>
      </c>
      <c r="E109" s="259"/>
      <c r="F109" s="259"/>
      <c r="G109" s="259"/>
      <c r="H109" s="259"/>
      <c r="I109" s="259"/>
      <c r="J109" s="260">
        <f>J168</f>
        <v>0</v>
      </c>
      <c r="K109" s="261"/>
    </row>
    <row r="110" spans="2:11" s="262" customFormat="1" ht="14.9" customHeight="1">
      <c r="B110" s="256"/>
      <c r="C110" s="257"/>
      <c r="D110" s="258" t="s">
        <v>600</v>
      </c>
      <c r="E110" s="259"/>
      <c r="F110" s="259"/>
      <c r="G110" s="259"/>
      <c r="H110" s="259"/>
      <c r="I110" s="259"/>
      <c r="J110" s="260">
        <f>J170</f>
        <v>0</v>
      </c>
      <c r="K110" s="261"/>
    </row>
    <row r="111" spans="2:11" s="262" customFormat="1" ht="19.9" customHeight="1">
      <c r="B111" s="256"/>
      <c r="C111" s="257"/>
      <c r="D111" s="258" t="s">
        <v>603</v>
      </c>
      <c r="E111" s="259"/>
      <c r="F111" s="259"/>
      <c r="G111" s="259"/>
      <c r="H111" s="259"/>
      <c r="I111" s="259"/>
      <c r="J111" s="260">
        <f>J172</f>
        <v>0</v>
      </c>
      <c r="K111" s="261"/>
    </row>
    <row r="112" spans="2:11" s="262" customFormat="1" ht="19.9" customHeight="1">
      <c r="B112" s="256"/>
      <c r="C112" s="257"/>
      <c r="D112" s="258" t="s">
        <v>604</v>
      </c>
      <c r="E112" s="259"/>
      <c r="F112" s="259"/>
      <c r="G112" s="259"/>
      <c r="H112" s="259"/>
      <c r="I112" s="259"/>
      <c r="J112" s="260">
        <f>J174</f>
        <v>0</v>
      </c>
      <c r="K112" s="261"/>
    </row>
    <row r="113" spans="2:11" s="31" customFormat="1" ht="21.75" customHeight="1">
      <c r="B113" s="209"/>
      <c r="C113" s="210"/>
      <c r="D113" s="210"/>
      <c r="E113" s="210"/>
      <c r="F113" s="210"/>
      <c r="G113" s="210"/>
      <c r="H113" s="210"/>
      <c r="I113" s="210"/>
      <c r="J113" s="210"/>
      <c r="K113" s="211"/>
    </row>
    <row r="114" spans="2:11" s="31" customFormat="1" ht="7" customHeight="1">
      <c r="B114" s="263"/>
      <c r="C114" s="264"/>
      <c r="D114" s="264"/>
      <c r="E114" s="264"/>
      <c r="F114" s="264"/>
      <c r="G114" s="264"/>
      <c r="H114" s="264"/>
      <c r="I114" s="264"/>
      <c r="J114" s="264"/>
      <c r="K114" s="265"/>
    </row>
    <row r="115" spans="2:11" s="2" customFormat="1" ht="12">
      <c r="B115" s="203"/>
      <c r="C115" s="204"/>
      <c r="D115" s="204"/>
      <c r="E115" s="204"/>
      <c r="F115" s="204"/>
      <c r="G115" s="204"/>
      <c r="H115" s="204"/>
      <c r="I115" s="204"/>
      <c r="J115" s="204"/>
      <c r="K115" s="206"/>
    </row>
    <row r="116" spans="2:11" s="2" customFormat="1" ht="12">
      <c r="B116" s="203"/>
      <c r="C116" s="204"/>
      <c r="D116" s="204"/>
      <c r="E116" s="204"/>
      <c r="F116" s="204"/>
      <c r="G116" s="204"/>
      <c r="H116" s="204"/>
      <c r="I116" s="204"/>
      <c r="J116" s="204"/>
      <c r="K116" s="206"/>
    </row>
    <row r="117" spans="2:11" s="2" customFormat="1" ht="12">
      <c r="B117" s="203"/>
      <c r="C117" s="204"/>
      <c r="D117" s="204"/>
      <c r="E117" s="204"/>
      <c r="F117" s="204"/>
      <c r="G117" s="204"/>
      <c r="H117" s="204"/>
      <c r="I117" s="204"/>
      <c r="J117" s="204"/>
      <c r="K117" s="206"/>
    </row>
    <row r="118" spans="2:11" s="31" customFormat="1" ht="7" customHeight="1">
      <c r="B118" s="240"/>
      <c r="C118" s="241"/>
      <c r="D118" s="241"/>
      <c r="E118" s="241"/>
      <c r="F118" s="241"/>
      <c r="G118" s="241"/>
      <c r="H118" s="241"/>
      <c r="I118" s="241"/>
      <c r="J118" s="241"/>
      <c r="K118" s="242"/>
    </row>
    <row r="119" spans="2:11" s="31" customFormat="1" ht="25" customHeight="1">
      <c r="B119" s="209"/>
      <c r="C119" s="205" t="s">
        <v>105</v>
      </c>
      <c r="D119" s="210"/>
      <c r="E119" s="210"/>
      <c r="F119" s="210"/>
      <c r="G119" s="210"/>
      <c r="H119" s="210"/>
      <c r="I119" s="210"/>
      <c r="J119" s="210"/>
      <c r="K119" s="211"/>
    </row>
    <row r="120" spans="2:11" s="31" customFormat="1" ht="7" customHeight="1">
      <c r="B120" s="209"/>
      <c r="C120" s="210"/>
      <c r="D120" s="210"/>
      <c r="E120" s="210"/>
      <c r="F120" s="210"/>
      <c r="G120" s="210"/>
      <c r="H120" s="210"/>
      <c r="I120" s="210"/>
      <c r="J120" s="210"/>
      <c r="K120" s="211"/>
    </row>
    <row r="121" spans="2:11" s="31" customFormat="1" ht="12" customHeight="1">
      <c r="B121" s="209"/>
      <c r="C121" s="207" t="s">
        <v>14</v>
      </c>
      <c r="D121" s="210"/>
      <c r="E121" s="210"/>
      <c r="F121" s="210"/>
      <c r="G121" s="210"/>
      <c r="H121" s="210"/>
      <c r="I121" s="210"/>
      <c r="J121" s="210"/>
      <c r="K121" s="211"/>
    </row>
    <row r="122" spans="2:11" s="31" customFormat="1" ht="16.5" customHeight="1">
      <c r="B122" s="209"/>
      <c r="C122" s="210"/>
      <c r="D122" s="210"/>
      <c r="E122" s="350" t="str">
        <f>E7</f>
        <v>ZOO DK - Safarikemp - rekonstrukce bungalovů</v>
      </c>
      <c r="F122" s="351"/>
      <c r="G122" s="351"/>
      <c r="H122" s="351"/>
      <c r="I122" s="210"/>
      <c r="J122" s="210"/>
      <c r="K122" s="211"/>
    </row>
    <row r="123" spans="2:11" s="31" customFormat="1" ht="12" customHeight="1">
      <c r="B123" s="209"/>
      <c r="C123" s="207" t="s">
        <v>83</v>
      </c>
      <c r="D123" s="210"/>
      <c r="E123" s="210"/>
      <c r="F123" s="210"/>
      <c r="G123" s="210"/>
      <c r="H123" s="210"/>
      <c r="I123" s="210"/>
      <c r="J123" s="210"/>
      <c r="K123" s="211"/>
    </row>
    <row r="124" spans="2:11" s="31" customFormat="1" ht="16.5" customHeight="1">
      <c r="B124" s="209"/>
      <c r="C124" s="210"/>
      <c r="D124" s="210"/>
      <c r="E124" s="352" t="str">
        <f>E9</f>
        <v>03 - silnoproud</v>
      </c>
      <c r="F124" s="353"/>
      <c r="G124" s="353"/>
      <c r="H124" s="353"/>
      <c r="I124" s="210"/>
      <c r="J124" s="210"/>
      <c r="K124" s="211"/>
    </row>
    <row r="125" spans="2:11" s="31" customFormat="1" ht="7" customHeight="1">
      <c r="B125" s="209"/>
      <c r="C125" s="210"/>
      <c r="D125" s="210"/>
      <c r="E125" s="210"/>
      <c r="F125" s="210"/>
      <c r="G125" s="210"/>
      <c r="H125" s="210"/>
      <c r="I125" s="210"/>
      <c r="J125" s="210"/>
      <c r="K125" s="211"/>
    </row>
    <row r="126" spans="2:11" s="31" customFormat="1" ht="12" customHeight="1">
      <c r="B126" s="209"/>
      <c r="C126" s="207" t="s">
        <v>17</v>
      </c>
      <c r="D126" s="210"/>
      <c r="E126" s="210"/>
      <c r="F126" s="212" t="str">
        <f>F12</f>
        <v xml:space="preserve"> </v>
      </c>
      <c r="G126" s="210"/>
      <c r="H126" s="210"/>
      <c r="I126" s="207" t="s">
        <v>19</v>
      </c>
      <c r="J126" s="243" t="str">
        <f>IF(J12="","",J12)</f>
        <v/>
      </c>
      <c r="K126" s="211"/>
    </row>
    <row r="127" spans="2:11" s="31" customFormat="1" ht="7" customHeight="1">
      <c r="B127" s="209"/>
      <c r="C127" s="210"/>
      <c r="D127" s="210"/>
      <c r="E127" s="210"/>
      <c r="F127" s="210"/>
      <c r="G127" s="210"/>
      <c r="H127" s="210"/>
      <c r="I127" s="210"/>
      <c r="J127" s="210"/>
      <c r="K127" s="211"/>
    </row>
    <row r="128" spans="2:11" s="31" customFormat="1" ht="40.15" customHeight="1">
      <c r="B128" s="209"/>
      <c r="C128" s="207" t="s">
        <v>20</v>
      </c>
      <c r="D128" s="210"/>
      <c r="E128" s="210"/>
      <c r="F128" s="212" t="str">
        <f>E15</f>
        <v>ZOO Dvůr Králové a.s., Štefánikova 1029, D.K.n.L.</v>
      </c>
      <c r="G128" s="210"/>
      <c r="H128" s="210"/>
      <c r="I128" s="207" t="s">
        <v>24</v>
      </c>
      <c r="J128" s="244"/>
      <c r="K128" s="211"/>
    </row>
    <row r="129" spans="2:11" s="31" customFormat="1" ht="15.25" customHeight="1">
      <c r="B129" s="209"/>
      <c r="C129" s="207" t="s">
        <v>592</v>
      </c>
      <c r="D129" s="210"/>
      <c r="E129" s="210"/>
      <c r="F129" s="212" t="str">
        <f>IF(E18="","",E18)</f>
        <v/>
      </c>
      <c r="G129" s="210"/>
      <c r="H129" s="210"/>
      <c r="I129" s="207" t="s">
        <v>26</v>
      </c>
      <c r="J129" s="244"/>
      <c r="K129" s="211"/>
    </row>
    <row r="130" spans="2:11" s="31" customFormat="1" ht="10.4" customHeight="1">
      <c r="B130" s="209"/>
      <c r="C130" s="210"/>
      <c r="D130" s="210"/>
      <c r="E130" s="210"/>
      <c r="F130" s="210"/>
      <c r="G130" s="210"/>
      <c r="H130" s="210"/>
      <c r="I130" s="210"/>
      <c r="J130" s="210"/>
      <c r="K130" s="211"/>
    </row>
    <row r="131" spans="2:11" s="134" customFormat="1" ht="29.25" customHeight="1">
      <c r="B131" s="266"/>
      <c r="C131" s="267" t="s">
        <v>106</v>
      </c>
      <c r="D131" s="268" t="s">
        <v>53</v>
      </c>
      <c r="E131" s="268" t="s">
        <v>49</v>
      </c>
      <c r="F131" s="268" t="s">
        <v>50</v>
      </c>
      <c r="G131" s="268" t="s">
        <v>107</v>
      </c>
      <c r="H131" s="268" t="s">
        <v>108</v>
      </c>
      <c r="I131" s="268" t="s">
        <v>109</v>
      </c>
      <c r="J131" s="268" t="s">
        <v>87</v>
      </c>
      <c r="K131" s="269" t="s">
        <v>605</v>
      </c>
    </row>
    <row r="132" spans="2:53" s="31" customFormat="1" ht="22.9" customHeight="1">
      <c r="B132" s="209"/>
      <c r="C132" s="270" t="s">
        <v>117</v>
      </c>
      <c r="D132" s="210"/>
      <c r="E132" s="210"/>
      <c r="F132" s="210"/>
      <c r="G132" s="210"/>
      <c r="H132" s="210"/>
      <c r="I132" s="210"/>
      <c r="J132" s="271">
        <f>J133</f>
        <v>0</v>
      </c>
      <c r="K132" s="211"/>
      <c r="AJ132" s="199" t="s">
        <v>67</v>
      </c>
      <c r="AK132" s="199" t="s">
        <v>89</v>
      </c>
      <c r="BA132" s="272" t="e">
        <f>BA133</f>
        <v>#REF!</v>
      </c>
    </row>
    <row r="133" spans="2:53" s="279" customFormat="1" ht="25.9" customHeight="1">
      <c r="B133" s="273"/>
      <c r="C133" s="274"/>
      <c r="D133" s="275" t="s">
        <v>67</v>
      </c>
      <c r="E133" s="276" t="s">
        <v>271</v>
      </c>
      <c r="F133" s="276" t="s">
        <v>606</v>
      </c>
      <c r="G133" s="274"/>
      <c r="H133" s="274"/>
      <c r="I133" s="274"/>
      <c r="J133" s="277">
        <f>J134+J154</f>
        <v>0</v>
      </c>
      <c r="K133" s="278"/>
      <c r="AH133" s="280" t="s">
        <v>121</v>
      </c>
      <c r="AJ133" s="281" t="s">
        <v>67</v>
      </c>
      <c r="AK133" s="281" t="s">
        <v>68</v>
      </c>
      <c r="AO133" s="280" t="s">
        <v>120</v>
      </c>
      <c r="BA133" s="282" t="e">
        <f>BA134+BA152+#REF!+BA154+#REF!+BA172+BA174</f>
        <v>#REF!</v>
      </c>
    </row>
    <row r="134" spans="2:53" s="279" customFormat="1" ht="22.9" customHeight="1">
      <c r="B134" s="273"/>
      <c r="C134" s="274"/>
      <c r="D134" s="275" t="s">
        <v>67</v>
      </c>
      <c r="E134" s="283" t="s">
        <v>607</v>
      </c>
      <c r="F134" s="283" t="s">
        <v>608</v>
      </c>
      <c r="G134" s="274"/>
      <c r="H134" s="274"/>
      <c r="I134" s="274"/>
      <c r="J134" s="284">
        <f>J135+J138+J141+J148+J150+J152</f>
        <v>0</v>
      </c>
      <c r="K134" s="278"/>
      <c r="AH134" s="280" t="s">
        <v>121</v>
      </c>
      <c r="AJ134" s="281" t="s">
        <v>67</v>
      </c>
      <c r="AK134" s="281" t="s">
        <v>75</v>
      </c>
      <c r="AO134" s="280" t="s">
        <v>120</v>
      </c>
      <c r="BA134" s="282" t="e">
        <f>BA135+BA138+BA141+BA148+BA150+#REF!+#REF!+#REF!</f>
        <v>#REF!</v>
      </c>
    </row>
    <row r="135" spans="2:53" s="279" customFormat="1" ht="20.9" customHeight="1">
      <c r="B135" s="273"/>
      <c r="C135" s="274"/>
      <c r="D135" s="275" t="s">
        <v>67</v>
      </c>
      <c r="E135" s="283" t="s">
        <v>585</v>
      </c>
      <c r="F135" s="283" t="s">
        <v>609</v>
      </c>
      <c r="G135" s="274"/>
      <c r="H135" s="274"/>
      <c r="I135" s="274"/>
      <c r="J135" s="284">
        <f>J136+J137</f>
        <v>0</v>
      </c>
      <c r="K135" s="278"/>
      <c r="AH135" s="280" t="s">
        <v>75</v>
      </c>
      <c r="AJ135" s="281" t="s">
        <v>67</v>
      </c>
      <c r="AK135" s="281" t="s">
        <v>77</v>
      </c>
      <c r="AO135" s="280" t="s">
        <v>120</v>
      </c>
      <c r="BA135" s="282">
        <f>SUM(BA136:BA137)</f>
        <v>0</v>
      </c>
    </row>
    <row r="136" spans="2:55" s="31" customFormat="1" ht="16.5" customHeight="1">
      <c r="B136" s="209"/>
      <c r="C136" s="285">
        <v>1</v>
      </c>
      <c r="D136" s="285" t="s">
        <v>271</v>
      </c>
      <c r="E136" s="286" t="s">
        <v>610</v>
      </c>
      <c r="F136" s="185" t="s">
        <v>611</v>
      </c>
      <c r="G136" s="287" t="s">
        <v>586</v>
      </c>
      <c r="H136" s="288">
        <v>16</v>
      </c>
      <c r="I136" s="4">
        <v>0</v>
      </c>
      <c r="J136" s="289">
        <f>ROUND(I136*H136,2)</f>
        <v>0</v>
      </c>
      <c r="K136" s="290" t="s">
        <v>1</v>
      </c>
      <c r="AH136" s="291" t="s">
        <v>156</v>
      </c>
      <c r="AJ136" s="291" t="s">
        <v>271</v>
      </c>
      <c r="AK136" s="291" t="s">
        <v>121</v>
      </c>
      <c r="AO136" s="199" t="s">
        <v>120</v>
      </c>
      <c r="AU136" s="292" t="e">
        <f>IF(#REF!="základní",J136,0)</f>
        <v>#REF!</v>
      </c>
      <c r="AV136" s="292" t="e">
        <f>IF(#REF!="snížená",J136,0)</f>
        <v>#REF!</v>
      </c>
      <c r="AW136" s="292" t="e">
        <f>IF(#REF!="zákl. přenesená",J136,0)</f>
        <v>#REF!</v>
      </c>
      <c r="AX136" s="292" t="e">
        <f>IF(#REF!="sníž. přenesená",J136,0)</f>
        <v>#REF!</v>
      </c>
      <c r="AY136" s="292" t="e">
        <f>IF(#REF!="nulová",J136,0)</f>
        <v>#REF!</v>
      </c>
      <c r="AZ136" s="199" t="s">
        <v>75</v>
      </c>
      <c r="BA136" s="292">
        <f>ROUND(I136*H136,0)</f>
        <v>0</v>
      </c>
      <c r="BB136" s="199" t="s">
        <v>127</v>
      </c>
      <c r="BC136" s="291" t="s">
        <v>166</v>
      </c>
    </row>
    <row r="137" spans="2:55" s="31" customFormat="1" ht="16.5" customHeight="1">
      <c r="B137" s="209"/>
      <c r="C137" s="285">
        <v>2</v>
      </c>
      <c r="D137" s="285" t="s">
        <v>271</v>
      </c>
      <c r="E137" s="286" t="s">
        <v>612</v>
      </c>
      <c r="F137" s="185" t="s">
        <v>613</v>
      </c>
      <c r="G137" s="287" t="s">
        <v>586</v>
      </c>
      <c r="H137" s="288">
        <v>5</v>
      </c>
      <c r="I137" s="4">
        <v>0</v>
      </c>
      <c r="J137" s="289">
        <f>ROUND(I137*H137,2)</f>
        <v>0</v>
      </c>
      <c r="K137" s="290" t="s">
        <v>1</v>
      </c>
      <c r="AH137" s="291" t="s">
        <v>156</v>
      </c>
      <c r="AJ137" s="291" t="s">
        <v>271</v>
      </c>
      <c r="AK137" s="291" t="s">
        <v>121</v>
      </c>
      <c r="AO137" s="199" t="s">
        <v>120</v>
      </c>
      <c r="AU137" s="292" t="e">
        <f>IF(#REF!="základní",J137,0)</f>
        <v>#REF!</v>
      </c>
      <c r="AV137" s="292" t="e">
        <f>IF(#REF!="snížená",J137,0)</f>
        <v>#REF!</v>
      </c>
      <c r="AW137" s="292" t="e">
        <f>IF(#REF!="zákl. přenesená",J137,0)</f>
        <v>#REF!</v>
      </c>
      <c r="AX137" s="292" t="e">
        <f>IF(#REF!="sníž. přenesená",J137,0)</f>
        <v>#REF!</v>
      </c>
      <c r="AY137" s="292" t="e">
        <f>IF(#REF!="nulová",J137,0)</f>
        <v>#REF!</v>
      </c>
      <c r="AZ137" s="199" t="s">
        <v>75</v>
      </c>
      <c r="BA137" s="292">
        <f>ROUND(I137*H137,0)</f>
        <v>0</v>
      </c>
      <c r="BB137" s="199" t="s">
        <v>127</v>
      </c>
      <c r="BC137" s="291" t="s">
        <v>191</v>
      </c>
    </row>
    <row r="138" spans="2:53" s="279" customFormat="1" ht="20.9" customHeight="1">
      <c r="B138" s="273"/>
      <c r="C138" s="274"/>
      <c r="D138" s="275" t="s">
        <v>67</v>
      </c>
      <c r="E138" s="283" t="s">
        <v>587</v>
      </c>
      <c r="F138" s="283" t="s">
        <v>614</v>
      </c>
      <c r="G138" s="274"/>
      <c r="H138" s="274"/>
      <c r="I138" s="274"/>
      <c r="J138" s="284">
        <f>J139+J140</f>
        <v>0</v>
      </c>
      <c r="K138" s="278"/>
      <c r="AH138" s="280" t="s">
        <v>75</v>
      </c>
      <c r="AJ138" s="281" t="s">
        <v>67</v>
      </c>
      <c r="AK138" s="281" t="s">
        <v>77</v>
      </c>
      <c r="AO138" s="280" t="s">
        <v>120</v>
      </c>
      <c r="BA138" s="282">
        <f>SUM(BA139:BA140)</f>
        <v>0</v>
      </c>
    </row>
    <row r="139" spans="2:55" s="31" customFormat="1" ht="16.5" customHeight="1">
      <c r="B139" s="209"/>
      <c r="C139" s="285">
        <v>3</v>
      </c>
      <c r="D139" s="285" t="s">
        <v>271</v>
      </c>
      <c r="E139" s="286" t="s">
        <v>615</v>
      </c>
      <c r="F139" s="185" t="s">
        <v>616</v>
      </c>
      <c r="G139" s="287" t="s">
        <v>169</v>
      </c>
      <c r="H139" s="288">
        <v>40</v>
      </c>
      <c r="I139" s="4"/>
      <c r="J139" s="289">
        <f>ROUND(I139*H139,2)</f>
        <v>0</v>
      </c>
      <c r="K139" s="290" t="s">
        <v>1</v>
      </c>
      <c r="AH139" s="291" t="s">
        <v>156</v>
      </c>
      <c r="AJ139" s="291" t="s">
        <v>271</v>
      </c>
      <c r="AK139" s="291" t="s">
        <v>121</v>
      </c>
      <c r="AO139" s="199" t="s">
        <v>120</v>
      </c>
      <c r="AU139" s="292" t="e">
        <f>IF(#REF!="základní",J139,0)</f>
        <v>#REF!</v>
      </c>
      <c r="AV139" s="292" t="e">
        <f>IF(#REF!="snížená",J139,0)</f>
        <v>#REF!</v>
      </c>
      <c r="AW139" s="292" t="e">
        <f>IF(#REF!="zákl. přenesená",J139,0)</f>
        <v>#REF!</v>
      </c>
      <c r="AX139" s="292" t="e">
        <f>IF(#REF!="sníž. přenesená",J139,0)</f>
        <v>#REF!</v>
      </c>
      <c r="AY139" s="292" t="e">
        <f>IF(#REF!="nulová",J139,0)</f>
        <v>#REF!</v>
      </c>
      <c r="AZ139" s="199" t="s">
        <v>75</v>
      </c>
      <c r="BA139" s="292">
        <f>ROUND(I139*H139,0)</f>
        <v>0</v>
      </c>
      <c r="BB139" s="199" t="s">
        <v>127</v>
      </c>
      <c r="BC139" s="291" t="s">
        <v>210</v>
      </c>
    </row>
    <row r="140" spans="2:55" s="31" customFormat="1" ht="16.5" customHeight="1">
      <c r="B140" s="209"/>
      <c r="C140" s="285">
        <v>4</v>
      </c>
      <c r="D140" s="285" t="s">
        <v>271</v>
      </c>
      <c r="E140" s="286" t="s">
        <v>617</v>
      </c>
      <c r="F140" s="185" t="s">
        <v>618</v>
      </c>
      <c r="G140" s="287" t="s">
        <v>169</v>
      </c>
      <c r="H140" s="288">
        <v>35</v>
      </c>
      <c r="I140" s="4"/>
      <c r="J140" s="289">
        <f>ROUND(I140*H140,2)</f>
        <v>0</v>
      </c>
      <c r="K140" s="290" t="s">
        <v>1</v>
      </c>
      <c r="AH140" s="291" t="s">
        <v>156</v>
      </c>
      <c r="AJ140" s="291" t="s">
        <v>271</v>
      </c>
      <c r="AK140" s="291" t="s">
        <v>121</v>
      </c>
      <c r="AO140" s="199" t="s">
        <v>120</v>
      </c>
      <c r="AU140" s="292" t="e">
        <f>IF(#REF!="základní",J140,0)</f>
        <v>#REF!</v>
      </c>
      <c r="AV140" s="292" t="e">
        <f>IF(#REF!="snížená",J140,0)</f>
        <v>#REF!</v>
      </c>
      <c r="AW140" s="292" t="e">
        <f>IF(#REF!="zákl. přenesená",J140,0)</f>
        <v>#REF!</v>
      </c>
      <c r="AX140" s="292" t="e">
        <f>IF(#REF!="sníž. přenesená",J140,0)</f>
        <v>#REF!</v>
      </c>
      <c r="AY140" s="292" t="e">
        <f>IF(#REF!="nulová",J140,0)</f>
        <v>#REF!</v>
      </c>
      <c r="AZ140" s="199" t="s">
        <v>75</v>
      </c>
      <c r="BA140" s="292">
        <f>ROUND(I140*H140,0)</f>
        <v>0</v>
      </c>
      <c r="BB140" s="199" t="s">
        <v>127</v>
      </c>
      <c r="BC140" s="291" t="s">
        <v>224</v>
      </c>
    </row>
    <row r="141" spans="2:53" s="279" customFormat="1" ht="20.9" customHeight="1">
      <c r="B141" s="273"/>
      <c r="C141" s="274"/>
      <c r="D141" s="275" t="s">
        <v>67</v>
      </c>
      <c r="E141" s="283" t="s">
        <v>588</v>
      </c>
      <c r="F141" s="283" t="s">
        <v>619</v>
      </c>
      <c r="G141" s="274"/>
      <c r="H141" s="274"/>
      <c r="I141" s="274"/>
      <c r="J141" s="284">
        <f>J142+J143+J144+J145+J146+J147</f>
        <v>0</v>
      </c>
      <c r="K141" s="278"/>
      <c r="AH141" s="280" t="s">
        <v>75</v>
      </c>
      <c r="AJ141" s="281" t="s">
        <v>67</v>
      </c>
      <c r="AK141" s="281" t="s">
        <v>77</v>
      </c>
      <c r="AO141" s="280" t="s">
        <v>120</v>
      </c>
      <c r="BA141" s="282">
        <f>SUM(BA142:BA147)</f>
        <v>0</v>
      </c>
    </row>
    <row r="142" spans="2:55" s="31" customFormat="1" ht="16.5" customHeight="1">
      <c r="B142" s="209"/>
      <c r="C142" s="285">
        <v>5</v>
      </c>
      <c r="D142" s="285" t="s">
        <v>271</v>
      </c>
      <c r="E142" s="286" t="s">
        <v>620</v>
      </c>
      <c r="F142" s="185" t="s">
        <v>621</v>
      </c>
      <c r="G142" s="287" t="s">
        <v>586</v>
      </c>
      <c r="H142" s="293">
        <v>1</v>
      </c>
      <c r="I142" s="4">
        <v>0</v>
      </c>
      <c r="J142" s="289">
        <f>ROUND(I142*H142,2)</f>
        <v>0</v>
      </c>
      <c r="K142" s="294"/>
      <c r="AH142" s="291" t="s">
        <v>156</v>
      </c>
      <c r="AJ142" s="291" t="s">
        <v>271</v>
      </c>
      <c r="AK142" s="291" t="s">
        <v>121</v>
      </c>
      <c r="AO142" s="199" t="s">
        <v>120</v>
      </c>
      <c r="AU142" s="292" t="e">
        <f>IF(#REF!="základní",J142,0)</f>
        <v>#REF!</v>
      </c>
      <c r="AV142" s="292" t="e">
        <f>IF(#REF!="snížená",J142,0)</f>
        <v>#REF!</v>
      </c>
      <c r="AW142" s="292" t="e">
        <f>IF(#REF!="zákl. přenesená",J142,0)</f>
        <v>#REF!</v>
      </c>
      <c r="AX142" s="292" t="e">
        <f>IF(#REF!="sníž. přenesená",J142,0)</f>
        <v>#REF!</v>
      </c>
      <c r="AY142" s="292" t="e">
        <f>IF(#REF!="nulová",J142,0)</f>
        <v>#REF!</v>
      </c>
      <c r="AZ142" s="199" t="s">
        <v>75</v>
      </c>
      <c r="BA142" s="292">
        <f>ROUND(I142*H142,0)</f>
        <v>0</v>
      </c>
      <c r="BB142" s="199" t="s">
        <v>127</v>
      </c>
      <c r="BC142" s="291" t="s">
        <v>253</v>
      </c>
    </row>
    <row r="143" spans="2:55" s="31" customFormat="1" ht="16.5" customHeight="1">
      <c r="B143" s="209"/>
      <c r="C143" s="285">
        <v>6</v>
      </c>
      <c r="D143" s="285" t="s">
        <v>271</v>
      </c>
      <c r="E143" s="286" t="s">
        <v>622</v>
      </c>
      <c r="F143" s="185" t="s">
        <v>623</v>
      </c>
      <c r="G143" s="287" t="s">
        <v>586</v>
      </c>
      <c r="H143" s="293">
        <v>6</v>
      </c>
      <c r="I143" s="4">
        <v>0</v>
      </c>
      <c r="J143" s="289">
        <f>ROUND(I143*H143,2)</f>
        <v>0</v>
      </c>
      <c r="K143" s="294"/>
      <c r="AH143" s="291" t="s">
        <v>156</v>
      </c>
      <c r="AJ143" s="291" t="s">
        <v>271</v>
      </c>
      <c r="AK143" s="291" t="s">
        <v>121</v>
      </c>
      <c r="AO143" s="199" t="s">
        <v>120</v>
      </c>
      <c r="AU143" s="292" t="e">
        <f>IF(#REF!="základní",J143,0)</f>
        <v>#REF!</v>
      </c>
      <c r="AV143" s="292" t="e">
        <f>IF(#REF!="snížená",J143,0)</f>
        <v>#REF!</v>
      </c>
      <c r="AW143" s="292" t="e">
        <f>IF(#REF!="zákl. přenesená",J143,0)</f>
        <v>#REF!</v>
      </c>
      <c r="AX143" s="292" t="e">
        <f>IF(#REF!="sníž. přenesená",J143,0)</f>
        <v>#REF!</v>
      </c>
      <c r="AY143" s="292" t="e">
        <f>IF(#REF!="nulová",J143,0)</f>
        <v>#REF!</v>
      </c>
      <c r="AZ143" s="199" t="s">
        <v>75</v>
      </c>
      <c r="BA143" s="292">
        <f>ROUND(I143*H143,0)</f>
        <v>0</v>
      </c>
      <c r="BB143" s="199" t="s">
        <v>127</v>
      </c>
      <c r="BC143" s="291" t="s">
        <v>273</v>
      </c>
    </row>
    <row r="144" spans="2:55" s="31" customFormat="1" ht="16.5" customHeight="1">
      <c r="B144" s="209"/>
      <c r="C144" s="285">
        <v>7</v>
      </c>
      <c r="D144" s="285" t="s">
        <v>271</v>
      </c>
      <c r="E144" s="286" t="s">
        <v>624</v>
      </c>
      <c r="F144" s="185" t="s">
        <v>625</v>
      </c>
      <c r="G144" s="287" t="s">
        <v>586</v>
      </c>
      <c r="H144" s="293">
        <v>2</v>
      </c>
      <c r="I144" s="4">
        <v>0</v>
      </c>
      <c r="J144" s="289">
        <f aca="true" t="shared" si="0" ref="J144:J147">ROUND(I144*H144,2)</f>
        <v>0</v>
      </c>
      <c r="K144" s="290"/>
      <c r="AH144" s="291"/>
      <c r="AJ144" s="291"/>
      <c r="AK144" s="291"/>
      <c r="AO144" s="199"/>
      <c r="AU144" s="292"/>
      <c r="AV144" s="292"/>
      <c r="AW144" s="292"/>
      <c r="AX144" s="292"/>
      <c r="AY144" s="292"/>
      <c r="AZ144" s="199"/>
      <c r="BA144" s="292"/>
      <c r="BB144" s="199"/>
      <c r="BC144" s="291"/>
    </row>
    <row r="145" spans="2:55" s="31" customFormat="1" ht="16.5" customHeight="1">
      <c r="B145" s="209"/>
      <c r="C145" s="285">
        <v>8</v>
      </c>
      <c r="D145" s="285" t="s">
        <v>271</v>
      </c>
      <c r="E145" s="286" t="s">
        <v>626</v>
      </c>
      <c r="F145" s="185" t="s">
        <v>627</v>
      </c>
      <c r="G145" s="287" t="s">
        <v>586</v>
      </c>
      <c r="H145" s="293">
        <v>10</v>
      </c>
      <c r="I145" s="4">
        <v>0</v>
      </c>
      <c r="J145" s="289">
        <f t="shared" si="0"/>
        <v>0</v>
      </c>
      <c r="K145" s="294" t="s">
        <v>628</v>
      </c>
      <c r="AH145" s="291" t="s">
        <v>156</v>
      </c>
      <c r="AJ145" s="291" t="s">
        <v>271</v>
      </c>
      <c r="AK145" s="291" t="s">
        <v>121</v>
      </c>
      <c r="AO145" s="199" t="s">
        <v>120</v>
      </c>
      <c r="AU145" s="292" t="e">
        <f>IF(#REF!="základní",J145,0)</f>
        <v>#REF!</v>
      </c>
      <c r="AV145" s="292" t="e">
        <f>IF(#REF!="snížená",J145,0)</f>
        <v>#REF!</v>
      </c>
      <c r="AW145" s="292" t="e">
        <f>IF(#REF!="zákl. přenesená",J145,0)</f>
        <v>#REF!</v>
      </c>
      <c r="AX145" s="292" t="e">
        <f>IF(#REF!="sníž. přenesená",J145,0)</f>
        <v>#REF!</v>
      </c>
      <c r="AY145" s="292" t="e">
        <f>IF(#REF!="nulová",J145,0)</f>
        <v>#REF!</v>
      </c>
      <c r="AZ145" s="199" t="s">
        <v>75</v>
      </c>
      <c r="BA145" s="292">
        <f>ROUND(I145*H145,0)</f>
        <v>0</v>
      </c>
      <c r="BB145" s="199" t="s">
        <v>127</v>
      </c>
      <c r="BC145" s="291" t="s">
        <v>307</v>
      </c>
    </row>
    <row r="146" spans="2:55" s="31" customFormat="1" ht="16.5" customHeight="1">
      <c r="B146" s="209"/>
      <c r="C146" s="285">
        <v>9</v>
      </c>
      <c r="D146" s="285" t="s">
        <v>271</v>
      </c>
      <c r="E146" s="286" t="s">
        <v>629</v>
      </c>
      <c r="F146" s="185" t="s">
        <v>630</v>
      </c>
      <c r="G146" s="287" t="s">
        <v>586</v>
      </c>
      <c r="H146" s="293">
        <v>2</v>
      </c>
      <c r="I146" s="4">
        <v>0</v>
      </c>
      <c r="J146" s="289">
        <f t="shared" si="0"/>
        <v>0</v>
      </c>
      <c r="K146" s="294" t="s">
        <v>628</v>
      </c>
      <c r="AH146" s="291" t="s">
        <v>156</v>
      </c>
      <c r="AJ146" s="291" t="s">
        <v>271</v>
      </c>
      <c r="AK146" s="291" t="s">
        <v>121</v>
      </c>
      <c r="AO146" s="199" t="s">
        <v>120</v>
      </c>
      <c r="AU146" s="292" t="e">
        <f>IF(#REF!="základní",J146,0)</f>
        <v>#REF!</v>
      </c>
      <c r="AV146" s="292" t="e">
        <f>IF(#REF!="snížená",J146,0)</f>
        <v>#REF!</v>
      </c>
      <c r="AW146" s="292" t="e">
        <f>IF(#REF!="zákl. přenesená",J146,0)</f>
        <v>#REF!</v>
      </c>
      <c r="AX146" s="292" t="e">
        <f>IF(#REF!="sníž. přenesená",J146,0)</f>
        <v>#REF!</v>
      </c>
      <c r="AY146" s="292" t="e">
        <f>IF(#REF!="nulová",J146,0)</f>
        <v>#REF!</v>
      </c>
      <c r="AZ146" s="199" t="s">
        <v>75</v>
      </c>
      <c r="BA146" s="292">
        <f>ROUND(I146*H146,0)</f>
        <v>0</v>
      </c>
      <c r="BB146" s="199" t="s">
        <v>127</v>
      </c>
      <c r="BC146" s="291" t="s">
        <v>316</v>
      </c>
    </row>
    <row r="147" spans="2:55" s="31" customFormat="1" ht="16.5" customHeight="1">
      <c r="B147" s="209"/>
      <c r="C147" s="285">
        <v>10</v>
      </c>
      <c r="D147" s="285" t="s">
        <v>271</v>
      </c>
      <c r="E147" s="286" t="s">
        <v>631</v>
      </c>
      <c r="F147" s="185" t="s">
        <v>632</v>
      </c>
      <c r="G147" s="287" t="s">
        <v>586</v>
      </c>
      <c r="H147" s="293">
        <v>2</v>
      </c>
      <c r="I147" s="4">
        <v>0</v>
      </c>
      <c r="J147" s="289">
        <f t="shared" si="0"/>
        <v>0</v>
      </c>
      <c r="K147" s="294" t="s">
        <v>628</v>
      </c>
      <c r="AH147" s="291" t="s">
        <v>156</v>
      </c>
      <c r="AJ147" s="291" t="s">
        <v>271</v>
      </c>
      <c r="AK147" s="291" t="s">
        <v>121</v>
      </c>
      <c r="AO147" s="199" t="s">
        <v>120</v>
      </c>
      <c r="AU147" s="292" t="e">
        <f>IF(#REF!="základní",J147,0)</f>
        <v>#REF!</v>
      </c>
      <c r="AV147" s="292" t="e">
        <f>IF(#REF!="snížená",J147,0)</f>
        <v>#REF!</v>
      </c>
      <c r="AW147" s="292" t="e">
        <f>IF(#REF!="zákl. přenesená",J147,0)</f>
        <v>#REF!</v>
      </c>
      <c r="AX147" s="292" t="e">
        <f>IF(#REF!="sníž. přenesená",J147,0)</f>
        <v>#REF!</v>
      </c>
      <c r="AY147" s="292" t="e">
        <f>IF(#REF!="nulová",J147,0)</f>
        <v>#REF!</v>
      </c>
      <c r="AZ147" s="199" t="s">
        <v>75</v>
      </c>
      <c r="BA147" s="292">
        <f>ROUND(I147*H147,0)</f>
        <v>0</v>
      </c>
      <c r="BB147" s="199" t="s">
        <v>127</v>
      </c>
      <c r="BC147" s="291" t="s">
        <v>324</v>
      </c>
    </row>
    <row r="148" spans="2:53" s="279" customFormat="1" ht="20.9" customHeight="1">
      <c r="B148" s="273"/>
      <c r="C148" s="274"/>
      <c r="D148" s="275" t="s">
        <v>67</v>
      </c>
      <c r="E148" s="283" t="s">
        <v>589</v>
      </c>
      <c r="F148" s="283" t="s">
        <v>633</v>
      </c>
      <c r="G148" s="274"/>
      <c r="H148" s="274"/>
      <c r="I148" s="274"/>
      <c r="J148" s="284">
        <f>J149</f>
        <v>0</v>
      </c>
      <c r="K148" s="294"/>
      <c r="AH148" s="280" t="s">
        <v>75</v>
      </c>
      <c r="AJ148" s="281" t="s">
        <v>67</v>
      </c>
      <c r="AK148" s="281" t="s">
        <v>77</v>
      </c>
      <c r="AO148" s="280" t="s">
        <v>120</v>
      </c>
      <c r="BA148" s="282">
        <f>SUM(BA149:BA149)</f>
        <v>0</v>
      </c>
    </row>
    <row r="149" spans="2:55" s="31" customFormat="1" ht="16.5" customHeight="1">
      <c r="B149" s="209"/>
      <c r="C149" s="285">
        <v>11</v>
      </c>
      <c r="D149" s="285" t="s">
        <v>271</v>
      </c>
      <c r="E149" s="286" t="s">
        <v>634</v>
      </c>
      <c r="F149" s="295" t="s">
        <v>635</v>
      </c>
      <c r="G149" s="287" t="s">
        <v>586</v>
      </c>
      <c r="H149" s="288">
        <v>6</v>
      </c>
      <c r="I149" s="304">
        <v>0</v>
      </c>
      <c r="J149" s="289">
        <f>ROUND(I149*H149,2)</f>
        <v>0</v>
      </c>
      <c r="K149" s="290" t="s">
        <v>1</v>
      </c>
      <c r="AH149" s="291" t="s">
        <v>156</v>
      </c>
      <c r="AJ149" s="291" t="s">
        <v>271</v>
      </c>
      <c r="AK149" s="291" t="s">
        <v>121</v>
      </c>
      <c r="AO149" s="199" t="s">
        <v>120</v>
      </c>
      <c r="AU149" s="292" t="e">
        <f>IF(#REF!="základní",J149,0)</f>
        <v>#REF!</v>
      </c>
      <c r="AV149" s="292" t="e">
        <f>IF(#REF!="snížená",J149,0)</f>
        <v>#REF!</v>
      </c>
      <c r="AW149" s="292" t="e">
        <f>IF(#REF!="zákl. přenesená",J149,0)</f>
        <v>#REF!</v>
      </c>
      <c r="AX149" s="292" t="e">
        <f>IF(#REF!="sníž. přenesená",J149,0)</f>
        <v>#REF!</v>
      </c>
      <c r="AY149" s="292" t="e">
        <f>IF(#REF!="nulová",J149,0)</f>
        <v>#REF!</v>
      </c>
      <c r="AZ149" s="199" t="s">
        <v>75</v>
      </c>
      <c r="BA149" s="292">
        <f>ROUND(I149*H149,0)</f>
        <v>0</v>
      </c>
      <c r="BB149" s="199" t="s">
        <v>127</v>
      </c>
      <c r="BC149" s="291" t="s">
        <v>337</v>
      </c>
    </row>
    <row r="150" spans="2:53" s="279" customFormat="1" ht="20.9" customHeight="1">
      <c r="B150" s="273"/>
      <c r="C150" s="274"/>
      <c r="D150" s="275" t="s">
        <v>67</v>
      </c>
      <c r="E150" s="283" t="s">
        <v>636</v>
      </c>
      <c r="F150" s="283" t="s">
        <v>637</v>
      </c>
      <c r="G150" s="274"/>
      <c r="H150" s="274"/>
      <c r="I150" s="274"/>
      <c r="J150" s="284">
        <f>J151</f>
        <v>0</v>
      </c>
      <c r="K150" s="278"/>
      <c r="AH150" s="280" t="s">
        <v>75</v>
      </c>
      <c r="AJ150" s="281" t="s">
        <v>67</v>
      </c>
      <c r="AK150" s="281" t="s">
        <v>77</v>
      </c>
      <c r="AO150" s="280" t="s">
        <v>120</v>
      </c>
      <c r="BA150" s="282">
        <f>SUM(BA151:BA151)</f>
        <v>0</v>
      </c>
    </row>
    <row r="151" spans="2:55" s="31" customFormat="1" ht="43.5" customHeight="1">
      <c r="B151" s="209"/>
      <c r="C151" s="285">
        <v>12</v>
      </c>
      <c r="D151" s="285" t="s">
        <v>271</v>
      </c>
      <c r="E151" s="286" t="s">
        <v>638</v>
      </c>
      <c r="F151" s="185" t="s">
        <v>639</v>
      </c>
      <c r="G151" s="287" t="s">
        <v>586</v>
      </c>
      <c r="H151" s="288">
        <v>1</v>
      </c>
      <c r="I151" s="4">
        <v>0</v>
      </c>
      <c r="J151" s="289">
        <f>ROUND(I151*H151,2)</f>
        <v>0</v>
      </c>
      <c r="K151" s="290" t="s">
        <v>640</v>
      </c>
      <c r="AH151" s="291" t="s">
        <v>156</v>
      </c>
      <c r="AJ151" s="291" t="s">
        <v>271</v>
      </c>
      <c r="AK151" s="291" t="s">
        <v>121</v>
      </c>
      <c r="AO151" s="199" t="s">
        <v>120</v>
      </c>
      <c r="AU151" s="292" t="e">
        <f>IF(#REF!="základní",J151,0)</f>
        <v>#REF!</v>
      </c>
      <c r="AV151" s="292" t="e">
        <f>IF(#REF!="snížená",J151,0)</f>
        <v>#REF!</v>
      </c>
      <c r="AW151" s="292" t="e">
        <f>IF(#REF!="zákl. přenesená",J151,0)</f>
        <v>#REF!</v>
      </c>
      <c r="AX151" s="292" t="e">
        <f>IF(#REF!="sníž. přenesená",J151,0)</f>
        <v>#REF!</v>
      </c>
      <c r="AY151" s="292" t="e">
        <f>IF(#REF!="nulová",J151,0)</f>
        <v>#REF!</v>
      </c>
      <c r="AZ151" s="199" t="s">
        <v>75</v>
      </c>
      <c r="BA151" s="292">
        <f>ROUND(I151*H151,0)</f>
        <v>0</v>
      </c>
      <c r="BB151" s="199" t="s">
        <v>127</v>
      </c>
      <c r="BC151" s="291" t="s">
        <v>641</v>
      </c>
    </row>
    <row r="152" spans="2:53" s="279" customFormat="1" ht="22.9" customHeight="1">
      <c r="B152" s="273"/>
      <c r="C152" s="274"/>
      <c r="D152" s="275" t="s">
        <v>67</v>
      </c>
      <c r="E152" s="283" t="s">
        <v>642</v>
      </c>
      <c r="F152" s="283" t="s">
        <v>643</v>
      </c>
      <c r="G152" s="274"/>
      <c r="H152" s="274"/>
      <c r="I152" s="274"/>
      <c r="J152" s="284">
        <f>J153</f>
        <v>0</v>
      </c>
      <c r="K152" s="278"/>
      <c r="AH152" s="280" t="s">
        <v>121</v>
      </c>
      <c r="AJ152" s="281" t="s">
        <v>67</v>
      </c>
      <c r="AK152" s="281" t="s">
        <v>75</v>
      </c>
      <c r="AO152" s="280" t="s">
        <v>120</v>
      </c>
      <c r="BA152" s="282">
        <f>BA153</f>
        <v>0</v>
      </c>
    </row>
    <row r="153" spans="2:55" s="31" customFormat="1" ht="16.5" customHeight="1">
      <c r="B153" s="209"/>
      <c r="C153" s="285">
        <v>13</v>
      </c>
      <c r="D153" s="285" t="s">
        <v>271</v>
      </c>
      <c r="E153" s="286" t="s">
        <v>644</v>
      </c>
      <c r="F153" s="185" t="s">
        <v>645</v>
      </c>
      <c r="G153" s="287" t="s">
        <v>415</v>
      </c>
      <c r="H153" s="5"/>
      <c r="I153" s="289">
        <f>SUM(J139:J140)/100</f>
        <v>0</v>
      </c>
      <c r="J153" s="289">
        <f>ROUND(I153*H153,2)</f>
        <v>0</v>
      </c>
      <c r="K153" s="290" t="s">
        <v>1</v>
      </c>
      <c r="AH153" s="291" t="s">
        <v>646</v>
      </c>
      <c r="AJ153" s="291" t="s">
        <v>271</v>
      </c>
      <c r="AK153" s="291" t="s">
        <v>77</v>
      </c>
      <c r="AO153" s="199" t="s">
        <v>120</v>
      </c>
      <c r="AU153" s="292" t="e">
        <f>IF(#REF!="základní",J153,0)</f>
        <v>#REF!</v>
      </c>
      <c r="AV153" s="292" t="e">
        <f>IF(#REF!="snížená",J153,0)</f>
        <v>#REF!</v>
      </c>
      <c r="AW153" s="292" t="e">
        <f>IF(#REF!="zákl. přenesená",J153,0)</f>
        <v>#REF!</v>
      </c>
      <c r="AX153" s="292" t="e">
        <f>IF(#REF!="sníž. přenesená",J153,0)</f>
        <v>#REF!</v>
      </c>
      <c r="AY153" s="292" t="e">
        <f>IF(#REF!="nulová",J153,0)</f>
        <v>#REF!</v>
      </c>
      <c r="AZ153" s="199" t="s">
        <v>75</v>
      </c>
      <c r="BA153" s="292">
        <f>ROUND(I153*H153,0)</f>
        <v>0</v>
      </c>
      <c r="BB153" s="199" t="s">
        <v>641</v>
      </c>
      <c r="BC153" s="291" t="s">
        <v>647</v>
      </c>
    </row>
    <row r="154" spans="2:53" s="279" customFormat="1" ht="22.9" customHeight="1">
      <c r="B154" s="273"/>
      <c r="C154" s="274"/>
      <c r="D154" s="275" t="s">
        <v>67</v>
      </c>
      <c r="E154" s="283" t="s">
        <v>648</v>
      </c>
      <c r="F154" s="283" t="s">
        <v>649</v>
      </c>
      <c r="G154" s="274"/>
      <c r="H154" s="274"/>
      <c r="I154" s="274"/>
      <c r="J154" s="284">
        <f>J155+J158+J161+J168+J170+J172+J175</f>
        <v>0</v>
      </c>
      <c r="K154" s="278"/>
      <c r="AH154" s="280" t="s">
        <v>121</v>
      </c>
      <c r="AJ154" s="281" t="s">
        <v>67</v>
      </c>
      <c r="AK154" s="281" t="s">
        <v>75</v>
      </c>
      <c r="AO154" s="280" t="s">
        <v>120</v>
      </c>
      <c r="BA154" s="282" t="e">
        <f>BA155+BA158+BA161+BA168+BA170+#REF!+#REF!</f>
        <v>#REF!</v>
      </c>
    </row>
    <row r="155" spans="2:53" s="279" customFormat="1" ht="20.9" customHeight="1">
      <c r="B155" s="273"/>
      <c r="C155" s="274"/>
      <c r="D155" s="275" t="s">
        <v>67</v>
      </c>
      <c r="E155" s="283" t="s">
        <v>585</v>
      </c>
      <c r="F155" s="283" t="s">
        <v>609</v>
      </c>
      <c r="G155" s="274"/>
      <c r="H155" s="274"/>
      <c r="I155" s="274"/>
      <c r="J155" s="284">
        <f>J156+J157</f>
        <v>0</v>
      </c>
      <c r="K155" s="278"/>
      <c r="AH155" s="280" t="s">
        <v>75</v>
      </c>
      <c r="AJ155" s="281" t="s">
        <v>67</v>
      </c>
      <c r="AK155" s="281" t="s">
        <v>77</v>
      </c>
      <c r="AO155" s="280" t="s">
        <v>120</v>
      </c>
      <c r="BA155" s="282">
        <f>SUM(BA156:BA157)</f>
        <v>0</v>
      </c>
    </row>
    <row r="156" spans="2:55" s="31" customFormat="1" ht="16.5" customHeight="1">
      <c r="B156" s="209"/>
      <c r="C156" s="296">
        <v>15</v>
      </c>
      <c r="D156" s="296" t="s">
        <v>123</v>
      </c>
      <c r="E156" s="297" t="s">
        <v>650</v>
      </c>
      <c r="F156" s="174" t="s">
        <v>651</v>
      </c>
      <c r="G156" s="298" t="s">
        <v>586</v>
      </c>
      <c r="H156" s="299">
        <v>16</v>
      </c>
      <c r="I156" s="6">
        <v>0</v>
      </c>
      <c r="J156" s="300">
        <f>ROUND(I156*H156,2)</f>
        <v>0</v>
      </c>
      <c r="K156" s="294" t="s">
        <v>1</v>
      </c>
      <c r="AH156" s="291" t="s">
        <v>127</v>
      </c>
      <c r="AJ156" s="291" t="s">
        <v>123</v>
      </c>
      <c r="AK156" s="291" t="s">
        <v>121</v>
      </c>
      <c r="AO156" s="199" t="s">
        <v>120</v>
      </c>
      <c r="AU156" s="292" t="e">
        <f>IF(#REF!="základní",J156,0)</f>
        <v>#REF!</v>
      </c>
      <c r="AV156" s="292" t="e">
        <f>IF(#REF!="snížená",J156,0)</f>
        <v>#REF!</v>
      </c>
      <c r="AW156" s="292" t="e">
        <f>IF(#REF!="zákl. přenesená",J156,0)</f>
        <v>#REF!</v>
      </c>
      <c r="AX156" s="292" t="e">
        <f>IF(#REF!="sníž. přenesená",J156,0)</f>
        <v>#REF!</v>
      </c>
      <c r="AY156" s="292" t="e">
        <f>IF(#REF!="nulová",J156,0)</f>
        <v>#REF!</v>
      </c>
      <c r="AZ156" s="199" t="s">
        <v>75</v>
      </c>
      <c r="BA156" s="292">
        <f>ROUND(I156*H156,0)</f>
        <v>0</v>
      </c>
      <c r="BB156" s="199" t="s">
        <v>127</v>
      </c>
      <c r="BC156" s="291" t="s">
        <v>652</v>
      </c>
    </row>
    <row r="157" spans="2:55" s="31" customFormat="1" ht="21.75" customHeight="1">
      <c r="B157" s="209"/>
      <c r="C157" s="296">
        <v>16</v>
      </c>
      <c r="D157" s="296" t="s">
        <v>123</v>
      </c>
      <c r="E157" s="297" t="s">
        <v>653</v>
      </c>
      <c r="F157" s="174" t="s">
        <v>654</v>
      </c>
      <c r="G157" s="298" t="s">
        <v>586</v>
      </c>
      <c r="H157" s="299">
        <v>5</v>
      </c>
      <c r="I157" s="6">
        <v>0</v>
      </c>
      <c r="J157" s="300">
        <f>ROUND(I157*H157,2)</f>
        <v>0</v>
      </c>
      <c r="K157" s="294" t="s">
        <v>1</v>
      </c>
      <c r="AH157" s="291" t="s">
        <v>127</v>
      </c>
      <c r="AJ157" s="291" t="s">
        <v>123</v>
      </c>
      <c r="AK157" s="291" t="s">
        <v>121</v>
      </c>
      <c r="AO157" s="199" t="s">
        <v>120</v>
      </c>
      <c r="AU157" s="292" t="e">
        <f>IF(#REF!="základní",J157,0)</f>
        <v>#REF!</v>
      </c>
      <c r="AV157" s="292" t="e">
        <f>IF(#REF!="snížená",J157,0)</f>
        <v>#REF!</v>
      </c>
      <c r="AW157" s="292" t="e">
        <f>IF(#REF!="zákl. přenesená",J157,0)</f>
        <v>#REF!</v>
      </c>
      <c r="AX157" s="292" t="e">
        <f>IF(#REF!="sníž. přenesená",J157,0)</f>
        <v>#REF!</v>
      </c>
      <c r="AY157" s="292" t="e">
        <f>IF(#REF!="nulová",J157,0)</f>
        <v>#REF!</v>
      </c>
      <c r="AZ157" s="199" t="s">
        <v>75</v>
      </c>
      <c r="BA157" s="292">
        <f>ROUND(I157*H157,0)</f>
        <v>0</v>
      </c>
      <c r="BB157" s="199" t="s">
        <v>127</v>
      </c>
      <c r="BC157" s="291" t="s">
        <v>655</v>
      </c>
    </row>
    <row r="158" spans="2:53" s="279" customFormat="1" ht="20.9" customHeight="1">
      <c r="B158" s="273"/>
      <c r="C158" s="274"/>
      <c r="D158" s="275" t="s">
        <v>67</v>
      </c>
      <c r="E158" s="283" t="s">
        <v>587</v>
      </c>
      <c r="F158" s="283" t="s">
        <v>614</v>
      </c>
      <c r="G158" s="274"/>
      <c r="H158" s="274"/>
      <c r="I158" s="274"/>
      <c r="J158" s="284">
        <f>J159+J160</f>
        <v>0</v>
      </c>
      <c r="K158" s="278"/>
      <c r="AH158" s="280" t="s">
        <v>75</v>
      </c>
      <c r="AJ158" s="281" t="s">
        <v>67</v>
      </c>
      <c r="AK158" s="281" t="s">
        <v>77</v>
      </c>
      <c r="AO158" s="280" t="s">
        <v>120</v>
      </c>
      <c r="BA158" s="282">
        <f>SUM(BA159:BA160)</f>
        <v>0</v>
      </c>
    </row>
    <row r="159" spans="2:55" s="31" customFormat="1" ht="16.5" customHeight="1">
      <c r="B159" s="209"/>
      <c r="C159" s="296">
        <v>17</v>
      </c>
      <c r="D159" s="296" t="s">
        <v>123</v>
      </c>
      <c r="E159" s="297" t="s">
        <v>656</v>
      </c>
      <c r="F159" s="174" t="s">
        <v>657</v>
      </c>
      <c r="G159" s="298" t="s">
        <v>169</v>
      </c>
      <c r="H159" s="299">
        <v>40</v>
      </c>
      <c r="I159" s="6">
        <v>0</v>
      </c>
      <c r="J159" s="300">
        <f>ROUND(I159*H159,2)</f>
        <v>0</v>
      </c>
      <c r="K159" s="294" t="s">
        <v>1</v>
      </c>
      <c r="AH159" s="291" t="s">
        <v>127</v>
      </c>
      <c r="AJ159" s="291" t="s">
        <v>123</v>
      </c>
      <c r="AK159" s="291" t="s">
        <v>121</v>
      </c>
      <c r="AO159" s="199" t="s">
        <v>120</v>
      </c>
      <c r="AU159" s="292" t="e">
        <f>IF(#REF!="základní",J159,0)</f>
        <v>#REF!</v>
      </c>
      <c r="AV159" s="292" t="e">
        <f>IF(#REF!="snížená",J159,0)</f>
        <v>#REF!</v>
      </c>
      <c r="AW159" s="292" t="e">
        <f>IF(#REF!="zákl. přenesená",J159,0)</f>
        <v>#REF!</v>
      </c>
      <c r="AX159" s="292" t="e">
        <f>IF(#REF!="sníž. přenesená",J159,0)</f>
        <v>#REF!</v>
      </c>
      <c r="AY159" s="292" t="e">
        <f>IF(#REF!="nulová",J159,0)</f>
        <v>#REF!</v>
      </c>
      <c r="AZ159" s="199" t="s">
        <v>75</v>
      </c>
      <c r="BA159" s="292">
        <f>ROUND(I159*H159,0)</f>
        <v>0</v>
      </c>
      <c r="BB159" s="199" t="s">
        <v>127</v>
      </c>
      <c r="BC159" s="291" t="s">
        <v>658</v>
      </c>
    </row>
    <row r="160" spans="2:55" s="31" customFormat="1" ht="16.5" customHeight="1">
      <c r="B160" s="209"/>
      <c r="C160" s="296">
        <v>18</v>
      </c>
      <c r="D160" s="296" t="s">
        <v>123</v>
      </c>
      <c r="E160" s="297" t="s">
        <v>656</v>
      </c>
      <c r="F160" s="174" t="s">
        <v>657</v>
      </c>
      <c r="G160" s="298" t="s">
        <v>169</v>
      </c>
      <c r="H160" s="299">
        <v>35</v>
      </c>
      <c r="I160" s="6">
        <v>0</v>
      </c>
      <c r="J160" s="300">
        <f>ROUND(I160*H160,2)</f>
        <v>0</v>
      </c>
      <c r="K160" s="294" t="s">
        <v>1</v>
      </c>
      <c r="AH160" s="291" t="s">
        <v>127</v>
      </c>
      <c r="AJ160" s="291" t="s">
        <v>123</v>
      </c>
      <c r="AK160" s="291" t="s">
        <v>121</v>
      </c>
      <c r="AO160" s="199" t="s">
        <v>120</v>
      </c>
      <c r="AU160" s="292" t="e">
        <f>IF(#REF!="základní",J160,0)</f>
        <v>#REF!</v>
      </c>
      <c r="AV160" s="292" t="e">
        <f>IF(#REF!="snížená",J160,0)</f>
        <v>#REF!</v>
      </c>
      <c r="AW160" s="292" t="e">
        <f>IF(#REF!="zákl. přenesená",J160,0)</f>
        <v>#REF!</v>
      </c>
      <c r="AX160" s="292" t="e">
        <f>IF(#REF!="sníž. přenesená",J160,0)</f>
        <v>#REF!</v>
      </c>
      <c r="AY160" s="292" t="e">
        <f>IF(#REF!="nulová",J160,0)</f>
        <v>#REF!</v>
      </c>
      <c r="AZ160" s="199" t="s">
        <v>75</v>
      </c>
      <c r="BA160" s="292">
        <f>ROUND(I160*H160,0)</f>
        <v>0</v>
      </c>
      <c r="BB160" s="199" t="s">
        <v>127</v>
      </c>
      <c r="BC160" s="291" t="s">
        <v>659</v>
      </c>
    </row>
    <row r="161" spans="2:53" s="279" customFormat="1" ht="20.9" customHeight="1">
      <c r="B161" s="273"/>
      <c r="C161" s="274"/>
      <c r="D161" s="275" t="s">
        <v>67</v>
      </c>
      <c r="E161" s="283" t="s">
        <v>588</v>
      </c>
      <c r="F161" s="283" t="s">
        <v>619</v>
      </c>
      <c r="G161" s="274"/>
      <c r="H161" s="274"/>
      <c r="I161" s="274"/>
      <c r="J161" s="284">
        <f>J162+J163+J164+J165+J166+J167</f>
        <v>0</v>
      </c>
      <c r="K161" s="278"/>
      <c r="AH161" s="280" t="s">
        <v>75</v>
      </c>
      <c r="AJ161" s="281" t="s">
        <v>67</v>
      </c>
      <c r="AK161" s="281" t="s">
        <v>77</v>
      </c>
      <c r="AO161" s="280" t="s">
        <v>120</v>
      </c>
      <c r="BA161" s="282">
        <f>SUM(BA162:BA167)</f>
        <v>0</v>
      </c>
    </row>
    <row r="162" spans="2:55" s="31" customFormat="1" ht="20.25" customHeight="1">
      <c r="B162" s="209"/>
      <c r="C162" s="296">
        <v>19</v>
      </c>
      <c r="D162" s="296" t="s">
        <v>123</v>
      </c>
      <c r="E162" s="297" t="s">
        <v>660</v>
      </c>
      <c r="F162" s="174" t="s">
        <v>661</v>
      </c>
      <c r="G162" s="298" t="s">
        <v>586</v>
      </c>
      <c r="H162" s="299">
        <v>1</v>
      </c>
      <c r="I162" s="6">
        <v>0</v>
      </c>
      <c r="J162" s="300">
        <f>ROUND(I162*H162,2)</f>
        <v>0</v>
      </c>
      <c r="K162" s="294"/>
      <c r="AH162" s="291" t="s">
        <v>127</v>
      </c>
      <c r="AJ162" s="291" t="s">
        <v>123</v>
      </c>
      <c r="AK162" s="291" t="s">
        <v>121</v>
      </c>
      <c r="AO162" s="199" t="s">
        <v>120</v>
      </c>
      <c r="AU162" s="292" t="e">
        <f>IF(#REF!="základní",J162,0)</f>
        <v>#REF!</v>
      </c>
      <c r="AV162" s="292" t="e">
        <f>IF(#REF!="snížená",J162,0)</f>
        <v>#REF!</v>
      </c>
      <c r="AW162" s="292" t="e">
        <f>IF(#REF!="zákl. přenesená",J162,0)</f>
        <v>#REF!</v>
      </c>
      <c r="AX162" s="292" t="e">
        <f>IF(#REF!="sníž. přenesená",J162,0)</f>
        <v>#REF!</v>
      </c>
      <c r="AY162" s="292" t="e">
        <f>IF(#REF!="nulová",J162,0)</f>
        <v>#REF!</v>
      </c>
      <c r="AZ162" s="199" t="s">
        <v>75</v>
      </c>
      <c r="BA162" s="292">
        <f>ROUND(I162*H162,0)</f>
        <v>0</v>
      </c>
      <c r="BB162" s="199" t="s">
        <v>127</v>
      </c>
      <c r="BC162" s="291" t="s">
        <v>662</v>
      </c>
    </row>
    <row r="163" spans="2:55" s="31" customFormat="1" ht="16.5" customHeight="1">
      <c r="B163" s="209"/>
      <c r="C163" s="296">
        <v>20</v>
      </c>
      <c r="D163" s="296" t="s">
        <v>123</v>
      </c>
      <c r="E163" s="297" t="s">
        <v>663</v>
      </c>
      <c r="F163" s="174" t="s">
        <v>664</v>
      </c>
      <c r="G163" s="298" t="s">
        <v>586</v>
      </c>
      <c r="H163" s="299">
        <v>6</v>
      </c>
      <c r="I163" s="6">
        <v>0</v>
      </c>
      <c r="J163" s="300">
        <f aca="true" t="shared" si="1" ref="J163:J167">ROUND(I163*H163,2)</f>
        <v>0</v>
      </c>
      <c r="K163" s="294"/>
      <c r="AH163" s="291" t="s">
        <v>127</v>
      </c>
      <c r="AJ163" s="291" t="s">
        <v>123</v>
      </c>
      <c r="AK163" s="291" t="s">
        <v>121</v>
      </c>
      <c r="AO163" s="199" t="s">
        <v>120</v>
      </c>
      <c r="AU163" s="292" t="e">
        <f>IF(#REF!="základní",J163,0)</f>
        <v>#REF!</v>
      </c>
      <c r="AV163" s="292" t="e">
        <f>IF(#REF!="snížená",J163,0)</f>
        <v>#REF!</v>
      </c>
      <c r="AW163" s="292" t="e">
        <f>IF(#REF!="zákl. přenesená",J163,0)</f>
        <v>#REF!</v>
      </c>
      <c r="AX163" s="292" t="e">
        <f>IF(#REF!="sníž. přenesená",J163,0)</f>
        <v>#REF!</v>
      </c>
      <c r="AY163" s="292" t="e">
        <f>IF(#REF!="nulová",J163,0)</f>
        <v>#REF!</v>
      </c>
      <c r="AZ163" s="199" t="s">
        <v>75</v>
      </c>
      <c r="BA163" s="292">
        <f>ROUND(I163*H163,0)</f>
        <v>0</v>
      </c>
      <c r="BB163" s="199" t="s">
        <v>127</v>
      </c>
      <c r="BC163" s="291" t="s">
        <v>665</v>
      </c>
    </row>
    <row r="164" spans="2:55" s="31" customFormat="1" ht="16.5" customHeight="1">
      <c r="B164" s="209"/>
      <c r="C164" s="296">
        <v>20</v>
      </c>
      <c r="D164" s="296" t="s">
        <v>123</v>
      </c>
      <c r="E164" s="297" t="s">
        <v>666</v>
      </c>
      <c r="F164" s="174" t="s">
        <v>667</v>
      </c>
      <c r="G164" s="298" t="s">
        <v>586</v>
      </c>
      <c r="H164" s="299">
        <v>2</v>
      </c>
      <c r="I164" s="6">
        <v>0</v>
      </c>
      <c r="J164" s="300">
        <f t="shared" si="1"/>
        <v>0</v>
      </c>
      <c r="K164" s="294"/>
      <c r="AH164" s="291"/>
      <c r="AJ164" s="291"/>
      <c r="AK164" s="291"/>
      <c r="AO164" s="199"/>
      <c r="AU164" s="292"/>
      <c r="AV164" s="292"/>
      <c r="AW164" s="292"/>
      <c r="AX164" s="292"/>
      <c r="AY164" s="292"/>
      <c r="AZ164" s="199"/>
      <c r="BA164" s="292"/>
      <c r="BB164" s="199"/>
      <c r="BC164" s="291"/>
    </row>
    <row r="165" spans="2:55" s="31" customFormat="1" ht="16.5" customHeight="1">
      <c r="B165" s="209"/>
      <c r="C165" s="296">
        <v>21</v>
      </c>
      <c r="D165" s="296" t="s">
        <v>123</v>
      </c>
      <c r="E165" s="297" t="s">
        <v>668</v>
      </c>
      <c r="F165" s="174" t="s">
        <v>669</v>
      </c>
      <c r="G165" s="298" t="s">
        <v>586</v>
      </c>
      <c r="H165" s="299">
        <v>10</v>
      </c>
      <c r="I165" s="6">
        <v>0</v>
      </c>
      <c r="J165" s="300">
        <f t="shared" si="1"/>
        <v>0</v>
      </c>
      <c r="K165" s="294"/>
      <c r="AH165" s="291" t="s">
        <v>127</v>
      </c>
      <c r="AJ165" s="291" t="s">
        <v>123</v>
      </c>
      <c r="AK165" s="291" t="s">
        <v>121</v>
      </c>
      <c r="AO165" s="199" t="s">
        <v>120</v>
      </c>
      <c r="AU165" s="292" t="e">
        <f>IF(#REF!="základní",J165,0)</f>
        <v>#REF!</v>
      </c>
      <c r="AV165" s="292" t="e">
        <f>IF(#REF!="snížená",J165,0)</f>
        <v>#REF!</v>
      </c>
      <c r="AW165" s="292" t="e">
        <f>IF(#REF!="zákl. přenesená",J165,0)</f>
        <v>#REF!</v>
      </c>
      <c r="AX165" s="292" t="e">
        <f>IF(#REF!="sníž. přenesená",J165,0)</f>
        <v>#REF!</v>
      </c>
      <c r="AY165" s="292" t="e">
        <f>IF(#REF!="nulová",J165,0)</f>
        <v>#REF!</v>
      </c>
      <c r="AZ165" s="199" t="s">
        <v>75</v>
      </c>
      <c r="BA165" s="292">
        <f>ROUND(I165*H165,0)</f>
        <v>0</v>
      </c>
      <c r="BB165" s="199" t="s">
        <v>127</v>
      </c>
      <c r="BC165" s="291" t="s">
        <v>670</v>
      </c>
    </row>
    <row r="166" spans="2:55" s="31" customFormat="1" ht="16.5" customHeight="1">
      <c r="B166" s="209"/>
      <c r="C166" s="296">
        <v>22</v>
      </c>
      <c r="D166" s="296" t="s">
        <v>123</v>
      </c>
      <c r="E166" s="297" t="s">
        <v>668</v>
      </c>
      <c r="F166" s="174" t="s">
        <v>669</v>
      </c>
      <c r="G166" s="298" t="s">
        <v>586</v>
      </c>
      <c r="H166" s="299">
        <v>2</v>
      </c>
      <c r="I166" s="6">
        <v>0</v>
      </c>
      <c r="J166" s="300">
        <f t="shared" si="1"/>
        <v>0</v>
      </c>
      <c r="K166" s="294"/>
      <c r="AH166" s="291" t="s">
        <v>127</v>
      </c>
      <c r="AJ166" s="291" t="s">
        <v>123</v>
      </c>
      <c r="AK166" s="291" t="s">
        <v>121</v>
      </c>
      <c r="AO166" s="199" t="s">
        <v>120</v>
      </c>
      <c r="AU166" s="292" t="e">
        <f>IF(#REF!="základní",J166,0)</f>
        <v>#REF!</v>
      </c>
      <c r="AV166" s="292" t="e">
        <f>IF(#REF!="snížená",J166,0)</f>
        <v>#REF!</v>
      </c>
      <c r="AW166" s="292" t="e">
        <f>IF(#REF!="zákl. přenesená",J166,0)</f>
        <v>#REF!</v>
      </c>
      <c r="AX166" s="292" t="e">
        <f>IF(#REF!="sníž. přenesená",J166,0)</f>
        <v>#REF!</v>
      </c>
      <c r="AY166" s="292" t="e">
        <f>IF(#REF!="nulová",J166,0)</f>
        <v>#REF!</v>
      </c>
      <c r="AZ166" s="199" t="s">
        <v>75</v>
      </c>
      <c r="BA166" s="292">
        <f>ROUND(I166*H166,0)</f>
        <v>0</v>
      </c>
      <c r="BB166" s="199" t="s">
        <v>127</v>
      </c>
      <c r="BC166" s="291" t="s">
        <v>671</v>
      </c>
    </row>
    <row r="167" spans="2:55" s="31" customFormat="1" ht="16.5" customHeight="1">
      <c r="B167" s="209"/>
      <c r="C167" s="296">
        <v>23</v>
      </c>
      <c r="D167" s="296" t="s">
        <v>123</v>
      </c>
      <c r="E167" s="297" t="s">
        <v>668</v>
      </c>
      <c r="F167" s="174" t="s">
        <v>669</v>
      </c>
      <c r="G167" s="298" t="s">
        <v>586</v>
      </c>
      <c r="H167" s="299">
        <v>2</v>
      </c>
      <c r="I167" s="6">
        <v>0</v>
      </c>
      <c r="J167" s="300">
        <f t="shared" si="1"/>
        <v>0</v>
      </c>
      <c r="K167" s="294"/>
      <c r="AH167" s="291" t="s">
        <v>127</v>
      </c>
      <c r="AJ167" s="291" t="s">
        <v>123</v>
      </c>
      <c r="AK167" s="291" t="s">
        <v>121</v>
      </c>
      <c r="AO167" s="199" t="s">
        <v>120</v>
      </c>
      <c r="AU167" s="292" t="e">
        <f>IF(#REF!="základní",J167,0)</f>
        <v>#REF!</v>
      </c>
      <c r="AV167" s="292" t="e">
        <f>IF(#REF!="snížená",J167,0)</f>
        <v>#REF!</v>
      </c>
      <c r="AW167" s="292" t="e">
        <f>IF(#REF!="zákl. přenesená",J167,0)</f>
        <v>#REF!</v>
      </c>
      <c r="AX167" s="292" t="e">
        <f>IF(#REF!="sníž. přenesená",J167,0)</f>
        <v>#REF!</v>
      </c>
      <c r="AY167" s="292" t="e">
        <f>IF(#REF!="nulová",J167,0)</f>
        <v>#REF!</v>
      </c>
      <c r="AZ167" s="199" t="s">
        <v>75</v>
      </c>
      <c r="BA167" s="292">
        <f>ROUND(I167*H167,0)</f>
        <v>0</v>
      </c>
      <c r="BB167" s="199" t="s">
        <v>127</v>
      </c>
      <c r="BC167" s="291" t="s">
        <v>672</v>
      </c>
    </row>
    <row r="168" spans="2:53" s="279" customFormat="1" ht="20.9" customHeight="1">
      <c r="B168" s="273"/>
      <c r="C168" s="274"/>
      <c r="D168" s="275" t="s">
        <v>67</v>
      </c>
      <c r="E168" s="283" t="s">
        <v>589</v>
      </c>
      <c r="F168" s="283" t="s">
        <v>633</v>
      </c>
      <c r="G168" s="274"/>
      <c r="H168" s="274"/>
      <c r="I168" s="274"/>
      <c r="J168" s="284">
        <f>J169</f>
        <v>0</v>
      </c>
      <c r="K168" s="278"/>
      <c r="AH168" s="280" t="s">
        <v>75</v>
      </c>
      <c r="AJ168" s="281" t="s">
        <v>67</v>
      </c>
      <c r="AK168" s="281" t="s">
        <v>77</v>
      </c>
      <c r="AO168" s="280" t="s">
        <v>120</v>
      </c>
      <c r="BA168" s="282">
        <f>SUM(BA169:BA169)</f>
        <v>0</v>
      </c>
    </row>
    <row r="169" spans="2:55" s="31" customFormat="1" ht="16.5" customHeight="1">
      <c r="B169" s="209"/>
      <c r="C169" s="296">
        <v>24</v>
      </c>
      <c r="D169" s="296" t="s">
        <v>123</v>
      </c>
      <c r="E169" s="297" t="s">
        <v>673</v>
      </c>
      <c r="F169" s="174" t="s">
        <v>674</v>
      </c>
      <c r="G169" s="298" t="s">
        <v>586</v>
      </c>
      <c r="H169" s="299">
        <v>6</v>
      </c>
      <c r="I169" s="6">
        <v>0</v>
      </c>
      <c r="J169" s="300">
        <f>ROUND(I169*H169,2)</f>
        <v>0</v>
      </c>
      <c r="K169" s="294" t="s">
        <v>1</v>
      </c>
      <c r="AH169" s="291" t="s">
        <v>127</v>
      </c>
      <c r="AJ169" s="291" t="s">
        <v>123</v>
      </c>
      <c r="AK169" s="291" t="s">
        <v>121</v>
      </c>
      <c r="AO169" s="199" t="s">
        <v>120</v>
      </c>
      <c r="AU169" s="292" t="e">
        <f>IF(#REF!="základní",J169,0)</f>
        <v>#REF!</v>
      </c>
      <c r="AV169" s="292" t="e">
        <f>IF(#REF!="snížená",J169,0)</f>
        <v>#REF!</v>
      </c>
      <c r="AW169" s="292" t="e">
        <f>IF(#REF!="zákl. přenesená",J169,0)</f>
        <v>#REF!</v>
      </c>
      <c r="AX169" s="292" t="e">
        <f>IF(#REF!="sníž. přenesená",J169,0)</f>
        <v>#REF!</v>
      </c>
      <c r="AY169" s="292" t="e">
        <f>IF(#REF!="nulová",J169,0)</f>
        <v>#REF!</v>
      </c>
      <c r="AZ169" s="199" t="s">
        <v>75</v>
      </c>
      <c r="BA169" s="292">
        <f>ROUND(I169*H169,0)</f>
        <v>0</v>
      </c>
      <c r="BB169" s="199" t="s">
        <v>127</v>
      </c>
      <c r="BC169" s="291" t="s">
        <v>675</v>
      </c>
    </row>
    <row r="170" spans="2:53" s="279" customFormat="1" ht="20.9" customHeight="1">
      <c r="B170" s="273"/>
      <c r="C170" s="274"/>
      <c r="D170" s="275" t="s">
        <v>67</v>
      </c>
      <c r="E170" s="283" t="s">
        <v>636</v>
      </c>
      <c r="F170" s="283" t="s">
        <v>637</v>
      </c>
      <c r="G170" s="274"/>
      <c r="H170" s="274"/>
      <c r="I170" s="274"/>
      <c r="J170" s="284">
        <f>J171</f>
        <v>0</v>
      </c>
      <c r="K170" s="278"/>
      <c r="AH170" s="280" t="s">
        <v>75</v>
      </c>
      <c r="AJ170" s="281" t="s">
        <v>67</v>
      </c>
      <c r="AK170" s="281" t="s">
        <v>77</v>
      </c>
      <c r="AO170" s="280" t="s">
        <v>120</v>
      </c>
      <c r="BA170" s="282">
        <f>SUM(BA171:BA171)</f>
        <v>0</v>
      </c>
    </row>
    <row r="171" spans="2:55" s="31" customFormat="1" ht="16.5" customHeight="1">
      <c r="B171" s="209"/>
      <c r="C171" s="296">
        <v>25</v>
      </c>
      <c r="D171" s="296" t="s">
        <v>123</v>
      </c>
      <c r="E171" s="297" t="s">
        <v>676</v>
      </c>
      <c r="F171" s="174" t="s">
        <v>677</v>
      </c>
      <c r="G171" s="298" t="s">
        <v>586</v>
      </c>
      <c r="H171" s="299">
        <v>1</v>
      </c>
      <c r="I171" s="6">
        <v>0</v>
      </c>
      <c r="J171" s="300">
        <f>ROUND(I171*H171,2)</f>
        <v>0</v>
      </c>
      <c r="K171" s="294"/>
      <c r="AH171" s="291" t="s">
        <v>127</v>
      </c>
      <c r="AJ171" s="291" t="s">
        <v>123</v>
      </c>
      <c r="AK171" s="291" t="s">
        <v>121</v>
      </c>
      <c r="AO171" s="199" t="s">
        <v>120</v>
      </c>
      <c r="AU171" s="292" t="e">
        <f>IF(#REF!="základní",J171,0)</f>
        <v>#REF!</v>
      </c>
      <c r="AV171" s="292" t="e">
        <f>IF(#REF!="snížená",J171,0)</f>
        <v>#REF!</v>
      </c>
      <c r="AW171" s="292" t="e">
        <f>IF(#REF!="zákl. přenesená",J171,0)</f>
        <v>#REF!</v>
      </c>
      <c r="AX171" s="292" t="e">
        <f>IF(#REF!="sníž. přenesená",J171,0)</f>
        <v>#REF!</v>
      </c>
      <c r="AY171" s="292" t="e">
        <f>IF(#REF!="nulová",J171,0)</f>
        <v>#REF!</v>
      </c>
      <c r="AZ171" s="199" t="s">
        <v>75</v>
      </c>
      <c r="BA171" s="292">
        <f>ROUND(I171*H171,0)</f>
        <v>0</v>
      </c>
      <c r="BB171" s="199" t="s">
        <v>127</v>
      </c>
      <c r="BC171" s="291" t="s">
        <v>678</v>
      </c>
    </row>
    <row r="172" spans="2:53" s="279" customFormat="1" ht="22.9" customHeight="1">
      <c r="B172" s="273"/>
      <c r="C172" s="274"/>
      <c r="D172" s="275" t="s">
        <v>67</v>
      </c>
      <c r="E172" s="283" t="s">
        <v>679</v>
      </c>
      <c r="F172" s="283" t="s">
        <v>680</v>
      </c>
      <c r="G172" s="274"/>
      <c r="H172" s="274"/>
      <c r="I172" s="274"/>
      <c r="J172" s="284">
        <f>J173+J174</f>
        <v>0</v>
      </c>
      <c r="K172" s="294"/>
      <c r="AH172" s="280" t="s">
        <v>121</v>
      </c>
      <c r="AJ172" s="281" t="s">
        <v>67</v>
      </c>
      <c r="AK172" s="281" t="s">
        <v>75</v>
      </c>
      <c r="AO172" s="280" t="s">
        <v>120</v>
      </c>
      <c r="BA172" s="282">
        <f>SUM(BA173:BA173)</f>
        <v>0</v>
      </c>
    </row>
    <row r="173" spans="2:55" s="31" customFormat="1" ht="16.5" customHeight="1">
      <c r="B173" s="209"/>
      <c r="C173" s="285">
        <v>26</v>
      </c>
      <c r="D173" s="285" t="s">
        <v>271</v>
      </c>
      <c r="E173" s="286" t="s">
        <v>681</v>
      </c>
      <c r="F173" s="185" t="s">
        <v>682</v>
      </c>
      <c r="G173" s="287" t="s">
        <v>423</v>
      </c>
      <c r="H173" s="305">
        <v>1</v>
      </c>
      <c r="I173" s="307">
        <v>0</v>
      </c>
      <c r="J173" s="308">
        <f>ROUND(I173*H173,2)</f>
        <v>0</v>
      </c>
      <c r="K173" s="306"/>
      <c r="AH173" s="291" t="s">
        <v>156</v>
      </c>
      <c r="AJ173" s="291" t="s">
        <v>271</v>
      </c>
      <c r="AK173" s="291" t="s">
        <v>77</v>
      </c>
      <c r="AO173" s="199" t="s">
        <v>120</v>
      </c>
      <c r="AU173" s="292" t="e">
        <f>IF(#REF!="základní",J173,0)</f>
        <v>#REF!</v>
      </c>
      <c r="AV173" s="292" t="e">
        <f>IF(#REF!="snížená",J173,0)</f>
        <v>#REF!</v>
      </c>
      <c r="AW173" s="292" t="e">
        <f>IF(#REF!="zákl. přenesená",J173,0)</f>
        <v>#REF!</v>
      </c>
      <c r="AX173" s="292" t="e">
        <f>IF(#REF!="sníž. přenesená",J173,0)</f>
        <v>#REF!</v>
      </c>
      <c r="AY173" s="292" t="e">
        <f>IF(#REF!="nulová",J173,0)</f>
        <v>#REF!</v>
      </c>
      <c r="AZ173" s="199" t="s">
        <v>75</v>
      </c>
      <c r="BA173" s="292">
        <f>ROUND(I173*H173,0)</f>
        <v>0</v>
      </c>
      <c r="BB173" s="199" t="s">
        <v>127</v>
      </c>
      <c r="BC173" s="291" t="s">
        <v>683</v>
      </c>
    </row>
    <row r="174" spans="1:53" s="279" customFormat="1" ht="22.9" customHeight="1">
      <c r="A174" s="31"/>
      <c r="B174" s="209"/>
      <c r="C174" s="285">
        <v>27</v>
      </c>
      <c r="D174" s="285" t="s">
        <v>271</v>
      </c>
      <c r="E174" s="286" t="s">
        <v>681</v>
      </c>
      <c r="F174" s="185" t="s">
        <v>684</v>
      </c>
      <c r="G174" s="287" t="s">
        <v>579</v>
      </c>
      <c r="H174" s="305">
        <v>30</v>
      </c>
      <c r="I174" s="307">
        <v>0</v>
      </c>
      <c r="J174" s="308">
        <f>ROUND(I174*H174,2)</f>
        <v>0</v>
      </c>
      <c r="K174" s="306"/>
      <c r="AH174" s="280" t="s">
        <v>121</v>
      </c>
      <c r="AJ174" s="281" t="s">
        <v>67</v>
      </c>
      <c r="AK174" s="281" t="s">
        <v>75</v>
      </c>
      <c r="AO174" s="280" t="s">
        <v>120</v>
      </c>
      <c r="BA174" s="282">
        <f>SUM(BA175:BA176)</f>
        <v>0</v>
      </c>
    </row>
    <row r="175" spans="1:55" s="31" customFormat="1" ht="16.5" customHeight="1">
      <c r="A175" s="279"/>
      <c r="B175" s="273"/>
      <c r="C175" s="274"/>
      <c r="D175" s="275" t="s">
        <v>67</v>
      </c>
      <c r="E175" s="283" t="s">
        <v>685</v>
      </c>
      <c r="F175" s="283" t="s">
        <v>686</v>
      </c>
      <c r="G175" s="274"/>
      <c r="H175" s="274"/>
      <c r="I175" s="309"/>
      <c r="J175" s="310">
        <f>J176+J177</f>
        <v>0</v>
      </c>
      <c r="K175" s="306"/>
      <c r="AH175" s="291" t="s">
        <v>646</v>
      </c>
      <c r="AJ175" s="291" t="s">
        <v>271</v>
      </c>
      <c r="AK175" s="291" t="s">
        <v>77</v>
      </c>
      <c r="AO175" s="199" t="s">
        <v>120</v>
      </c>
      <c r="AU175" s="292" t="e">
        <f>IF(#REF!="základní",J175,0)</f>
        <v>#REF!</v>
      </c>
      <c r="AV175" s="292" t="e">
        <f>IF(#REF!="snížená",J175,0)</f>
        <v>#REF!</v>
      </c>
      <c r="AW175" s="292" t="e">
        <f>IF(#REF!="zákl. přenesená",J175,0)</f>
        <v>#REF!</v>
      </c>
      <c r="AX175" s="292" t="e">
        <f>IF(#REF!="sníž. přenesená",J175,0)</f>
        <v>#REF!</v>
      </c>
      <c r="AY175" s="292" t="e">
        <f>IF(#REF!="nulová",J175,0)</f>
        <v>#REF!</v>
      </c>
      <c r="AZ175" s="199" t="s">
        <v>75</v>
      </c>
      <c r="BA175" s="292">
        <f>ROUND(I176*H176,0)</f>
        <v>0</v>
      </c>
      <c r="BB175" s="199" t="s">
        <v>641</v>
      </c>
      <c r="BC175" s="291" t="s">
        <v>687</v>
      </c>
    </row>
    <row r="176" spans="2:55" s="31" customFormat="1" ht="16.5" customHeight="1">
      <c r="B176" s="209"/>
      <c r="C176" s="285">
        <v>28</v>
      </c>
      <c r="D176" s="285" t="s">
        <v>271</v>
      </c>
      <c r="E176" s="286" t="s">
        <v>688</v>
      </c>
      <c r="F176" s="185" t="s">
        <v>689</v>
      </c>
      <c r="G176" s="287" t="s">
        <v>423</v>
      </c>
      <c r="H176" s="305">
        <v>1</v>
      </c>
      <c r="I176" s="307">
        <v>0</v>
      </c>
      <c r="J176" s="308">
        <f>ROUND(I176*H176,2)</f>
        <v>0</v>
      </c>
      <c r="K176" s="306"/>
      <c r="AH176" s="291" t="s">
        <v>646</v>
      </c>
      <c r="AJ176" s="291" t="s">
        <v>271</v>
      </c>
      <c r="AK176" s="291" t="s">
        <v>77</v>
      </c>
      <c r="AO176" s="199" t="s">
        <v>120</v>
      </c>
      <c r="AU176" s="292" t="e">
        <f>IF(#REF!="základní",J176,0)</f>
        <v>#REF!</v>
      </c>
      <c r="AV176" s="292" t="e">
        <f>IF(#REF!="snížená",J176,0)</f>
        <v>#REF!</v>
      </c>
      <c r="AW176" s="292" t="e">
        <f>IF(#REF!="zákl. přenesená",J176,0)</f>
        <v>#REF!</v>
      </c>
      <c r="AX176" s="292" t="e">
        <f>IF(#REF!="sníž. přenesená",J176,0)</f>
        <v>#REF!</v>
      </c>
      <c r="AY176" s="292" t="e">
        <f>IF(#REF!="nulová",J176,0)</f>
        <v>#REF!</v>
      </c>
      <c r="AZ176" s="199" t="s">
        <v>75</v>
      </c>
      <c r="BA176" s="292">
        <f>ROUND(I177*H177,0)</f>
        <v>0</v>
      </c>
      <c r="BB176" s="199" t="s">
        <v>641</v>
      </c>
      <c r="BC176" s="291" t="s">
        <v>690</v>
      </c>
    </row>
    <row r="177" spans="2:11" s="31" customFormat="1" ht="15.75" customHeight="1">
      <c r="B177" s="209"/>
      <c r="C177" s="285">
        <v>29</v>
      </c>
      <c r="D177" s="285" t="s">
        <v>271</v>
      </c>
      <c r="E177" s="286" t="s">
        <v>691</v>
      </c>
      <c r="F177" s="185" t="s">
        <v>692</v>
      </c>
      <c r="G177" s="287" t="s">
        <v>423</v>
      </c>
      <c r="H177" s="305">
        <v>1</v>
      </c>
      <c r="I177" s="307">
        <v>0</v>
      </c>
      <c r="J177" s="308">
        <f>ROUND(I177*H177,2)</f>
        <v>0</v>
      </c>
      <c r="K177" s="306" t="s">
        <v>1</v>
      </c>
    </row>
    <row r="178" spans="1:11" s="2" customFormat="1" ht="12">
      <c r="A178" s="31"/>
      <c r="B178" s="237"/>
      <c r="C178" s="238"/>
      <c r="D178" s="238"/>
      <c r="E178" s="238"/>
      <c r="F178" s="238"/>
      <c r="G178" s="238"/>
      <c r="H178" s="238"/>
      <c r="I178" s="238"/>
      <c r="J178" s="301"/>
      <c r="K178" s="302"/>
    </row>
    <row r="179" s="2" customFormat="1" ht="12">
      <c r="K179" s="204"/>
    </row>
    <row r="180" s="2" customFormat="1" ht="12">
      <c r="K180" s="204"/>
    </row>
    <row r="181" s="2" customFormat="1" ht="12">
      <c r="K181" s="204"/>
    </row>
    <row r="182" ht="12">
      <c r="K182" s="3"/>
    </row>
  </sheetData>
  <sheetProtection password="D62F" sheet="1" objects="1" scenarios="1"/>
  <autoFilter ref="C131:K176"/>
  <mergeCells count="8">
    <mergeCell ref="E122:H122"/>
    <mergeCell ref="E124:H124"/>
    <mergeCell ref="E7:H7"/>
    <mergeCell ref="E9:H9"/>
    <mergeCell ref="E18:H18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STAFI-PC\Stafi</dc:creator>
  <cp:keywords/>
  <dc:description/>
  <cp:lastModifiedBy>Simona.Jirickova</cp:lastModifiedBy>
  <dcterms:created xsi:type="dcterms:W3CDTF">2023-12-15T13:28:45Z</dcterms:created>
  <dcterms:modified xsi:type="dcterms:W3CDTF">2024-01-08T07:15:08Z</dcterms:modified>
  <cp:category/>
  <cp:version/>
  <cp:contentType/>
  <cp:contentStatus/>
</cp:coreProperties>
</file>