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I:\KU-data\INV-VZ\LUCIE (Jasinková)\1_VZ Lucka 09_2023\3_Rozvoj komunitních sociálních služeb DOZP v lokalitě Jičín - stavební práce\3_DI\7_DI7\"/>
    </mc:Choice>
  </mc:AlternateContent>
  <xr:revisionPtr revIDLastSave="0" documentId="13_ncr:1_{E05FECF4-E1A4-44EA-A54F-6BC4D6771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9" r:id="rId4"/>
    <sheet name="Objekt A - c - Vzduchotec..." sheetId="10" r:id="rId5"/>
    <sheet name="Ú-EL-A" sheetId="11" r:id="rId6"/>
    <sheet name="EL-A" sheetId="12" r:id="rId7"/>
    <sheet name="JC-B - SO 02 - Objekt B" sheetId="3" r:id="rId8"/>
    <sheet name="Objekt B - e - Zdravotní ..." sheetId="13" r:id="rId9"/>
    <sheet name="Objekt  B - a - Vytápění" sheetId="14" r:id="rId10"/>
    <sheet name="Objekt B - c - Vzduchotec..." sheetId="15" r:id="rId11"/>
    <sheet name="Ú-EL-B" sheetId="16" r:id="rId12"/>
    <sheet name="EL-B" sheetId="17" r:id="rId13"/>
    <sheet name="JC-C - SO 03 - Zpevněné p..." sheetId="4" r:id="rId14"/>
    <sheet name="JC-D - Venkovní objekty" sheetId="5" r:id="rId15"/>
    <sheet name="Objekt A,B - Vodovodní př..." sheetId="18" r:id="rId16"/>
    <sheet name="JC-E - Sadové úpravy" sheetId="6" r:id="rId17"/>
    <sheet name="VON - Vedlejší a ostatní ..." sheetId="7" r:id="rId18"/>
  </sheets>
  <definedNames>
    <definedName name="_xlnm._FilterDatabase" localSheetId="1" hidden="1">'JC-A - SO 01 - Objekt A'!$C$143:$K$756</definedName>
    <definedName name="_xlnm._FilterDatabase" localSheetId="7" hidden="1">'JC-B - SO 02 - Objekt B'!$C$143:$K$688</definedName>
    <definedName name="_xlnm._FilterDatabase" localSheetId="13" hidden="1">'JC-C - SO 03 - Zpevněné p...'!$C$125:$K$257</definedName>
    <definedName name="_xlnm._FilterDatabase" localSheetId="14" hidden="1">'JC-D - Venkovní objekty'!$C$124:$K$208</definedName>
    <definedName name="_xlnm._FilterDatabase" localSheetId="16" hidden="1">'JC-E - Sadové úpravy'!$C$132:$K$246</definedName>
    <definedName name="_xlnm._FilterDatabase" localSheetId="9" hidden="1">'Objekt  B - a - Vytápění'!$C$122:$K$217</definedName>
    <definedName name="_xlnm._FilterDatabase" localSheetId="3" hidden="1">'Objekt A - a - Vytápění'!$C$122:$K$218</definedName>
    <definedName name="_xlnm._FilterDatabase" localSheetId="4" hidden="1">'Objekt A - c - Vzduchotec...'!$C$118:$K$181</definedName>
    <definedName name="_xlnm._FilterDatabase" localSheetId="2" hidden="1">'Objekt A - e - Zdravotní ...'!$C$127:$K$276</definedName>
    <definedName name="_xlnm._FilterDatabase" localSheetId="15" hidden="1">'Objekt A,B - Vodovodní př...'!$C$118:$K$161</definedName>
    <definedName name="_xlnm._FilterDatabase" localSheetId="10" hidden="1">'Objekt B - c - Vzduchotec...'!$C$118:$K$181</definedName>
    <definedName name="_xlnm._FilterDatabase" localSheetId="8" hidden="1">'Objekt B - e - Zdravotní ...'!$C$127:$K$271</definedName>
    <definedName name="_xlnm._FilterDatabase" localSheetId="17" hidden="1">'VON - Vedlejší a ostatní ...'!$C$122:$K$155</definedName>
    <definedName name="_xlnm.Print_Titles" localSheetId="1">'JC-A - SO 01 - Objekt A'!$143:$143</definedName>
    <definedName name="_xlnm.Print_Titles" localSheetId="7">'JC-B - SO 02 - Objekt B'!$143:$143</definedName>
    <definedName name="_xlnm.Print_Titles" localSheetId="13">'JC-C - SO 03 - Zpevněné p...'!$125:$125</definedName>
    <definedName name="_xlnm.Print_Titles" localSheetId="14">'JC-D - Venkovní objekty'!$124:$124</definedName>
    <definedName name="_xlnm.Print_Titles" localSheetId="16">'JC-E - Sadové úpravy'!$132:$132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5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7">'VON - Vedlejší a ostatní ...'!$122:$122</definedName>
    <definedName name="_xlnm.Print_Area" localSheetId="6">'EL-A'!$A$1:$H$520</definedName>
    <definedName name="_xlnm.Print_Area" localSheetId="12">'EL-B'!$A$1:$H$542</definedName>
    <definedName name="_xlnm.Print_Area" localSheetId="1">'JC-A - SO 01 - Objekt A'!$C$4:$J$76,'JC-A - SO 01 - Objekt A'!$C$82:$J$125,'JC-A - SO 01 - Objekt A'!$C$131:$K$756</definedName>
    <definedName name="_xlnm.Print_Area" localSheetId="7">'JC-B - SO 02 - Objekt B'!$C$4:$J$76,'JC-B - SO 02 - Objekt B'!$C$82:$J$125,'JC-B - SO 02 - Objekt B'!$C$131:$K$688</definedName>
    <definedName name="_xlnm.Print_Area" localSheetId="13">'JC-C - SO 03 - Zpevněné p...'!$C$4:$J$76,'JC-C - SO 03 - Zpevněné p...'!$C$82:$J$107,'JC-C - SO 03 - Zpevněné p...'!$C$113:$K$257</definedName>
    <definedName name="_xlnm.Print_Area" localSheetId="14">'JC-D - Venkovní objekty'!$C$4:$J$76,'JC-D - Venkovní objekty'!$C$82:$J$106,'JC-D - Venkovní objekty'!$C$112:$K$208</definedName>
    <definedName name="_xlnm.Print_Area" localSheetId="16">'JC-E - Sadové úpravy'!$C$4:$J$76,'JC-E - Sadové úpravy'!$C$82:$J$114,'JC-E - Sadové úpravy'!$C$120:$K$246</definedName>
    <definedName name="_xlnm.Print_Area" localSheetId="9">'Objekt  B - a - Vytápění'!$C$4:$J$76,'Objekt  B - a - Vytápění'!$C$82:$J$104,'Objekt  B - a - Vytápění'!$C$110:$K$217</definedName>
    <definedName name="_xlnm.Print_Area" localSheetId="3">'Objekt A - a - Vytápění'!$C$4:$J$76,'Objekt A - a - Vytápění'!$C$82:$J$104,'Objekt A - a - Vytápění'!$C$110:$K$218</definedName>
    <definedName name="_xlnm.Print_Area" localSheetId="4">'Objekt A - c - Vzduchotec...'!$C$4:$J$76,'Objekt A - c - Vzduchotec...'!$C$82:$J$100,'Objekt A - c - Vzduchotec...'!$C$106:$K$181</definedName>
    <definedName name="_xlnm.Print_Area" localSheetId="2">'Objekt A - e - Zdravotní ...'!$C$4:$J$76,'Objekt A - e - Zdravotní ...'!$C$82:$J$109,'Objekt A - e - Zdravotní ...'!$C$115:$K$276</definedName>
    <definedName name="_xlnm.Print_Area" localSheetId="15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Vzduchotec...'!$C$106:$K$181</definedName>
    <definedName name="_xlnm.Print_Area" localSheetId="8">'Objekt B - e - Zdravotní ...'!$C$4:$J$76,'Objekt B - e - Zdravotní ...'!$C$82:$J$109,'Objekt B - e - Zdravotní ...'!$C$115:$K$271</definedName>
    <definedName name="_xlnm.Print_Area" localSheetId="0">'Rekapitulace stavby'!$D$4:$AO$76,'Rekapitulace stavby'!$C$82:$AQ$101</definedName>
    <definedName name="_xlnm.Print_Area" localSheetId="17">'VON - Vedlejší a ostatní ...'!$C$4:$J$76,'VON - Vedlejší a ostatní ...'!$C$82:$J$104,'VON - Vedlejší a ostatní ...'!$C$110:$K$155</definedName>
    <definedName name="Rozpočet1" localSheetId="6">'EL-A'!$B$2:$F$2</definedName>
    <definedName name="Rozpočet1" localSheetId="12">'EL-B'!$B$2:$F$2</definedName>
    <definedName name="Rozpočet1_1" localSheetId="6">'EL-A'!#REF!</definedName>
    <definedName name="Rozpočet1_1" localSheetId="12">'EL-B'!#REF!</definedName>
    <definedName name="Rozpočet1_10" localSheetId="6">'EL-A'!#REF!</definedName>
    <definedName name="Rozpočet1_10" localSheetId="12">'EL-B'!#REF!</definedName>
    <definedName name="Rozpočet1_100" localSheetId="6">'EL-A'!$B$276:$F$276</definedName>
    <definedName name="Rozpočet1_100" localSheetId="12">'EL-B'!$B$273:$F$273</definedName>
    <definedName name="Rozpočet1_101" localSheetId="6">'EL-A'!$B$107:$F$107</definedName>
    <definedName name="Rozpočet1_101" localSheetId="12">'EL-B'!#REF!</definedName>
    <definedName name="Rozpočet1_102" localSheetId="6">'EL-A'!#REF!</definedName>
    <definedName name="Rozpočet1_102" localSheetId="12">'EL-B'!#REF!</definedName>
    <definedName name="Rozpočet1_103" localSheetId="6">'EL-A'!#REF!</definedName>
    <definedName name="Rozpočet1_103" localSheetId="12">'EL-B'!#REF!</definedName>
    <definedName name="Rozpočet1_104" localSheetId="6">'EL-A'!#REF!</definedName>
    <definedName name="Rozpočet1_104" localSheetId="12">'EL-B'!#REF!</definedName>
    <definedName name="Rozpočet1_105" localSheetId="6">'EL-A'!#REF!</definedName>
    <definedName name="Rozpočet1_105" localSheetId="12">'EL-B'!#REF!</definedName>
    <definedName name="Rozpočet1_106" localSheetId="6">'EL-A'!#REF!</definedName>
    <definedName name="Rozpočet1_106" localSheetId="12">'EL-B'!#REF!</definedName>
    <definedName name="Rozpočet1_107" localSheetId="6">'EL-A'!#REF!</definedName>
    <definedName name="Rozpočet1_107" localSheetId="12">'EL-B'!#REF!</definedName>
    <definedName name="Rozpočet1_108" localSheetId="6">'EL-A'!#REF!</definedName>
    <definedName name="Rozpočet1_108" localSheetId="12">'EL-B'!#REF!</definedName>
    <definedName name="Rozpočet1_109" localSheetId="6">'EL-A'!$B$403:$F$403</definedName>
    <definedName name="Rozpočet1_109" localSheetId="12">'EL-B'!$B$402:$F$402</definedName>
    <definedName name="Rozpočet1_11" localSheetId="6">'EL-A'!#REF!</definedName>
    <definedName name="Rozpočet1_11" localSheetId="12">'EL-B'!#REF!</definedName>
    <definedName name="Rozpočet1_117" localSheetId="6">'EL-A'!$B$427:$F$427</definedName>
    <definedName name="Rozpočet1_117" localSheetId="12">'EL-B'!$B$426:$F$426</definedName>
    <definedName name="Rozpočet1_118" localSheetId="6">'EL-A'!$B$139:$F$139</definedName>
    <definedName name="Rozpočet1_118" localSheetId="12">'EL-B'!#REF!</definedName>
    <definedName name="Rozpočet1_119" localSheetId="6">'EL-A'!$B$162:$F$162</definedName>
    <definedName name="Rozpočet1_119" localSheetId="12">'EL-B'!#REF!</definedName>
    <definedName name="Rozpočet1_12" localSheetId="6">'EL-A'!#REF!</definedName>
    <definedName name="Rozpočet1_12" localSheetId="12">'EL-B'!#REF!</definedName>
    <definedName name="Rozpočet1_120" localSheetId="6">'EL-A'!$B$183:$F$183</definedName>
    <definedName name="Rozpočet1_120" localSheetId="12">'EL-B'!#REF!</definedName>
    <definedName name="Rozpočet1_121" localSheetId="6">'EL-A'!#REF!</definedName>
    <definedName name="Rozpočet1_121" localSheetId="12">'EL-B'!$B$106:$F$106</definedName>
    <definedName name="Rozpočet1_122" localSheetId="6">'EL-A'!#REF!</definedName>
    <definedName name="Rozpočet1_122" localSheetId="12">'EL-B'!$B$140:$F$140</definedName>
    <definedName name="Rozpočet1_123" localSheetId="6">'EL-A'!#REF!</definedName>
    <definedName name="Rozpočet1_123" localSheetId="12">'EL-B'!$B$162:$F$162</definedName>
    <definedName name="Rozpočet1_124" localSheetId="6">'EL-A'!#REF!</definedName>
    <definedName name="Rozpočet1_124" localSheetId="12">'EL-B'!$B$183:$F$183</definedName>
    <definedName name="Rozpočet1_125" localSheetId="6">'EL-A'!$B$205:$F$205</definedName>
    <definedName name="Rozpočet1_125" localSheetId="12">'EL-B'!$B$205:$F$205</definedName>
    <definedName name="Rozpočet1_126" localSheetId="6">'EL-A'!$B$227:$F$227</definedName>
    <definedName name="Rozpočet1_126" localSheetId="12">'EL-B'!$B$227:$F$227</definedName>
    <definedName name="Rozpočet1_127" localSheetId="6">'EL-A'!$B$446:$F$446</definedName>
    <definedName name="Rozpočet1_127" localSheetId="12">'EL-B'!$B$445:$F$445</definedName>
    <definedName name="Rozpočet1_13" localSheetId="6">'EL-A'!#REF!</definedName>
    <definedName name="Rozpočet1_13" localSheetId="12">'EL-B'!#REF!</definedName>
    <definedName name="Rozpočet1_14" localSheetId="6">'EL-A'!#REF!</definedName>
    <definedName name="Rozpočet1_14" localSheetId="12">'EL-B'!#REF!</definedName>
    <definedName name="Rozpočet1_15" localSheetId="6">'EL-A'!#REF!</definedName>
    <definedName name="Rozpočet1_15" localSheetId="12">'EL-B'!#REF!</definedName>
    <definedName name="Rozpočet1_16" localSheetId="6">'EL-A'!#REF!</definedName>
    <definedName name="Rozpočet1_16" localSheetId="12">'EL-B'!#REF!</definedName>
    <definedName name="Rozpočet1_17" localSheetId="6">'EL-A'!#REF!</definedName>
    <definedName name="Rozpočet1_17" localSheetId="12">'EL-B'!#REF!</definedName>
    <definedName name="Rozpočet1_18" localSheetId="6">'EL-A'!#REF!</definedName>
    <definedName name="Rozpočet1_18" localSheetId="12">'EL-B'!#REF!</definedName>
    <definedName name="Rozpočet1_19" localSheetId="6">'EL-A'!#REF!</definedName>
    <definedName name="Rozpočet1_19" localSheetId="12">'EL-B'!#REF!</definedName>
    <definedName name="Rozpočet1_2" localSheetId="6">'EL-A'!#REF!</definedName>
    <definedName name="Rozpočet1_2" localSheetId="12">'EL-B'!#REF!</definedName>
    <definedName name="Rozpočet1_20" localSheetId="6">'EL-A'!#REF!</definedName>
    <definedName name="Rozpočet1_20" localSheetId="12">'EL-B'!#REF!</definedName>
    <definedName name="Rozpočet1_21" localSheetId="6">'EL-A'!#REF!</definedName>
    <definedName name="Rozpočet1_21" localSheetId="12">'EL-B'!#REF!</definedName>
    <definedName name="Rozpočet1_22" localSheetId="6">'EL-A'!#REF!</definedName>
    <definedName name="Rozpočet1_22" localSheetId="12">'EL-B'!#REF!</definedName>
    <definedName name="Rozpočet1_23" localSheetId="6">'EL-A'!#REF!</definedName>
    <definedName name="Rozpočet1_23" localSheetId="12">'EL-B'!#REF!</definedName>
    <definedName name="Rozpočet1_24" localSheetId="6">'EL-A'!#REF!</definedName>
    <definedName name="Rozpočet1_24" localSheetId="12">'EL-B'!#REF!</definedName>
    <definedName name="Rozpočet1_25" localSheetId="6">'EL-A'!#REF!</definedName>
    <definedName name="Rozpočet1_25" localSheetId="12">'EL-B'!#REF!</definedName>
    <definedName name="Rozpočet1_26" localSheetId="6">'EL-A'!#REF!</definedName>
    <definedName name="Rozpočet1_26" localSheetId="12">'EL-B'!#REF!</definedName>
    <definedName name="Rozpočet1_27" localSheetId="6">'EL-A'!#REF!</definedName>
    <definedName name="Rozpočet1_27" localSheetId="12">'EL-B'!#REF!</definedName>
    <definedName name="Rozpočet1_28" localSheetId="6">'EL-A'!#REF!</definedName>
    <definedName name="Rozpočet1_28" localSheetId="12">'EL-B'!#REF!</definedName>
    <definedName name="Rozpočet1_29" localSheetId="6">'EL-A'!#REF!</definedName>
    <definedName name="Rozpočet1_29" localSheetId="12">'EL-B'!#REF!</definedName>
    <definedName name="Rozpočet1_3" localSheetId="6">'EL-A'!#REF!</definedName>
    <definedName name="Rozpočet1_3" localSheetId="12">'EL-B'!#REF!</definedName>
    <definedName name="Rozpočet1_30" localSheetId="6">'EL-A'!#REF!</definedName>
    <definedName name="Rozpočet1_30" localSheetId="12">'EL-B'!#REF!</definedName>
    <definedName name="Rozpočet1_31" localSheetId="6">'EL-A'!#REF!</definedName>
    <definedName name="Rozpočet1_31" localSheetId="12">'EL-B'!#REF!</definedName>
    <definedName name="Rozpočet1_32" localSheetId="6">'EL-A'!#REF!</definedName>
    <definedName name="Rozpočet1_32" localSheetId="12">'EL-B'!#REF!</definedName>
    <definedName name="Rozpočet1_33" localSheetId="6">'EL-A'!#REF!</definedName>
    <definedName name="Rozpočet1_33" localSheetId="12">'EL-B'!#REF!</definedName>
    <definedName name="Rozpočet1_34" localSheetId="6">'EL-A'!#REF!</definedName>
    <definedName name="Rozpočet1_34" localSheetId="12">'EL-B'!#REF!</definedName>
    <definedName name="Rozpočet1_35" localSheetId="6">'EL-A'!#REF!</definedName>
    <definedName name="Rozpočet1_35" localSheetId="12">'EL-B'!#REF!</definedName>
    <definedName name="Rozpočet1_36" localSheetId="6">'EL-A'!#REF!</definedName>
    <definedName name="Rozpočet1_36" localSheetId="12">'EL-B'!#REF!</definedName>
    <definedName name="Rozpočet1_37" localSheetId="6">'EL-A'!#REF!</definedName>
    <definedName name="Rozpočet1_37" localSheetId="12">'EL-B'!#REF!</definedName>
    <definedName name="Rozpočet1_38" localSheetId="6">'EL-A'!#REF!</definedName>
    <definedName name="Rozpočet1_38" localSheetId="12">'EL-B'!#REF!</definedName>
    <definedName name="Rozpočet1_39" localSheetId="6">'EL-A'!#REF!</definedName>
    <definedName name="Rozpočet1_39" localSheetId="12">'EL-B'!#REF!</definedName>
    <definedName name="Rozpočet1_4" localSheetId="6">'EL-A'!#REF!</definedName>
    <definedName name="Rozpočet1_4" localSheetId="12">'EL-B'!#REF!</definedName>
    <definedName name="Rozpočet1_40" localSheetId="6">'EL-A'!#REF!</definedName>
    <definedName name="Rozpočet1_40" localSheetId="12">'EL-B'!#REF!</definedName>
    <definedName name="Rozpočet1_41" localSheetId="6">'EL-A'!#REF!</definedName>
    <definedName name="Rozpočet1_41" localSheetId="12">'EL-B'!#REF!</definedName>
    <definedName name="Rozpočet1_42" localSheetId="6">'EL-A'!$B$489:$F$489</definedName>
    <definedName name="Rozpočet1_42" localSheetId="12">'EL-B'!$B$511:$F$511</definedName>
    <definedName name="Rozpočet1_5" localSheetId="6">'EL-A'!#REF!</definedName>
    <definedName name="Rozpočet1_5" localSheetId="12">'EL-B'!#REF!</definedName>
    <definedName name="Rozpočet1_6" localSheetId="6">'EL-A'!#REF!</definedName>
    <definedName name="Rozpočet1_6" localSheetId="12">'EL-B'!#REF!</definedName>
    <definedName name="Rozpočet1_7" localSheetId="6">'EL-A'!#REF!</definedName>
    <definedName name="Rozpočet1_7" localSheetId="12">'EL-B'!#REF!</definedName>
    <definedName name="Rozpočet1_76" localSheetId="6">'EL-A'!#REF!</definedName>
    <definedName name="Rozpočet1_76" localSheetId="12">'EL-B'!#REF!</definedName>
    <definedName name="Rozpočet1_77" localSheetId="6">'EL-A'!#REF!</definedName>
    <definedName name="Rozpočet1_77" localSheetId="12">'EL-B'!#REF!</definedName>
    <definedName name="Rozpočet1_78" localSheetId="6">'EL-A'!$B$465:$F$465</definedName>
    <definedName name="Rozpočet1_78" localSheetId="12">'EL-B'!$B$464:$F$464</definedName>
    <definedName name="Rozpočet1_8" localSheetId="6">'EL-A'!#REF!</definedName>
    <definedName name="Rozpočet1_8" localSheetId="12">'EL-B'!#REF!</definedName>
    <definedName name="Rozpočet1_81" localSheetId="6">'EL-A'!$B$306:$F$306</definedName>
    <definedName name="Rozpočet1_81" localSheetId="12">'EL-B'!$B$303:$F$303</definedName>
    <definedName name="Rozpočet1_86" localSheetId="6">'EL-A'!#REF!</definedName>
    <definedName name="Rozpočet1_86" localSheetId="12">'EL-B'!#REF!</definedName>
    <definedName name="Rozpočet1_9" localSheetId="6">'EL-A'!#REF!</definedName>
    <definedName name="Rozpočet1_9" localSheetId="12">'EL-B'!#REF!</definedName>
    <definedName name="Rozpočet1_90" localSheetId="6">'EL-A'!#REF!</definedName>
    <definedName name="Rozpočet1_90" localSheetId="12">'EL-B'!#REF!</definedName>
    <definedName name="Rozpočet1_91" localSheetId="6">'EL-A'!#REF!</definedName>
    <definedName name="Rozpočet1_91" localSheetId="12">'EL-B'!#REF!</definedName>
    <definedName name="Rozpočet1_92" localSheetId="6">'EL-A'!$B$247:$F$247</definedName>
    <definedName name="Rozpočet1_92" localSheetId="12">'EL-B'!$B$247:$F$247</definedName>
    <definedName name="Rozpočet1_93" localSheetId="6">'EL-A'!$B$82:$F$82</definedName>
    <definedName name="Rozpočet1_93" localSheetId="12">'EL-B'!$B$79:$F$79</definedName>
    <definedName name="Rozpočet1_94" localSheetId="6">'EL-A'!#REF!</definedName>
    <definedName name="Rozpočet1_94" localSheetId="12">'EL-B'!#REF!</definedName>
    <definedName name="Rozpočet1_95" localSheetId="6">'EL-A'!$B$369:$F$369</definedName>
    <definedName name="Rozpočet1_95" localSheetId="12">'EL-B'!$B$368:$F$368</definedName>
    <definedName name="Rozpočet1_99" localSheetId="6">'EL-A'!#REF!</definedName>
    <definedName name="Rozpočet1_99" localSheetId="12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8" l="1"/>
  <c r="J36" i="18"/>
  <c r="J37" i="18"/>
  <c r="E85" i="18"/>
  <c r="E87" i="18"/>
  <c r="F89" i="18"/>
  <c r="J89" i="18"/>
  <c r="F91" i="18"/>
  <c r="J91" i="18"/>
  <c r="F92" i="18"/>
  <c r="J92" i="18"/>
  <c r="E109" i="18"/>
  <c r="E111" i="18"/>
  <c r="F113" i="18"/>
  <c r="J113" i="18"/>
  <c r="F115" i="18"/>
  <c r="J115" i="18"/>
  <c r="F116" i="18"/>
  <c r="J116" i="18"/>
  <c r="J121" i="18"/>
  <c r="P121" i="18"/>
  <c r="R121" i="18"/>
  <c r="T121" i="18"/>
  <c r="BE121" i="18"/>
  <c r="BF121" i="18"/>
  <c r="BG121" i="18"/>
  <c r="F35" i="18" s="1"/>
  <c r="BH121" i="18"/>
  <c r="F36" i="18" s="1"/>
  <c r="BI121" i="18"/>
  <c r="F37" i="18" s="1"/>
  <c r="BK121" i="18"/>
  <c r="BK120" i="18" s="1"/>
  <c r="J123" i="18"/>
  <c r="BE123" i="18" s="1"/>
  <c r="P123" i="18"/>
  <c r="R123" i="18"/>
  <c r="T123" i="18"/>
  <c r="BF123" i="18"/>
  <c r="F34" i="18" s="1"/>
  <c r="BG123" i="18"/>
  <c r="BH123" i="18"/>
  <c r="BI123" i="18"/>
  <c r="BK123" i="18"/>
  <c r="J126" i="18"/>
  <c r="BE126" i="18" s="1"/>
  <c r="P126" i="18"/>
  <c r="R126" i="18"/>
  <c r="T126" i="18"/>
  <c r="BF126" i="18"/>
  <c r="BG126" i="18"/>
  <c r="BH126" i="18"/>
  <c r="BI126" i="18"/>
  <c r="BK126" i="18"/>
  <c r="J128" i="18"/>
  <c r="P128" i="18"/>
  <c r="R128" i="18"/>
  <c r="T128" i="18"/>
  <c r="BE128" i="18"/>
  <c r="BF128" i="18"/>
  <c r="BG128" i="18"/>
  <c r="BH128" i="18"/>
  <c r="BI128" i="18"/>
  <c r="BK128" i="18"/>
  <c r="J133" i="18"/>
  <c r="BE133" i="18" s="1"/>
  <c r="P133" i="18"/>
  <c r="R133" i="18"/>
  <c r="T133" i="18"/>
  <c r="BF133" i="18"/>
  <c r="BG133" i="18"/>
  <c r="BH133" i="18"/>
  <c r="BI133" i="18"/>
  <c r="BK133" i="18"/>
  <c r="J135" i="18"/>
  <c r="BE135" i="18" s="1"/>
  <c r="P135" i="18"/>
  <c r="R135" i="18"/>
  <c r="T135" i="18"/>
  <c r="BF135" i="18"/>
  <c r="BG135" i="18"/>
  <c r="BH135" i="18"/>
  <c r="BI135" i="18"/>
  <c r="BK135" i="18"/>
  <c r="J137" i="18"/>
  <c r="P137" i="18"/>
  <c r="R137" i="18"/>
  <c r="T137" i="18"/>
  <c r="BE137" i="18"/>
  <c r="BF137" i="18"/>
  <c r="BG137" i="18"/>
  <c r="BH137" i="18"/>
  <c r="BI137" i="18"/>
  <c r="BK137" i="18"/>
  <c r="J142" i="18"/>
  <c r="BE142" i="18" s="1"/>
  <c r="P142" i="18"/>
  <c r="R142" i="18"/>
  <c r="T142" i="18"/>
  <c r="BF142" i="18"/>
  <c r="BG142" i="18"/>
  <c r="BH142" i="18"/>
  <c r="BI142" i="18"/>
  <c r="BK142" i="18"/>
  <c r="R143" i="18"/>
  <c r="J144" i="18"/>
  <c r="BE144" i="18" s="1"/>
  <c r="P144" i="18"/>
  <c r="R144" i="18"/>
  <c r="T144" i="18"/>
  <c r="T143" i="18" s="1"/>
  <c r="BF144" i="18"/>
  <c r="BG144" i="18"/>
  <c r="BH144" i="18"/>
  <c r="BI144" i="18"/>
  <c r="BK144" i="18"/>
  <c r="BK143" i="18" s="1"/>
  <c r="J143" i="18" s="1"/>
  <c r="J98" i="18" s="1"/>
  <c r="J146" i="18"/>
  <c r="P146" i="18"/>
  <c r="R146" i="18"/>
  <c r="T146" i="18"/>
  <c r="BE146" i="18"/>
  <c r="BF146" i="18"/>
  <c r="J34" i="18" s="1"/>
  <c r="BG146" i="18"/>
  <c r="BH146" i="18"/>
  <c r="BI146" i="18"/>
  <c r="BK146" i="18"/>
  <c r="J147" i="18"/>
  <c r="BE147" i="18" s="1"/>
  <c r="P147" i="18"/>
  <c r="P143" i="18" s="1"/>
  <c r="R147" i="18"/>
  <c r="T147" i="18"/>
  <c r="BF147" i="18"/>
  <c r="BG147" i="18"/>
  <c r="BH147" i="18"/>
  <c r="BI147" i="18"/>
  <c r="BK147" i="18"/>
  <c r="T148" i="18"/>
  <c r="J149" i="18"/>
  <c r="P149" i="18"/>
  <c r="P148" i="18" s="1"/>
  <c r="R149" i="18"/>
  <c r="T149" i="18"/>
  <c r="BE149" i="18"/>
  <c r="BF149" i="18"/>
  <c r="BG149" i="18"/>
  <c r="BH149" i="18"/>
  <c r="BI149" i="18"/>
  <c r="BK149" i="18"/>
  <c r="BK148" i="18" s="1"/>
  <c r="J148" i="18" s="1"/>
  <c r="J99" i="18" s="1"/>
  <c r="J150" i="18"/>
  <c r="BE150" i="18" s="1"/>
  <c r="P150" i="18"/>
  <c r="R150" i="18"/>
  <c r="T150" i="18"/>
  <c r="BF150" i="18"/>
  <c r="BG150" i="18"/>
  <c r="BH150" i="18"/>
  <c r="BI150" i="18"/>
  <c r="BK150" i="18"/>
  <c r="J152" i="18"/>
  <c r="BE152" i="18" s="1"/>
  <c r="P152" i="18"/>
  <c r="R152" i="18"/>
  <c r="R148" i="18" s="1"/>
  <c r="R120" i="18" s="1"/>
  <c r="R119" i="18" s="1"/>
  <c r="T152" i="18"/>
  <c r="BF152" i="18"/>
  <c r="BG152" i="18"/>
  <c r="BH152" i="18"/>
  <c r="BI152" i="18"/>
  <c r="BK152" i="18"/>
  <c r="J153" i="18"/>
  <c r="P153" i="18"/>
  <c r="R153" i="18"/>
  <c r="T153" i="18"/>
  <c r="BE153" i="18"/>
  <c r="BF153" i="18"/>
  <c r="BG153" i="18"/>
  <c r="BH153" i="18"/>
  <c r="BI153" i="18"/>
  <c r="BK153" i="18"/>
  <c r="J154" i="18"/>
  <c r="BE154" i="18" s="1"/>
  <c r="P154" i="18"/>
  <c r="R154" i="18"/>
  <c r="T154" i="18"/>
  <c r="BF154" i="18"/>
  <c r="BG154" i="18"/>
  <c r="BH154" i="18"/>
  <c r="BI154" i="18"/>
  <c r="BK154" i="18"/>
  <c r="J155" i="18"/>
  <c r="BE155" i="18" s="1"/>
  <c r="P155" i="18"/>
  <c r="R155" i="18"/>
  <c r="T155" i="18"/>
  <c r="BF155" i="18"/>
  <c r="BG155" i="18"/>
  <c r="BH155" i="18"/>
  <c r="BI155" i="18"/>
  <c r="BK155" i="18"/>
  <c r="J156" i="18"/>
  <c r="P156" i="18"/>
  <c r="R156" i="18"/>
  <c r="T156" i="18"/>
  <c r="BE156" i="18"/>
  <c r="BF156" i="18"/>
  <c r="BG156" i="18"/>
  <c r="BH156" i="18"/>
  <c r="BI156" i="18"/>
  <c r="BK156" i="18"/>
  <c r="J157" i="18"/>
  <c r="BE157" i="18" s="1"/>
  <c r="P157" i="18"/>
  <c r="R157" i="18"/>
  <c r="T157" i="18"/>
  <c r="BF157" i="18"/>
  <c r="BG157" i="18"/>
  <c r="BH157" i="18"/>
  <c r="BI157" i="18"/>
  <c r="BK157" i="18"/>
  <c r="J158" i="18"/>
  <c r="BE158" i="18" s="1"/>
  <c r="P158" i="18"/>
  <c r="R158" i="18"/>
  <c r="T158" i="18"/>
  <c r="BF158" i="18"/>
  <c r="BG158" i="18"/>
  <c r="BH158" i="18"/>
  <c r="BI158" i="18"/>
  <c r="BK158" i="18"/>
  <c r="J159" i="18"/>
  <c r="P159" i="18"/>
  <c r="R159" i="18"/>
  <c r="T159" i="18"/>
  <c r="BE159" i="18"/>
  <c r="BF159" i="18"/>
  <c r="BG159" i="18"/>
  <c r="BH159" i="18"/>
  <c r="BI159" i="18"/>
  <c r="BK159" i="18"/>
  <c r="J160" i="18"/>
  <c r="BE160" i="18" s="1"/>
  <c r="P160" i="18"/>
  <c r="R160" i="18"/>
  <c r="T160" i="18"/>
  <c r="BF160" i="18"/>
  <c r="BG160" i="18"/>
  <c r="BH160" i="18"/>
  <c r="BI160" i="18"/>
  <c r="BK160" i="18"/>
  <c r="J161" i="18"/>
  <c r="BE161" i="18" s="1"/>
  <c r="P161" i="18"/>
  <c r="R161" i="18"/>
  <c r="T161" i="18"/>
  <c r="BF161" i="18"/>
  <c r="BG161" i="18"/>
  <c r="BH161" i="18"/>
  <c r="BI161" i="18"/>
  <c r="BK161" i="18"/>
  <c r="F3" i="17"/>
  <c r="H3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F4" i="17"/>
  <c r="H4" i="17"/>
  <c r="F5" i="17"/>
  <c r="H5" i="17"/>
  <c r="F6" i="17"/>
  <c r="H6" i="17"/>
  <c r="F7" i="17"/>
  <c r="H7" i="17"/>
  <c r="F8" i="17"/>
  <c r="H8" i="17"/>
  <c r="F9" i="17"/>
  <c r="H9" i="17"/>
  <c r="F10" i="17"/>
  <c r="H10" i="17"/>
  <c r="F11" i="17"/>
  <c r="H11" i="17"/>
  <c r="F12" i="17"/>
  <c r="H12" i="17"/>
  <c r="F13" i="17"/>
  <c r="H13" i="17"/>
  <c r="F14" i="17"/>
  <c r="H14" i="17"/>
  <c r="F15" i="17"/>
  <c r="H15" i="17"/>
  <c r="F16" i="17"/>
  <c r="H16" i="17"/>
  <c r="F17" i="17"/>
  <c r="H17" i="17"/>
  <c r="F18" i="17"/>
  <c r="F71" i="17" s="1"/>
  <c r="H18" i="17"/>
  <c r="F19" i="17"/>
  <c r="H19" i="17"/>
  <c r="F20" i="17"/>
  <c r="H20" i="17"/>
  <c r="F21" i="17"/>
  <c r="H21" i="17"/>
  <c r="F22" i="17"/>
  <c r="H22" i="17"/>
  <c r="F23" i="17"/>
  <c r="H23" i="17"/>
  <c r="F24" i="17"/>
  <c r="H24" i="17"/>
  <c r="F25" i="17"/>
  <c r="H25" i="17"/>
  <c r="F26" i="17"/>
  <c r="H26" i="17"/>
  <c r="F27" i="17"/>
  <c r="H27" i="17"/>
  <c r="F28" i="17"/>
  <c r="H28" i="17"/>
  <c r="F29" i="17"/>
  <c r="H29" i="17"/>
  <c r="F30" i="17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38" i="17"/>
  <c r="H38" i="17"/>
  <c r="F39" i="17"/>
  <c r="H39" i="17"/>
  <c r="F40" i="17"/>
  <c r="H40" i="17"/>
  <c r="F41" i="17"/>
  <c r="H41" i="17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F54" i="17"/>
  <c r="H54" i="17"/>
  <c r="F55" i="17"/>
  <c r="H55" i="17"/>
  <c r="F56" i="17"/>
  <c r="H56" i="17"/>
  <c r="F57" i="17"/>
  <c r="H57" i="17"/>
  <c r="F58" i="17"/>
  <c r="H58" i="17"/>
  <c r="F59" i="17"/>
  <c r="H59" i="17"/>
  <c r="F60" i="17"/>
  <c r="H60" i="17"/>
  <c r="F61" i="17"/>
  <c r="H61" i="17"/>
  <c r="F62" i="17"/>
  <c r="H62" i="17"/>
  <c r="F63" i="17"/>
  <c r="H63" i="17"/>
  <c r="F64" i="17"/>
  <c r="H64" i="17"/>
  <c r="F65" i="17"/>
  <c r="H65" i="17"/>
  <c r="F66" i="17"/>
  <c r="H66" i="17"/>
  <c r="F67" i="17"/>
  <c r="H67" i="17"/>
  <c r="F68" i="17"/>
  <c r="H68" i="17"/>
  <c r="F69" i="17"/>
  <c r="H69" i="17"/>
  <c r="F70" i="17"/>
  <c r="H70" i="17"/>
  <c r="F80" i="17"/>
  <c r="H80" i="17"/>
  <c r="F81" i="17"/>
  <c r="H81" i="17"/>
  <c r="H98" i="17" s="1"/>
  <c r="F82" i="17"/>
  <c r="F98" i="17" s="1"/>
  <c r="H82" i="17"/>
  <c r="F83" i="17"/>
  <c r="H83" i="17"/>
  <c r="F84" i="17"/>
  <c r="H84" i="17"/>
  <c r="F85" i="17"/>
  <c r="H85" i="17"/>
  <c r="F86" i="17"/>
  <c r="H86" i="17"/>
  <c r="F87" i="17"/>
  <c r="H87" i="17"/>
  <c r="F88" i="17"/>
  <c r="H88" i="17"/>
  <c r="F89" i="17"/>
  <c r="H89" i="17"/>
  <c r="F90" i="17"/>
  <c r="H90" i="17"/>
  <c r="F91" i="17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107" i="17"/>
  <c r="F132" i="17" s="1"/>
  <c r="H107" i="17"/>
  <c r="H132" i="17" s="1"/>
  <c r="H134" i="17" s="1"/>
  <c r="F108" i="17"/>
  <c r="H108" i="17"/>
  <c r="F109" i="17"/>
  <c r="H109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16" i="17"/>
  <c r="H116" i="17"/>
  <c r="F117" i="17"/>
  <c r="H117" i="17"/>
  <c r="F118" i="17"/>
  <c r="H118" i="17"/>
  <c r="F119" i="17"/>
  <c r="H119" i="17"/>
  <c r="F120" i="17"/>
  <c r="H120" i="17"/>
  <c r="F121" i="17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F130" i="17"/>
  <c r="H130" i="17"/>
  <c r="F131" i="17"/>
  <c r="H131" i="17"/>
  <c r="F141" i="17"/>
  <c r="F154" i="17" s="1"/>
  <c r="H141" i="17"/>
  <c r="F142" i="17"/>
  <c r="H142" i="17"/>
  <c r="F143" i="17"/>
  <c r="H143" i="17"/>
  <c r="F144" i="17"/>
  <c r="H144" i="17"/>
  <c r="F145" i="17"/>
  <c r="H145" i="17"/>
  <c r="F146" i="17"/>
  <c r="H146" i="17"/>
  <c r="F147" i="17"/>
  <c r="H147" i="17"/>
  <c r="F148" i="17"/>
  <c r="H148" i="17"/>
  <c r="F149" i="17"/>
  <c r="H149" i="17"/>
  <c r="F150" i="17"/>
  <c r="H150" i="17"/>
  <c r="F151" i="17"/>
  <c r="H151" i="17"/>
  <c r="F152" i="17"/>
  <c r="H152" i="17"/>
  <c r="F153" i="17"/>
  <c r="H153" i="17"/>
  <c r="F163" i="17"/>
  <c r="H163" i="17"/>
  <c r="F164" i="17"/>
  <c r="H164" i="17"/>
  <c r="H175" i="17" s="1"/>
  <c r="F165" i="17"/>
  <c r="H165" i="17"/>
  <c r="F166" i="17"/>
  <c r="H166" i="17"/>
  <c r="F167" i="17"/>
  <c r="H167" i="17"/>
  <c r="F168" i="17"/>
  <c r="H168" i="17"/>
  <c r="F169" i="17"/>
  <c r="H169" i="17"/>
  <c r="F170" i="17"/>
  <c r="H170" i="17"/>
  <c r="F171" i="17"/>
  <c r="H171" i="17"/>
  <c r="F172" i="17"/>
  <c r="H172" i="17"/>
  <c r="F173" i="17"/>
  <c r="H173" i="17"/>
  <c r="F174" i="17"/>
  <c r="H174" i="17"/>
  <c r="F175" i="17"/>
  <c r="F184" i="17"/>
  <c r="F197" i="17" s="1"/>
  <c r="H184" i="17"/>
  <c r="H197" i="17" s="1"/>
  <c r="H199" i="17" s="1"/>
  <c r="F185" i="17"/>
  <c r="H185" i="17"/>
  <c r="F186" i="17"/>
  <c r="H186" i="17"/>
  <c r="F187" i="17"/>
  <c r="H187" i="17"/>
  <c r="F188" i="17"/>
  <c r="H188" i="17"/>
  <c r="F189" i="17"/>
  <c r="H189" i="17"/>
  <c r="F190" i="17"/>
  <c r="H190" i="17"/>
  <c r="F191" i="17"/>
  <c r="H191" i="17"/>
  <c r="F192" i="17"/>
  <c r="H192" i="17"/>
  <c r="F193" i="17"/>
  <c r="H193" i="17"/>
  <c r="F194" i="17"/>
  <c r="H194" i="17"/>
  <c r="F195" i="17"/>
  <c r="H195" i="17"/>
  <c r="F196" i="17"/>
  <c r="H196" i="17"/>
  <c r="F206" i="17"/>
  <c r="F219" i="17" s="1"/>
  <c r="H206" i="17"/>
  <c r="F207" i="17"/>
  <c r="H207" i="17"/>
  <c r="F208" i="17"/>
  <c r="H208" i="17"/>
  <c r="F209" i="17"/>
  <c r="H209" i="17"/>
  <c r="F210" i="17"/>
  <c r="H210" i="17"/>
  <c r="F211" i="17"/>
  <c r="H211" i="17"/>
  <c r="F212" i="17"/>
  <c r="H212" i="17"/>
  <c r="F213" i="17"/>
  <c r="H213" i="17"/>
  <c r="F214" i="17"/>
  <c r="H214" i="17"/>
  <c r="F215" i="17"/>
  <c r="H215" i="17"/>
  <c r="F216" i="17"/>
  <c r="H216" i="17"/>
  <c r="F217" i="17"/>
  <c r="H217" i="17"/>
  <c r="F218" i="17"/>
  <c r="H218" i="17"/>
  <c r="F228" i="17"/>
  <c r="H228" i="17"/>
  <c r="F229" i="17"/>
  <c r="H229" i="17"/>
  <c r="F230" i="17"/>
  <c r="H230" i="17"/>
  <c r="F231" i="17"/>
  <c r="H231" i="17"/>
  <c r="F232" i="17"/>
  <c r="H232" i="17"/>
  <c r="F233" i="17"/>
  <c r="H233" i="17"/>
  <c r="F234" i="17"/>
  <c r="H234" i="17"/>
  <c r="F235" i="17"/>
  <c r="H235" i="17"/>
  <c r="F236" i="17"/>
  <c r="H236" i="17"/>
  <c r="F237" i="17"/>
  <c r="H237" i="17"/>
  <c r="F238" i="17"/>
  <c r="H238" i="17"/>
  <c r="H239" i="17"/>
  <c r="H241" i="17" s="1"/>
  <c r="H242" i="17" s="1"/>
  <c r="G519" i="17" s="1"/>
  <c r="F248" i="17"/>
  <c r="H248" i="17"/>
  <c r="F249" i="17"/>
  <c r="H249" i="17"/>
  <c r="F250" i="17"/>
  <c r="H250" i="17"/>
  <c r="F251" i="17"/>
  <c r="H251" i="17"/>
  <c r="F252" i="17"/>
  <c r="H252" i="17"/>
  <c r="F253" i="17"/>
  <c r="H253" i="17"/>
  <c r="F254" i="17"/>
  <c r="H254" i="17"/>
  <c r="F255" i="17"/>
  <c r="H255" i="17"/>
  <c r="F256" i="17"/>
  <c r="H256" i="17"/>
  <c r="F257" i="17"/>
  <c r="H257" i="17"/>
  <c r="F258" i="17"/>
  <c r="H258" i="17"/>
  <c r="F259" i="17"/>
  <c r="H259" i="17"/>
  <c r="F260" i="17"/>
  <c r="H260" i="17"/>
  <c r="F261" i="17"/>
  <c r="H261" i="17"/>
  <c r="H265" i="17" s="1"/>
  <c r="F262" i="17"/>
  <c r="H262" i="17"/>
  <c r="F263" i="17"/>
  <c r="H263" i="17"/>
  <c r="F264" i="17"/>
  <c r="H264" i="17"/>
  <c r="F265" i="17"/>
  <c r="F266" i="17" s="1"/>
  <c r="F268" i="17"/>
  <c r="E520" i="17" s="1"/>
  <c r="F274" i="17"/>
  <c r="H274" i="17"/>
  <c r="F275" i="17"/>
  <c r="H275" i="17"/>
  <c r="H295" i="17" s="1"/>
  <c r="F276" i="17"/>
  <c r="H276" i="17"/>
  <c r="F277" i="17"/>
  <c r="H277" i="17"/>
  <c r="F278" i="17"/>
  <c r="H278" i="17"/>
  <c r="F279" i="17"/>
  <c r="F295" i="17" s="1"/>
  <c r="H279" i="17"/>
  <c r="F280" i="17"/>
  <c r="H280" i="17"/>
  <c r="F281" i="17"/>
  <c r="H281" i="17"/>
  <c r="F282" i="17"/>
  <c r="H282" i="17"/>
  <c r="F283" i="17"/>
  <c r="H283" i="17"/>
  <c r="F284" i="17"/>
  <c r="H284" i="17"/>
  <c r="F285" i="17"/>
  <c r="H285" i="17"/>
  <c r="F286" i="17"/>
  <c r="H286" i="17"/>
  <c r="F287" i="17"/>
  <c r="H287" i="17"/>
  <c r="F288" i="17"/>
  <c r="H288" i="17"/>
  <c r="F289" i="17"/>
  <c r="H289" i="17"/>
  <c r="F290" i="17"/>
  <c r="H290" i="17"/>
  <c r="F291" i="17"/>
  <c r="H291" i="17"/>
  <c r="F292" i="17"/>
  <c r="H292" i="17"/>
  <c r="F293" i="17"/>
  <c r="H293" i="17"/>
  <c r="F294" i="17"/>
  <c r="H294" i="17"/>
  <c r="F304" i="17"/>
  <c r="H304" i="17"/>
  <c r="F305" i="17"/>
  <c r="F360" i="17" s="1"/>
  <c r="H305" i="17"/>
  <c r="F306" i="17"/>
  <c r="H306" i="17"/>
  <c r="F307" i="17"/>
  <c r="H307" i="17"/>
  <c r="F308" i="17"/>
  <c r="H308" i="17"/>
  <c r="H360" i="17" s="1"/>
  <c r="F309" i="17"/>
  <c r="H309" i="17"/>
  <c r="F310" i="17"/>
  <c r="H310" i="17"/>
  <c r="F311" i="17"/>
  <c r="H311" i="17"/>
  <c r="F312" i="17"/>
  <c r="H312" i="17"/>
  <c r="F313" i="17"/>
  <c r="H313" i="17"/>
  <c r="F314" i="17"/>
  <c r="H314" i="17"/>
  <c r="F315" i="17"/>
  <c r="H315" i="17"/>
  <c r="F316" i="17"/>
  <c r="H316" i="17"/>
  <c r="F317" i="17"/>
  <c r="H317" i="17"/>
  <c r="F318" i="17"/>
  <c r="H318" i="17"/>
  <c r="F319" i="17"/>
  <c r="H319" i="17"/>
  <c r="F320" i="17"/>
  <c r="H320" i="17"/>
  <c r="F321" i="17"/>
  <c r="H321" i="17"/>
  <c r="F322" i="17"/>
  <c r="H322" i="17"/>
  <c r="F323" i="17"/>
  <c r="H323" i="17"/>
  <c r="F324" i="17"/>
  <c r="H324" i="17"/>
  <c r="F325" i="17"/>
  <c r="H325" i="17"/>
  <c r="F326" i="17"/>
  <c r="H326" i="17"/>
  <c r="F327" i="17"/>
  <c r="H327" i="17"/>
  <c r="F328" i="17"/>
  <c r="H328" i="17"/>
  <c r="F329" i="17"/>
  <c r="H329" i="17"/>
  <c r="F330" i="17"/>
  <c r="H330" i="17"/>
  <c r="F331" i="17"/>
  <c r="H331" i="17"/>
  <c r="F332" i="17"/>
  <c r="H332" i="17"/>
  <c r="F333" i="17"/>
  <c r="H333" i="17"/>
  <c r="F334" i="17"/>
  <c r="H334" i="17"/>
  <c r="F335" i="17"/>
  <c r="H335" i="17"/>
  <c r="F336" i="17"/>
  <c r="H336" i="17"/>
  <c r="F337" i="17"/>
  <c r="H337" i="17"/>
  <c r="F338" i="17"/>
  <c r="H338" i="17"/>
  <c r="F339" i="17"/>
  <c r="H339" i="17"/>
  <c r="F340" i="17"/>
  <c r="H340" i="17"/>
  <c r="F341" i="17"/>
  <c r="H341" i="17"/>
  <c r="F342" i="17"/>
  <c r="H342" i="17"/>
  <c r="F343" i="17"/>
  <c r="H343" i="17"/>
  <c r="F344" i="17"/>
  <c r="H344" i="17"/>
  <c r="F345" i="17"/>
  <c r="H345" i="17"/>
  <c r="F346" i="17"/>
  <c r="H346" i="17"/>
  <c r="F347" i="17"/>
  <c r="H347" i="17"/>
  <c r="F348" i="17"/>
  <c r="H348" i="17"/>
  <c r="F349" i="17"/>
  <c r="H349" i="17"/>
  <c r="F350" i="17"/>
  <c r="H350" i="17"/>
  <c r="F351" i="17"/>
  <c r="H351" i="17"/>
  <c r="F352" i="17"/>
  <c r="H352" i="17"/>
  <c r="F353" i="17"/>
  <c r="H353" i="17"/>
  <c r="F354" i="17"/>
  <c r="H354" i="17"/>
  <c r="F355" i="17"/>
  <c r="H355" i="17"/>
  <c r="F356" i="17"/>
  <c r="H356" i="17"/>
  <c r="F357" i="17"/>
  <c r="H357" i="17"/>
  <c r="F358" i="17"/>
  <c r="H358" i="17"/>
  <c r="F359" i="17"/>
  <c r="H359" i="17"/>
  <c r="F369" i="17"/>
  <c r="H369" i="17"/>
  <c r="H394" i="17" s="1"/>
  <c r="F370" i="17"/>
  <c r="H370" i="17"/>
  <c r="F371" i="17"/>
  <c r="H371" i="17"/>
  <c r="F372" i="17"/>
  <c r="H372" i="17"/>
  <c r="F373" i="17"/>
  <c r="H373" i="17"/>
  <c r="F374" i="17"/>
  <c r="H374" i="17"/>
  <c r="F375" i="17"/>
  <c r="H375" i="17"/>
  <c r="F376" i="17"/>
  <c r="H376" i="17"/>
  <c r="F377" i="17"/>
  <c r="H377" i="17"/>
  <c r="F378" i="17"/>
  <c r="H378" i="17"/>
  <c r="F379" i="17"/>
  <c r="H379" i="17"/>
  <c r="F380" i="17"/>
  <c r="H380" i="17"/>
  <c r="F381" i="17"/>
  <c r="H381" i="17"/>
  <c r="F382" i="17"/>
  <c r="H382" i="17"/>
  <c r="F383" i="17"/>
  <c r="H383" i="17"/>
  <c r="F384" i="17"/>
  <c r="H384" i="17"/>
  <c r="F385" i="17"/>
  <c r="H385" i="17"/>
  <c r="F386" i="17"/>
  <c r="H386" i="17"/>
  <c r="F387" i="17"/>
  <c r="H387" i="17"/>
  <c r="F388" i="17"/>
  <c r="H388" i="17"/>
  <c r="F389" i="17"/>
  <c r="H389" i="17"/>
  <c r="F390" i="17"/>
  <c r="H390" i="17"/>
  <c r="F391" i="17"/>
  <c r="H391" i="17"/>
  <c r="F392" i="17"/>
  <c r="H392" i="17"/>
  <c r="F393" i="17"/>
  <c r="H393" i="17"/>
  <c r="F394" i="17"/>
  <c r="F395" i="17" s="1"/>
  <c r="F397" i="17"/>
  <c r="F403" i="17"/>
  <c r="H403" i="17"/>
  <c r="F404" i="17"/>
  <c r="F418" i="17" s="1"/>
  <c r="H404" i="17"/>
  <c r="F405" i="17"/>
  <c r="H405" i="17"/>
  <c r="F406" i="17"/>
  <c r="H406" i="17"/>
  <c r="F407" i="17"/>
  <c r="H407" i="17"/>
  <c r="F408" i="17"/>
  <c r="H408" i="17"/>
  <c r="F409" i="17"/>
  <c r="H409" i="17"/>
  <c r="F410" i="17"/>
  <c r="H410" i="17"/>
  <c r="F411" i="17"/>
  <c r="H411" i="17"/>
  <c r="F412" i="17"/>
  <c r="H412" i="17"/>
  <c r="F413" i="17"/>
  <c r="H413" i="17"/>
  <c r="F414" i="17"/>
  <c r="H414" i="17"/>
  <c r="F415" i="17"/>
  <c r="H415" i="17"/>
  <c r="F416" i="17"/>
  <c r="H416" i="17"/>
  <c r="F417" i="17"/>
  <c r="H417" i="17"/>
  <c r="H418" i="17"/>
  <c r="H420" i="17" s="1"/>
  <c r="H421" i="17" s="1"/>
  <c r="G524" i="17" s="1"/>
  <c r="F427" i="17"/>
  <c r="H427" i="17"/>
  <c r="F428" i="17"/>
  <c r="F437" i="17" s="1"/>
  <c r="H428" i="17"/>
  <c r="H437" i="17" s="1"/>
  <c r="F429" i="17"/>
  <c r="H429" i="17"/>
  <c r="F430" i="17"/>
  <c r="H430" i="17"/>
  <c r="F431" i="17"/>
  <c r="H431" i="17"/>
  <c r="F432" i="17"/>
  <c r="H432" i="17"/>
  <c r="F433" i="17"/>
  <c r="H433" i="17"/>
  <c r="F434" i="17"/>
  <c r="H434" i="17"/>
  <c r="F435" i="17"/>
  <c r="H435" i="17"/>
  <c r="F436" i="17"/>
  <c r="H436" i="17"/>
  <c r="F446" i="17"/>
  <c r="H446" i="17"/>
  <c r="F447" i="17"/>
  <c r="H447" i="17"/>
  <c r="H456" i="17" s="1"/>
  <c r="F448" i="17"/>
  <c r="H448" i="17"/>
  <c r="F449" i="17"/>
  <c r="H449" i="17"/>
  <c r="F450" i="17"/>
  <c r="F456" i="17" s="1"/>
  <c r="H450" i="17"/>
  <c r="F451" i="17"/>
  <c r="H451" i="17"/>
  <c r="F452" i="17"/>
  <c r="H452" i="17"/>
  <c r="F453" i="17"/>
  <c r="H453" i="17"/>
  <c r="F454" i="17"/>
  <c r="H454" i="17"/>
  <c r="F455" i="17"/>
  <c r="H455" i="17"/>
  <c r="F465" i="17"/>
  <c r="F470" i="17" s="1"/>
  <c r="H465" i="17"/>
  <c r="H470" i="17" s="1"/>
  <c r="F466" i="17"/>
  <c r="H466" i="17"/>
  <c r="F467" i="17"/>
  <c r="H467" i="17"/>
  <c r="F468" i="17"/>
  <c r="H468" i="17"/>
  <c r="F469" i="17"/>
  <c r="H469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E523" i="17"/>
  <c r="B524" i="17"/>
  <c r="B525" i="17"/>
  <c r="B526" i="17"/>
  <c r="B527" i="17"/>
  <c r="E536" i="17"/>
  <c r="G536" i="17" s="1"/>
  <c r="J35" i="15"/>
  <c r="J36" i="15"/>
  <c r="J37" i="15"/>
  <c r="E85" i="15"/>
  <c r="E87" i="15"/>
  <c r="F89" i="15"/>
  <c r="J89" i="15"/>
  <c r="F91" i="15"/>
  <c r="J91" i="15"/>
  <c r="F92" i="15"/>
  <c r="J92" i="15"/>
  <c r="E109" i="15"/>
  <c r="E111" i="15"/>
  <c r="F113" i="15"/>
  <c r="J113" i="15"/>
  <c r="F115" i="15"/>
  <c r="J115" i="15"/>
  <c r="F116" i="15"/>
  <c r="J116" i="15"/>
  <c r="J122" i="15"/>
  <c r="P122" i="15"/>
  <c r="R122" i="15"/>
  <c r="R121" i="15" s="1"/>
  <c r="R120" i="15" s="1"/>
  <c r="R119" i="15" s="1"/>
  <c r="T122" i="15"/>
  <c r="T121" i="15" s="1"/>
  <c r="T120" i="15" s="1"/>
  <c r="T119" i="15" s="1"/>
  <c r="BE122" i="15"/>
  <c r="F33" i="15" s="1"/>
  <c r="BF122" i="15"/>
  <c r="BG122" i="15"/>
  <c r="F35" i="15" s="1"/>
  <c r="BH122" i="15"/>
  <c r="BI122" i="15"/>
  <c r="F37" i="15" s="1"/>
  <c r="BK122" i="15"/>
  <c r="J123" i="15"/>
  <c r="P123" i="15"/>
  <c r="P121" i="15" s="1"/>
  <c r="P120" i="15" s="1"/>
  <c r="P119" i="15" s="1"/>
  <c r="R123" i="15"/>
  <c r="T123" i="15"/>
  <c r="BE123" i="15"/>
  <c r="BF123" i="15"/>
  <c r="BG123" i="15"/>
  <c r="BH123" i="15"/>
  <c r="F36" i="15" s="1"/>
  <c r="BI123" i="15"/>
  <c r="BK123" i="15"/>
  <c r="J124" i="15"/>
  <c r="BF124" i="15" s="1"/>
  <c r="P124" i="15"/>
  <c r="R124" i="15"/>
  <c r="T124" i="15"/>
  <c r="BE124" i="15"/>
  <c r="BG124" i="15"/>
  <c r="BH124" i="15"/>
  <c r="BI124" i="15"/>
  <c r="BK124" i="15"/>
  <c r="BK121" i="15" s="1"/>
  <c r="J125" i="15"/>
  <c r="P125" i="15"/>
  <c r="R125" i="15"/>
  <c r="T125" i="15"/>
  <c r="BE125" i="15"/>
  <c r="BF125" i="15"/>
  <c r="BG125" i="15"/>
  <c r="BH125" i="15"/>
  <c r="BI125" i="15"/>
  <c r="BK125" i="15"/>
  <c r="J126" i="15"/>
  <c r="P126" i="15"/>
  <c r="R126" i="15"/>
  <c r="T126" i="15"/>
  <c r="BE126" i="15"/>
  <c r="BF126" i="15"/>
  <c r="BG126" i="15"/>
  <c r="BH126" i="15"/>
  <c r="BI126" i="15"/>
  <c r="BK126" i="15"/>
  <c r="J127" i="15"/>
  <c r="BF127" i="15" s="1"/>
  <c r="P127" i="15"/>
  <c r="R127" i="15"/>
  <c r="T127" i="15"/>
  <c r="BE127" i="15"/>
  <c r="BG127" i="15"/>
  <c r="BH127" i="15"/>
  <c r="BI127" i="15"/>
  <c r="BK127" i="15"/>
  <c r="J128" i="15"/>
  <c r="P128" i="15"/>
  <c r="R128" i="15"/>
  <c r="T128" i="15"/>
  <c r="BE128" i="15"/>
  <c r="BF128" i="15"/>
  <c r="BG128" i="15"/>
  <c r="BH128" i="15"/>
  <c r="BI128" i="15"/>
  <c r="BK128" i="15"/>
  <c r="J129" i="15"/>
  <c r="P129" i="15"/>
  <c r="R129" i="15"/>
  <c r="T129" i="15"/>
  <c r="BE129" i="15"/>
  <c r="BF129" i="15"/>
  <c r="BG129" i="15"/>
  <c r="BH129" i="15"/>
  <c r="BI129" i="15"/>
  <c r="BK129" i="15"/>
  <c r="J130" i="15"/>
  <c r="BF130" i="15" s="1"/>
  <c r="P130" i="15"/>
  <c r="R130" i="15"/>
  <c r="T130" i="15"/>
  <c r="BE130" i="15"/>
  <c r="BG130" i="15"/>
  <c r="BH130" i="15"/>
  <c r="BI130" i="15"/>
  <c r="BK130" i="15"/>
  <c r="J131" i="15"/>
  <c r="P131" i="15"/>
  <c r="R131" i="15"/>
  <c r="T131" i="15"/>
  <c r="BE131" i="15"/>
  <c r="BF131" i="15"/>
  <c r="BG131" i="15"/>
  <c r="BH131" i="15"/>
  <c r="BI131" i="15"/>
  <c r="BK131" i="15"/>
  <c r="J132" i="15"/>
  <c r="P132" i="15"/>
  <c r="R132" i="15"/>
  <c r="T132" i="15"/>
  <c r="BE132" i="15"/>
  <c r="BF132" i="15"/>
  <c r="BG132" i="15"/>
  <c r="BH132" i="15"/>
  <c r="BI132" i="15"/>
  <c r="BK132" i="15"/>
  <c r="J133" i="15"/>
  <c r="BF133" i="15" s="1"/>
  <c r="P133" i="15"/>
  <c r="R133" i="15"/>
  <c r="T133" i="15"/>
  <c r="BE133" i="15"/>
  <c r="BG133" i="15"/>
  <c r="BH133" i="15"/>
  <c r="BI133" i="15"/>
  <c r="BK133" i="15"/>
  <c r="J134" i="15"/>
  <c r="P134" i="15"/>
  <c r="R134" i="15"/>
  <c r="T134" i="15"/>
  <c r="BE134" i="15"/>
  <c r="BF134" i="15"/>
  <c r="BG134" i="15"/>
  <c r="BH134" i="15"/>
  <c r="BI134" i="15"/>
  <c r="BK134" i="15"/>
  <c r="J135" i="15"/>
  <c r="P135" i="15"/>
  <c r="R135" i="15"/>
  <c r="T135" i="15"/>
  <c r="BE135" i="15"/>
  <c r="BF135" i="15"/>
  <c r="BG135" i="15"/>
  <c r="BH135" i="15"/>
  <c r="BI135" i="15"/>
  <c r="BK135" i="15"/>
  <c r="J136" i="15"/>
  <c r="BF136" i="15" s="1"/>
  <c r="P136" i="15"/>
  <c r="R136" i="15"/>
  <c r="T136" i="15"/>
  <c r="BE136" i="15"/>
  <c r="BG136" i="15"/>
  <c r="BH136" i="15"/>
  <c r="BI136" i="15"/>
  <c r="BK136" i="15"/>
  <c r="J137" i="15"/>
  <c r="P137" i="15"/>
  <c r="R137" i="15"/>
  <c r="T137" i="15"/>
  <c r="BE137" i="15"/>
  <c r="BF137" i="15"/>
  <c r="BG137" i="15"/>
  <c r="BH137" i="15"/>
  <c r="BI137" i="15"/>
  <c r="BK137" i="15"/>
  <c r="J138" i="15"/>
  <c r="P138" i="15"/>
  <c r="R138" i="15"/>
  <c r="T138" i="15"/>
  <c r="BE138" i="15"/>
  <c r="BF138" i="15"/>
  <c r="BG138" i="15"/>
  <c r="BH138" i="15"/>
  <c r="BI138" i="15"/>
  <c r="BK138" i="15"/>
  <c r="J139" i="15"/>
  <c r="BF139" i="15" s="1"/>
  <c r="P139" i="15"/>
  <c r="R139" i="15"/>
  <c r="T139" i="15"/>
  <c r="BE139" i="15"/>
  <c r="BG139" i="15"/>
  <c r="BH139" i="15"/>
  <c r="BI139" i="15"/>
  <c r="BK139" i="15"/>
  <c r="J140" i="15"/>
  <c r="P140" i="15"/>
  <c r="R140" i="15"/>
  <c r="T140" i="15"/>
  <c r="BE140" i="15"/>
  <c r="BF140" i="15"/>
  <c r="BG140" i="15"/>
  <c r="BH140" i="15"/>
  <c r="BI140" i="15"/>
  <c r="BK140" i="15"/>
  <c r="J141" i="15"/>
  <c r="P141" i="15"/>
  <c r="R141" i="15"/>
  <c r="T141" i="15"/>
  <c r="BE141" i="15"/>
  <c r="BF141" i="15"/>
  <c r="BG141" i="15"/>
  <c r="BH141" i="15"/>
  <c r="BI141" i="15"/>
  <c r="BK141" i="15"/>
  <c r="J142" i="15"/>
  <c r="BF142" i="15" s="1"/>
  <c r="P142" i="15"/>
  <c r="R142" i="15"/>
  <c r="T142" i="15"/>
  <c r="BE142" i="15"/>
  <c r="BG142" i="15"/>
  <c r="BH142" i="15"/>
  <c r="BI142" i="15"/>
  <c r="BK142" i="15"/>
  <c r="J143" i="15"/>
  <c r="P143" i="15"/>
  <c r="R143" i="15"/>
  <c r="T143" i="15"/>
  <c r="BE143" i="15"/>
  <c r="BF143" i="15"/>
  <c r="BG143" i="15"/>
  <c r="BH143" i="15"/>
  <c r="BI143" i="15"/>
  <c r="BK143" i="15"/>
  <c r="J144" i="15"/>
  <c r="P144" i="15"/>
  <c r="R144" i="15"/>
  <c r="T144" i="15"/>
  <c r="BE144" i="15"/>
  <c r="BF144" i="15"/>
  <c r="BG144" i="15"/>
  <c r="BH144" i="15"/>
  <c r="BI144" i="15"/>
  <c r="BK144" i="15"/>
  <c r="J145" i="15"/>
  <c r="BF145" i="15" s="1"/>
  <c r="P145" i="15"/>
  <c r="R145" i="15"/>
  <c r="T145" i="15"/>
  <c r="BE145" i="15"/>
  <c r="BG145" i="15"/>
  <c r="BH145" i="15"/>
  <c r="BI145" i="15"/>
  <c r="BK145" i="15"/>
  <c r="J146" i="15"/>
  <c r="P146" i="15"/>
  <c r="R146" i="15"/>
  <c r="T146" i="15"/>
  <c r="BE146" i="15"/>
  <c r="BF146" i="15"/>
  <c r="BG146" i="15"/>
  <c r="BH146" i="15"/>
  <c r="BI146" i="15"/>
  <c r="BK146" i="15"/>
  <c r="J147" i="15"/>
  <c r="P147" i="15"/>
  <c r="R147" i="15"/>
  <c r="T147" i="15"/>
  <c r="BE147" i="15"/>
  <c r="BF147" i="15"/>
  <c r="BG147" i="15"/>
  <c r="BH147" i="15"/>
  <c r="BI147" i="15"/>
  <c r="BK147" i="15"/>
  <c r="J148" i="15"/>
  <c r="BF148" i="15" s="1"/>
  <c r="P148" i="15"/>
  <c r="R148" i="15"/>
  <c r="T148" i="15"/>
  <c r="BE148" i="15"/>
  <c r="BG148" i="15"/>
  <c r="BH148" i="15"/>
  <c r="BI148" i="15"/>
  <c r="BK148" i="15"/>
  <c r="J150" i="15"/>
  <c r="P150" i="15"/>
  <c r="R150" i="15"/>
  <c r="T150" i="15"/>
  <c r="BE150" i="15"/>
  <c r="BF150" i="15"/>
  <c r="BG150" i="15"/>
  <c r="BH150" i="15"/>
  <c r="BI150" i="15"/>
  <c r="BK150" i="15"/>
  <c r="J151" i="15"/>
  <c r="P151" i="15"/>
  <c r="R151" i="15"/>
  <c r="T151" i="15"/>
  <c r="BE151" i="15"/>
  <c r="BF151" i="15"/>
  <c r="BG151" i="15"/>
  <c r="BH151" i="15"/>
  <c r="BI151" i="15"/>
  <c r="BK151" i="15"/>
  <c r="J152" i="15"/>
  <c r="BF152" i="15" s="1"/>
  <c r="P152" i="15"/>
  <c r="R152" i="15"/>
  <c r="T152" i="15"/>
  <c r="BE152" i="15"/>
  <c r="BG152" i="15"/>
  <c r="BH152" i="15"/>
  <c r="BI152" i="15"/>
  <c r="BK152" i="15"/>
  <c r="J153" i="15"/>
  <c r="P153" i="15"/>
  <c r="R153" i="15"/>
  <c r="T153" i="15"/>
  <c r="BE153" i="15"/>
  <c r="BF153" i="15"/>
  <c r="BG153" i="15"/>
  <c r="BH153" i="15"/>
  <c r="BI153" i="15"/>
  <c r="BK153" i="15"/>
  <c r="J154" i="15"/>
  <c r="P154" i="15"/>
  <c r="R154" i="15"/>
  <c r="T154" i="15"/>
  <c r="BE154" i="15"/>
  <c r="BF154" i="15"/>
  <c r="BG154" i="15"/>
  <c r="BH154" i="15"/>
  <c r="BI154" i="15"/>
  <c r="BK154" i="15"/>
  <c r="J155" i="15"/>
  <c r="BF155" i="15" s="1"/>
  <c r="P155" i="15"/>
  <c r="R155" i="15"/>
  <c r="T155" i="15"/>
  <c r="BE155" i="15"/>
  <c r="BG155" i="15"/>
  <c r="BH155" i="15"/>
  <c r="BI155" i="15"/>
  <c r="BK155" i="15"/>
  <c r="J156" i="15"/>
  <c r="P156" i="15"/>
  <c r="R156" i="15"/>
  <c r="T156" i="15"/>
  <c r="BE156" i="15"/>
  <c r="BF156" i="15"/>
  <c r="BG156" i="15"/>
  <c r="BH156" i="15"/>
  <c r="BI156" i="15"/>
  <c r="BK156" i="15"/>
  <c r="J157" i="15"/>
  <c r="P157" i="15"/>
  <c r="R157" i="15"/>
  <c r="T157" i="15"/>
  <c r="BE157" i="15"/>
  <c r="BF157" i="15"/>
  <c r="BG157" i="15"/>
  <c r="BH157" i="15"/>
  <c r="BI157" i="15"/>
  <c r="BK157" i="15"/>
  <c r="J158" i="15"/>
  <c r="BF158" i="15" s="1"/>
  <c r="P158" i="15"/>
  <c r="R158" i="15"/>
  <c r="T158" i="15"/>
  <c r="BE158" i="15"/>
  <c r="BG158" i="15"/>
  <c r="BH158" i="15"/>
  <c r="BI158" i="15"/>
  <c r="BK158" i="15"/>
  <c r="J159" i="15"/>
  <c r="P159" i="15"/>
  <c r="R159" i="15"/>
  <c r="T159" i="15"/>
  <c r="BE159" i="15"/>
  <c r="BF159" i="15"/>
  <c r="BG159" i="15"/>
  <c r="BH159" i="15"/>
  <c r="BI159" i="15"/>
  <c r="BK159" i="15"/>
  <c r="J160" i="15"/>
  <c r="P160" i="15"/>
  <c r="R160" i="15"/>
  <c r="T160" i="15"/>
  <c r="BE160" i="15"/>
  <c r="BF160" i="15"/>
  <c r="BG160" i="15"/>
  <c r="BH160" i="15"/>
  <c r="BI160" i="15"/>
  <c r="BK160" i="15"/>
  <c r="J161" i="15"/>
  <c r="BF161" i="15" s="1"/>
  <c r="P161" i="15"/>
  <c r="R161" i="15"/>
  <c r="T161" i="15"/>
  <c r="BE161" i="15"/>
  <c r="BG161" i="15"/>
  <c r="BH161" i="15"/>
  <c r="BI161" i="15"/>
  <c r="BK161" i="15"/>
  <c r="J162" i="15"/>
  <c r="P162" i="15"/>
  <c r="R162" i="15"/>
  <c r="T162" i="15"/>
  <c r="BE162" i="15"/>
  <c r="BF162" i="15"/>
  <c r="BG162" i="15"/>
  <c r="BH162" i="15"/>
  <c r="BI162" i="15"/>
  <c r="BK162" i="15"/>
  <c r="J163" i="15"/>
  <c r="P163" i="15"/>
  <c r="R163" i="15"/>
  <c r="T163" i="15"/>
  <c r="BE163" i="15"/>
  <c r="BF163" i="15"/>
  <c r="BG163" i="15"/>
  <c r="BH163" i="15"/>
  <c r="BI163" i="15"/>
  <c r="BK163" i="15"/>
  <c r="J164" i="15"/>
  <c r="BF164" i="15" s="1"/>
  <c r="P164" i="15"/>
  <c r="R164" i="15"/>
  <c r="T164" i="15"/>
  <c r="BE164" i="15"/>
  <c r="BG164" i="15"/>
  <c r="BH164" i="15"/>
  <c r="BI164" i="15"/>
  <c r="BK164" i="15"/>
  <c r="J165" i="15"/>
  <c r="P165" i="15"/>
  <c r="R165" i="15"/>
  <c r="T165" i="15"/>
  <c r="BE165" i="15"/>
  <c r="BF165" i="15"/>
  <c r="BG165" i="15"/>
  <c r="BH165" i="15"/>
  <c r="BI165" i="15"/>
  <c r="BK165" i="15"/>
  <c r="J166" i="15"/>
  <c r="P166" i="15"/>
  <c r="R166" i="15"/>
  <c r="T166" i="15"/>
  <c r="BE166" i="15"/>
  <c r="BF166" i="15"/>
  <c r="BG166" i="15"/>
  <c r="BH166" i="15"/>
  <c r="BI166" i="15"/>
  <c r="BK166" i="15"/>
  <c r="J167" i="15"/>
  <c r="BF167" i="15" s="1"/>
  <c r="P167" i="15"/>
  <c r="R167" i="15"/>
  <c r="T167" i="15"/>
  <c r="BE167" i="15"/>
  <c r="BG167" i="15"/>
  <c r="BH167" i="15"/>
  <c r="BI167" i="15"/>
  <c r="BK167" i="15"/>
  <c r="J169" i="15"/>
  <c r="P169" i="15"/>
  <c r="R169" i="15"/>
  <c r="T169" i="15"/>
  <c r="BE169" i="15"/>
  <c r="BF169" i="15"/>
  <c r="BG169" i="15"/>
  <c r="BH169" i="15"/>
  <c r="BI169" i="15"/>
  <c r="BK169" i="15"/>
  <c r="J170" i="15"/>
  <c r="P170" i="15"/>
  <c r="R170" i="15"/>
  <c r="T170" i="15"/>
  <c r="BE170" i="15"/>
  <c r="BF170" i="15"/>
  <c r="BG170" i="15"/>
  <c r="BH170" i="15"/>
  <c r="BI170" i="15"/>
  <c r="BK170" i="15"/>
  <c r="J171" i="15"/>
  <c r="BF171" i="15" s="1"/>
  <c r="P171" i="15"/>
  <c r="R171" i="15"/>
  <c r="T171" i="15"/>
  <c r="BE171" i="15"/>
  <c r="BG171" i="15"/>
  <c r="BH171" i="15"/>
  <c r="BI171" i="15"/>
  <c r="BK171" i="15"/>
  <c r="J172" i="15"/>
  <c r="P172" i="15"/>
  <c r="R172" i="15"/>
  <c r="T172" i="15"/>
  <c r="BE172" i="15"/>
  <c r="BF172" i="15"/>
  <c r="BG172" i="15"/>
  <c r="BH172" i="15"/>
  <c r="BI172" i="15"/>
  <c r="BK172" i="15"/>
  <c r="J173" i="15"/>
  <c r="P173" i="15"/>
  <c r="R173" i="15"/>
  <c r="T173" i="15"/>
  <c r="BE173" i="15"/>
  <c r="BF173" i="15"/>
  <c r="BG173" i="15"/>
  <c r="BH173" i="15"/>
  <c r="BI173" i="15"/>
  <c r="BK173" i="15"/>
  <c r="J174" i="15"/>
  <c r="BF174" i="15" s="1"/>
  <c r="P174" i="15"/>
  <c r="R174" i="15"/>
  <c r="T174" i="15"/>
  <c r="BE174" i="15"/>
  <c r="BG174" i="15"/>
  <c r="BH174" i="15"/>
  <c r="BI174" i="15"/>
  <c r="BK174" i="15"/>
  <c r="J175" i="15"/>
  <c r="P175" i="15"/>
  <c r="R175" i="15"/>
  <c r="T175" i="15"/>
  <c r="BE175" i="15"/>
  <c r="BF175" i="15"/>
  <c r="BG175" i="15"/>
  <c r="BH175" i="15"/>
  <c r="BI175" i="15"/>
  <c r="BK175" i="15"/>
  <c r="J176" i="15"/>
  <c r="P176" i="15"/>
  <c r="R176" i="15"/>
  <c r="T176" i="15"/>
  <c r="BE176" i="15"/>
  <c r="BF176" i="15"/>
  <c r="BG176" i="15"/>
  <c r="BH176" i="15"/>
  <c r="BI176" i="15"/>
  <c r="BK176" i="15"/>
  <c r="J177" i="15"/>
  <c r="BF177" i="15" s="1"/>
  <c r="P177" i="15"/>
  <c r="R177" i="15"/>
  <c r="T177" i="15"/>
  <c r="BE177" i="15"/>
  <c r="BG177" i="15"/>
  <c r="BH177" i="15"/>
  <c r="BI177" i="15"/>
  <c r="BK177" i="15"/>
  <c r="J178" i="15"/>
  <c r="P178" i="15"/>
  <c r="R178" i="15"/>
  <c r="T178" i="15"/>
  <c r="BE178" i="15"/>
  <c r="BF178" i="15"/>
  <c r="BG178" i="15"/>
  <c r="BH178" i="15"/>
  <c r="BI178" i="15"/>
  <c r="BK178" i="15"/>
  <c r="J179" i="15"/>
  <c r="P179" i="15"/>
  <c r="R179" i="15"/>
  <c r="T179" i="15"/>
  <c r="BE179" i="15"/>
  <c r="BF179" i="15"/>
  <c r="BG179" i="15"/>
  <c r="BH179" i="15"/>
  <c r="BI179" i="15"/>
  <c r="BK179" i="15"/>
  <c r="P180" i="15"/>
  <c r="T180" i="15"/>
  <c r="J181" i="15"/>
  <c r="BF181" i="15" s="1"/>
  <c r="P181" i="15"/>
  <c r="R181" i="15"/>
  <c r="R180" i="15" s="1"/>
  <c r="T181" i="15"/>
  <c r="BE181" i="15"/>
  <c r="BG181" i="15"/>
  <c r="BH181" i="15"/>
  <c r="BI181" i="15"/>
  <c r="BK181" i="15"/>
  <c r="BK180" i="15" s="1"/>
  <c r="J180" i="15" s="1"/>
  <c r="J99" i="15" s="1"/>
  <c r="J35" i="14"/>
  <c r="J36" i="14"/>
  <c r="J37" i="14"/>
  <c r="E85" i="14"/>
  <c r="E87" i="14"/>
  <c r="F89" i="14"/>
  <c r="J89" i="14"/>
  <c r="F91" i="14"/>
  <c r="J91" i="14"/>
  <c r="F92" i="14"/>
  <c r="J92" i="14"/>
  <c r="E113" i="14"/>
  <c r="E115" i="14"/>
  <c r="F117" i="14"/>
  <c r="J117" i="14"/>
  <c r="F119" i="14"/>
  <c r="J119" i="14"/>
  <c r="F120" i="14"/>
  <c r="J120" i="14"/>
  <c r="J126" i="14"/>
  <c r="BF126" i="14" s="1"/>
  <c r="P126" i="14"/>
  <c r="P125" i="14" s="1"/>
  <c r="R126" i="14"/>
  <c r="R125" i="14" s="1"/>
  <c r="R124" i="14" s="1"/>
  <c r="R123" i="14" s="1"/>
  <c r="T126" i="14"/>
  <c r="BE126" i="14"/>
  <c r="F33" i="14" s="1"/>
  <c r="BG126" i="14"/>
  <c r="F35" i="14" s="1"/>
  <c r="BH126" i="14"/>
  <c r="F36" i="14" s="1"/>
  <c r="BI126" i="14"/>
  <c r="BK126" i="14"/>
  <c r="J127" i="14"/>
  <c r="BF127" i="14" s="1"/>
  <c r="P127" i="14"/>
  <c r="R127" i="14"/>
  <c r="T127" i="14"/>
  <c r="T125" i="14" s="1"/>
  <c r="BE127" i="14"/>
  <c r="BG127" i="14"/>
  <c r="BH127" i="14"/>
  <c r="BI127" i="14"/>
  <c r="F37" i="14" s="1"/>
  <c r="BK127" i="14"/>
  <c r="BK125" i="14" s="1"/>
  <c r="J129" i="14"/>
  <c r="BF129" i="14" s="1"/>
  <c r="P129" i="14"/>
  <c r="R129" i="14"/>
  <c r="T129" i="14"/>
  <c r="BE129" i="14"/>
  <c r="BG129" i="14"/>
  <c r="BH129" i="14"/>
  <c r="BI129" i="14"/>
  <c r="BK129" i="14"/>
  <c r="J130" i="14"/>
  <c r="BF130" i="14" s="1"/>
  <c r="P130" i="14"/>
  <c r="P128" i="14" s="1"/>
  <c r="R130" i="14"/>
  <c r="R128" i="14" s="1"/>
  <c r="T130" i="14"/>
  <c r="BE130" i="14"/>
  <c r="BG130" i="14"/>
  <c r="BH130" i="14"/>
  <c r="BI130" i="14"/>
  <c r="BK130" i="14"/>
  <c r="J131" i="14"/>
  <c r="P131" i="14"/>
  <c r="R131" i="14"/>
  <c r="T131" i="14"/>
  <c r="T128" i="14" s="1"/>
  <c r="BE131" i="14"/>
  <c r="BF131" i="14"/>
  <c r="BG131" i="14"/>
  <c r="BH131" i="14"/>
  <c r="BI131" i="14"/>
  <c r="BK131" i="14"/>
  <c r="BK128" i="14" s="1"/>
  <c r="J128" i="14" s="1"/>
  <c r="J99" i="14" s="1"/>
  <c r="J132" i="14"/>
  <c r="BF132" i="14" s="1"/>
  <c r="P132" i="14"/>
  <c r="R132" i="14"/>
  <c r="T132" i="14"/>
  <c r="BE132" i="14"/>
  <c r="BG132" i="14"/>
  <c r="BH132" i="14"/>
  <c r="BI132" i="14"/>
  <c r="BK132" i="14"/>
  <c r="J133" i="14"/>
  <c r="BF133" i="14" s="1"/>
  <c r="P133" i="14"/>
  <c r="R133" i="14"/>
  <c r="T133" i="14"/>
  <c r="BE133" i="14"/>
  <c r="BG133" i="14"/>
  <c r="BH133" i="14"/>
  <c r="BI133" i="14"/>
  <c r="BK133" i="14"/>
  <c r="J134" i="14"/>
  <c r="P134" i="14"/>
  <c r="R134" i="14"/>
  <c r="T134" i="14"/>
  <c r="BE134" i="14"/>
  <c r="BF134" i="14"/>
  <c r="BG134" i="14"/>
  <c r="BH134" i="14"/>
  <c r="BI134" i="14"/>
  <c r="BK134" i="14"/>
  <c r="J135" i="14"/>
  <c r="BF135" i="14" s="1"/>
  <c r="P135" i="14"/>
  <c r="R135" i="14"/>
  <c r="T135" i="14"/>
  <c r="BE135" i="14"/>
  <c r="BG135" i="14"/>
  <c r="BH135" i="14"/>
  <c r="BI135" i="14"/>
  <c r="BK135" i="14"/>
  <c r="J136" i="14"/>
  <c r="BF136" i="14" s="1"/>
  <c r="P136" i="14"/>
  <c r="R136" i="14"/>
  <c r="T136" i="14"/>
  <c r="BE136" i="14"/>
  <c r="BG136" i="14"/>
  <c r="BH136" i="14"/>
  <c r="BI136" i="14"/>
  <c r="BK136" i="14"/>
  <c r="J137" i="14"/>
  <c r="P137" i="14"/>
  <c r="R137" i="14"/>
  <c r="T137" i="14"/>
  <c r="BE137" i="14"/>
  <c r="BF137" i="14"/>
  <c r="BG137" i="14"/>
  <c r="BH137" i="14"/>
  <c r="BI137" i="14"/>
  <c r="BK137" i="14"/>
  <c r="J138" i="14"/>
  <c r="BF138" i="14" s="1"/>
  <c r="P138" i="14"/>
  <c r="R138" i="14"/>
  <c r="T138" i="14"/>
  <c r="BE138" i="14"/>
  <c r="BG138" i="14"/>
  <c r="BH138" i="14"/>
  <c r="BI138" i="14"/>
  <c r="BK138" i="14"/>
  <c r="J139" i="14"/>
  <c r="BF139" i="14" s="1"/>
  <c r="P139" i="14"/>
  <c r="R139" i="14"/>
  <c r="T139" i="14"/>
  <c r="BE139" i="14"/>
  <c r="BG139" i="14"/>
  <c r="BH139" i="14"/>
  <c r="BI139" i="14"/>
  <c r="BK139" i="14"/>
  <c r="J140" i="14"/>
  <c r="P140" i="14"/>
  <c r="R140" i="14"/>
  <c r="T140" i="14"/>
  <c r="BE140" i="14"/>
  <c r="BF140" i="14"/>
  <c r="BG140" i="14"/>
  <c r="BH140" i="14"/>
  <c r="BI140" i="14"/>
  <c r="BK140" i="14"/>
  <c r="J141" i="14"/>
  <c r="BF141" i="14" s="1"/>
  <c r="P141" i="14"/>
  <c r="R141" i="14"/>
  <c r="T141" i="14"/>
  <c r="BE141" i="14"/>
  <c r="BG141" i="14"/>
  <c r="BH141" i="14"/>
  <c r="BI141" i="14"/>
  <c r="BK141" i="14"/>
  <c r="J142" i="14"/>
  <c r="BF142" i="14" s="1"/>
  <c r="P142" i="14"/>
  <c r="R142" i="14"/>
  <c r="T142" i="14"/>
  <c r="BE142" i="14"/>
  <c r="BG142" i="14"/>
  <c r="BH142" i="14"/>
  <c r="BI142" i="14"/>
  <c r="BK142" i="14"/>
  <c r="J143" i="14"/>
  <c r="P143" i="14"/>
  <c r="R143" i="14"/>
  <c r="T143" i="14"/>
  <c r="BE143" i="14"/>
  <c r="BF143" i="14"/>
  <c r="BG143" i="14"/>
  <c r="BH143" i="14"/>
  <c r="BI143" i="14"/>
  <c r="BK143" i="14"/>
  <c r="J144" i="14"/>
  <c r="BF144" i="14" s="1"/>
  <c r="P144" i="14"/>
  <c r="R144" i="14"/>
  <c r="T144" i="14"/>
  <c r="BE144" i="14"/>
  <c r="BG144" i="14"/>
  <c r="BH144" i="14"/>
  <c r="BI144" i="14"/>
  <c r="BK144" i="14"/>
  <c r="J145" i="14"/>
  <c r="BF145" i="14" s="1"/>
  <c r="P145" i="14"/>
  <c r="R145" i="14"/>
  <c r="T145" i="14"/>
  <c r="BE145" i="14"/>
  <c r="BG145" i="14"/>
  <c r="BH145" i="14"/>
  <c r="BI145" i="14"/>
  <c r="BK145" i="14"/>
  <c r="J146" i="14"/>
  <c r="P146" i="14"/>
  <c r="R146" i="14"/>
  <c r="T146" i="14"/>
  <c r="BE146" i="14"/>
  <c r="BF146" i="14"/>
  <c r="BG146" i="14"/>
  <c r="BH146" i="14"/>
  <c r="BI146" i="14"/>
  <c r="BK146" i="14"/>
  <c r="J147" i="14"/>
  <c r="BF147" i="14" s="1"/>
  <c r="P147" i="14"/>
  <c r="R147" i="14"/>
  <c r="T147" i="14"/>
  <c r="BE147" i="14"/>
  <c r="BG147" i="14"/>
  <c r="BH147" i="14"/>
  <c r="BI147" i="14"/>
  <c r="BK147" i="14"/>
  <c r="R148" i="14"/>
  <c r="J149" i="14"/>
  <c r="BF149" i="14" s="1"/>
  <c r="P149" i="14"/>
  <c r="R149" i="14"/>
  <c r="T149" i="14"/>
  <c r="T148" i="14" s="1"/>
  <c r="BE149" i="14"/>
  <c r="BG149" i="14"/>
  <c r="BH149" i="14"/>
  <c r="BI149" i="14"/>
  <c r="BK149" i="14"/>
  <c r="BK148" i="14" s="1"/>
  <c r="J148" i="14" s="1"/>
  <c r="J100" i="14" s="1"/>
  <c r="J150" i="14"/>
  <c r="P150" i="14"/>
  <c r="R150" i="14"/>
  <c r="T150" i="14"/>
  <c r="BE150" i="14"/>
  <c r="BF150" i="14"/>
  <c r="BG150" i="14"/>
  <c r="BH150" i="14"/>
  <c r="BI150" i="14"/>
  <c r="BK150" i="14"/>
  <c r="J151" i="14"/>
  <c r="BF151" i="14" s="1"/>
  <c r="P151" i="14"/>
  <c r="P148" i="14" s="1"/>
  <c r="R151" i="14"/>
  <c r="T151" i="14"/>
  <c r="BE151" i="14"/>
  <c r="BG151" i="14"/>
  <c r="BH151" i="14"/>
  <c r="BI151" i="14"/>
  <c r="BK151" i="14"/>
  <c r="J152" i="14"/>
  <c r="BF152" i="14" s="1"/>
  <c r="P152" i="14"/>
  <c r="R152" i="14"/>
  <c r="T152" i="14"/>
  <c r="BE152" i="14"/>
  <c r="BG152" i="14"/>
  <c r="BH152" i="14"/>
  <c r="BI152" i="14"/>
  <c r="BK152" i="14"/>
  <c r="J153" i="14"/>
  <c r="P153" i="14"/>
  <c r="R153" i="14"/>
  <c r="T153" i="14"/>
  <c r="BE153" i="14"/>
  <c r="BF153" i="14"/>
  <c r="BG153" i="14"/>
  <c r="BH153" i="14"/>
  <c r="BI153" i="14"/>
  <c r="BK153" i="14"/>
  <c r="J154" i="14"/>
  <c r="BF154" i="14" s="1"/>
  <c r="P154" i="14"/>
  <c r="R154" i="14"/>
  <c r="T154" i="14"/>
  <c r="BE154" i="14"/>
  <c r="BG154" i="14"/>
  <c r="BH154" i="14"/>
  <c r="BI154" i="14"/>
  <c r="BK154" i="14"/>
  <c r="J155" i="14"/>
  <c r="BF155" i="14" s="1"/>
  <c r="P155" i="14"/>
  <c r="R155" i="14"/>
  <c r="T155" i="14"/>
  <c r="BE155" i="14"/>
  <c r="BG155" i="14"/>
  <c r="BH155" i="14"/>
  <c r="BI155" i="14"/>
  <c r="BK155" i="14"/>
  <c r="J156" i="14"/>
  <c r="P156" i="14"/>
  <c r="R156" i="14"/>
  <c r="T156" i="14"/>
  <c r="BE156" i="14"/>
  <c r="BF156" i="14"/>
  <c r="BG156" i="14"/>
  <c r="BH156" i="14"/>
  <c r="BI156" i="14"/>
  <c r="BK156" i="14"/>
  <c r="J157" i="14"/>
  <c r="BF157" i="14" s="1"/>
  <c r="P157" i="14"/>
  <c r="R157" i="14"/>
  <c r="T157" i="14"/>
  <c r="BE157" i="14"/>
  <c r="BG157" i="14"/>
  <c r="BH157" i="14"/>
  <c r="BI157" i="14"/>
  <c r="BK157" i="14"/>
  <c r="J158" i="14"/>
  <c r="BF158" i="14" s="1"/>
  <c r="P158" i="14"/>
  <c r="R158" i="14"/>
  <c r="T158" i="14"/>
  <c r="BE158" i="14"/>
  <c r="BG158" i="14"/>
  <c r="BH158" i="14"/>
  <c r="BI158" i="14"/>
  <c r="BK158" i="14"/>
  <c r="J159" i="14"/>
  <c r="P159" i="14"/>
  <c r="R159" i="14"/>
  <c r="T159" i="14"/>
  <c r="BE159" i="14"/>
  <c r="BF159" i="14"/>
  <c r="BG159" i="14"/>
  <c r="BH159" i="14"/>
  <c r="BI159" i="14"/>
  <c r="BK159" i="14"/>
  <c r="J160" i="14"/>
  <c r="BF160" i="14" s="1"/>
  <c r="P160" i="14"/>
  <c r="R160" i="14"/>
  <c r="T160" i="14"/>
  <c r="BE160" i="14"/>
  <c r="BG160" i="14"/>
  <c r="BH160" i="14"/>
  <c r="BI160" i="14"/>
  <c r="BK160" i="14"/>
  <c r="J161" i="14"/>
  <c r="P161" i="14"/>
  <c r="R161" i="14"/>
  <c r="T161" i="14"/>
  <c r="BE161" i="14"/>
  <c r="BF161" i="14"/>
  <c r="BG161" i="14"/>
  <c r="BH161" i="14"/>
  <c r="BI161" i="14"/>
  <c r="BK161" i="14"/>
  <c r="J162" i="14"/>
  <c r="P162" i="14"/>
  <c r="R162" i="14"/>
  <c r="T162" i="14"/>
  <c r="BE162" i="14"/>
  <c r="BF162" i="14"/>
  <c r="BG162" i="14"/>
  <c r="BH162" i="14"/>
  <c r="BI162" i="14"/>
  <c r="BK162" i="14"/>
  <c r="J163" i="14"/>
  <c r="BF163" i="14" s="1"/>
  <c r="P163" i="14"/>
  <c r="R163" i="14"/>
  <c r="T163" i="14"/>
  <c r="BE163" i="14"/>
  <c r="BG163" i="14"/>
  <c r="BH163" i="14"/>
  <c r="BI163" i="14"/>
  <c r="BK163" i="14"/>
  <c r="J164" i="14"/>
  <c r="P164" i="14"/>
  <c r="R164" i="14"/>
  <c r="T164" i="14"/>
  <c r="BE164" i="14"/>
  <c r="BF164" i="14"/>
  <c r="BG164" i="14"/>
  <c r="BH164" i="14"/>
  <c r="BI164" i="14"/>
  <c r="BK164" i="14"/>
  <c r="J166" i="14"/>
  <c r="BF166" i="14" s="1"/>
  <c r="P166" i="14"/>
  <c r="P165" i="14" s="1"/>
  <c r="R166" i="14"/>
  <c r="R165" i="14" s="1"/>
  <c r="T166" i="14"/>
  <c r="BE166" i="14"/>
  <c r="BG166" i="14"/>
  <c r="BH166" i="14"/>
  <c r="BI166" i="14"/>
  <c r="BK166" i="14"/>
  <c r="J167" i="14"/>
  <c r="BF167" i="14" s="1"/>
  <c r="P167" i="14"/>
  <c r="R167" i="14"/>
  <c r="T167" i="14"/>
  <c r="BE167" i="14"/>
  <c r="BG167" i="14"/>
  <c r="BH167" i="14"/>
  <c r="BI167" i="14"/>
  <c r="BK167" i="14"/>
  <c r="J168" i="14"/>
  <c r="P168" i="14"/>
  <c r="R168" i="14"/>
  <c r="T168" i="14"/>
  <c r="T165" i="14" s="1"/>
  <c r="BE168" i="14"/>
  <c r="BF168" i="14"/>
  <c r="BG168" i="14"/>
  <c r="BH168" i="14"/>
  <c r="BI168" i="14"/>
  <c r="BK168" i="14"/>
  <c r="BK165" i="14" s="1"/>
  <c r="J165" i="14" s="1"/>
  <c r="J101" i="14" s="1"/>
  <c r="J169" i="14"/>
  <c r="BF169" i="14" s="1"/>
  <c r="P169" i="14"/>
  <c r="R169" i="14"/>
  <c r="T169" i="14"/>
  <c r="BE169" i="14"/>
  <c r="BG169" i="14"/>
  <c r="BH169" i="14"/>
  <c r="BI169" i="14"/>
  <c r="BK169" i="14"/>
  <c r="J170" i="14"/>
  <c r="BF170" i="14" s="1"/>
  <c r="P170" i="14"/>
  <c r="R170" i="14"/>
  <c r="T170" i="14"/>
  <c r="BE170" i="14"/>
  <c r="BG170" i="14"/>
  <c r="BH170" i="14"/>
  <c r="BI170" i="14"/>
  <c r="BK170" i="14"/>
  <c r="J171" i="14"/>
  <c r="P171" i="14"/>
  <c r="R171" i="14"/>
  <c r="T171" i="14"/>
  <c r="BE171" i="14"/>
  <c r="BF171" i="14"/>
  <c r="BG171" i="14"/>
  <c r="BH171" i="14"/>
  <c r="BI171" i="14"/>
  <c r="BK171" i="14"/>
  <c r="J172" i="14"/>
  <c r="BF172" i="14" s="1"/>
  <c r="P172" i="14"/>
  <c r="R172" i="14"/>
  <c r="T172" i="14"/>
  <c r="BE172" i="14"/>
  <c r="BG172" i="14"/>
  <c r="BH172" i="14"/>
  <c r="BI172" i="14"/>
  <c r="BK172" i="14"/>
  <c r="J173" i="14"/>
  <c r="BF173" i="14" s="1"/>
  <c r="P173" i="14"/>
  <c r="R173" i="14"/>
  <c r="T173" i="14"/>
  <c r="BE173" i="14"/>
  <c r="BG173" i="14"/>
  <c r="BH173" i="14"/>
  <c r="BI173" i="14"/>
  <c r="BK173" i="14"/>
  <c r="J174" i="14"/>
  <c r="P174" i="14"/>
  <c r="R174" i="14"/>
  <c r="T174" i="14"/>
  <c r="BE174" i="14"/>
  <c r="BF174" i="14"/>
  <c r="BG174" i="14"/>
  <c r="BH174" i="14"/>
  <c r="BI174" i="14"/>
  <c r="BK174" i="14"/>
  <c r="J175" i="14"/>
  <c r="BF175" i="14" s="1"/>
  <c r="P175" i="14"/>
  <c r="R175" i="14"/>
  <c r="T175" i="14"/>
  <c r="BE175" i="14"/>
  <c r="BG175" i="14"/>
  <c r="BH175" i="14"/>
  <c r="BI175" i="14"/>
  <c r="BK175" i="14"/>
  <c r="J176" i="14"/>
  <c r="BF176" i="14" s="1"/>
  <c r="P176" i="14"/>
  <c r="R176" i="14"/>
  <c r="T176" i="14"/>
  <c r="BE176" i="14"/>
  <c r="BG176" i="14"/>
  <c r="BH176" i="14"/>
  <c r="BI176" i="14"/>
  <c r="BK176" i="14"/>
  <c r="J177" i="14"/>
  <c r="P177" i="14"/>
  <c r="R177" i="14"/>
  <c r="T177" i="14"/>
  <c r="BE177" i="14"/>
  <c r="BF177" i="14"/>
  <c r="BG177" i="14"/>
  <c r="BH177" i="14"/>
  <c r="BI177" i="14"/>
  <c r="BK177" i="14"/>
  <c r="J178" i="14"/>
  <c r="BF178" i="14" s="1"/>
  <c r="P178" i="14"/>
  <c r="R178" i="14"/>
  <c r="T178" i="14"/>
  <c r="BE178" i="14"/>
  <c r="BG178" i="14"/>
  <c r="BH178" i="14"/>
  <c r="BI178" i="14"/>
  <c r="BK178" i="14"/>
  <c r="J179" i="14"/>
  <c r="P179" i="14"/>
  <c r="R179" i="14"/>
  <c r="T179" i="14"/>
  <c r="BE179" i="14"/>
  <c r="BF179" i="14"/>
  <c r="BG179" i="14"/>
  <c r="BH179" i="14"/>
  <c r="BI179" i="14"/>
  <c r="BK179" i="14"/>
  <c r="J180" i="14"/>
  <c r="P180" i="14"/>
  <c r="R180" i="14"/>
  <c r="T180" i="14"/>
  <c r="BE180" i="14"/>
  <c r="BF180" i="14"/>
  <c r="BG180" i="14"/>
  <c r="BH180" i="14"/>
  <c r="BI180" i="14"/>
  <c r="BK180" i="14"/>
  <c r="J181" i="14"/>
  <c r="BF181" i="14" s="1"/>
  <c r="P181" i="14"/>
  <c r="R181" i="14"/>
  <c r="T181" i="14"/>
  <c r="BE181" i="14"/>
  <c r="BG181" i="14"/>
  <c r="BH181" i="14"/>
  <c r="BI181" i="14"/>
  <c r="BK181" i="14"/>
  <c r="J182" i="14"/>
  <c r="P182" i="14"/>
  <c r="R182" i="14"/>
  <c r="T182" i="14"/>
  <c r="BE182" i="14"/>
  <c r="BF182" i="14"/>
  <c r="BG182" i="14"/>
  <c r="BH182" i="14"/>
  <c r="BI182" i="14"/>
  <c r="BK182" i="14"/>
  <c r="J183" i="14"/>
  <c r="P183" i="14"/>
  <c r="R183" i="14"/>
  <c r="T183" i="14"/>
  <c r="BE183" i="14"/>
  <c r="BF183" i="14"/>
  <c r="BG183" i="14"/>
  <c r="BH183" i="14"/>
  <c r="BI183" i="14"/>
  <c r="BK183" i="14"/>
  <c r="J184" i="14"/>
  <c r="BF184" i="14" s="1"/>
  <c r="P184" i="14"/>
  <c r="R184" i="14"/>
  <c r="T184" i="14"/>
  <c r="BE184" i="14"/>
  <c r="BG184" i="14"/>
  <c r="BH184" i="14"/>
  <c r="BI184" i="14"/>
  <c r="BK184" i="14"/>
  <c r="J185" i="14"/>
  <c r="P185" i="14"/>
  <c r="R185" i="14"/>
  <c r="T185" i="14"/>
  <c r="BE185" i="14"/>
  <c r="BF185" i="14"/>
  <c r="BG185" i="14"/>
  <c r="BH185" i="14"/>
  <c r="BI185" i="14"/>
  <c r="BK185" i="14"/>
  <c r="J186" i="14"/>
  <c r="P186" i="14"/>
  <c r="R186" i="14"/>
  <c r="T186" i="14"/>
  <c r="BE186" i="14"/>
  <c r="BF186" i="14"/>
  <c r="BG186" i="14"/>
  <c r="BH186" i="14"/>
  <c r="BI186" i="14"/>
  <c r="BK186" i="14"/>
  <c r="J187" i="14"/>
  <c r="BF187" i="14" s="1"/>
  <c r="P187" i="14"/>
  <c r="R187" i="14"/>
  <c r="T187" i="14"/>
  <c r="BE187" i="14"/>
  <c r="BG187" i="14"/>
  <c r="BH187" i="14"/>
  <c r="BI187" i="14"/>
  <c r="BK187" i="14"/>
  <c r="R188" i="14"/>
  <c r="J189" i="14"/>
  <c r="P189" i="14"/>
  <c r="R189" i="14"/>
  <c r="T189" i="14"/>
  <c r="T188" i="14" s="1"/>
  <c r="BE189" i="14"/>
  <c r="BF189" i="14"/>
  <c r="BG189" i="14"/>
  <c r="BH189" i="14"/>
  <c r="BI189" i="14"/>
  <c r="BK189" i="14"/>
  <c r="BK188" i="14" s="1"/>
  <c r="J188" i="14" s="1"/>
  <c r="J102" i="14" s="1"/>
  <c r="J190" i="14"/>
  <c r="P190" i="14"/>
  <c r="R190" i="14"/>
  <c r="T190" i="14"/>
  <c r="BE190" i="14"/>
  <c r="BF190" i="14"/>
  <c r="BG190" i="14"/>
  <c r="BH190" i="14"/>
  <c r="BI190" i="14"/>
  <c r="BK190" i="14"/>
  <c r="J191" i="14"/>
  <c r="BF191" i="14" s="1"/>
  <c r="P191" i="14"/>
  <c r="P188" i="14" s="1"/>
  <c r="R191" i="14"/>
  <c r="T191" i="14"/>
  <c r="BE191" i="14"/>
  <c r="BG191" i="14"/>
  <c r="BH191" i="14"/>
  <c r="BI191" i="14"/>
  <c r="BK191" i="14"/>
  <c r="J192" i="14"/>
  <c r="P192" i="14"/>
  <c r="R192" i="14"/>
  <c r="T192" i="14"/>
  <c r="BE192" i="14"/>
  <c r="BF192" i="14"/>
  <c r="BG192" i="14"/>
  <c r="BH192" i="14"/>
  <c r="BI192" i="14"/>
  <c r="BK192" i="14"/>
  <c r="J193" i="14"/>
  <c r="P193" i="14"/>
  <c r="R193" i="14"/>
  <c r="T193" i="14"/>
  <c r="BE193" i="14"/>
  <c r="BF193" i="14"/>
  <c r="BG193" i="14"/>
  <c r="BH193" i="14"/>
  <c r="BI193" i="14"/>
  <c r="BK193" i="14"/>
  <c r="J194" i="14"/>
  <c r="BF194" i="14" s="1"/>
  <c r="P194" i="14"/>
  <c r="R194" i="14"/>
  <c r="T194" i="14"/>
  <c r="BE194" i="14"/>
  <c r="BG194" i="14"/>
  <c r="BH194" i="14"/>
  <c r="BI194" i="14"/>
  <c r="BK194" i="14"/>
  <c r="J198" i="14"/>
  <c r="P198" i="14"/>
  <c r="R198" i="14"/>
  <c r="T198" i="14"/>
  <c r="BE198" i="14"/>
  <c r="BF198" i="14"/>
  <c r="BG198" i="14"/>
  <c r="BH198" i="14"/>
  <c r="BI198" i="14"/>
  <c r="BK198" i="14"/>
  <c r="J202" i="14"/>
  <c r="P202" i="14"/>
  <c r="R202" i="14"/>
  <c r="T202" i="14"/>
  <c r="BE202" i="14"/>
  <c r="BF202" i="14"/>
  <c r="BG202" i="14"/>
  <c r="BH202" i="14"/>
  <c r="BI202" i="14"/>
  <c r="BK202" i="14"/>
  <c r="J204" i="14"/>
  <c r="BF204" i="14" s="1"/>
  <c r="P204" i="14"/>
  <c r="R204" i="14"/>
  <c r="T204" i="14"/>
  <c r="BE204" i="14"/>
  <c r="BG204" i="14"/>
  <c r="BH204" i="14"/>
  <c r="BI204" i="14"/>
  <c r="BK204" i="14"/>
  <c r="J205" i="14"/>
  <c r="P205" i="14"/>
  <c r="R205" i="14"/>
  <c r="T205" i="14"/>
  <c r="BE205" i="14"/>
  <c r="BF205" i="14"/>
  <c r="BG205" i="14"/>
  <c r="BH205" i="14"/>
  <c r="BI205" i="14"/>
  <c r="BK205" i="14"/>
  <c r="J206" i="14"/>
  <c r="P206" i="14"/>
  <c r="R206" i="14"/>
  <c r="T206" i="14"/>
  <c r="BE206" i="14"/>
  <c r="BF206" i="14"/>
  <c r="BG206" i="14"/>
  <c r="BH206" i="14"/>
  <c r="BI206" i="14"/>
  <c r="BK206" i="14"/>
  <c r="J207" i="14"/>
  <c r="BF207" i="14" s="1"/>
  <c r="P207" i="14"/>
  <c r="R207" i="14"/>
  <c r="T207" i="14"/>
  <c r="BE207" i="14"/>
  <c r="BG207" i="14"/>
  <c r="BH207" i="14"/>
  <c r="BI207" i="14"/>
  <c r="BK207" i="14"/>
  <c r="J208" i="14"/>
  <c r="P208" i="14"/>
  <c r="R208" i="14"/>
  <c r="T208" i="14"/>
  <c r="BE208" i="14"/>
  <c r="BF208" i="14"/>
  <c r="BG208" i="14"/>
  <c r="BH208" i="14"/>
  <c r="BI208" i="14"/>
  <c r="BK208" i="14"/>
  <c r="J209" i="14"/>
  <c r="P209" i="14"/>
  <c r="R209" i="14"/>
  <c r="T209" i="14"/>
  <c r="BE209" i="14"/>
  <c r="BF209" i="14"/>
  <c r="BG209" i="14"/>
  <c r="BH209" i="14"/>
  <c r="BI209" i="14"/>
  <c r="BK209" i="14"/>
  <c r="J210" i="14"/>
  <c r="BF210" i="14" s="1"/>
  <c r="P210" i="14"/>
  <c r="R210" i="14"/>
  <c r="T210" i="14"/>
  <c r="BE210" i="14"/>
  <c r="BG210" i="14"/>
  <c r="BH210" i="14"/>
  <c r="BI210" i="14"/>
  <c r="BK210" i="14"/>
  <c r="J211" i="14"/>
  <c r="P211" i="14"/>
  <c r="R211" i="14"/>
  <c r="T211" i="14"/>
  <c r="BE211" i="14"/>
  <c r="BF211" i="14"/>
  <c r="BG211" i="14"/>
  <c r="BH211" i="14"/>
  <c r="BI211" i="14"/>
  <c r="BK211" i="14"/>
  <c r="J212" i="14"/>
  <c r="P212" i="14"/>
  <c r="R212" i="14"/>
  <c r="T212" i="14"/>
  <c r="BE212" i="14"/>
  <c r="BF212" i="14"/>
  <c r="BG212" i="14"/>
  <c r="BH212" i="14"/>
  <c r="BI212" i="14"/>
  <c r="BK212" i="14"/>
  <c r="J213" i="14"/>
  <c r="BF213" i="14" s="1"/>
  <c r="P213" i="14"/>
  <c r="R213" i="14"/>
  <c r="T213" i="14"/>
  <c r="BE213" i="14"/>
  <c r="BG213" i="14"/>
  <c r="BH213" i="14"/>
  <c r="BI213" i="14"/>
  <c r="BK213" i="14"/>
  <c r="J214" i="14"/>
  <c r="P214" i="14"/>
  <c r="R214" i="14"/>
  <c r="T214" i="14"/>
  <c r="BE214" i="14"/>
  <c r="BF214" i="14"/>
  <c r="BG214" i="14"/>
  <c r="BH214" i="14"/>
  <c r="BI214" i="14"/>
  <c r="BK214" i="14"/>
  <c r="J215" i="14"/>
  <c r="P215" i="14"/>
  <c r="R215" i="14"/>
  <c r="T215" i="14"/>
  <c r="BE215" i="14"/>
  <c r="BF215" i="14"/>
  <c r="BG215" i="14"/>
  <c r="BH215" i="14"/>
  <c r="BI215" i="14"/>
  <c r="BK215" i="14"/>
  <c r="P216" i="14"/>
  <c r="T216" i="14"/>
  <c r="J217" i="14"/>
  <c r="P217" i="14"/>
  <c r="R217" i="14"/>
  <c r="R216" i="14" s="1"/>
  <c r="T217" i="14"/>
  <c r="BE217" i="14"/>
  <c r="BF217" i="14"/>
  <c r="BG217" i="14"/>
  <c r="BH217" i="14"/>
  <c r="BI217" i="14"/>
  <c r="BK217" i="14"/>
  <c r="BK216" i="14" s="1"/>
  <c r="J216" i="14" s="1"/>
  <c r="J103" i="14" s="1"/>
  <c r="J35" i="13"/>
  <c r="J36" i="13"/>
  <c r="J37" i="13"/>
  <c r="E85" i="13"/>
  <c r="E87" i="13"/>
  <c r="F89" i="13"/>
  <c r="J89" i="13"/>
  <c r="F91" i="13"/>
  <c r="J91" i="13"/>
  <c r="F92" i="13"/>
  <c r="J92" i="13"/>
  <c r="E118" i="13"/>
  <c r="E120" i="13"/>
  <c r="F122" i="13"/>
  <c r="J122" i="13"/>
  <c r="F124" i="13"/>
  <c r="J124" i="13"/>
  <c r="F125" i="13"/>
  <c r="J125" i="13"/>
  <c r="J130" i="13"/>
  <c r="P130" i="13"/>
  <c r="R130" i="13"/>
  <c r="T130" i="13"/>
  <c r="T129" i="13" s="1"/>
  <c r="BE130" i="13"/>
  <c r="F33" i="13" s="1"/>
  <c r="BF130" i="13"/>
  <c r="BG130" i="13"/>
  <c r="F35" i="13" s="1"/>
  <c r="BH130" i="13"/>
  <c r="F36" i="13" s="1"/>
  <c r="BI130" i="13"/>
  <c r="BK130" i="13"/>
  <c r="J134" i="13"/>
  <c r="P134" i="13"/>
  <c r="R134" i="13"/>
  <c r="T134" i="13"/>
  <c r="BE134" i="13"/>
  <c r="BF134" i="13"/>
  <c r="BG134" i="13"/>
  <c r="BH134" i="13"/>
  <c r="BI134" i="13"/>
  <c r="F37" i="13" s="1"/>
  <c r="BK134" i="13"/>
  <c r="J137" i="13"/>
  <c r="P137" i="13"/>
  <c r="R137" i="13"/>
  <c r="T137" i="13"/>
  <c r="BE137" i="13"/>
  <c r="J33" i="13" s="1"/>
  <c r="BF137" i="13"/>
  <c r="BG137" i="13"/>
  <c r="BH137" i="13"/>
  <c r="BI137" i="13"/>
  <c r="BK137" i="13"/>
  <c r="J139" i="13"/>
  <c r="P139" i="13"/>
  <c r="R139" i="13"/>
  <c r="T139" i="13"/>
  <c r="BE139" i="13"/>
  <c r="BF139" i="13"/>
  <c r="BG139" i="13"/>
  <c r="BH139" i="13"/>
  <c r="BI139" i="13"/>
  <c r="BK139" i="13"/>
  <c r="J144" i="13"/>
  <c r="P144" i="13"/>
  <c r="R144" i="13"/>
  <c r="T144" i="13"/>
  <c r="BE144" i="13"/>
  <c r="BF144" i="13"/>
  <c r="BG144" i="13"/>
  <c r="BH144" i="13"/>
  <c r="BI144" i="13"/>
  <c r="BK144" i="13"/>
  <c r="J146" i="13"/>
  <c r="P146" i="13"/>
  <c r="R146" i="13"/>
  <c r="T146" i="13"/>
  <c r="BE146" i="13"/>
  <c r="BF146" i="13"/>
  <c r="BG146" i="13"/>
  <c r="BH146" i="13"/>
  <c r="BI146" i="13"/>
  <c r="BK146" i="13"/>
  <c r="J148" i="13"/>
  <c r="P148" i="13"/>
  <c r="R148" i="13"/>
  <c r="T148" i="13"/>
  <c r="BE148" i="13"/>
  <c r="BF148" i="13"/>
  <c r="BG148" i="13"/>
  <c r="BH148" i="13"/>
  <c r="BI148" i="13"/>
  <c r="BK148" i="13"/>
  <c r="P153" i="13"/>
  <c r="T153" i="13"/>
  <c r="J154" i="13"/>
  <c r="BF154" i="13" s="1"/>
  <c r="P154" i="13"/>
  <c r="R154" i="13"/>
  <c r="R153" i="13" s="1"/>
  <c r="T154" i="13"/>
  <c r="BE154" i="13"/>
  <c r="BG154" i="13"/>
  <c r="BH154" i="13"/>
  <c r="BI154" i="13"/>
  <c r="BK154" i="13"/>
  <c r="BK153" i="13" s="1"/>
  <c r="J153" i="13" s="1"/>
  <c r="J98" i="13" s="1"/>
  <c r="J156" i="13"/>
  <c r="BF156" i="13" s="1"/>
  <c r="P156" i="13"/>
  <c r="R156" i="13"/>
  <c r="T156" i="13"/>
  <c r="BE156" i="13"/>
  <c r="BG156" i="13"/>
  <c r="BH156" i="13"/>
  <c r="BI156" i="13"/>
  <c r="BK156" i="13"/>
  <c r="R157" i="13"/>
  <c r="R129" i="13" s="1"/>
  <c r="J158" i="13"/>
  <c r="P158" i="13"/>
  <c r="P157" i="13" s="1"/>
  <c r="R158" i="13"/>
  <c r="T158" i="13"/>
  <c r="T157" i="13" s="1"/>
  <c r="BE158" i="13"/>
  <c r="BF158" i="13"/>
  <c r="BG158" i="13"/>
  <c r="BH158" i="13"/>
  <c r="BI158" i="13"/>
  <c r="BK158" i="13"/>
  <c r="BK157" i="13" s="1"/>
  <c r="J160" i="13"/>
  <c r="BF160" i="13" s="1"/>
  <c r="P160" i="13"/>
  <c r="R160" i="13"/>
  <c r="R159" i="13" s="1"/>
  <c r="T160" i="13"/>
  <c r="BE160" i="13"/>
  <c r="BG160" i="13"/>
  <c r="BH160" i="13"/>
  <c r="BI160" i="13"/>
  <c r="BK160" i="13"/>
  <c r="J161" i="13"/>
  <c r="BF161" i="13" s="1"/>
  <c r="P161" i="13"/>
  <c r="P159" i="13" s="1"/>
  <c r="R161" i="13"/>
  <c r="T161" i="13"/>
  <c r="BE161" i="13"/>
  <c r="BG161" i="13"/>
  <c r="BH161" i="13"/>
  <c r="BI161" i="13"/>
  <c r="BK161" i="13"/>
  <c r="J162" i="13"/>
  <c r="BF162" i="13" s="1"/>
  <c r="P162" i="13"/>
  <c r="R162" i="13"/>
  <c r="T162" i="13"/>
  <c r="BE162" i="13"/>
  <c r="BG162" i="13"/>
  <c r="BH162" i="13"/>
  <c r="BI162" i="13"/>
  <c r="BK162" i="13"/>
  <c r="BK159" i="13" s="1"/>
  <c r="J159" i="13" s="1"/>
  <c r="J100" i="13" s="1"/>
  <c r="J163" i="13"/>
  <c r="BF163" i="13" s="1"/>
  <c r="P163" i="13"/>
  <c r="R163" i="13"/>
  <c r="T163" i="13"/>
  <c r="BE163" i="13"/>
  <c r="BG163" i="13"/>
  <c r="BH163" i="13"/>
  <c r="BI163" i="13"/>
  <c r="BK163" i="13"/>
  <c r="J164" i="13"/>
  <c r="BF164" i="13" s="1"/>
  <c r="P164" i="13"/>
  <c r="R164" i="13"/>
  <c r="T164" i="13"/>
  <c r="BE164" i="13"/>
  <c r="BG164" i="13"/>
  <c r="BH164" i="13"/>
  <c r="BI164" i="13"/>
  <c r="BK164" i="13"/>
  <c r="J165" i="13"/>
  <c r="BF165" i="13" s="1"/>
  <c r="P165" i="13"/>
  <c r="R165" i="13"/>
  <c r="T165" i="13"/>
  <c r="BE165" i="13"/>
  <c r="BG165" i="13"/>
  <c r="BH165" i="13"/>
  <c r="BI165" i="13"/>
  <c r="BK165" i="13"/>
  <c r="J166" i="13"/>
  <c r="BF166" i="13" s="1"/>
  <c r="P166" i="13"/>
  <c r="R166" i="13"/>
  <c r="T166" i="13"/>
  <c r="BE166" i="13"/>
  <c r="BG166" i="13"/>
  <c r="BH166" i="13"/>
  <c r="BI166" i="13"/>
  <c r="BK166" i="13"/>
  <c r="J167" i="13"/>
  <c r="BF167" i="13" s="1"/>
  <c r="P167" i="13"/>
  <c r="R167" i="13"/>
  <c r="T167" i="13"/>
  <c r="BE167" i="13"/>
  <c r="BG167" i="13"/>
  <c r="BH167" i="13"/>
  <c r="BI167" i="13"/>
  <c r="BK167" i="13"/>
  <c r="J168" i="13"/>
  <c r="BF168" i="13" s="1"/>
  <c r="P168" i="13"/>
  <c r="R168" i="13"/>
  <c r="T168" i="13"/>
  <c r="T159" i="13" s="1"/>
  <c r="BE168" i="13"/>
  <c r="BG168" i="13"/>
  <c r="BH168" i="13"/>
  <c r="BI168" i="13"/>
  <c r="BK168" i="13"/>
  <c r="J169" i="13"/>
  <c r="BF169" i="13" s="1"/>
  <c r="P169" i="13"/>
  <c r="R169" i="13"/>
  <c r="T169" i="13"/>
  <c r="BE169" i="13"/>
  <c r="BG169" i="13"/>
  <c r="BH169" i="13"/>
  <c r="BI169" i="13"/>
  <c r="BK169" i="13"/>
  <c r="J170" i="13"/>
  <c r="BF170" i="13" s="1"/>
  <c r="P170" i="13"/>
  <c r="R170" i="13"/>
  <c r="T170" i="13"/>
  <c r="BE170" i="13"/>
  <c r="BG170" i="13"/>
  <c r="BH170" i="13"/>
  <c r="BI170" i="13"/>
  <c r="BK170" i="13"/>
  <c r="J171" i="13"/>
  <c r="BF171" i="13" s="1"/>
  <c r="P171" i="13"/>
  <c r="R171" i="13"/>
  <c r="T171" i="13"/>
  <c r="BE171" i="13"/>
  <c r="BG171" i="13"/>
  <c r="BH171" i="13"/>
  <c r="BI171" i="13"/>
  <c r="BK171" i="13"/>
  <c r="P173" i="13"/>
  <c r="J174" i="13"/>
  <c r="BF174" i="13" s="1"/>
  <c r="P174" i="13"/>
  <c r="R174" i="13"/>
  <c r="R173" i="13" s="1"/>
  <c r="T174" i="13"/>
  <c r="BE174" i="13"/>
  <c r="BG174" i="13"/>
  <c r="BH174" i="13"/>
  <c r="BI174" i="13"/>
  <c r="BK174" i="13"/>
  <c r="J175" i="13"/>
  <c r="BF175" i="13" s="1"/>
  <c r="P175" i="13"/>
  <c r="R175" i="13"/>
  <c r="T175" i="13"/>
  <c r="T173" i="13" s="1"/>
  <c r="BE175" i="13"/>
  <c r="BG175" i="13"/>
  <c r="BH175" i="13"/>
  <c r="BI175" i="13"/>
  <c r="BK175" i="13"/>
  <c r="BK173" i="13" s="1"/>
  <c r="J176" i="13"/>
  <c r="BF176" i="13" s="1"/>
  <c r="P176" i="13"/>
  <c r="R176" i="13"/>
  <c r="T176" i="13"/>
  <c r="BE176" i="13"/>
  <c r="BG176" i="13"/>
  <c r="BH176" i="13"/>
  <c r="BI176" i="13"/>
  <c r="BK176" i="13"/>
  <c r="J177" i="13"/>
  <c r="BF177" i="13" s="1"/>
  <c r="P177" i="13"/>
  <c r="R177" i="13"/>
  <c r="T177" i="13"/>
  <c r="BE177" i="13"/>
  <c r="BG177" i="13"/>
  <c r="BH177" i="13"/>
  <c r="BI177" i="13"/>
  <c r="BK177" i="13"/>
  <c r="J178" i="13"/>
  <c r="BF178" i="13" s="1"/>
  <c r="P178" i="13"/>
  <c r="R178" i="13"/>
  <c r="T178" i="13"/>
  <c r="BE178" i="13"/>
  <c r="BG178" i="13"/>
  <c r="BH178" i="13"/>
  <c r="BI178" i="13"/>
  <c r="BK178" i="13"/>
  <c r="J179" i="13"/>
  <c r="BF179" i="13" s="1"/>
  <c r="P179" i="13"/>
  <c r="R179" i="13"/>
  <c r="T179" i="13"/>
  <c r="BE179" i="13"/>
  <c r="BG179" i="13"/>
  <c r="BH179" i="13"/>
  <c r="BI179" i="13"/>
  <c r="BK179" i="13"/>
  <c r="J180" i="13"/>
  <c r="BF180" i="13" s="1"/>
  <c r="P180" i="13"/>
  <c r="R180" i="13"/>
  <c r="T180" i="13"/>
  <c r="BE180" i="13"/>
  <c r="BG180" i="13"/>
  <c r="BH180" i="13"/>
  <c r="BI180" i="13"/>
  <c r="BK180" i="13"/>
  <c r="J181" i="13"/>
  <c r="BF181" i="13" s="1"/>
  <c r="P181" i="13"/>
  <c r="R181" i="13"/>
  <c r="T181" i="13"/>
  <c r="BE181" i="13"/>
  <c r="BG181" i="13"/>
  <c r="BH181" i="13"/>
  <c r="BI181" i="13"/>
  <c r="BK181" i="13"/>
  <c r="J182" i="13"/>
  <c r="BF182" i="13" s="1"/>
  <c r="P182" i="13"/>
  <c r="R182" i="13"/>
  <c r="T182" i="13"/>
  <c r="BE182" i="13"/>
  <c r="BG182" i="13"/>
  <c r="BH182" i="13"/>
  <c r="BI182" i="13"/>
  <c r="BK182" i="13"/>
  <c r="J183" i="13"/>
  <c r="BF183" i="13" s="1"/>
  <c r="P183" i="13"/>
  <c r="R183" i="13"/>
  <c r="T183" i="13"/>
  <c r="BE183" i="13"/>
  <c r="BG183" i="13"/>
  <c r="BH183" i="13"/>
  <c r="BI183" i="13"/>
  <c r="BK183" i="13"/>
  <c r="J184" i="13"/>
  <c r="BF184" i="13" s="1"/>
  <c r="P184" i="13"/>
  <c r="R184" i="13"/>
  <c r="T184" i="13"/>
  <c r="BE184" i="13"/>
  <c r="BG184" i="13"/>
  <c r="BH184" i="13"/>
  <c r="BI184" i="13"/>
  <c r="BK184" i="13"/>
  <c r="J185" i="13"/>
  <c r="BF185" i="13" s="1"/>
  <c r="P185" i="13"/>
  <c r="R185" i="13"/>
  <c r="T185" i="13"/>
  <c r="BE185" i="13"/>
  <c r="BG185" i="13"/>
  <c r="BH185" i="13"/>
  <c r="BI185" i="13"/>
  <c r="BK185" i="13"/>
  <c r="J186" i="13"/>
  <c r="BF186" i="13" s="1"/>
  <c r="P186" i="13"/>
  <c r="R186" i="13"/>
  <c r="T186" i="13"/>
  <c r="BE186" i="13"/>
  <c r="BG186" i="13"/>
  <c r="BH186" i="13"/>
  <c r="BI186" i="13"/>
  <c r="BK186" i="13"/>
  <c r="J187" i="13"/>
  <c r="BF187" i="13" s="1"/>
  <c r="P187" i="13"/>
  <c r="R187" i="13"/>
  <c r="T187" i="13"/>
  <c r="BE187" i="13"/>
  <c r="BG187" i="13"/>
  <c r="BH187" i="13"/>
  <c r="BI187" i="13"/>
  <c r="BK187" i="13"/>
  <c r="J188" i="13"/>
  <c r="BF188" i="13" s="1"/>
  <c r="P188" i="13"/>
  <c r="R188" i="13"/>
  <c r="T188" i="13"/>
  <c r="BE188" i="13"/>
  <c r="BG188" i="13"/>
  <c r="BH188" i="13"/>
  <c r="BI188" i="13"/>
  <c r="BK188" i="13"/>
  <c r="J189" i="13"/>
  <c r="BF189" i="13" s="1"/>
  <c r="P189" i="13"/>
  <c r="R189" i="13"/>
  <c r="T189" i="13"/>
  <c r="BE189" i="13"/>
  <c r="BG189" i="13"/>
  <c r="BH189" i="13"/>
  <c r="BI189" i="13"/>
  <c r="BK189" i="13"/>
  <c r="J190" i="13"/>
  <c r="BF190" i="13" s="1"/>
  <c r="P190" i="13"/>
  <c r="R190" i="13"/>
  <c r="T190" i="13"/>
  <c r="BE190" i="13"/>
  <c r="BG190" i="13"/>
  <c r="BH190" i="13"/>
  <c r="BI190" i="13"/>
  <c r="BK190" i="13"/>
  <c r="J191" i="13"/>
  <c r="BF191" i="13" s="1"/>
  <c r="P191" i="13"/>
  <c r="R191" i="13"/>
  <c r="T191" i="13"/>
  <c r="BE191" i="13"/>
  <c r="BG191" i="13"/>
  <c r="BH191" i="13"/>
  <c r="BI191" i="13"/>
  <c r="BK191" i="13"/>
  <c r="J192" i="13"/>
  <c r="BF192" i="13" s="1"/>
  <c r="P192" i="13"/>
  <c r="R192" i="13"/>
  <c r="T192" i="13"/>
  <c r="BE192" i="13"/>
  <c r="BG192" i="13"/>
  <c r="BH192" i="13"/>
  <c r="BI192" i="13"/>
  <c r="BK192" i="13"/>
  <c r="J193" i="13"/>
  <c r="BF193" i="13" s="1"/>
  <c r="P193" i="13"/>
  <c r="R193" i="13"/>
  <c r="T193" i="13"/>
  <c r="BE193" i="13"/>
  <c r="BG193" i="13"/>
  <c r="BH193" i="13"/>
  <c r="BI193" i="13"/>
  <c r="BK193" i="13"/>
  <c r="J194" i="13"/>
  <c r="BF194" i="13" s="1"/>
  <c r="P194" i="13"/>
  <c r="R194" i="13"/>
  <c r="T194" i="13"/>
  <c r="BE194" i="13"/>
  <c r="BG194" i="13"/>
  <c r="BH194" i="13"/>
  <c r="BI194" i="13"/>
  <c r="BK194" i="13"/>
  <c r="J195" i="13"/>
  <c r="BF195" i="13" s="1"/>
  <c r="P195" i="13"/>
  <c r="R195" i="13"/>
  <c r="T195" i="13"/>
  <c r="BE195" i="13"/>
  <c r="BG195" i="13"/>
  <c r="BH195" i="13"/>
  <c r="BI195" i="13"/>
  <c r="BK195" i="13"/>
  <c r="J196" i="13"/>
  <c r="BF196" i="13" s="1"/>
  <c r="P196" i="13"/>
  <c r="R196" i="13"/>
  <c r="T196" i="13"/>
  <c r="BE196" i="13"/>
  <c r="BG196" i="13"/>
  <c r="BH196" i="13"/>
  <c r="BI196" i="13"/>
  <c r="BK196" i="13"/>
  <c r="J197" i="13"/>
  <c r="BF197" i="13" s="1"/>
  <c r="P197" i="13"/>
  <c r="R197" i="13"/>
  <c r="T197" i="13"/>
  <c r="BE197" i="13"/>
  <c r="BG197" i="13"/>
  <c r="BH197" i="13"/>
  <c r="BI197" i="13"/>
  <c r="BK197" i="13"/>
  <c r="J198" i="13"/>
  <c r="BF198" i="13" s="1"/>
  <c r="P198" i="13"/>
  <c r="R198" i="13"/>
  <c r="T198" i="13"/>
  <c r="BE198" i="13"/>
  <c r="BG198" i="13"/>
  <c r="BH198" i="13"/>
  <c r="BI198" i="13"/>
  <c r="BK198" i="13"/>
  <c r="J199" i="13"/>
  <c r="BF199" i="13" s="1"/>
  <c r="P199" i="13"/>
  <c r="R199" i="13"/>
  <c r="T199" i="13"/>
  <c r="BE199" i="13"/>
  <c r="BG199" i="13"/>
  <c r="BH199" i="13"/>
  <c r="BI199" i="13"/>
  <c r="BK199" i="13"/>
  <c r="J201" i="13"/>
  <c r="P201" i="13"/>
  <c r="P200" i="13" s="1"/>
  <c r="R201" i="13"/>
  <c r="T201" i="13"/>
  <c r="BE201" i="13"/>
  <c r="BF201" i="13"/>
  <c r="BG201" i="13"/>
  <c r="BH201" i="13"/>
  <c r="BI201" i="13"/>
  <c r="BK201" i="13"/>
  <c r="J202" i="13"/>
  <c r="BF202" i="13" s="1"/>
  <c r="P202" i="13"/>
  <c r="R202" i="13"/>
  <c r="R200" i="13" s="1"/>
  <c r="T202" i="13"/>
  <c r="T200" i="13" s="1"/>
  <c r="BE202" i="13"/>
  <c r="BG202" i="13"/>
  <c r="BH202" i="13"/>
  <c r="BI202" i="13"/>
  <c r="BK202" i="13"/>
  <c r="BK200" i="13" s="1"/>
  <c r="J200" i="13" s="1"/>
  <c r="J103" i="13" s="1"/>
  <c r="J203" i="13"/>
  <c r="P203" i="13"/>
  <c r="R203" i="13"/>
  <c r="T203" i="13"/>
  <c r="BE203" i="13"/>
  <c r="BF203" i="13"/>
  <c r="BG203" i="13"/>
  <c r="BH203" i="13"/>
  <c r="BI203" i="13"/>
  <c r="BK203" i="13"/>
  <c r="J204" i="13"/>
  <c r="P204" i="13"/>
  <c r="R204" i="13"/>
  <c r="T204" i="13"/>
  <c r="BE204" i="13"/>
  <c r="BF204" i="13"/>
  <c r="BG204" i="13"/>
  <c r="BH204" i="13"/>
  <c r="BI204" i="13"/>
  <c r="BK204" i="13"/>
  <c r="J205" i="13"/>
  <c r="BF205" i="13" s="1"/>
  <c r="P205" i="13"/>
  <c r="R205" i="13"/>
  <c r="T205" i="13"/>
  <c r="BE205" i="13"/>
  <c r="BG205" i="13"/>
  <c r="BH205" i="13"/>
  <c r="BI205" i="13"/>
  <c r="BK205" i="13"/>
  <c r="J206" i="13"/>
  <c r="P206" i="13"/>
  <c r="R206" i="13"/>
  <c r="T206" i="13"/>
  <c r="BE206" i="13"/>
  <c r="BF206" i="13"/>
  <c r="BG206" i="13"/>
  <c r="BH206" i="13"/>
  <c r="BI206" i="13"/>
  <c r="BK206" i="13"/>
  <c r="J207" i="13"/>
  <c r="P207" i="13"/>
  <c r="R207" i="13"/>
  <c r="T207" i="13"/>
  <c r="BE207" i="13"/>
  <c r="BF207" i="13"/>
  <c r="BG207" i="13"/>
  <c r="BH207" i="13"/>
  <c r="BI207" i="13"/>
  <c r="BK207" i="13"/>
  <c r="J208" i="13"/>
  <c r="BF208" i="13" s="1"/>
  <c r="P208" i="13"/>
  <c r="R208" i="13"/>
  <c r="T208" i="13"/>
  <c r="BE208" i="13"/>
  <c r="BG208" i="13"/>
  <c r="BH208" i="13"/>
  <c r="BI208" i="13"/>
  <c r="BK208" i="13"/>
  <c r="J209" i="13"/>
  <c r="P209" i="13"/>
  <c r="R209" i="13"/>
  <c r="T209" i="13"/>
  <c r="BE209" i="13"/>
  <c r="BF209" i="13"/>
  <c r="BG209" i="13"/>
  <c r="BH209" i="13"/>
  <c r="BI209" i="13"/>
  <c r="BK209" i="13"/>
  <c r="J210" i="13"/>
  <c r="P210" i="13"/>
  <c r="R210" i="13"/>
  <c r="T210" i="13"/>
  <c r="BE210" i="13"/>
  <c r="BF210" i="13"/>
  <c r="BG210" i="13"/>
  <c r="BH210" i="13"/>
  <c r="BI210" i="13"/>
  <c r="BK210" i="13"/>
  <c r="J211" i="13"/>
  <c r="BF211" i="13" s="1"/>
  <c r="P211" i="13"/>
  <c r="R211" i="13"/>
  <c r="T211" i="13"/>
  <c r="BE211" i="13"/>
  <c r="BG211" i="13"/>
  <c r="BH211" i="13"/>
  <c r="BI211" i="13"/>
  <c r="BK211" i="13"/>
  <c r="J212" i="13"/>
  <c r="P212" i="13"/>
  <c r="R212" i="13"/>
  <c r="T212" i="13"/>
  <c r="BE212" i="13"/>
  <c r="BF212" i="13"/>
  <c r="BG212" i="13"/>
  <c r="BH212" i="13"/>
  <c r="BI212" i="13"/>
  <c r="BK212" i="13"/>
  <c r="J213" i="13"/>
  <c r="P213" i="13"/>
  <c r="R213" i="13"/>
  <c r="T213" i="13"/>
  <c r="BE213" i="13"/>
  <c r="BF213" i="13"/>
  <c r="BG213" i="13"/>
  <c r="BH213" i="13"/>
  <c r="BI213" i="13"/>
  <c r="BK213" i="13"/>
  <c r="J214" i="13"/>
  <c r="BF214" i="13" s="1"/>
  <c r="P214" i="13"/>
  <c r="R214" i="13"/>
  <c r="T214" i="13"/>
  <c r="BE214" i="13"/>
  <c r="BG214" i="13"/>
  <c r="BH214" i="13"/>
  <c r="BI214" i="13"/>
  <c r="BK214" i="13"/>
  <c r="J215" i="13"/>
  <c r="P215" i="13"/>
  <c r="R215" i="13"/>
  <c r="T215" i="13"/>
  <c r="BE215" i="13"/>
  <c r="BF215" i="13"/>
  <c r="BG215" i="13"/>
  <c r="BH215" i="13"/>
  <c r="BI215" i="13"/>
  <c r="BK215" i="13"/>
  <c r="J216" i="13"/>
  <c r="P216" i="13"/>
  <c r="R216" i="13"/>
  <c r="T216" i="13"/>
  <c r="BE216" i="13"/>
  <c r="BF216" i="13"/>
  <c r="BG216" i="13"/>
  <c r="BH216" i="13"/>
  <c r="BI216" i="13"/>
  <c r="BK216" i="13"/>
  <c r="J217" i="13"/>
  <c r="P217" i="13"/>
  <c r="R217" i="13"/>
  <c r="T217" i="13"/>
  <c r="BE217" i="13"/>
  <c r="BF217" i="13"/>
  <c r="BG217" i="13"/>
  <c r="BH217" i="13"/>
  <c r="BI217" i="13"/>
  <c r="BK217" i="13"/>
  <c r="J218" i="13"/>
  <c r="P218" i="13"/>
  <c r="R218" i="13"/>
  <c r="T218" i="13"/>
  <c r="BE218" i="13"/>
  <c r="BF218" i="13"/>
  <c r="BG218" i="13"/>
  <c r="BH218" i="13"/>
  <c r="BI218" i="13"/>
  <c r="BK218" i="13"/>
  <c r="J219" i="13"/>
  <c r="P219" i="13"/>
  <c r="R219" i="13"/>
  <c r="T219" i="13"/>
  <c r="BE219" i="13"/>
  <c r="BF219" i="13"/>
  <c r="BG219" i="13"/>
  <c r="BH219" i="13"/>
  <c r="BI219" i="13"/>
  <c r="BK219" i="13"/>
  <c r="J220" i="13"/>
  <c r="P220" i="13"/>
  <c r="R220" i="13"/>
  <c r="T220" i="13"/>
  <c r="BE220" i="13"/>
  <c r="BF220" i="13"/>
  <c r="BG220" i="13"/>
  <c r="BH220" i="13"/>
  <c r="BI220" i="13"/>
  <c r="BK220" i="13"/>
  <c r="J221" i="13"/>
  <c r="P221" i="13"/>
  <c r="R221" i="13"/>
  <c r="T221" i="13"/>
  <c r="BE221" i="13"/>
  <c r="BF221" i="13"/>
  <c r="BG221" i="13"/>
  <c r="BH221" i="13"/>
  <c r="BI221" i="13"/>
  <c r="BK221" i="13"/>
  <c r="J222" i="13"/>
  <c r="P222" i="13"/>
  <c r="R222" i="13"/>
  <c r="T222" i="13"/>
  <c r="BE222" i="13"/>
  <c r="BF222" i="13"/>
  <c r="BG222" i="13"/>
  <c r="BH222" i="13"/>
  <c r="BI222" i="13"/>
  <c r="BK222" i="13"/>
  <c r="J223" i="13"/>
  <c r="P223" i="13"/>
  <c r="R223" i="13"/>
  <c r="T223" i="13"/>
  <c r="BE223" i="13"/>
  <c r="BF223" i="13"/>
  <c r="BG223" i="13"/>
  <c r="BH223" i="13"/>
  <c r="BI223" i="13"/>
  <c r="BK223" i="13"/>
  <c r="J224" i="13"/>
  <c r="P224" i="13"/>
  <c r="R224" i="13"/>
  <c r="T224" i="13"/>
  <c r="BE224" i="13"/>
  <c r="BF224" i="13"/>
  <c r="BG224" i="13"/>
  <c r="BH224" i="13"/>
  <c r="BI224" i="13"/>
  <c r="BK224" i="13"/>
  <c r="J225" i="13"/>
  <c r="P225" i="13"/>
  <c r="R225" i="13"/>
  <c r="T225" i="13"/>
  <c r="BE225" i="13"/>
  <c r="BF225" i="13"/>
  <c r="BG225" i="13"/>
  <c r="BH225" i="13"/>
  <c r="BI225" i="13"/>
  <c r="BK225" i="13"/>
  <c r="J226" i="13"/>
  <c r="P226" i="13"/>
  <c r="R226" i="13"/>
  <c r="T226" i="13"/>
  <c r="BE226" i="13"/>
  <c r="BF226" i="13"/>
  <c r="BG226" i="13"/>
  <c r="BH226" i="13"/>
  <c r="BI226" i="13"/>
  <c r="BK226" i="13"/>
  <c r="J228" i="13"/>
  <c r="BF228" i="13" s="1"/>
  <c r="P228" i="13"/>
  <c r="R228" i="13"/>
  <c r="R227" i="13" s="1"/>
  <c r="T228" i="13"/>
  <c r="BE228" i="13"/>
  <c r="BG228" i="13"/>
  <c r="BH228" i="13"/>
  <c r="BI228" i="13"/>
  <c r="BK228" i="13"/>
  <c r="J229" i="13"/>
  <c r="BF229" i="13" s="1"/>
  <c r="P229" i="13"/>
  <c r="P227" i="13" s="1"/>
  <c r="R229" i="13"/>
  <c r="T229" i="13"/>
  <c r="BE229" i="13"/>
  <c r="BG229" i="13"/>
  <c r="BH229" i="13"/>
  <c r="BI229" i="13"/>
  <c r="BK229" i="13"/>
  <c r="J230" i="13"/>
  <c r="BF230" i="13" s="1"/>
  <c r="P230" i="13"/>
  <c r="R230" i="13"/>
  <c r="T230" i="13"/>
  <c r="BE230" i="13"/>
  <c r="BG230" i="13"/>
  <c r="BH230" i="13"/>
  <c r="BI230" i="13"/>
  <c r="BK230" i="13"/>
  <c r="BK227" i="13" s="1"/>
  <c r="J227" i="13" s="1"/>
  <c r="J104" i="13" s="1"/>
  <c r="J231" i="13"/>
  <c r="BF231" i="13" s="1"/>
  <c r="P231" i="13"/>
  <c r="R231" i="13"/>
  <c r="T231" i="13"/>
  <c r="BE231" i="13"/>
  <c r="BG231" i="13"/>
  <c r="BH231" i="13"/>
  <c r="BI231" i="13"/>
  <c r="BK231" i="13"/>
  <c r="J232" i="13"/>
  <c r="BF232" i="13" s="1"/>
  <c r="P232" i="13"/>
  <c r="R232" i="13"/>
  <c r="T232" i="13"/>
  <c r="BE232" i="13"/>
  <c r="BG232" i="13"/>
  <c r="BH232" i="13"/>
  <c r="BI232" i="13"/>
  <c r="BK232" i="13"/>
  <c r="J233" i="13"/>
  <c r="BF233" i="13" s="1"/>
  <c r="P233" i="13"/>
  <c r="R233" i="13"/>
  <c r="T233" i="13"/>
  <c r="T227" i="13" s="1"/>
  <c r="BE233" i="13"/>
  <c r="BG233" i="13"/>
  <c r="BH233" i="13"/>
  <c r="BI233" i="13"/>
  <c r="BK233" i="13"/>
  <c r="J234" i="13"/>
  <c r="BF234" i="13" s="1"/>
  <c r="P234" i="13"/>
  <c r="R234" i="13"/>
  <c r="T234" i="13"/>
  <c r="BE234" i="13"/>
  <c r="BG234" i="13"/>
  <c r="BH234" i="13"/>
  <c r="BI234" i="13"/>
  <c r="BK234" i="13"/>
  <c r="J235" i="13"/>
  <c r="BF235" i="13" s="1"/>
  <c r="P235" i="13"/>
  <c r="R235" i="13"/>
  <c r="T235" i="13"/>
  <c r="BE235" i="13"/>
  <c r="BG235" i="13"/>
  <c r="BH235" i="13"/>
  <c r="BI235" i="13"/>
  <c r="BK235" i="13"/>
  <c r="J236" i="13"/>
  <c r="BF236" i="13" s="1"/>
  <c r="P236" i="13"/>
  <c r="R236" i="13"/>
  <c r="T236" i="13"/>
  <c r="BE236" i="13"/>
  <c r="BG236" i="13"/>
  <c r="BH236" i="13"/>
  <c r="BI236" i="13"/>
  <c r="BK236" i="13"/>
  <c r="J237" i="13"/>
  <c r="BF237" i="13" s="1"/>
  <c r="P237" i="13"/>
  <c r="R237" i="13"/>
  <c r="T237" i="13"/>
  <c r="BE237" i="13"/>
  <c r="BG237" i="13"/>
  <c r="BH237" i="13"/>
  <c r="BI237" i="13"/>
  <c r="BK237" i="13"/>
  <c r="J238" i="13"/>
  <c r="BF238" i="13" s="1"/>
  <c r="P238" i="13"/>
  <c r="R238" i="13"/>
  <c r="T238" i="13"/>
  <c r="BE238" i="13"/>
  <c r="BG238" i="13"/>
  <c r="BH238" i="13"/>
  <c r="BI238" i="13"/>
  <c r="BK238" i="13"/>
  <c r="J239" i="13"/>
  <c r="BF239" i="13" s="1"/>
  <c r="P239" i="13"/>
  <c r="R239" i="13"/>
  <c r="T239" i="13"/>
  <c r="BE239" i="13"/>
  <c r="BG239" i="13"/>
  <c r="BH239" i="13"/>
  <c r="BI239" i="13"/>
  <c r="BK239" i="13"/>
  <c r="J240" i="13"/>
  <c r="BF240" i="13" s="1"/>
  <c r="P240" i="13"/>
  <c r="R240" i="13"/>
  <c r="T240" i="13"/>
  <c r="BE240" i="13"/>
  <c r="BG240" i="13"/>
  <c r="BH240" i="13"/>
  <c r="BI240" i="13"/>
  <c r="BK240" i="13"/>
  <c r="J241" i="13"/>
  <c r="BF241" i="13" s="1"/>
  <c r="P241" i="13"/>
  <c r="R241" i="13"/>
  <c r="T241" i="13"/>
  <c r="BE241" i="13"/>
  <c r="BG241" i="13"/>
  <c r="BH241" i="13"/>
  <c r="BI241" i="13"/>
  <c r="BK241" i="13"/>
  <c r="J242" i="13"/>
  <c r="BF242" i="13" s="1"/>
  <c r="P242" i="13"/>
  <c r="R242" i="13"/>
  <c r="T242" i="13"/>
  <c r="BE242" i="13"/>
  <c r="BG242" i="13"/>
  <c r="BH242" i="13"/>
  <c r="BI242" i="13"/>
  <c r="BK242" i="13"/>
  <c r="J243" i="13"/>
  <c r="BF243" i="13" s="1"/>
  <c r="P243" i="13"/>
  <c r="R243" i="13"/>
  <c r="T243" i="13"/>
  <c r="BE243" i="13"/>
  <c r="BG243" i="13"/>
  <c r="BH243" i="13"/>
  <c r="BI243" i="13"/>
  <c r="BK243" i="13"/>
  <c r="J244" i="13"/>
  <c r="BF244" i="13" s="1"/>
  <c r="P244" i="13"/>
  <c r="R244" i="13"/>
  <c r="T244" i="13"/>
  <c r="BE244" i="13"/>
  <c r="BG244" i="13"/>
  <c r="BH244" i="13"/>
  <c r="BI244" i="13"/>
  <c r="BK244" i="13"/>
  <c r="J245" i="13"/>
  <c r="BF245" i="13" s="1"/>
  <c r="P245" i="13"/>
  <c r="R245" i="13"/>
  <c r="T245" i="13"/>
  <c r="BE245" i="13"/>
  <c r="BG245" i="13"/>
  <c r="BH245" i="13"/>
  <c r="BI245" i="13"/>
  <c r="BK245" i="13"/>
  <c r="J246" i="13"/>
  <c r="BF246" i="13" s="1"/>
  <c r="P246" i="13"/>
  <c r="R246" i="13"/>
  <c r="T246" i="13"/>
  <c r="BE246" i="13"/>
  <c r="BG246" i="13"/>
  <c r="BH246" i="13"/>
  <c r="BI246" i="13"/>
  <c r="BK246" i="13"/>
  <c r="J247" i="13"/>
  <c r="BF247" i="13" s="1"/>
  <c r="P247" i="13"/>
  <c r="R247" i="13"/>
  <c r="T247" i="13"/>
  <c r="BE247" i="13"/>
  <c r="BG247" i="13"/>
  <c r="BH247" i="13"/>
  <c r="BI247" i="13"/>
  <c r="BK247" i="13"/>
  <c r="J248" i="13"/>
  <c r="BF248" i="13" s="1"/>
  <c r="P248" i="13"/>
  <c r="R248" i="13"/>
  <c r="T248" i="13"/>
  <c r="BE248" i="13"/>
  <c r="BG248" i="13"/>
  <c r="BH248" i="13"/>
  <c r="BI248" i="13"/>
  <c r="BK248" i="13"/>
  <c r="J249" i="13"/>
  <c r="BF249" i="13" s="1"/>
  <c r="P249" i="13"/>
  <c r="R249" i="13"/>
  <c r="T249" i="13"/>
  <c r="BE249" i="13"/>
  <c r="BG249" i="13"/>
  <c r="BH249" i="13"/>
  <c r="BI249" i="13"/>
  <c r="BK249" i="13"/>
  <c r="J250" i="13"/>
  <c r="BF250" i="13" s="1"/>
  <c r="P250" i="13"/>
  <c r="R250" i="13"/>
  <c r="T250" i="13"/>
  <c r="BE250" i="13"/>
  <c r="BG250" i="13"/>
  <c r="BH250" i="13"/>
  <c r="BI250" i="13"/>
  <c r="BK250" i="13"/>
  <c r="J251" i="13"/>
  <c r="BF251" i="13" s="1"/>
  <c r="P251" i="13"/>
  <c r="R251" i="13"/>
  <c r="T251" i="13"/>
  <c r="BE251" i="13"/>
  <c r="BG251" i="13"/>
  <c r="BH251" i="13"/>
  <c r="BI251" i="13"/>
  <c r="BK251" i="13"/>
  <c r="J252" i="13"/>
  <c r="BF252" i="13" s="1"/>
  <c r="P252" i="13"/>
  <c r="R252" i="13"/>
  <c r="T252" i="13"/>
  <c r="BE252" i="13"/>
  <c r="BG252" i="13"/>
  <c r="BH252" i="13"/>
  <c r="BI252" i="13"/>
  <c r="BK252" i="13"/>
  <c r="R253" i="13"/>
  <c r="J254" i="13"/>
  <c r="BF254" i="13" s="1"/>
  <c r="P254" i="13"/>
  <c r="P253" i="13" s="1"/>
  <c r="R254" i="13"/>
  <c r="T254" i="13"/>
  <c r="T253" i="13" s="1"/>
  <c r="BE254" i="13"/>
  <c r="BG254" i="13"/>
  <c r="BH254" i="13"/>
  <c r="BI254" i="13"/>
  <c r="BK254" i="13"/>
  <c r="BK253" i="13" s="1"/>
  <c r="J253" i="13" s="1"/>
  <c r="J105" i="13" s="1"/>
  <c r="J255" i="13"/>
  <c r="P255" i="13"/>
  <c r="R255" i="13"/>
  <c r="T255" i="13"/>
  <c r="BE255" i="13"/>
  <c r="BF255" i="13"/>
  <c r="BG255" i="13"/>
  <c r="BH255" i="13"/>
  <c r="BI255" i="13"/>
  <c r="BK255" i="13"/>
  <c r="J256" i="13"/>
  <c r="P256" i="13"/>
  <c r="R256" i="13"/>
  <c r="T256" i="13"/>
  <c r="BE256" i="13"/>
  <c r="BF256" i="13"/>
  <c r="BG256" i="13"/>
  <c r="BH256" i="13"/>
  <c r="BI256" i="13"/>
  <c r="BK256" i="13"/>
  <c r="J257" i="13"/>
  <c r="BF257" i="13" s="1"/>
  <c r="P257" i="13"/>
  <c r="R257" i="13"/>
  <c r="T257" i="13"/>
  <c r="BE257" i="13"/>
  <c r="BG257" i="13"/>
  <c r="BH257" i="13"/>
  <c r="BI257" i="13"/>
  <c r="BK257" i="13"/>
  <c r="J259" i="13"/>
  <c r="BF259" i="13" s="1"/>
  <c r="P259" i="13"/>
  <c r="R259" i="13"/>
  <c r="T259" i="13"/>
  <c r="BE259" i="13"/>
  <c r="BG259" i="13"/>
  <c r="BH259" i="13"/>
  <c r="BI259" i="13"/>
  <c r="BK259" i="13"/>
  <c r="J260" i="13"/>
  <c r="BF260" i="13" s="1"/>
  <c r="P260" i="13"/>
  <c r="P258" i="13" s="1"/>
  <c r="R260" i="13"/>
  <c r="R258" i="13" s="1"/>
  <c r="T260" i="13"/>
  <c r="BE260" i="13"/>
  <c r="BG260" i="13"/>
  <c r="BH260" i="13"/>
  <c r="BI260" i="13"/>
  <c r="BK260" i="13"/>
  <c r="J261" i="13"/>
  <c r="BF261" i="13" s="1"/>
  <c r="P261" i="13"/>
  <c r="R261" i="13"/>
  <c r="T261" i="13"/>
  <c r="T258" i="13" s="1"/>
  <c r="BE261" i="13"/>
  <c r="BG261" i="13"/>
  <c r="BH261" i="13"/>
  <c r="BI261" i="13"/>
  <c r="BK261" i="13"/>
  <c r="BK258" i="13" s="1"/>
  <c r="J258" i="13" s="1"/>
  <c r="J106" i="13" s="1"/>
  <c r="J262" i="13"/>
  <c r="BF262" i="13" s="1"/>
  <c r="P262" i="13"/>
  <c r="R262" i="13"/>
  <c r="T262" i="13"/>
  <c r="BE262" i="13"/>
  <c r="BG262" i="13"/>
  <c r="BH262" i="13"/>
  <c r="BI262" i="13"/>
  <c r="BK262" i="13"/>
  <c r="R263" i="13"/>
  <c r="J264" i="13"/>
  <c r="BF264" i="13" s="1"/>
  <c r="P264" i="13"/>
  <c r="P263" i="13" s="1"/>
  <c r="R264" i="13"/>
  <c r="T264" i="13"/>
  <c r="T263" i="13" s="1"/>
  <c r="BE264" i="13"/>
  <c r="BG264" i="13"/>
  <c r="BH264" i="13"/>
  <c r="BI264" i="13"/>
  <c r="BK264" i="13"/>
  <c r="BK263" i="13" s="1"/>
  <c r="J263" i="13" s="1"/>
  <c r="J107" i="13" s="1"/>
  <c r="J265" i="13"/>
  <c r="P265" i="13"/>
  <c r="R265" i="13"/>
  <c r="T265" i="13"/>
  <c r="BE265" i="13"/>
  <c r="BF265" i="13"/>
  <c r="BG265" i="13"/>
  <c r="BH265" i="13"/>
  <c r="BI265" i="13"/>
  <c r="BK265" i="13"/>
  <c r="J266" i="13"/>
  <c r="P266" i="13"/>
  <c r="R266" i="13"/>
  <c r="T266" i="13"/>
  <c r="BE266" i="13"/>
  <c r="BF266" i="13"/>
  <c r="BG266" i="13"/>
  <c r="BH266" i="13"/>
  <c r="BI266" i="13"/>
  <c r="BK266" i="13"/>
  <c r="J267" i="13"/>
  <c r="BF267" i="13" s="1"/>
  <c r="P267" i="13"/>
  <c r="R267" i="13"/>
  <c r="T267" i="13"/>
  <c r="BE267" i="13"/>
  <c r="BG267" i="13"/>
  <c r="BH267" i="13"/>
  <c r="BI267" i="13"/>
  <c r="BK267" i="13"/>
  <c r="J268" i="13"/>
  <c r="P268" i="13"/>
  <c r="R268" i="13"/>
  <c r="T268" i="13"/>
  <c r="BE268" i="13"/>
  <c r="BF268" i="13"/>
  <c r="BG268" i="13"/>
  <c r="BH268" i="13"/>
  <c r="BI268" i="13"/>
  <c r="BK268" i="13"/>
  <c r="J269" i="13"/>
  <c r="P269" i="13"/>
  <c r="R269" i="13"/>
  <c r="T269" i="13"/>
  <c r="BE269" i="13"/>
  <c r="BF269" i="13"/>
  <c r="BG269" i="13"/>
  <c r="BH269" i="13"/>
  <c r="BI269" i="13"/>
  <c r="BK269" i="13"/>
  <c r="P270" i="13"/>
  <c r="T270" i="13"/>
  <c r="J271" i="13"/>
  <c r="BF271" i="13" s="1"/>
  <c r="P271" i="13"/>
  <c r="R271" i="13"/>
  <c r="R270" i="13" s="1"/>
  <c r="T271" i="13"/>
  <c r="BE271" i="13"/>
  <c r="BG271" i="13"/>
  <c r="BH271" i="13"/>
  <c r="BI271" i="13"/>
  <c r="BK271" i="13"/>
  <c r="BK270" i="13" s="1"/>
  <c r="J270" i="13" s="1"/>
  <c r="J108" i="13" s="1"/>
  <c r="F3" i="12"/>
  <c r="H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8" i="12" s="1"/>
  <c r="A511" i="12" s="1"/>
  <c r="A518" i="12" s="1"/>
  <c r="F4" i="12"/>
  <c r="F74" i="12" s="1"/>
  <c r="H4" i="12"/>
  <c r="H74" i="12" s="1"/>
  <c r="F5" i="12"/>
  <c r="H5" i="12"/>
  <c r="F6" i="12"/>
  <c r="H6" i="12"/>
  <c r="F7" i="12"/>
  <c r="H7" i="12"/>
  <c r="F8" i="12"/>
  <c r="H8" i="12"/>
  <c r="F9" i="12"/>
  <c r="H9" i="12"/>
  <c r="F10" i="12"/>
  <c r="H10" i="12"/>
  <c r="F11" i="12"/>
  <c r="H11" i="12"/>
  <c r="F12" i="12"/>
  <c r="H12" i="12"/>
  <c r="F13" i="12"/>
  <c r="H13" i="12"/>
  <c r="F14" i="12"/>
  <c r="H14" i="12"/>
  <c r="F15" i="12"/>
  <c r="H15" i="12"/>
  <c r="F16" i="12"/>
  <c r="H16" i="12"/>
  <c r="F17" i="12"/>
  <c r="H17" i="12"/>
  <c r="F18" i="12"/>
  <c r="H18" i="12"/>
  <c r="F19" i="12"/>
  <c r="H19" i="12"/>
  <c r="F20" i="12"/>
  <c r="H20" i="12"/>
  <c r="F21" i="12"/>
  <c r="H21" i="12"/>
  <c r="F22" i="12"/>
  <c r="H22" i="12"/>
  <c r="F23" i="12"/>
  <c r="H23" i="12"/>
  <c r="F24" i="12"/>
  <c r="H24" i="12"/>
  <c r="F25" i="12"/>
  <c r="H25" i="12"/>
  <c r="F26" i="12"/>
  <c r="H26" i="12"/>
  <c r="F27" i="12"/>
  <c r="H27" i="12"/>
  <c r="F28" i="12"/>
  <c r="H28" i="12"/>
  <c r="F29" i="12"/>
  <c r="H29" i="12"/>
  <c r="F30" i="12"/>
  <c r="H30" i="12"/>
  <c r="F31" i="12"/>
  <c r="H31" i="12"/>
  <c r="F32" i="12"/>
  <c r="H32" i="12"/>
  <c r="F33" i="12"/>
  <c r="H33" i="12"/>
  <c r="F34" i="12"/>
  <c r="H34" i="12"/>
  <c r="F35" i="12"/>
  <c r="H35" i="12"/>
  <c r="F36" i="12"/>
  <c r="H36" i="12"/>
  <c r="F37" i="12"/>
  <c r="H37" i="12"/>
  <c r="F38" i="12"/>
  <c r="H38" i="12"/>
  <c r="F39" i="12"/>
  <c r="H39" i="12"/>
  <c r="F40" i="12"/>
  <c r="H40" i="12"/>
  <c r="F41" i="12"/>
  <c r="H41" i="12"/>
  <c r="F42" i="12"/>
  <c r="H42" i="12"/>
  <c r="F43" i="12"/>
  <c r="H43" i="12"/>
  <c r="F44" i="12"/>
  <c r="H44" i="12"/>
  <c r="F45" i="12"/>
  <c r="H45" i="12"/>
  <c r="F46" i="12"/>
  <c r="H46" i="12"/>
  <c r="F47" i="12"/>
  <c r="H47" i="12"/>
  <c r="F48" i="12"/>
  <c r="H48" i="12"/>
  <c r="F49" i="12"/>
  <c r="H49" i="12"/>
  <c r="F50" i="12"/>
  <c r="H50" i="12"/>
  <c r="F51" i="12"/>
  <c r="H51" i="12"/>
  <c r="F52" i="12"/>
  <c r="H52" i="12"/>
  <c r="F53" i="12"/>
  <c r="H53" i="12"/>
  <c r="F54" i="12"/>
  <c r="H54" i="12"/>
  <c r="F55" i="12"/>
  <c r="H55" i="12"/>
  <c r="F56" i="12"/>
  <c r="H56" i="12"/>
  <c r="F57" i="12"/>
  <c r="H57" i="12"/>
  <c r="F58" i="12"/>
  <c r="H58" i="12"/>
  <c r="F59" i="12"/>
  <c r="H59" i="12"/>
  <c r="F60" i="12"/>
  <c r="H60" i="12"/>
  <c r="F61" i="12"/>
  <c r="H61" i="12"/>
  <c r="F62" i="12"/>
  <c r="H62" i="12"/>
  <c r="F63" i="12"/>
  <c r="H63" i="12"/>
  <c r="F64" i="12"/>
  <c r="H64" i="12"/>
  <c r="F65" i="12"/>
  <c r="H65" i="12"/>
  <c r="F66" i="12"/>
  <c r="H66" i="12"/>
  <c r="F67" i="12"/>
  <c r="H67" i="12"/>
  <c r="F68" i="12"/>
  <c r="H68" i="12"/>
  <c r="F69" i="12"/>
  <c r="H69" i="12"/>
  <c r="F70" i="12"/>
  <c r="H70" i="12"/>
  <c r="F71" i="12"/>
  <c r="H71" i="12"/>
  <c r="F72" i="12"/>
  <c r="H72" i="12"/>
  <c r="F73" i="12"/>
  <c r="H73" i="12"/>
  <c r="F83" i="12"/>
  <c r="H83" i="12"/>
  <c r="F84" i="12"/>
  <c r="H84" i="12"/>
  <c r="F85" i="12"/>
  <c r="H85" i="12"/>
  <c r="F86" i="12"/>
  <c r="H86" i="12"/>
  <c r="F87" i="12"/>
  <c r="H87" i="12"/>
  <c r="F88" i="12"/>
  <c r="H88" i="12"/>
  <c r="F89" i="12"/>
  <c r="H89" i="12"/>
  <c r="F90" i="12"/>
  <c r="H90" i="12"/>
  <c r="F91" i="12"/>
  <c r="H91" i="12"/>
  <c r="F92" i="12"/>
  <c r="H92" i="12"/>
  <c r="F93" i="12"/>
  <c r="H93" i="12"/>
  <c r="F94" i="12"/>
  <c r="H94" i="12"/>
  <c r="H99" i="12" s="1"/>
  <c r="H101" i="12" s="1"/>
  <c r="F95" i="12"/>
  <c r="H95" i="12"/>
  <c r="F96" i="12"/>
  <c r="H96" i="12"/>
  <c r="F97" i="12"/>
  <c r="H97" i="12"/>
  <c r="F98" i="12"/>
  <c r="H98" i="12"/>
  <c r="H102" i="12"/>
  <c r="G491" i="12" s="1"/>
  <c r="F108" i="12"/>
  <c r="H108" i="12"/>
  <c r="F109" i="12"/>
  <c r="H109" i="12"/>
  <c r="F110" i="12"/>
  <c r="H110" i="12"/>
  <c r="F111" i="12"/>
  <c r="H111" i="12"/>
  <c r="F112" i="12"/>
  <c r="H112" i="12"/>
  <c r="F113" i="12"/>
  <c r="H113" i="12"/>
  <c r="F114" i="12"/>
  <c r="H114" i="12"/>
  <c r="F115" i="12"/>
  <c r="H115" i="12"/>
  <c r="F116" i="12"/>
  <c r="H116" i="12"/>
  <c r="F117" i="12"/>
  <c r="H117" i="12"/>
  <c r="H131" i="12" s="1"/>
  <c r="F118" i="12"/>
  <c r="H118" i="12"/>
  <c r="F119" i="12"/>
  <c r="H119" i="12"/>
  <c r="F120" i="12"/>
  <c r="H120" i="12"/>
  <c r="F121" i="12"/>
  <c r="H121" i="12"/>
  <c r="F122" i="12"/>
  <c r="F131" i="12" s="1"/>
  <c r="F132" i="12" s="1"/>
  <c r="F134" i="12" s="1"/>
  <c r="E492" i="12" s="1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40" i="12"/>
  <c r="H140" i="12"/>
  <c r="F141" i="12"/>
  <c r="H141" i="12"/>
  <c r="F142" i="12"/>
  <c r="H142" i="12"/>
  <c r="F143" i="12"/>
  <c r="H143" i="12"/>
  <c r="F144" i="12"/>
  <c r="H144" i="12"/>
  <c r="F145" i="12"/>
  <c r="H145" i="12"/>
  <c r="F146" i="12"/>
  <c r="H146" i="12"/>
  <c r="F147" i="12"/>
  <c r="H147" i="12"/>
  <c r="F148" i="12"/>
  <c r="H148" i="12"/>
  <c r="F149" i="12"/>
  <c r="H149" i="12"/>
  <c r="F150" i="12"/>
  <c r="H150" i="12"/>
  <c r="F151" i="12"/>
  <c r="H151" i="12"/>
  <c r="F152" i="12"/>
  <c r="H152" i="12"/>
  <c r="F153" i="12"/>
  <c r="H153" i="12"/>
  <c r="F163" i="12"/>
  <c r="H163" i="12"/>
  <c r="F164" i="12"/>
  <c r="H164" i="12"/>
  <c r="H175" i="12" s="1"/>
  <c r="H177" i="12" s="1"/>
  <c r="F165" i="12"/>
  <c r="H165" i="12"/>
  <c r="F166" i="12"/>
  <c r="H166" i="12"/>
  <c r="F167" i="12"/>
  <c r="H167" i="12"/>
  <c r="F168" i="12"/>
  <c r="H168" i="12"/>
  <c r="F169" i="12"/>
  <c r="F175" i="12" s="1"/>
  <c r="H169" i="12"/>
  <c r="F170" i="12"/>
  <c r="H170" i="12"/>
  <c r="F171" i="12"/>
  <c r="H171" i="12"/>
  <c r="F172" i="12"/>
  <c r="H172" i="12"/>
  <c r="F173" i="12"/>
  <c r="H173" i="12"/>
  <c r="F174" i="12"/>
  <c r="H174" i="12"/>
  <c r="F184" i="12"/>
  <c r="F197" i="12" s="1"/>
  <c r="H184" i="12"/>
  <c r="F185" i="12"/>
  <c r="H185" i="12"/>
  <c r="F186" i="12"/>
  <c r="H186" i="12"/>
  <c r="F187" i="12"/>
  <c r="H187" i="12"/>
  <c r="F188" i="12"/>
  <c r="H188" i="12"/>
  <c r="F189" i="12"/>
  <c r="H189" i="12"/>
  <c r="F190" i="12"/>
  <c r="H190" i="12"/>
  <c r="F191" i="12"/>
  <c r="H191" i="12"/>
  <c r="F192" i="12"/>
  <c r="H192" i="12"/>
  <c r="F193" i="12"/>
  <c r="H193" i="12"/>
  <c r="F194" i="12"/>
  <c r="H194" i="12"/>
  <c r="F195" i="12"/>
  <c r="H195" i="12"/>
  <c r="F196" i="12"/>
  <c r="H196" i="12"/>
  <c r="F206" i="12"/>
  <c r="H206" i="12"/>
  <c r="F207" i="12"/>
  <c r="H207" i="12"/>
  <c r="F208" i="12"/>
  <c r="H208" i="12"/>
  <c r="F209" i="12"/>
  <c r="H209" i="12"/>
  <c r="F210" i="12"/>
  <c r="H210" i="12"/>
  <c r="F211" i="12"/>
  <c r="H211" i="12"/>
  <c r="F212" i="12"/>
  <c r="H212" i="12"/>
  <c r="F213" i="12"/>
  <c r="H213" i="12"/>
  <c r="F214" i="12"/>
  <c r="H214" i="12"/>
  <c r="F215" i="12"/>
  <c r="H215" i="12"/>
  <c r="F216" i="12"/>
  <c r="H216" i="12"/>
  <c r="F217" i="12"/>
  <c r="H217" i="12"/>
  <c r="F218" i="12"/>
  <c r="H218" i="12"/>
  <c r="F228" i="12"/>
  <c r="H228" i="12"/>
  <c r="F229" i="12"/>
  <c r="H229" i="12"/>
  <c r="F230" i="12"/>
  <c r="H230" i="12"/>
  <c r="F231" i="12"/>
  <c r="H231" i="12"/>
  <c r="F232" i="12"/>
  <c r="H232" i="12"/>
  <c r="F233" i="12"/>
  <c r="H233" i="12"/>
  <c r="F234" i="12"/>
  <c r="H234" i="12"/>
  <c r="F235" i="12"/>
  <c r="H235" i="12"/>
  <c r="F236" i="12"/>
  <c r="H236" i="12"/>
  <c r="F237" i="12"/>
  <c r="H237" i="12"/>
  <c r="F238" i="12"/>
  <c r="H238" i="12"/>
  <c r="H239" i="12"/>
  <c r="H241" i="12"/>
  <c r="H242" i="12"/>
  <c r="G497" i="12" s="1"/>
  <c r="F248" i="12"/>
  <c r="H248" i="12"/>
  <c r="F249" i="12"/>
  <c r="F268" i="12" s="1"/>
  <c r="H249" i="12"/>
  <c r="F250" i="12"/>
  <c r="H250" i="12"/>
  <c r="F251" i="12"/>
  <c r="H251" i="12"/>
  <c r="F252" i="12"/>
  <c r="H252" i="12"/>
  <c r="F253" i="12"/>
  <c r="H253" i="12"/>
  <c r="F254" i="12"/>
  <c r="H254" i="12"/>
  <c r="F255" i="12"/>
  <c r="H255" i="12"/>
  <c r="F256" i="12"/>
  <c r="H256" i="12"/>
  <c r="F257" i="12"/>
  <c r="H257" i="12"/>
  <c r="F258" i="12"/>
  <c r="H258" i="12"/>
  <c r="F259" i="12"/>
  <c r="H259" i="12"/>
  <c r="F260" i="12"/>
  <c r="H260" i="12"/>
  <c r="F261" i="12"/>
  <c r="H261" i="12"/>
  <c r="F262" i="12"/>
  <c r="H262" i="12"/>
  <c r="F263" i="12"/>
  <c r="H263" i="12"/>
  <c r="F264" i="12"/>
  <c r="H264" i="12"/>
  <c r="F265" i="12"/>
  <c r="H265" i="12"/>
  <c r="F266" i="12"/>
  <c r="H266" i="12"/>
  <c r="F267" i="12"/>
  <c r="H267" i="12"/>
  <c r="F277" i="12"/>
  <c r="H277" i="12"/>
  <c r="F278" i="12"/>
  <c r="H278" i="12"/>
  <c r="F279" i="12"/>
  <c r="H279" i="12"/>
  <c r="F280" i="12"/>
  <c r="H280" i="12"/>
  <c r="F281" i="12"/>
  <c r="H281" i="12"/>
  <c r="F282" i="12"/>
  <c r="H282" i="12"/>
  <c r="F283" i="12"/>
  <c r="H283" i="12"/>
  <c r="F284" i="12"/>
  <c r="H284" i="12"/>
  <c r="F285" i="12"/>
  <c r="H285" i="12"/>
  <c r="F286" i="12"/>
  <c r="H286" i="12"/>
  <c r="F287" i="12"/>
  <c r="H287" i="12"/>
  <c r="F288" i="12"/>
  <c r="H288" i="12"/>
  <c r="F289" i="12"/>
  <c r="H289" i="12"/>
  <c r="F290" i="12"/>
  <c r="H290" i="12"/>
  <c r="F291" i="12"/>
  <c r="H291" i="12"/>
  <c r="F292" i="12"/>
  <c r="H292" i="12"/>
  <c r="F293" i="12"/>
  <c r="H293" i="12"/>
  <c r="F294" i="12"/>
  <c r="H294" i="12"/>
  <c r="F295" i="12"/>
  <c r="H295" i="12"/>
  <c r="F296" i="12"/>
  <c r="H296" i="12"/>
  <c r="F297" i="12"/>
  <c r="H297" i="12"/>
  <c r="F307" i="12"/>
  <c r="H307" i="12"/>
  <c r="F308" i="12"/>
  <c r="H308" i="12"/>
  <c r="F309" i="12"/>
  <c r="H309" i="12"/>
  <c r="F310" i="12"/>
  <c r="H310" i="12"/>
  <c r="F311" i="12"/>
  <c r="F361" i="12" s="1"/>
  <c r="H311" i="12"/>
  <c r="F312" i="12"/>
  <c r="H312" i="12"/>
  <c r="F313" i="12"/>
  <c r="H313" i="12"/>
  <c r="F314" i="12"/>
  <c r="H314" i="12"/>
  <c r="F315" i="12"/>
  <c r="H315" i="12"/>
  <c r="F316" i="12"/>
  <c r="H316" i="12"/>
  <c r="F317" i="12"/>
  <c r="H317" i="12"/>
  <c r="F318" i="12"/>
  <c r="H318" i="12"/>
  <c r="F319" i="12"/>
  <c r="H319" i="12"/>
  <c r="F320" i="12"/>
  <c r="H320" i="12"/>
  <c r="F321" i="12"/>
  <c r="H321" i="12"/>
  <c r="F322" i="12"/>
  <c r="H322" i="12"/>
  <c r="F323" i="12"/>
  <c r="H323" i="12"/>
  <c r="F324" i="12"/>
  <c r="H324" i="12"/>
  <c r="F325" i="12"/>
  <c r="H325" i="12"/>
  <c r="F326" i="12"/>
  <c r="H326" i="12"/>
  <c r="F327" i="12"/>
  <c r="H327" i="12"/>
  <c r="F328" i="12"/>
  <c r="H328" i="12"/>
  <c r="F329" i="12"/>
  <c r="H329" i="12"/>
  <c r="F330" i="12"/>
  <c r="H330" i="12"/>
  <c r="F331" i="12"/>
  <c r="H331" i="12"/>
  <c r="F332" i="12"/>
  <c r="H332" i="12"/>
  <c r="F333" i="12"/>
  <c r="H333" i="12"/>
  <c r="F334" i="12"/>
  <c r="H334" i="12"/>
  <c r="F335" i="12"/>
  <c r="H335" i="12"/>
  <c r="F336" i="12"/>
  <c r="H336" i="12"/>
  <c r="F337" i="12"/>
  <c r="H337" i="12"/>
  <c r="F338" i="12"/>
  <c r="H338" i="12"/>
  <c r="F339" i="12"/>
  <c r="H339" i="12"/>
  <c r="F340" i="12"/>
  <c r="H340" i="12"/>
  <c r="F341" i="12"/>
  <c r="H341" i="12"/>
  <c r="F342" i="12"/>
  <c r="H342" i="12"/>
  <c r="F343" i="12"/>
  <c r="H343" i="12"/>
  <c r="F344" i="12"/>
  <c r="H344" i="12"/>
  <c r="F345" i="12"/>
  <c r="H345" i="12"/>
  <c r="F346" i="12"/>
  <c r="H346" i="12"/>
  <c r="F347" i="12"/>
  <c r="H347" i="12"/>
  <c r="F348" i="12"/>
  <c r="H348" i="12"/>
  <c r="F349" i="12"/>
  <c r="H349" i="12"/>
  <c r="F350" i="12"/>
  <c r="H350" i="12"/>
  <c r="H361" i="12" s="1"/>
  <c r="F351" i="12"/>
  <c r="H351" i="12"/>
  <c r="F352" i="12"/>
  <c r="H352" i="12"/>
  <c r="F353" i="12"/>
  <c r="H353" i="12"/>
  <c r="F354" i="12"/>
  <c r="H354" i="12"/>
  <c r="F355" i="12"/>
  <c r="H355" i="12"/>
  <c r="F356" i="12"/>
  <c r="H356" i="12"/>
  <c r="F357" i="12"/>
  <c r="H357" i="12"/>
  <c r="F358" i="12"/>
  <c r="H358" i="12"/>
  <c r="F359" i="12"/>
  <c r="H359" i="12"/>
  <c r="F360" i="12"/>
  <c r="H360" i="12"/>
  <c r="H363" i="12"/>
  <c r="F370" i="12"/>
  <c r="H370" i="12"/>
  <c r="F371" i="12"/>
  <c r="H371" i="12"/>
  <c r="F372" i="12"/>
  <c r="H372" i="12"/>
  <c r="F373" i="12"/>
  <c r="H373" i="12"/>
  <c r="F374" i="12"/>
  <c r="H374" i="12"/>
  <c r="F375" i="12"/>
  <c r="H375" i="12"/>
  <c r="F376" i="12"/>
  <c r="H376" i="12"/>
  <c r="H395" i="12" s="1"/>
  <c r="F377" i="12"/>
  <c r="H377" i="12"/>
  <c r="F378" i="12"/>
  <c r="H378" i="12"/>
  <c r="F379" i="12"/>
  <c r="H379" i="12"/>
  <c r="F380" i="12"/>
  <c r="H380" i="12"/>
  <c r="F381" i="12"/>
  <c r="H381" i="12"/>
  <c r="F382" i="12"/>
  <c r="H382" i="12"/>
  <c r="F383" i="12"/>
  <c r="H383" i="12"/>
  <c r="F384" i="12"/>
  <c r="H384" i="12"/>
  <c r="F385" i="12"/>
  <c r="H385" i="12"/>
  <c r="F386" i="12"/>
  <c r="H386" i="12"/>
  <c r="F387" i="12"/>
  <c r="H387" i="12"/>
  <c r="F388" i="12"/>
  <c r="H388" i="12"/>
  <c r="F389" i="12"/>
  <c r="H389" i="12"/>
  <c r="F390" i="12"/>
  <c r="H390" i="12"/>
  <c r="F391" i="12"/>
  <c r="H391" i="12"/>
  <c r="F392" i="12"/>
  <c r="H392" i="12"/>
  <c r="F393" i="12"/>
  <c r="H393" i="12"/>
  <c r="F394" i="12"/>
  <c r="H394" i="12"/>
  <c r="F404" i="12"/>
  <c r="F419" i="12" s="1"/>
  <c r="H404" i="12"/>
  <c r="H419" i="12" s="1"/>
  <c r="F405" i="12"/>
  <c r="H405" i="12"/>
  <c r="F406" i="12"/>
  <c r="H406" i="12"/>
  <c r="F407" i="12"/>
  <c r="H407" i="12"/>
  <c r="F408" i="12"/>
  <c r="H408" i="12"/>
  <c r="F409" i="12"/>
  <c r="H409" i="12"/>
  <c r="F410" i="12"/>
  <c r="H410" i="12"/>
  <c r="F411" i="12"/>
  <c r="H411" i="12"/>
  <c r="F412" i="12"/>
  <c r="H412" i="12"/>
  <c r="F413" i="12"/>
  <c r="H413" i="12"/>
  <c r="F414" i="12"/>
  <c r="H414" i="12"/>
  <c r="F415" i="12"/>
  <c r="H415" i="12"/>
  <c r="F416" i="12"/>
  <c r="H416" i="12"/>
  <c r="F417" i="12"/>
  <c r="H417" i="12"/>
  <c r="F418" i="12"/>
  <c r="H418" i="12"/>
  <c r="F428" i="12"/>
  <c r="H428" i="12"/>
  <c r="F429" i="12"/>
  <c r="H429" i="12"/>
  <c r="H438" i="12" s="1"/>
  <c r="F430" i="12"/>
  <c r="H430" i="12"/>
  <c r="F431" i="12"/>
  <c r="H431" i="12"/>
  <c r="F432" i="12"/>
  <c r="H432" i="12"/>
  <c r="F433" i="12"/>
  <c r="H433" i="12"/>
  <c r="F434" i="12"/>
  <c r="H434" i="12"/>
  <c r="F435" i="12"/>
  <c r="H435" i="12"/>
  <c r="F436" i="12"/>
  <c r="H436" i="12"/>
  <c r="F437" i="12"/>
  <c r="H437" i="12"/>
  <c r="F438" i="12"/>
  <c r="F439" i="12" s="1"/>
  <c r="F447" i="12"/>
  <c r="H447" i="12"/>
  <c r="F448" i="12"/>
  <c r="H448" i="12"/>
  <c r="F449" i="12"/>
  <c r="H449" i="12"/>
  <c r="F450" i="12"/>
  <c r="H450" i="12"/>
  <c r="F451" i="12"/>
  <c r="H451" i="12"/>
  <c r="H457" i="12" s="1"/>
  <c r="F452" i="12"/>
  <c r="H452" i="12"/>
  <c r="F453" i="12"/>
  <c r="H453" i="12"/>
  <c r="F454" i="12"/>
  <c r="H454" i="12"/>
  <c r="F455" i="12"/>
  <c r="H455" i="12"/>
  <c r="F456" i="12"/>
  <c r="H456" i="12"/>
  <c r="F457" i="12"/>
  <c r="F458" i="12" s="1"/>
  <c r="F460" i="12" s="1"/>
  <c r="E504" i="12" s="1"/>
  <c r="F466" i="12"/>
  <c r="H466" i="12"/>
  <c r="F467" i="12"/>
  <c r="F471" i="12" s="1"/>
  <c r="H467" i="12"/>
  <c r="F468" i="12"/>
  <c r="H468" i="12"/>
  <c r="F469" i="12"/>
  <c r="H469" i="12"/>
  <c r="H471" i="12" s="1"/>
  <c r="F470" i="12"/>
  <c r="H470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E514" i="12"/>
  <c r="J35" i="10"/>
  <c r="J36" i="10"/>
  <c r="J37" i="10"/>
  <c r="E85" i="10"/>
  <c r="E87" i="10"/>
  <c r="F89" i="10"/>
  <c r="J89" i="10"/>
  <c r="F91" i="10"/>
  <c r="J91" i="10"/>
  <c r="F92" i="10"/>
  <c r="J92" i="10"/>
  <c r="E109" i="10"/>
  <c r="E111" i="10"/>
  <c r="F113" i="10"/>
  <c r="J113" i="10"/>
  <c r="F115" i="10"/>
  <c r="J115" i="10"/>
  <c r="F116" i="10"/>
  <c r="J116" i="10"/>
  <c r="J122" i="10"/>
  <c r="P122" i="10"/>
  <c r="P121" i="10" s="1"/>
  <c r="P120" i="10" s="1"/>
  <c r="P119" i="10" s="1"/>
  <c r="R122" i="10"/>
  <c r="T122" i="10"/>
  <c r="T121" i="10" s="1"/>
  <c r="T120" i="10" s="1"/>
  <c r="T119" i="10" s="1"/>
  <c r="BE122" i="10"/>
  <c r="F33" i="10" s="1"/>
  <c r="BF122" i="10"/>
  <c r="BG122" i="10"/>
  <c r="F35" i="10" s="1"/>
  <c r="BH122" i="10"/>
  <c r="F36" i="10" s="1"/>
  <c r="BI122" i="10"/>
  <c r="F37" i="10" s="1"/>
  <c r="BK122" i="10"/>
  <c r="J123" i="10"/>
  <c r="P123" i="10"/>
  <c r="R123" i="10"/>
  <c r="T123" i="10"/>
  <c r="BE123" i="10"/>
  <c r="BF123" i="10"/>
  <c r="BG123" i="10"/>
  <c r="BH123" i="10"/>
  <c r="BI123" i="10"/>
  <c r="BK123" i="10"/>
  <c r="J124" i="10"/>
  <c r="P124" i="10"/>
  <c r="R124" i="10"/>
  <c r="T124" i="10"/>
  <c r="BE124" i="10"/>
  <c r="BF124" i="10"/>
  <c r="BG124" i="10"/>
  <c r="BH124" i="10"/>
  <c r="BI124" i="10"/>
  <c r="BK124" i="10"/>
  <c r="BK121" i="10" s="1"/>
  <c r="J125" i="10"/>
  <c r="P125" i="10"/>
  <c r="R125" i="10"/>
  <c r="T125" i="10"/>
  <c r="BE125" i="10"/>
  <c r="BF125" i="10"/>
  <c r="BG125" i="10"/>
  <c r="BH125" i="10"/>
  <c r="BI125" i="10"/>
  <c r="BK125" i="10"/>
  <c r="J126" i="10"/>
  <c r="P126" i="10"/>
  <c r="R126" i="10"/>
  <c r="T126" i="10"/>
  <c r="BE126" i="10"/>
  <c r="J33" i="10" s="1"/>
  <c r="BF126" i="10"/>
  <c r="BG126" i="10"/>
  <c r="BH126" i="10"/>
  <c r="BI126" i="10"/>
  <c r="BK126" i="10"/>
  <c r="J127" i="10"/>
  <c r="BF127" i="10" s="1"/>
  <c r="P127" i="10"/>
  <c r="R127" i="10"/>
  <c r="T127" i="10"/>
  <c r="BE127" i="10"/>
  <c r="BG127" i="10"/>
  <c r="BH127" i="10"/>
  <c r="BI127" i="10"/>
  <c r="BK127" i="10"/>
  <c r="J128" i="10"/>
  <c r="P128" i="10"/>
  <c r="R128" i="10"/>
  <c r="T128" i="10"/>
  <c r="BE128" i="10"/>
  <c r="BF128" i="10"/>
  <c r="BG128" i="10"/>
  <c r="BH128" i="10"/>
  <c r="BI128" i="10"/>
  <c r="BK128" i="10"/>
  <c r="J129" i="10"/>
  <c r="P129" i="10"/>
  <c r="R129" i="10"/>
  <c r="T129" i="10"/>
  <c r="BE129" i="10"/>
  <c r="BF129" i="10"/>
  <c r="BG129" i="10"/>
  <c r="BH129" i="10"/>
  <c r="BI129" i="10"/>
  <c r="BK129" i="10"/>
  <c r="J130" i="10"/>
  <c r="BF130" i="10" s="1"/>
  <c r="P130" i="10"/>
  <c r="R130" i="10"/>
  <c r="T130" i="10"/>
  <c r="BE130" i="10"/>
  <c r="BG130" i="10"/>
  <c r="BH130" i="10"/>
  <c r="BI130" i="10"/>
  <c r="BK130" i="10"/>
  <c r="J131" i="10"/>
  <c r="P131" i="10"/>
  <c r="R131" i="10"/>
  <c r="T131" i="10"/>
  <c r="BE131" i="10"/>
  <c r="BF131" i="10"/>
  <c r="BG131" i="10"/>
  <c r="BH131" i="10"/>
  <c r="BI131" i="10"/>
  <c r="BK131" i="10"/>
  <c r="J132" i="10"/>
  <c r="P132" i="10"/>
  <c r="R132" i="10"/>
  <c r="T132" i="10"/>
  <c r="BE132" i="10"/>
  <c r="BF132" i="10"/>
  <c r="BG132" i="10"/>
  <c r="BH132" i="10"/>
  <c r="BI132" i="10"/>
  <c r="BK132" i="10"/>
  <c r="J133" i="10"/>
  <c r="BF133" i="10" s="1"/>
  <c r="P133" i="10"/>
  <c r="R133" i="10"/>
  <c r="T133" i="10"/>
  <c r="BE133" i="10"/>
  <c r="BG133" i="10"/>
  <c r="BH133" i="10"/>
  <c r="BI133" i="10"/>
  <c r="BK133" i="10"/>
  <c r="J134" i="10"/>
  <c r="P134" i="10"/>
  <c r="R134" i="10"/>
  <c r="T134" i="10"/>
  <c r="BE134" i="10"/>
  <c r="BF134" i="10"/>
  <c r="BG134" i="10"/>
  <c r="BH134" i="10"/>
  <c r="BI134" i="10"/>
  <c r="BK134" i="10"/>
  <c r="J135" i="10"/>
  <c r="P135" i="10"/>
  <c r="R135" i="10"/>
  <c r="T135" i="10"/>
  <c r="BE135" i="10"/>
  <c r="BF135" i="10"/>
  <c r="BG135" i="10"/>
  <c r="BH135" i="10"/>
  <c r="BI135" i="10"/>
  <c r="BK135" i="10"/>
  <c r="J136" i="10"/>
  <c r="BF136" i="10" s="1"/>
  <c r="P136" i="10"/>
  <c r="R136" i="10"/>
  <c r="T136" i="10"/>
  <c r="BE136" i="10"/>
  <c r="BG136" i="10"/>
  <c r="BH136" i="10"/>
  <c r="BI136" i="10"/>
  <c r="BK136" i="10"/>
  <c r="J137" i="10"/>
  <c r="P137" i="10"/>
  <c r="R137" i="10"/>
  <c r="R121" i="10" s="1"/>
  <c r="R120" i="10" s="1"/>
  <c r="T137" i="10"/>
  <c r="BE137" i="10"/>
  <c r="BF137" i="10"/>
  <c r="BG137" i="10"/>
  <c r="BH137" i="10"/>
  <c r="BI137" i="10"/>
  <c r="BK137" i="10"/>
  <c r="J138" i="10"/>
  <c r="P138" i="10"/>
  <c r="R138" i="10"/>
  <c r="T138" i="10"/>
  <c r="BE138" i="10"/>
  <c r="BF138" i="10"/>
  <c r="BG138" i="10"/>
  <c r="BH138" i="10"/>
  <c r="BI138" i="10"/>
  <c r="BK138" i="10"/>
  <c r="J139" i="10"/>
  <c r="BF139" i="10" s="1"/>
  <c r="P139" i="10"/>
  <c r="R139" i="10"/>
  <c r="T139" i="10"/>
  <c r="BE139" i="10"/>
  <c r="BG139" i="10"/>
  <c r="BH139" i="10"/>
  <c r="BI139" i="10"/>
  <c r="BK139" i="10"/>
  <c r="J140" i="10"/>
  <c r="P140" i="10"/>
  <c r="R140" i="10"/>
  <c r="T140" i="10"/>
  <c r="BE140" i="10"/>
  <c r="BF140" i="10"/>
  <c r="BG140" i="10"/>
  <c r="BH140" i="10"/>
  <c r="BI140" i="10"/>
  <c r="BK140" i="10"/>
  <c r="J141" i="10"/>
  <c r="P141" i="10"/>
  <c r="R141" i="10"/>
  <c r="T141" i="10"/>
  <c r="BE141" i="10"/>
  <c r="BF141" i="10"/>
  <c r="BG141" i="10"/>
  <c r="BH141" i="10"/>
  <c r="BI141" i="10"/>
  <c r="BK141" i="10"/>
  <c r="J142" i="10"/>
  <c r="BF142" i="10" s="1"/>
  <c r="P142" i="10"/>
  <c r="R142" i="10"/>
  <c r="T142" i="10"/>
  <c r="BE142" i="10"/>
  <c r="BG142" i="10"/>
  <c r="BH142" i="10"/>
  <c r="BI142" i="10"/>
  <c r="BK142" i="10"/>
  <c r="J143" i="10"/>
  <c r="P143" i="10"/>
  <c r="R143" i="10"/>
  <c r="T143" i="10"/>
  <c r="BE143" i="10"/>
  <c r="BF143" i="10"/>
  <c r="BG143" i="10"/>
  <c r="BH143" i="10"/>
  <c r="BI143" i="10"/>
  <c r="BK143" i="10"/>
  <c r="J144" i="10"/>
  <c r="P144" i="10"/>
  <c r="R144" i="10"/>
  <c r="T144" i="10"/>
  <c r="BE144" i="10"/>
  <c r="BF144" i="10"/>
  <c r="BG144" i="10"/>
  <c r="BH144" i="10"/>
  <c r="BI144" i="10"/>
  <c r="BK144" i="10"/>
  <c r="J145" i="10"/>
  <c r="BF145" i="10" s="1"/>
  <c r="P145" i="10"/>
  <c r="R145" i="10"/>
  <c r="T145" i="10"/>
  <c r="BE145" i="10"/>
  <c r="BG145" i="10"/>
  <c r="BH145" i="10"/>
  <c r="BI145" i="10"/>
  <c r="BK145" i="10"/>
  <c r="J146" i="10"/>
  <c r="P146" i="10"/>
  <c r="R146" i="10"/>
  <c r="T146" i="10"/>
  <c r="BE146" i="10"/>
  <c r="BF146" i="10"/>
  <c r="BG146" i="10"/>
  <c r="BH146" i="10"/>
  <c r="BI146" i="10"/>
  <c r="BK146" i="10"/>
  <c r="J147" i="10"/>
  <c r="P147" i="10"/>
  <c r="R147" i="10"/>
  <c r="T147" i="10"/>
  <c r="BE147" i="10"/>
  <c r="BF147" i="10"/>
  <c r="BG147" i="10"/>
  <c r="BH147" i="10"/>
  <c r="BI147" i="10"/>
  <c r="BK147" i="10"/>
  <c r="J148" i="10"/>
  <c r="BF148" i="10" s="1"/>
  <c r="P148" i="10"/>
  <c r="R148" i="10"/>
  <c r="T148" i="10"/>
  <c r="BE148" i="10"/>
  <c r="BG148" i="10"/>
  <c r="BH148" i="10"/>
  <c r="BI148" i="10"/>
  <c r="BK148" i="10"/>
  <c r="J150" i="10"/>
  <c r="P150" i="10"/>
  <c r="R150" i="10"/>
  <c r="T150" i="10"/>
  <c r="BE150" i="10"/>
  <c r="BF150" i="10"/>
  <c r="BG150" i="10"/>
  <c r="BH150" i="10"/>
  <c r="BI150" i="10"/>
  <c r="BK150" i="10"/>
  <c r="J151" i="10"/>
  <c r="P151" i="10"/>
  <c r="R151" i="10"/>
  <c r="T151" i="10"/>
  <c r="BE151" i="10"/>
  <c r="BF151" i="10"/>
  <c r="BG151" i="10"/>
  <c r="BH151" i="10"/>
  <c r="BI151" i="10"/>
  <c r="BK151" i="10"/>
  <c r="J152" i="10"/>
  <c r="BF152" i="10" s="1"/>
  <c r="P152" i="10"/>
  <c r="R152" i="10"/>
  <c r="T152" i="10"/>
  <c r="BE152" i="10"/>
  <c r="BG152" i="10"/>
  <c r="BH152" i="10"/>
  <c r="BI152" i="10"/>
  <c r="BK152" i="10"/>
  <c r="J153" i="10"/>
  <c r="P153" i="10"/>
  <c r="R153" i="10"/>
  <c r="T153" i="10"/>
  <c r="BE153" i="10"/>
  <c r="BF153" i="10"/>
  <c r="BG153" i="10"/>
  <c r="BH153" i="10"/>
  <c r="BI153" i="10"/>
  <c r="BK153" i="10"/>
  <c r="J154" i="10"/>
  <c r="P154" i="10"/>
  <c r="R154" i="10"/>
  <c r="T154" i="10"/>
  <c r="BE154" i="10"/>
  <c r="BF154" i="10"/>
  <c r="BG154" i="10"/>
  <c r="BH154" i="10"/>
  <c r="BI154" i="10"/>
  <c r="BK154" i="10"/>
  <c r="J155" i="10"/>
  <c r="BF155" i="10" s="1"/>
  <c r="P155" i="10"/>
  <c r="R155" i="10"/>
  <c r="T155" i="10"/>
  <c r="BE155" i="10"/>
  <c r="BG155" i="10"/>
  <c r="BH155" i="10"/>
  <c r="BI155" i="10"/>
  <c r="BK155" i="10"/>
  <c r="J156" i="10"/>
  <c r="P156" i="10"/>
  <c r="R156" i="10"/>
  <c r="T156" i="10"/>
  <c r="BE156" i="10"/>
  <c r="BF156" i="10"/>
  <c r="BG156" i="10"/>
  <c r="BH156" i="10"/>
  <c r="BI156" i="10"/>
  <c r="BK156" i="10"/>
  <c r="J157" i="10"/>
  <c r="P157" i="10"/>
  <c r="R157" i="10"/>
  <c r="T157" i="10"/>
  <c r="BE157" i="10"/>
  <c r="BF157" i="10"/>
  <c r="BG157" i="10"/>
  <c r="BH157" i="10"/>
  <c r="BI157" i="10"/>
  <c r="BK157" i="10"/>
  <c r="J158" i="10"/>
  <c r="BF158" i="10" s="1"/>
  <c r="P158" i="10"/>
  <c r="R158" i="10"/>
  <c r="T158" i="10"/>
  <c r="BE158" i="10"/>
  <c r="BG158" i="10"/>
  <c r="BH158" i="10"/>
  <c r="BI158" i="10"/>
  <c r="BK158" i="10"/>
  <c r="J159" i="10"/>
  <c r="P159" i="10"/>
  <c r="R159" i="10"/>
  <c r="T159" i="10"/>
  <c r="BE159" i="10"/>
  <c r="BF159" i="10"/>
  <c r="BG159" i="10"/>
  <c r="BH159" i="10"/>
  <c r="BI159" i="10"/>
  <c r="BK159" i="10"/>
  <c r="J160" i="10"/>
  <c r="P160" i="10"/>
  <c r="R160" i="10"/>
  <c r="T160" i="10"/>
  <c r="BE160" i="10"/>
  <c r="BF160" i="10"/>
  <c r="BG160" i="10"/>
  <c r="BH160" i="10"/>
  <c r="BI160" i="10"/>
  <c r="BK160" i="10"/>
  <c r="J161" i="10"/>
  <c r="BF161" i="10" s="1"/>
  <c r="P161" i="10"/>
  <c r="R161" i="10"/>
  <c r="T161" i="10"/>
  <c r="BE161" i="10"/>
  <c r="BG161" i="10"/>
  <c r="BH161" i="10"/>
  <c r="BI161" i="10"/>
  <c r="BK161" i="10"/>
  <c r="J162" i="10"/>
  <c r="P162" i="10"/>
  <c r="R162" i="10"/>
  <c r="T162" i="10"/>
  <c r="BE162" i="10"/>
  <c r="BF162" i="10"/>
  <c r="BG162" i="10"/>
  <c r="BH162" i="10"/>
  <c r="BI162" i="10"/>
  <c r="BK162" i="10"/>
  <c r="J163" i="10"/>
  <c r="P163" i="10"/>
  <c r="R163" i="10"/>
  <c r="T163" i="10"/>
  <c r="BE163" i="10"/>
  <c r="BF163" i="10"/>
  <c r="BG163" i="10"/>
  <c r="BH163" i="10"/>
  <c r="BI163" i="10"/>
  <c r="BK163" i="10"/>
  <c r="J164" i="10"/>
  <c r="BF164" i="10" s="1"/>
  <c r="P164" i="10"/>
  <c r="R164" i="10"/>
  <c r="T164" i="10"/>
  <c r="BE164" i="10"/>
  <c r="BG164" i="10"/>
  <c r="BH164" i="10"/>
  <c r="BI164" i="10"/>
  <c r="BK164" i="10"/>
  <c r="J165" i="10"/>
  <c r="P165" i="10"/>
  <c r="R165" i="10"/>
  <c r="T165" i="10"/>
  <c r="BE165" i="10"/>
  <c r="BF165" i="10"/>
  <c r="BG165" i="10"/>
  <c r="BH165" i="10"/>
  <c r="BI165" i="10"/>
  <c r="BK165" i="10"/>
  <c r="J166" i="10"/>
  <c r="P166" i="10"/>
  <c r="R166" i="10"/>
  <c r="T166" i="10"/>
  <c r="BE166" i="10"/>
  <c r="BF166" i="10"/>
  <c r="BG166" i="10"/>
  <c r="BH166" i="10"/>
  <c r="BI166" i="10"/>
  <c r="BK166" i="10"/>
  <c r="J167" i="10"/>
  <c r="BF167" i="10" s="1"/>
  <c r="P167" i="10"/>
  <c r="R167" i="10"/>
  <c r="T167" i="10"/>
  <c r="BE167" i="10"/>
  <c r="BG167" i="10"/>
  <c r="BH167" i="10"/>
  <c r="BI167" i="10"/>
  <c r="BK167" i="10"/>
  <c r="J169" i="10"/>
  <c r="P169" i="10"/>
  <c r="R169" i="10"/>
  <c r="T169" i="10"/>
  <c r="BE169" i="10"/>
  <c r="BF169" i="10"/>
  <c r="BG169" i="10"/>
  <c r="BH169" i="10"/>
  <c r="BI169" i="10"/>
  <c r="BK169" i="10"/>
  <c r="J170" i="10"/>
  <c r="P170" i="10"/>
  <c r="R170" i="10"/>
  <c r="T170" i="10"/>
  <c r="BE170" i="10"/>
  <c r="BF170" i="10"/>
  <c r="BG170" i="10"/>
  <c r="BH170" i="10"/>
  <c r="BI170" i="10"/>
  <c r="BK170" i="10"/>
  <c r="J171" i="10"/>
  <c r="BF171" i="10" s="1"/>
  <c r="P171" i="10"/>
  <c r="R171" i="10"/>
  <c r="T171" i="10"/>
  <c r="BE171" i="10"/>
  <c r="BG171" i="10"/>
  <c r="BH171" i="10"/>
  <c r="BI171" i="10"/>
  <c r="BK171" i="10"/>
  <c r="J172" i="10"/>
  <c r="P172" i="10"/>
  <c r="R172" i="10"/>
  <c r="T172" i="10"/>
  <c r="BE172" i="10"/>
  <c r="BF172" i="10"/>
  <c r="BG172" i="10"/>
  <c r="BH172" i="10"/>
  <c r="BI172" i="10"/>
  <c r="BK172" i="10"/>
  <c r="J173" i="10"/>
  <c r="P173" i="10"/>
  <c r="R173" i="10"/>
  <c r="T173" i="10"/>
  <c r="BE173" i="10"/>
  <c r="BF173" i="10"/>
  <c r="BG173" i="10"/>
  <c r="BH173" i="10"/>
  <c r="BI173" i="10"/>
  <c r="BK173" i="10"/>
  <c r="J174" i="10"/>
  <c r="BF174" i="10" s="1"/>
  <c r="P174" i="10"/>
  <c r="R174" i="10"/>
  <c r="T174" i="10"/>
  <c r="BE174" i="10"/>
  <c r="BG174" i="10"/>
  <c r="BH174" i="10"/>
  <c r="BI174" i="10"/>
  <c r="BK174" i="10"/>
  <c r="J175" i="10"/>
  <c r="P175" i="10"/>
  <c r="R175" i="10"/>
  <c r="T175" i="10"/>
  <c r="BE175" i="10"/>
  <c r="BF175" i="10"/>
  <c r="BG175" i="10"/>
  <c r="BH175" i="10"/>
  <c r="BI175" i="10"/>
  <c r="BK175" i="10"/>
  <c r="J176" i="10"/>
  <c r="P176" i="10"/>
  <c r="R176" i="10"/>
  <c r="T176" i="10"/>
  <c r="BE176" i="10"/>
  <c r="BF176" i="10"/>
  <c r="BG176" i="10"/>
  <c r="BH176" i="10"/>
  <c r="BI176" i="10"/>
  <c r="BK176" i="10"/>
  <c r="J177" i="10"/>
  <c r="BF177" i="10" s="1"/>
  <c r="P177" i="10"/>
  <c r="R177" i="10"/>
  <c r="T177" i="10"/>
  <c r="BE177" i="10"/>
  <c r="BG177" i="10"/>
  <c r="BH177" i="10"/>
  <c r="BI177" i="10"/>
  <c r="BK177" i="10"/>
  <c r="J178" i="10"/>
  <c r="P178" i="10"/>
  <c r="R178" i="10"/>
  <c r="T178" i="10"/>
  <c r="BE178" i="10"/>
  <c r="BF178" i="10"/>
  <c r="BG178" i="10"/>
  <c r="BH178" i="10"/>
  <c r="BI178" i="10"/>
  <c r="BK178" i="10"/>
  <c r="J179" i="10"/>
  <c r="P179" i="10"/>
  <c r="R179" i="10"/>
  <c r="T179" i="10"/>
  <c r="BE179" i="10"/>
  <c r="BF179" i="10"/>
  <c r="BG179" i="10"/>
  <c r="BH179" i="10"/>
  <c r="BI179" i="10"/>
  <c r="BK179" i="10"/>
  <c r="P180" i="10"/>
  <c r="T180" i="10"/>
  <c r="J181" i="10"/>
  <c r="BF181" i="10" s="1"/>
  <c r="P181" i="10"/>
  <c r="R181" i="10"/>
  <c r="R180" i="10" s="1"/>
  <c r="T181" i="10"/>
  <c r="BE181" i="10"/>
  <c r="BG181" i="10"/>
  <c r="BH181" i="10"/>
  <c r="BI181" i="10"/>
  <c r="BK181" i="10"/>
  <c r="BK180" i="10" s="1"/>
  <c r="J180" i="10" s="1"/>
  <c r="J99" i="10" s="1"/>
  <c r="J35" i="9"/>
  <c r="J36" i="9"/>
  <c r="J37" i="9"/>
  <c r="E85" i="9"/>
  <c r="E87" i="9"/>
  <c r="F89" i="9"/>
  <c r="J89" i="9"/>
  <c r="F91" i="9"/>
  <c r="J91" i="9"/>
  <c r="F92" i="9"/>
  <c r="J92" i="9"/>
  <c r="E113" i="9"/>
  <c r="E115" i="9"/>
  <c r="F117" i="9"/>
  <c r="J117" i="9"/>
  <c r="F119" i="9"/>
  <c r="J119" i="9"/>
  <c r="F120" i="9"/>
  <c r="J120" i="9"/>
  <c r="P125" i="9"/>
  <c r="J126" i="9"/>
  <c r="BF126" i="9" s="1"/>
  <c r="P126" i="9"/>
  <c r="R126" i="9"/>
  <c r="R125" i="9" s="1"/>
  <c r="T126" i="9"/>
  <c r="T125" i="9" s="1"/>
  <c r="BE126" i="9"/>
  <c r="F33" i="9" s="1"/>
  <c r="BG126" i="9"/>
  <c r="BH126" i="9"/>
  <c r="F36" i="9" s="1"/>
  <c r="BI126" i="9"/>
  <c r="F37" i="9" s="1"/>
  <c r="BK126" i="9"/>
  <c r="J127" i="9"/>
  <c r="P127" i="9"/>
  <c r="R127" i="9"/>
  <c r="T127" i="9"/>
  <c r="BE127" i="9"/>
  <c r="J33" i="9" s="1"/>
  <c r="BF127" i="9"/>
  <c r="BG127" i="9"/>
  <c r="BH127" i="9"/>
  <c r="BI127" i="9"/>
  <c r="BK127" i="9"/>
  <c r="BK125" i="9" s="1"/>
  <c r="J129" i="9"/>
  <c r="BF129" i="9" s="1"/>
  <c r="P129" i="9"/>
  <c r="P128" i="9" s="1"/>
  <c r="R129" i="9"/>
  <c r="R128" i="9" s="1"/>
  <c r="T129" i="9"/>
  <c r="BE129" i="9"/>
  <c r="BG129" i="9"/>
  <c r="BH129" i="9"/>
  <c r="BI129" i="9"/>
  <c r="BK129" i="9"/>
  <c r="J130" i="9"/>
  <c r="BF130" i="9" s="1"/>
  <c r="P130" i="9"/>
  <c r="R130" i="9"/>
  <c r="T130" i="9"/>
  <c r="T128" i="9" s="1"/>
  <c r="BE130" i="9"/>
  <c r="BG130" i="9"/>
  <c r="BH130" i="9"/>
  <c r="BI130" i="9"/>
  <c r="BK130" i="9"/>
  <c r="BK128" i="9" s="1"/>
  <c r="J128" i="9" s="1"/>
  <c r="J99" i="9" s="1"/>
  <c r="J131" i="9"/>
  <c r="P131" i="9"/>
  <c r="R131" i="9"/>
  <c r="T131" i="9"/>
  <c r="BE131" i="9"/>
  <c r="BF131" i="9"/>
  <c r="BG131" i="9"/>
  <c r="BH131" i="9"/>
  <c r="BI131" i="9"/>
  <c r="BK131" i="9"/>
  <c r="J132" i="9"/>
  <c r="BF132" i="9" s="1"/>
  <c r="P132" i="9"/>
  <c r="R132" i="9"/>
  <c r="T132" i="9"/>
  <c r="BE132" i="9"/>
  <c r="BG132" i="9"/>
  <c r="BH132" i="9"/>
  <c r="BI132" i="9"/>
  <c r="BK132" i="9"/>
  <c r="J133" i="9"/>
  <c r="BF133" i="9" s="1"/>
  <c r="P133" i="9"/>
  <c r="R133" i="9"/>
  <c r="T133" i="9"/>
  <c r="BE133" i="9"/>
  <c r="BG133" i="9"/>
  <c r="BH133" i="9"/>
  <c r="BI133" i="9"/>
  <c r="BK133" i="9"/>
  <c r="J134" i="9"/>
  <c r="P134" i="9"/>
  <c r="R134" i="9"/>
  <c r="T134" i="9"/>
  <c r="BE134" i="9"/>
  <c r="BF134" i="9"/>
  <c r="BG134" i="9"/>
  <c r="BH134" i="9"/>
  <c r="BI134" i="9"/>
  <c r="BK134" i="9"/>
  <c r="J135" i="9"/>
  <c r="BF135" i="9" s="1"/>
  <c r="P135" i="9"/>
  <c r="R135" i="9"/>
  <c r="T135" i="9"/>
  <c r="BE135" i="9"/>
  <c r="BG135" i="9"/>
  <c r="BH135" i="9"/>
  <c r="BI135" i="9"/>
  <c r="BK135" i="9"/>
  <c r="J136" i="9"/>
  <c r="BF136" i="9" s="1"/>
  <c r="P136" i="9"/>
  <c r="R136" i="9"/>
  <c r="T136" i="9"/>
  <c r="BE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F138" i="9" s="1"/>
  <c r="P138" i="9"/>
  <c r="R138" i="9"/>
  <c r="T138" i="9"/>
  <c r="BE138" i="9"/>
  <c r="BG138" i="9"/>
  <c r="BH138" i="9"/>
  <c r="BI138" i="9"/>
  <c r="BK138" i="9"/>
  <c r="J139" i="9"/>
  <c r="BF139" i="9" s="1"/>
  <c r="P139" i="9"/>
  <c r="R139" i="9"/>
  <c r="T139" i="9"/>
  <c r="BE139" i="9"/>
  <c r="BG139" i="9"/>
  <c r="BH139" i="9"/>
  <c r="BI139" i="9"/>
  <c r="BK139" i="9"/>
  <c r="J140" i="9"/>
  <c r="P140" i="9"/>
  <c r="R140" i="9"/>
  <c r="T140" i="9"/>
  <c r="BE140" i="9"/>
  <c r="BF140" i="9"/>
  <c r="BG140" i="9"/>
  <c r="BH140" i="9"/>
  <c r="BI140" i="9"/>
  <c r="BK140" i="9"/>
  <c r="J141" i="9"/>
  <c r="BF141" i="9" s="1"/>
  <c r="P141" i="9"/>
  <c r="R141" i="9"/>
  <c r="T141" i="9"/>
  <c r="BE141" i="9"/>
  <c r="BG141" i="9"/>
  <c r="BH141" i="9"/>
  <c r="BI141" i="9"/>
  <c r="BK141" i="9"/>
  <c r="J142" i="9"/>
  <c r="BF142" i="9" s="1"/>
  <c r="P142" i="9"/>
  <c r="R142" i="9"/>
  <c r="T142" i="9"/>
  <c r="BE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F144" i="9" s="1"/>
  <c r="P144" i="9"/>
  <c r="R144" i="9"/>
  <c r="T144" i="9"/>
  <c r="BE144" i="9"/>
  <c r="BG144" i="9"/>
  <c r="BH144" i="9"/>
  <c r="BI144" i="9"/>
  <c r="BK144" i="9"/>
  <c r="J145" i="9"/>
  <c r="BF145" i="9" s="1"/>
  <c r="P145" i="9"/>
  <c r="R145" i="9"/>
  <c r="T145" i="9"/>
  <c r="BE145" i="9"/>
  <c r="BG145" i="9"/>
  <c r="BH145" i="9"/>
  <c r="BI145" i="9"/>
  <c r="BK145" i="9"/>
  <c r="J146" i="9"/>
  <c r="P146" i="9"/>
  <c r="R146" i="9"/>
  <c r="T146" i="9"/>
  <c r="BE146" i="9"/>
  <c r="BF146" i="9"/>
  <c r="BG146" i="9"/>
  <c r="BH146" i="9"/>
  <c r="BI146" i="9"/>
  <c r="BK146" i="9"/>
  <c r="J147" i="9"/>
  <c r="BF147" i="9" s="1"/>
  <c r="P147" i="9"/>
  <c r="R147" i="9"/>
  <c r="T147" i="9"/>
  <c r="BE147" i="9"/>
  <c r="BG147" i="9"/>
  <c r="BH147" i="9"/>
  <c r="BI147" i="9"/>
  <c r="BK147" i="9"/>
  <c r="T148" i="9"/>
  <c r="J149" i="9"/>
  <c r="P149" i="9"/>
  <c r="R149" i="9"/>
  <c r="T149" i="9"/>
  <c r="BE149" i="9"/>
  <c r="BF149" i="9"/>
  <c r="BG149" i="9"/>
  <c r="BH149" i="9"/>
  <c r="BI149" i="9"/>
  <c r="BK149" i="9"/>
  <c r="BK148" i="9" s="1"/>
  <c r="J148" i="9" s="1"/>
  <c r="J100" i="9" s="1"/>
  <c r="J150" i="9"/>
  <c r="BF150" i="9" s="1"/>
  <c r="P150" i="9"/>
  <c r="R150" i="9"/>
  <c r="T150" i="9"/>
  <c r="BE150" i="9"/>
  <c r="BG150" i="9"/>
  <c r="F35" i="9" s="1"/>
  <c r="BH150" i="9"/>
  <c r="BI150" i="9"/>
  <c r="BK150" i="9"/>
  <c r="J151" i="9"/>
  <c r="BF151" i="9" s="1"/>
  <c r="P151" i="9"/>
  <c r="P148" i="9" s="1"/>
  <c r="R151" i="9"/>
  <c r="R148" i="9" s="1"/>
  <c r="T151" i="9"/>
  <c r="BE151" i="9"/>
  <c r="BG151" i="9"/>
  <c r="BH151" i="9"/>
  <c r="BI151" i="9"/>
  <c r="BK151" i="9"/>
  <c r="J152" i="9"/>
  <c r="P152" i="9"/>
  <c r="R152" i="9"/>
  <c r="T152" i="9"/>
  <c r="BE152" i="9"/>
  <c r="BF152" i="9"/>
  <c r="BG152" i="9"/>
  <c r="BH152" i="9"/>
  <c r="BI152" i="9"/>
  <c r="BK152" i="9"/>
  <c r="J153" i="9"/>
  <c r="BF153" i="9" s="1"/>
  <c r="P153" i="9"/>
  <c r="R153" i="9"/>
  <c r="T153" i="9"/>
  <c r="BE153" i="9"/>
  <c r="BG153" i="9"/>
  <c r="BH153" i="9"/>
  <c r="BI153" i="9"/>
  <c r="BK153" i="9"/>
  <c r="J154" i="9"/>
  <c r="BF154" i="9" s="1"/>
  <c r="P154" i="9"/>
  <c r="R154" i="9"/>
  <c r="T154" i="9"/>
  <c r="BE154" i="9"/>
  <c r="BG154" i="9"/>
  <c r="BH154" i="9"/>
  <c r="BI154" i="9"/>
  <c r="BK154" i="9"/>
  <c r="J155" i="9"/>
  <c r="P155" i="9"/>
  <c r="R155" i="9"/>
  <c r="T155" i="9"/>
  <c r="BE155" i="9"/>
  <c r="BF155" i="9"/>
  <c r="BG155" i="9"/>
  <c r="BH155" i="9"/>
  <c r="BI155" i="9"/>
  <c r="BK155" i="9"/>
  <c r="J156" i="9"/>
  <c r="BF156" i="9" s="1"/>
  <c r="P156" i="9"/>
  <c r="R156" i="9"/>
  <c r="T156" i="9"/>
  <c r="BE156" i="9"/>
  <c r="BG156" i="9"/>
  <c r="BH156" i="9"/>
  <c r="BI156" i="9"/>
  <c r="BK156" i="9"/>
  <c r="J157" i="9"/>
  <c r="BF157" i="9" s="1"/>
  <c r="P157" i="9"/>
  <c r="R157" i="9"/>
  <c r="T157" i="9"/>
  <c r="BE157" i="9"/>
  <c r="BG157" i="9"/>
  <c r="BH157" i="9"/>
  <c r="BI157" i="9"/>
  <c r="BK157" i="9"/>
  <c r="J158" i="9"/>
  <c r="P158" i="9"/>
  <c r="R158" i="9"/>
  <c r="T158" i="9"/>
  <c r="BE158" i="9"/>
  <c r="BF158" i="9"/>
  <c r="BG158" i="9"/>
  <c r="BH158" i="9"/>
  <c r="BI158" i="9"/>
  <c r="BK158" i="9"/>
  <c r="J159" i="9"/>
  <c r="BF159" i="9" s="1"/>
  <c r="P159" i="9"/>
  <c r="R159" i="9"/>
  <c r="T159" i="9"/>
  <c r="BE159" i="9"/>
  <c r="BG159" i="9"/>
  <c r="BH159" i="9"/>
  <c r="BI159" i="9"/>
  <c r="BK159" i="9"/>
  <c r="J160" i="9"/>
  <c r="BF160" i="9" s="1"/>
  <c r="P160" i="9"/>
  <c r="R160" i="9"/>
  <c r="T160" i="9"/>
  <c r="BE160" i="9"/>
  <c r="BG160" i="9"/>
  <c r="BH160" i="9"/>
  <c r="BI160" i="9"/>
  <c r="BK160" i="9"/>
  <c r="J161" i="9"/>
  <c r="P161" i="9"/>
  <c r="R161" i="9"/>
  <c r="T161" i="9"/>
  <c r="BE161" i="9"/>
  <c r="BF161" i="9"/>
  <c r="BG161" i="9"/>
  <c r="BH161" i="9"/>
  <c r="BI161" i="9"/>
  <c r="BK161" i="9"/>
  <c r="J162" i="9"/>
  <c r="BF162" i="9" s="1"/>
  <c r="P162" i="9"/>
  <c r="R162" i="9"/>
  <c r="T162" i="9"/>
  <c r="BE162" i="9"/>
  <c r="BG162" i="9"/>
  <c r="BH162" i="9"/>
  <c r="BI162" i="9"/>
  <c r="BK162" i="9"/>
  <c r="J163" i="9"/>
  <c r="BF163" i="9" s="1"/>
  <c r="P163" i="9"/>
  <c r="R163" i="9"/>
  <c r="T163" i="9"/>
  <c r="BE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6" i="9"/>
  <c r="BF166" i="9" s="1"/>
  <c r="P166" i="9"/>
  <c r="P165" i="9" s="1"/>
  <c r="R166" i="9"/>
  <c r="R165" i="9" s="1"/>
  <c r="T166" i="9"/>
  <c r="BE166" i="9"/>
  <c r="BG166" i="9"/>
  <c r="BH166" i="9"/>
  <c r="BI166" i="9"/>
  <c r="BK166" i="9"/>
  <c r="J167" i="9"/>
  <c r="BF167" i="9" s="1"/>
  <c r="P167" i="9"/>
  <c r="R167" i="9"/>
  <c r="T167" i="9"/>
  <c r="T165" i="9" s="1"/>
  <c r="BE167" i="9"/>
  <c r="BG167" i="9"/>
  <c r="BH167" i="9"/>
  <c r="BI167" i="9"/>
  <c r="BK167" i="9"/>
  <c r="BK165" i="9" s="1"/>
  <c r="J165" i="9" s="1"/>
  <c r="J101" i="9" s="1"/>
  <c r="J168" i="9"/>
  <c r="P168" i="9"/>
  <c r="R168" i="9"/>
  <c r="T168" i="9"/>
  <c r="BE168" i="9"/>
  <c r="BF168" i="9"/>
  <c r="BG168" i="9"/>
  <c r="BH168" i="9"/>
  <c r="BI168" i="9"/>
  <c r="BK168" i="9"/>
  <c r="J169" i="9"/>
  <c r="BF169" i="9" s="1"/>
  <c r="P169" i="9"/>
  <c r="R169" i="9"/>
  <c r="T169" i="9"/>
  <c r="BE169" i="9"/>
  <c r="BG169" i="9"/>
  <c r="BH169" i="9"/>
  <c r="BI169" i="9"/>
  <c r="BK169" i="9"/>
  <c r="J170" i="9"/>
  <c r="BF170" i="9" s="1"/>
  <c r="P170" i="9"/>
  <c r="R170" i="9"/>
  <c r="T170" i="9"/>
  <c r="BE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BF172" i="9" s="1"/>
  <c r="P172" i="9"/>
  <c r="R172" i="9"/>
  <c r="T172" i="9"/>
  <c r="BE172" i="9"/>
  <c r="BG172" i="9"/>
  <c r="BH172" i="9"/>
  <c r="BI172" i="9"/>
  <c r="BK172" i="9"/>
  <c r="J173" i="9"/>
  <c r="BF173" i="9" s="1"/>
  <c r="P173" i="9"/>
  <c r="R173" i="9"/>
  <c r="T173" i="9"/>
  <c r="BE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BF175" i="9" s="1"/>
  <c r="P175" i="9"/>
  <c r="R175" i="9"/>
  <c r="T175" i="9"/>
  <c r="BE175" i="9"/>
  <c r="BG175" i="9"/>
  <c r="BH175" i="9"/>
  <c r="BI175" i="9"/>
  <c r="BK175" i="9"/>
  <c r="J176" i="9"/>
  <c r="BF176" i="9" s="1"/>
  <c r="P176" i="9"/>
  <c r="R176" i="9"/>
  <c r="T176" i="9"/>
  <c r="BE176" i="9"/>
  <c r="BG176" i="9"/>
  <c r="BH176" i="9"/>
  <c r="BI176" i="9"/>
  <c r="BK176" i="9"/>
  <c r="J177" i="9"/>
  <c r="P177" i="9"/>
  <c r="R177" i="9"/>
  <c r="T177" i="9"/>
  <c r="BE177" i="9"/>
  <c r="BF177" i="9"/>
  <c r="BG177" i="9"/>
  <c r="BH177" i="9"/>
  <c r="BI177" i="9"/>
  <c r="BK177" i="9"/>
  <c r="J178" i="9"/>
  <c r="BF178" i="9" s="1"/>
  <c r="P178" i="9"/>
  <c r="R178" i="9"/>
  <c r="T178" i="9"/>
  <c r="BE178" i="9"/>
  <c r="BG178" i="9"/>
  <c r="BH178" i="9"/>
  <c r="BI178" i="9"/>
  <c r="BK178" i="9"/>
  <c r="J179" i="9"/>
  <c r="BF179" i="9" s="1"/>
  <c r="P179" i="9"/>
  <c r="R179" i="9"/>
  <c r="T179" i="9"/>
  <c r="BE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BF181" i="9" s="1"/>
  <c r="P181" i="9"/>
  <c r="R181" i="9"/>
  <c r="T181" i="9"/>
  <c r="BE181" i="9"/>
  <c r="BG181" i="9"/>
  <c r="BH181" i="9"/>
  <c r="BI181" i="9"/>
  <c r="BK181" i="9"/>
  <c r="J182" i="9"/>
  <c r="BF182" i="9" s="1"/>
  <c r="P182" i="9"/>
  <c r="R182" i="9"/>
  <c r="T182" i="9"/>
  <c r="BE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BF184" i="9" s="1"/>
  <c r="P184" i="9"/>
  <c r="R184" i="9"/>
  <c r="T184" i="9"/>
  <c r="BE184" i="9"/>
  <c r="BG184" i="9"/>
  <c r="BH184" i="9"/>
  <c r="BI184" i="9"/>
  <c r="BK184" i="9"/>
  <c r="J185" i="9"/>
  <c r="BF185" i="9" s="1"/>
  <c r="P185" i="9"/>
  <c r="R185" i="9"/>
  <c r="T185" i="9"/>
  <c r="BE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P187" i="9"/>
  <c r="J188" i="9"/>
  <c r="BF188" i="9" s="1"/>
  <c r="P188" i="9"/>
  <c r="R188" i="9"/>
  <c r="R187" i="9" s="1"/>
  <c r="T188" i="9"/>
  <c r="T187" i="9" s="1"/>
  <c r="BE188" i="9"/>
  <c r="BG188" i="9"/>
  <c r="BH188" i="9"/>
  <c r="BI188" i="9"/>
  <c r="BK188" i="9"/>
  <c r="J189" i="9"/>
  <c r="P189" i="9"/>
  <c r="R189" i="9"/>
  <c r="T189" i="9"/>
  <c r="BE189" i="9"/>
  <c r="BF189" i="9"/>
  <c r="BG189" i="9"/>
  <c r="BH189" i="9"/>
  <c r="BI189" i="9"/>
  <c r="BK189" i="9"/>
  <c r="BK187" i="9" s="1"/>
  <c r="J187" i="9" s="1"/>
  <c r="J102" i="9" s="1"/>
  <c r="J190" i="9"/>
  <c r="BF190" i="9" s="1"/>
  <c r="P190" i="9"/>
  <c r="R190" i="9"/>
  <c r="T190" i="9"/>
  <c r="BE190" i="9"/>
  <c r="BG190" i="9"/>
  <c r="BH190" i="9"/>
  <c r="BI190" i="9"/>
  <c r="BK190" i="9"/>
  <c r="J191" i="9"/>
  <c r="BF191" i="9" s="1"/>
  <c r="P191" i="9"/>
  <c r="R191" i="9"/>
  <c r="T191" i="9"/>
  <c r="BE191" i="9"/>
  <c r="BG191" i="9"/>
  <c r="BH191" i="9"/>
  <c r="BI191" i="9"/>
  <c r="BK191" i="9"/>
  <c r="J192" i="9"/>
  <c r="P192" i="9"/>
  <c r="R192" i="9"/>
  <c r="T192" i="9"/>
  <c r="BE192" i="9"/>
  <c r="BF192" i="9"/>
  <c r="BG192" i="9"/>
  <c r="BH192" i="9"/>
  <c r="BI192" i="9"/>
  <c r="BK192" i="9"/>
  <c r="J193" i="9"/>
  <c r="BF193" i="9" s="1"/>
  <c r="P193" i="9"/>
  <c r="R193" i="9"/>
  <c r="T193" i="9"/>
  <c r="BE193" i="9"/>
  <c r="BG193" i="9"/>
  <c r="BH193" i="9"/>
  <c r="BI193" i="9"/>
  <c r="BK193" i="9"/>
  <c r="J197" i="9"/>
  <c r="BF197" i="9" s="1"/>
  <c r="P197" i="9"/>
  <c r="R197" i="9"/>
  <c r="T197" i="9"/>
  <c r="BE197" i="9"/>
  <c r="BG197" i="9"/>
  <c r="BH197" i="9"/>
  <c r="BI197" i="9"/>
  <c r="BK197" i="9"/>
  <c r="J201" i="9"/>
  <c r="P201" i="9"/>
  <c r="R201" i="9"/>
  <c r="T201" i="9"/>
  <c r="BE201" i="9"/>
  <c r="BF201" i="9"/>
  <c r="BG201" i="9"/>
  <c r="BH201" i="9"/>
  <c r="BI201" i="9"/>
  <c r="BK201" i="9"/>
  <c r="J203" i="9"/>
  <c r="BF203" i="9" s="1"/>
  <c r="P203" i="9"/>
  <c r="R203" i="9"/>
  <c r="T203" i="9"/>
  <c r="BE203" i="9"/>
  <c r="BG203" i="9"/>
  <c r="BH203" i="9"/>
  <c r="BI203" i="9"/>
  <c r="BK203" i="9"/>
  <c r="J204" i="9"/>
  <c r="BF204" i="9" s="1"/>
  <c r="P204" i="9"/>
  <c r="R204" i="9"/>
  <c r="T204" i="9"/>
  <c r="BE204" i="9"/>
  <c r="BG204" i="9"/>
  <c r="BH204" i="9"/>
  <c r="BI204" i="9"/>
  <c r="BK204" i="9"/>
  <c r="J205" i="9"/>
  <c r="P205" i="9"/>
  <c r="R205" i="9"/>
  <c r="T205" i="9"/>
  <c r="BE205" i="9"/>
  <c r="BF205" i="9"/>
  <c r="BG205" i="9"/>
  <c r="BH205" i="9"/>
  <c r="BI205" i="9"/>
  <c r="BK205" i="9"/>
  <c r="J206" i="9"/>
  <c r="BF206" i="9" s="1"/>
  <c r="P206" i="9"/>
  <c r="R206" i="9"/>
  <c r="T206" i="9"/>
  <c r="BE206" i="9"/>
  <c r="BG206" i="9"/>
  <c r="BH206" i="9"/>
  <c r="BI206" i="9"/>
  <c r="BK206" i="9"/>
  <c r="J207" i="9"/>
  <c r="BF207" i="9" s="1"/>
  <c r="P207" i="9"/>
  <c r="R207" i="9"/>
  <c r="T207" i="9"/>
  <c r="BE207" i="9"/>
  <c r="BG207" i="9"/>
  <c r="BH207" i="9"/>
  <c r="BI207" i="9"/>
  <c r="BK207" i="9"/>
  <c r="J209" i="9"/>
  <c r="P209" i="9"/>
  <c r="R209" i="9"/>
  <c r="T209" i="9"/>
  <c r="BE209" i="9"/>
  <c r="BF209" i="9"/>
  <c r="BG209" i="9"/>
  <c r="BH209" i="9"/>
  <c r="BI209" i="9"/>
  <c r="BK209" i="9"/>
  <c r="J210" i="9"/>
  <c r="BF210" i="9" s="1"/>
  <c r="P210" i="9"/>
  <c r="R210" i="9"/>
  <c r="T210" i="9"/>
  <c r="BE210" i="9"/>
  <c r="BG210" i="9"/>
  <c r="BH210" i="9"/>
  <c r="BI210" i="9"/>
  <c r="BK210" i="9"/>
  <c r="J211" i="9"/>
  <c r="BF211" i="9" s="1"/>
  <c r="P211" i="9"/>
  <c r="R211" i="9"/>
  <c r="T211" i="9"/>
  <c r="BE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BF213" i="9" s="1"/>
  <c r="P213" i="9"/>
  <c r="R213" i="9"/>
  <c r="T213" i="9"/>
  <c r="BE213" i="9"/>
  <c r="BG213" i="9"/>
  <c r="BH213" i="9"/>
  <c r="BI213" i="9"/>
  <c r="BK213" i="9"/>
  <c r="J214" i="9"/>
  <c r="BF214" i="9" s="1"/>
  <c r="P214" i="9"/>
  <c r="R214" i="9"/>
  <c r="T214" i="9"/>
  <c r="BE214" i="9"/>
  <c r="BG214" i="9"/>
  <c r="BH214" i="9"/>
  <c r="BI214" i="9"/>
  <c r="BK214" i="9"/>
  <c r="J215" i="9"/>
  <c r="P215" i="9"/>
  <c r="R215" i="9"/>
  <c r="T215" i="9"/>
  <c r="BE215" i="9"/>
  <c r="BF215" i="9"/>
  <c r="BG215" i="9"/>
  <c r="BH215" i="9"/>
  <c r="BI215" i="9"/>
  <c r="BK215" i="9"/>
  <c r="J216" i="9"/>
  <c r="BF216" i="9" s="1"/>
  <c r="P216" i="9"/>
  <c r="R216" i="9"/>
  <c r="T216" i="9"/>
  <c r="BE216" i="9"/>
  <c r="BG216" i="9"/>
  <c r="BH216" i="9"/>
  <c r="BI216" i="9"/>
  <c r="BK216" i="9"/>
  <c r="P217" i="9"/>
  <c r="R217" i="9"/>
  <c r="J218" i="9"/>
  <c r="BF218" i="9" s="1"/>
  <c r="P218" i="9"/>
  <c r="R218" i="9"/>
  <c r="T218" i="9"/>
  <c r="T217" i="9" s="1"/>
  <c r="BE218" i="9"/>
  <c r="BG218" i="9"/>
  <c r="BH218" i="9"/>
  <c r="BI218" i="9"/>
  <c r="BK218" i="9"/>
  <c r="BK217" i="9" s="1"/>
  <c r="J217" i="9" s="1"/>
  <c r="J103" i="9" s="1"/>
  <c r="J35" i="8"/>
  <c r="J36" i="8"/>
  <c r="J37" i="8"/>
  <c r="E85" i="8"/>
  <c r="E87" i="8"/>
  <c r="F89" i="8"/>
  <c r="J89" i="8"/>
  <c r="F91" i="8"/>
  <c r="J91" i="8"/>
  <c r="F92" i="8"/>
  <c r="J92" i="8"/>
  <c r="E118" i="8"/>
  <c r="E120" i="8"/>
  <c r="F122" i="8"/>
  <c r="J122" i="8"/>
  <c r="F124" i="8"/>
  <c r="J124" i="8"/>
  <c r="F125" i="8"/>
  <c r="J125" i="8"/>
  <c r="J130" i="8"/>
  <c r="BF130" i="8" s="1"/>
  <c r="P130" i="8"/>
  <c r="P129" i="8" s="1"/>
  <c r="R130" i="8"/>
  <c r="T130" i="8"/>
  <c r="BE130" i="8"/>
  <c r="F33" i="8" s="1"/>
  <c r="BG130" i="8"/>
  <c r="F35" i="8" s="1"/>
  <c r="BH130" i="8"/>
  <c r="F36" i="8" s="1"/>
  <c r="BI130" i="8"/>
  <c r="BK130" i="8"/>
  <c r="J134" i="8"/>
  <c r="P134" i="8"/>
  <c r="R134" i="8"/>
  <c r="T134" i="8"/>
  <c r="BE134" i="8"/>
  <c r="BF134" i="8"/>
  <c r="BG134" i="8"/>
  <c r="BH134" i="8"/>
  <c r="BI134" i="8"/>
  <c r="F37" i="8" s="1"/>
  <c r="BK134" i="8"/>
  <c r="J137" i="8"/>
  <c r="P137" i="8"/>
  <c r="R137" i="8"/>
  <c r="T137" i="8"/>
  <c r="BE137" i="8"/>
  <c r="BF137" i="8"/>
  <c r="BG137" i="8"/>
  <c r="BH137" i="8"/>
  <c r="BI137" i="8"/>
  <c r="BK137" i="8"/>
  <c r="J139" i="8"/>
  <c r="BF139" i="8" s="1"/>
  <c r="P139" i="8"/>
  <c r="R139" i="8"/>
  <c r="T139" i="8"/>
  <c r="BE139" i="8"/>
  <c r="BG139" i="8"/>
  <c r="BH139" i="8"/>
  <c r="BI139" i="8"/>
  <c r="BK139" i="8"/>
  <c r="J144" i="8"/>
  <c r="P144" i="8"/>
  <c r="R144" i="8"/>
  <c r="T144" i="8"/>
  <c r="BE144" i="8"/>
  <c r="BF144" i="8"/>
  <c r="BG144" i="8"/>
  <c r="BH144" i="8"/>
  <c r="BI144" i="8"/>
  <c r="BK144" i="8"/>
  <c r="J146" i="8"/>
  <c r="P146" i="8"/>
  <c r="R146" i="8"/>
  <c r="T146" i="8"/>
  <c r="BE146" i="8"/>
  <c r="BF146" i="8"/>
  <c r="BG146" i="8"/>
  <c r="BH146" i="8"/>
  <c r="BI146" i="8"/>
  <c r="BK146" i="8"/>
  <c r="J148" i="8"/>
  <c r="BF148" i="8" s="1"/>
  <c r="P148" i="8"/>
  <c r="R148" i="8"/>
  <c r="T148" i="8"/>
  <c r="BE148" i="8"/>
  <c r="BG148" i="8"/>
  <c r="BH148" i="8"/>
  <c r="BI148" i="8"/>
  <c r="BK148" i="8"/>
  <c r="P153" i="8"/>
  <c r="R153" i="8"/>
  <c r="T153" i="8"/>
  <c r="J154" i="8"/>
  <c r="BF154" i="8" s="1"/>
  <c r="P154" i="8"/>
  <c r="R154" i="8"/>
  <c r="T154" i="8"/>
  <c r="BE154" i="8"/>
  <c r="BG154" i="8"/>
  <c r="BH154" i="8"/>
  <c r="BI154" i="8"/>
  <c r="BK154" i="8"/>
  <c r="BK153" i="8" s="1"/>
  <c r="J153" i="8" s="1"/>
  <c r="J98" i="8" s="1"/>
  <c r="J156" i="8"/>
  <c r="BF156" i="8" s="1"/>
  <c r="P156" i="8"/>
  <c r="R156" i="8"/>
  <c r="T156" i="8"/>
  <c r="BE156" i="8"/>
  <c r="BG156" i="8"/>
  <c r="BH156" i="8"/>
  <c r="BI156" i="8"/>
  <c r="BK156" i="8"/>
  <c r="P157" i="8"/>
  <c r="R157" i="8"/>
  <c r="J158" i="8"/>
  <c r="P158" i="8"/>
  <c r="R158" i="8"/>
  <c r="T158" i="8"/>
  <c r="T157" i="8" s="1"/>
  <c r="BE158" i="8"/>
  <c r="BF158" i="8"/>
  <c r="BG158" i="8"/>
  <c r="BH158" i="8"/>
  <c r="BI158" i="8"/>
  <c r="BK158" i="8"/>
  <c r="BK157" i="8" s="1"/>
  <c r="J160" i="8"/>
  <c r="BF160" i="8" s="1"/>
  <c r="P160" i="8"/>
  <c r="R160" i="8"/>
  <c r="R159" i="8" s="1"/>
  <c r="T160" i="8"/>
  <c r="BE160" i="8"/>
  <c r="BG160" i="8"/>
  <c r="BH160" i="8"/>
  <c r="BI160" i="8"/>
  <c r="BK160" i="8"/>
  <c r="J161" i="8"/>
  <c r="BF161" i="8" s="1"/>
  <c r="P161" i="8"/>
  <c r="P159" i="8" s="1"/>
  <c r="R161" i="8"/>
  <c r="T161" i="8"/>
  <c r="BE161" i="8"/>
  <c r="BG161" i="8"/>
  <c r="BH161" i="8"/>
  <c r="BI161" i="8"/>
  <c r="BK161" i="8"/>
  <c r="J162" i="8"/>
  <c r="BF162" i="8" s="1"/>
  <c r="P162" i="8"/>
  <c r="R162" i="8"/>
  <c r="T162" i="8"/>
  <c r="T159" i="8" s="1"/>
  <c r="BE162" i="8"/>
  <c r="BG162" i="8"/>
  <c r="BH162" i="8"/>
  <c r="BI162" i="8"/>
  <c r="BK162" i="8"/>
  <c r="BK159" i="8" s="1"/>
  <c r="J159" i="8" s="1"/>
  <c r="J100" i="8" s="1"/>
  <c r="J163" i="8"/>
  <c r="BF163" i="8" s="1"/>
  <c r="P163" i="8"/>
  <c r="R163" i="8"/>
  <c r="T163" i="8"/>
  <c r="BE163" i="8"/>
  <c r="BG163" i="8"/>
  <c r="BH163" i="8"/>
  <c r="BI163" i="8"/>
  <c r="BK163" i="8"/>
  <c r="J164" i="8"/>
  <c r="BF164" i="8" s="1"/>
  <c r="P164" i="8"/>
  <c r="R164" i="8"/>
  <c r="T164" i="8"/>
  <c r="BE164" i="8"/>
  <c r="BG164" i="8"/>
  <c r="BH164" i="8"/>
  <c r="BI164" i="8"/>
  <c r="BK164" i="8"/>
  <c r="J165" i="8"/>
  <c r="BF165" i="8" s="1"/>
  <c r="P165" i="8"/>
  <c r="R165" i="8"/>
  <c r="T165" i="8"/>
  <c r="BE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BF167" i="8" s="1"/>
  <c r="P167" i="8"/>
  <c r="R167" i="8"/>
  <c r="T167" i="8"/>
  <c r="BE167" i="8"/>
  <c r="BG167" i="8"/>
  <c r="BH167" i="8"/>
  <c r="BI167" i="8"/>
  <c r="BK167" i="8"/>
  <c r="J168" i="8"/>
  <c r="BF168" i="8" s="1"/>
  <c r="P168" i="8"/>
  <c r="R168" i="8"/>
  <c r="T168" i="8"/>
  <c r="BE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J170" i="8"/>
  <c r="BF170" i="8" s="1"/>
  <c r="P170" i="8"/>
  <c r="R170" i="8"/>
  <c r="T170" i="8"/>
  <c r="BE170" i="8"/>
  <c r="BG170" i="8"/>
  <c r="BH170" i="8"/>
  <c r="BI170" i="8"/>
  <c r="BK170" i="8"/>
  <c r="J171" i="8"/>
  <c r="BF171" i="8" s="1"/>
  <c r="P171" i="8"/>
  <c r="R171" i="8"/>
  <c r="T171" i="8"/>
  <c r="BE171" i="8"/>
  <c r="BG171" i="8"/>
  <c r="BH171" i="8"/>
  <c r="BI171" i="8"/>
  <c r="BK171" i="8"/>
  <c r="P173" i="8"/>
  <c r="J174" i="8"/>
  <c r="BF174" i="8" s="1"/>
  <c r="P174" i="8"/>
  <c r="R174" i="8"/>
  <c r="R173" i="8" s="1"/>
  <c r="T174" i="8"/>
  <c r="BE174" i="8"/>
  <c r="BG174" i="8"/>
  <c r="BH174" i="8"/>
  <c r="BI174" i="8"/>
  <c r="BK174" i="8"/>
  <c r="J175" i="8"/>
  <c r="BF175" i="8" s="1"/>
  <c r="P175" i="8"/>
  <c r="R175" i="8"/>
  <c r="T175" i="8"/>
  <c r="T173" i="8" s="1"/>
  <c r="BE175" i="8"/>
  <c r="BG175" i="8"/>
  <c r="BH175" i="8"/>
  <c r="BI175" i="8"/>
  <c r="BK175" i="8"/>
  <c r="BK173" i="8" s="1"/>
  <c r="J176" i="8"/>
  <c r="BF176" i="8" s="1"/>
  <c r="P176" i="8"/>
  <c r="R176" i="8"/>
  <c r="T176" i="8"/>
  <c r="BE176" i="8"/>
  <c r="BG176" i="8"/>
  <c r="BH176" i="8"/>
  <c r="BI176" i="8"/>
  <c r="BK176" i="8"/>
  <c r="J177" i="8"/>
  <c r="BF177" i="8" s="1"/>
  <c r="P177" i="8"/>
  <c r="R177" i="8"/>
  <c r="T177" i="8"/>
  <c r="BE177" i="8"/>
  <c r="BG177" i="8"/>
  <c r="BH177" i="8"/>
  <c r="BI177" i="8"/>
  <c r="BK177" i="8"/>
  <c r="J178" i="8"/>
  <c r="BF178" i="8" s="1"/>
  <c r="P178" i="8"/>
  <c r="R178" i="8"/>
  <c r="T178" i="8"/>
  <c r="BE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BF180" i="8" s="1"/>
  <c r="P180" i="8"/>
  <c r="R180" i="8"/>
  <c r="T180" i="8"/>
  <c r="BE180" i="8"/>
  <c r="BG180" i="8"/>
  <c r="BH180" i="8"/>
  <c r="BI180" i="8"/>
  <c r="BK180" i="8"/>
  <c r="J181" i="8"/>
  <c r="BF181" i="8" s="1"/>
  <c r="P181" i="8"/>
  <c r="R181" i="8"/>
  <c r="T181" i="8"/>
  <c r="BE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BF183" i="8" s="1"/>
  <c r="P183" i="8"/>
  <c r="R183" i="8"/>
  <c r="T183" i="8"/>
  <c r="BE183" i="8"/>
  <c r="BG183" i="8"/>
  <c r="BH183" i="8"/>
  <c r="BI183" i="8"/>
  <c r="BK183" i="8"/>
  <c r="J184" i="8"/>
  <c r="BF184" i="8" s="1"/>
  <c r="P184" i="8"/>
  <c r="R184" i="8"/>
  <c r="T184" i="8"/>
  <c r="BE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BF186" i="8" s="1"/>
  <c r="P186" i="8"/>
  <c r="R186" i="8"/>
  <c r="T186" i="8"/>
  <c r="BE186" i="8"/>
  <c r="BG186" i="8"/>
  <c r="BH186" i="8"/>
  <c r="BI186" i="8"/>
  <c r="BK186" i="8"/>
  <c r="J187" i="8"/>
  <c r="BF187" i="8" s="1"/>
  <c r="P187" i="8"/>
  <c r="R187" i="8"/>
  <c r="T187" i="8"/>
  <c r="BE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BF189" i="8" s="1"/>
  <c r="P189" i="8"/>
  <c r="R189" i="8"/>
  <c r="T189" i="8"/>
  <c r="BE189" i="8"/>
  <c r="BG189" i="8"/>
  <c r="BH189" i="8"/>
  <c r="BI189" i="8"/>
  <c r="BK189" i="8"/>
  <c r="J190" i="8"/>
  <c r="BF190" i="8" s="1"/>
  <c r="P190" i="8"/>
  <c r="R190" i="8"/>
  <c r="T190" i="8"/>
  <c r="BE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BF192" i="8" s="1"/>
  <c r="P192" i="8"/>
  <c r="R192" i="8"/>
  <c r="T192" i="8"/>
  <c r="BE192" i="8"/>
  <c r="BG192" i="8"/>
  <c r="BH192" i="8"/>
  <c r="BI192" i="8"/>
  <c r="BK192" i="8"/>
  <c r="J193" i="8"/>
  <c r="BF193" i="8" s="1"/>
  <c r="P193" i="8"/>
  <c r="R193" i="8"/>
  <c r="T193" i="8"/>
  <c r="BE193" i="8"/>
  <c r="BG193" i="8"/>
  <c r="BH193" i="8"/>
  <c r="BI193" i="8"/>
  <c r="BK193" i="8"/>
  <c r="J194" i="8"/>
  <c r="BF194" i="8" s="1"/>
  <c r="P194" i="8"/>
  <c r="R194" i="8"/>
  <c r="T194" i="8"/>
  <c r="BE194" i="8"/>
  <c r="BG194" i="8"/>
  <c r="BH194" i="8"/>
  <c r="BI194" i="8"/>
  <c r="BK194" i="8"/>
  <c r="J195" i="8"/>
  <c r="P195" i="8"/>
  <c r="R195" i="8"/>
  <c r="T195" i="8"/>
  <c r="BE195" i="8"/>
  <c r="BF195" i="8"/>
  <c r="BG195" i="8"/>
  <c r="BH195" i="8"/>
  <c r="BI195" i="8"/>
  <c r="BK195" i="8"/>
  <c r="J196" i="8"/>
  <c r="BF196" i="8" s="1"/>
  <c r="P196" i="8"/>
  <c r="R196" i="8"/>
  <c r="T196" i="8"/>
  <c r="BE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J198" i="8"/>
  <c r="P198" i="8"/>
  <c r="R198" i="8"/>
  <c r="T198" i="8"/>
  <c r="BE198" i="8"/>
  <c r="BF198" i="8"/>
  <c r="BG198" i="8"/>
  <c r="BH198" i="8"/>
  <c r="BI198" i="8"/>
  <c r="BK198" i="8"/>
  <c r="J199" i="8"/>
  <c r="P199" i="8"/>
  <c r="R199" i="8"/>
  <c r="T199" i="8"/>
  <c r="BE199" i="8"/>
  <c r="BF199" i="8"/>
  <c r="BG199" i="8"/>
  <c r="BH199" i="8"/>
  <c r="BI199" i="8"/>
  <c r="BK199" i="8"/>
  <c r="J201" i="8"/>
  <c r="BF201" i="8" s="1"/>
  <c r="P201" i="8"/>
  <c r="P200" i="8" s="1"/>
  <c r="R201" i="8"/>
  <c r="R200" i="8" s="1"/>
  <c r="T201" i="8"/>
  <c r="BE201" i="8"/>
  <c r="BG201" i="8"/>
  <c r="BH201" i="8"/>
  <c r="BI201" i="8"/>
  <c r="BK201" i="8"/>
  <c r="J202" i="8"/>
  <c r="BF202" i="8" s="1"/>
  <c r="P202" i="8"/>
  <c r="R202" i="8"/>
  <c r="T202" i="8"/>
  <c r="T200" i="8" s="1"/>
  <c r="BE202" i="8"/>
  <c r="BG202" i="8"/>
  <c r="BH202" i="8"/>
  <c r="BI202" i="8"/>
  <c r="BK202" i="8"/>
  <c r="BK200" i="8" s="1"/>
  <c r="J200" i="8" s="1"/>
  <c r="J103" i="8" s="1"/>
  <c r="J203" i="8"/>
  <c r="P203" i="8"/>
  <c r="R203" i="8"/>
  <c r="T203" i="8"/>
  <c r="BE203" i="8"/>
  <c r="BF203" i="8"/>
  <c r="BG203" i="8"/>
  <c r="BH203" i="8"/>
  <c r="BI203" i="8"/>
  <c r="BK203" i="8"/>
  <c r="J204" i="8"/>
  <c r="BF204" i="8" s="1"/>
  <c r="P204" i="8"/>
  <c r="R204" i="8"/>
  <c r="T204" i="8"/>
  <c r="BE204" i="8"/>
  <c r="BG204" i="8"/>
  <c r="BH204" i="8"/>
  <c r="BI204" i="8"/>
  <c r="BK204" i="8"/>
  <c r="J205" i="8"/>
  <c r="BF205" i="8" s="1"/>
  <c r="P205" i="8"/>
  <c r="R205" i="8"/>
  <c r="T205" i="8"/>
  <c r="BE205" i="8"/>
  <c r="BG205" i="8"/>
  <c r="BH205" i="8"/>
  <c r="BI205" i="8"/>
  <c r="BK205" i="8"/>
  <c r="J206" i="8"/>
  <c r="P206" i="8"/>
  <c r="R206" i="8"/>
  <c r="T206" i="8"/>
  <c r="BE206" i="8"/>
  <c r="BF206" i="8"/>
  <c r="BG206" i="8"/>
  <c r="BH206" i="8"/>
  <c r="BI206" i="8"/>
  <c r="BK206" i="8"/>
  <c r="J207" i="8"/>
  <c r="BF207" i="8" s="1"/>
  <c r="P207" i="8"/>
  <c r="R207" i="8"/>
  <c r="T207" i="8"/>
  <c r="BE207" i="8"/>
  <c r="BG207" i="8"/>
  <c r="BH207" i="8"/>
  <c r="BI207" i="8"/>
  <c r="BK207" i="8"/>
  <c r="J208" i="8"/>
  <c r="BF208" i="8" s="1"/>
  <c r="P208" i="8"/>
  <c r="R208" i="8"/>
  <c r="T208" i="8"/>
  <c r="BE208" i="8"/>
  <c r="BG208" i="8"/>
  <c r="BH208" i="8"/>
  <c r="BI208" i="8"/>
  <c r="BK208" i="8"/>
  <c r="J209" i="8"/>
  <c r="P209" i="8"/>
  <c r="R209" i="8"/>
  <c r="T209" i="8"/>
  <c r="BE209" i="8"/>
  <c r="BF209" i="8"/>
  <c r="BG209" i="8"/>
  <c r="BH209" i="8"/>
  <c r="BI209" i="8"/>
  <c r="BK209" i="8"/>
  <c r="J210" i="8"/>
  <c r="BF210" i="8" s="1"/>
  <c r="P210" i="8"/>
  <c r="R210" i="8"/>
  <c r="T210" i="8"/>
  <c r="BE210" i="8"/>
  <c r="BG210" i="8"/>
  <c r="BH210" i="8"/>
  <c r="BI210" i="8"/>
  <c r="BK210" i="8"/>
  <c r="J211" i="8"/>
  <c r="BF211" i="8" s="1"/>
  <c r="P211" i="8"/>
  <c r="R211" i="8"/>
  <c r="T211" i="8"/>
  <c r="BE211" i="8"/>
  <c r="BG211" i="8"/>
  <c r="BH211" i="8"/>
  <c r="BI211" i="8"/>
  <c r="BK211" i="8"/>
  <c r="J212" i="8"/>
  <c r="P212" i="8"/>
  <c r="R212" i="8"/>
  <c r="T212" i="8"/>
  <c r="BE212" i="8"/>
  <c r="BF212" i="8"/>
  <c r="BG212" i="8"/>
  <c r="BH212" i="8"/>
  <c r="BI212" i="8"/>
  <c r="BK212" i="8"/>
  <c r="J213" i="8"/>
  <c r="BF213" i="8" s="1"/>
  <c r="P213" i="8"/>
  <c r="R213" i="8"/>
  <c r="T213" i="8"/>
  <c r="BE213" i="8"/>
  <c r="BG213" i="8"/>
  <c r="BH213" i="8"/>
  <c r="BI213" i="8"/>
  <c r="BK213" i="8"/>
  <c r="J214" i="8"/>
  <c r="BF214" i="8" s="1"/>
  <c r="P214" i="8"/>
  <c r="R214" i="8"/>
  <c r="T214" i="8"/>
  <c r="BE214" i="8"/>
  <c r="BG214" i="8"/>
  <c r="BH214" i="8"/>
  <c r="BI214" i="8"/>
  <c r="BK214" i="8"/>
  <c r="J215" i="8"/>
  <c r="P215" i="8"/>
  <c r="R215" i="8"/>
  <c r="T215" i="8"/>
  <c r="BE215" i="8"/>
  <c r="BF215" i="8"/>
  <c r="BG215" i="8"/>
  <c r="BH215" i="8"/>
  <c r="BI215" i="8"/>
  <c r="BK215" i="8"/>
  <c r="J216" i="8"/>
  <c r="BF216" i="8" s="1"/>
  <c r="P216" i="8"/>
  <c r="R216" i="8"/>
  <c r="T216" i="8"/>
  <c r="BE216" i="8"/>
  <c r="BG216" i="8"/>
  <c r="BH216" i="8"/>
  <c r="BI216" i="8"/>
  <c r="BK216" i="8"/>
  <c r="J217" i="8"/>
  <c r="P217" i="8"/>
  <c r="R217" i="8"/>
  <c r="T217" i="8"/>
  <c r="BE217" i="8"/>
  <c r="BF217" i="8"/>
  <c r="BG217" i="8"/>
  <c r="BH217" i="8"/>
  <c r="BI217" i="8"/>
  <c r="BK217" i="8"/>
  <c r="J218" i="8"/>
  <c r="P218" i="8"/>
  <c r="R218" i="8"/>
  <c r="T218" i="8"/>
  <c r="BE218" i="8"/>
  <c r="BF218" i="8"/>
  <c r="BG218" i="8"/>
  <c r="BH218" i="8"/>
  <c r="BI218" i="8"/>
  <c r="BK218" i="8"/>
  <c r="J219" i="8"/>
  <c r="BF219" i="8" s="1"/>
  <c r="P219" i="8"/>
  <c r="R219" i="8"/>
  <c r="T219" i="8"/>
  <c r="BE219" i="8"/>
  <c r="BG219" i="8"/>
  <c r="BH219" i="8"/>
  <c r="BI219" i="8"/>
  <c r="BK219" i="8"/>
  <c r="J220" i="8"/>
  <c r="P220" i="8"/>
  <c r="R220" i="8"/>
  <c r="T220" i="8"/>
  <c r="BE220" i="8"/>
  <c r="BF220" i="8"/>
  <c r="BG220" i="8"/>
  <c r="BH220" i="8"/>
  <c r="BI220" i="8"/>
  <c r="BK220" i="8"/>
  <c r="J221" i="8"/>
  <c r="P221" i="8"/>
  <c r="R221" i="8"/>
  <c r="T221" i="8"/>
  <c r="BE221" i="8"/>
  <c r="BF221" i="8"/>
  <c r="BG221" i="8"/>
  <c r="BH221" i="8"/>
  <c r="BI221" i="8"/>
  <c r="BK221" i="8"/>
  <c r="J222" i="8"/>
  <c r="BF222" i="8" s="1"/>
  <c r="P222" i="8"/>
  <c r="R222" i="8"/>
  <c r="T222" i="8"/>
  <c r="BE222" i="8"/>
  <c r="BG222" i="8"/>
  <c r="BH222" i="8"/>
  <c r="BI222" i="8"/>
  <c r="BK222" i="8"/>
  <c r="J223" i="8"/>
  <c r="P223" i="8"/>
  <c r="R223" i="8"/>
  <c r="T223" i="8"/>
  <c r="BE223" i="8"/>
  <c r="BF223" i="8"/>
  <c r="BG223" i="8"/>
  <c r="BH223" i="8"/>
  <c r="BI223" i="8"/>
  <c r="BK223" i="8"/>
  <c r="J224" i="8"/>
  <c r="P224" i="8"/>
  <c r="R224" i="8"/>
  <c r="T224" i="8"/>
  <c r="BE224" i="8"/>
  <c r="BF224" i="8"/>
  <c r="BG224" i="8"/>
  <c r="BH224" i="8"/>
  <c r="BI224" i="8"/>
  <c r="BK224" i="8"/>
  <c r="J225" i="8"/>
  <c r="BF225" i="8" s="1"/>
  <c r="P225" i="8"/>
  <c r="R225" i="8"/>
  <c r="T225" i="8"/>
  <c r="BE225" i="8"/>
  <c r="BG225" i="8"/>
  <c r="BH225" i="8"/>
  <c r="BI225" i="8"/>
  <c r="BK225" i="8"/>
  <c r="J226" i="8"/>
  <c r="P226" i="8"/>
  <c r="R226" i="8"/>
  <c r="T226" i="8"/>
  <c r="BE226" i="8"/>
  <c r="BF226" i="8"/>
  <c r="BG226" i="8"/>
  <c r="BH226" i="8"/>
  <c r="BI226" i="8"/>
  <c r="BK226" i="8"/>
  <c r="J228" i="8"/>
  <c r="BF228" i="8" s="1"/>
  <c r="P228" i="8"/>
  <c r="R228" i="8"/>
  <c r="R227" i="8" s="1"/>
  <c r="T228" i="8"/>
  <c r="BE228" i="8"/>
  <c r="BG228" i="8"/>
  <c r="BH228" i="8"/>
  <c r="BI228" i="8"/>
  <c r="BK228" i="8"/>
  <c r="J229" i="8"/>
  <c r="BF229" i="8" s="1"/>
  <c r="P229" i="8"/>
  <c r="P227" i="8" s="1"/>
  <c r="R229" i="8"/>
  <c r="T229" i="8"/>
  <c r="BE229" i="8"/>
  <c r="BG229" i="8"/>
  <c r="BH229" i="8"/>
  <c r="BI229" i="8"/>
  <c r="BK229" i="8"/>
  <c r="J230" i="8"/>
  <c r="P230" i="8"/>
  <c r="R230" i="8"/>
  <c r="T230" i="8"/>
  <c r="T227" i="8" s="1"/>
  <c r="BE230" i="8"/>
  <c r="BF230" i="8"/>
  <c r="BG230" i="8"/>
  <c r="BH230" i="8"/>
  <c r="BI230" i="8"/>
  <c r="BK230" i="8"/>
  <c r="BK227" i="8" s="1"/>
  <c r="J227" i="8" s="1"/>
  <c r="J104" i="8" s="1"/>
  <c r="J231" i="8"/>
  <c r="BF231" i="8" s="1"/>
  <c r="P231" i="8"/>
  <c r="R231" i="8"/>
  <c r="T231" i="8"/>
  <c r="BE231" i="8"/>
  <c r="BG231" i="8"/>
  <c r="BH231" i="8"/>
  <c r="BI231" i="8"/>
  <c r="BK231" i="8"/>
  <c r="J232" i="8"/>
  <c r="BF232" i="8" s="1"/>
  <c r="P232" i="8"/>
  <c r="R232" i="8"/>
  <c r="T232" i="8"/>
  <c r="BE232" i="8"/>
  <c r="BG232" i="8"/>
  <c r="BH232" i="8"/>
  <c r="BI232" i="8"/>
  <c r="BK232" i="8"/>
  <c r="J233" i="8"/>
  <c r="P233" i="8"/>
  <c r="R233" i="8"/>
  <c r="T233" i="8"/>
  <c r="BE233" i="8"/>
  <c r="BF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BF235" i="8" s="1"/>
  <c r="P235" i="8"/>
  <c r="R235" i="8"/>
  <c r="T235" i="8"/>
  <c r="BE235" i="8"/>
  <c r="BG235" i="8"/>
  <c r="BH235" i="8"/>
  <c r="BI235" i="8"/>
  <c r="BK235" i="8"/>
  <c r="J236" i="8"/>
  <c r="P236" i="8"/>
  <c r="R236" i="8"/>
  <c r="T236" i="8"/>
  <c r="BE236" i="8"/>
  <c r="BF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P238" i="8"/>
  <c r="R238" i="8"/>
  <c r="T238" i="8"/>
  <c r="BE238" i="8"/>
  <c r="BF238" i="8"/>
  <c r="BG238" i="8"/>
  <c r="BH238" i="8"/>
  <c r="BI238" i="8"/>
  <c r="BK238" i="8"/>
  <c r="J239" i="8"/>
  <c r="P239" i="8"/>
  <c r="R239" i="8"/>
  <c r="T239" i="8"/>
  <c r="BE239" i="8"/>
  <c r="BF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P241" i="8"/>
  <c r="R241" i="8"/>
  <c r="T241" i="8"/>
  <c r="BE241" i="8"/>
  <c r="BF241" i="8"/>
  <c r="BG241" i="8"/>
  <c r="BH241" i="8"/>
  <c r="BI241" i="8"/>
  <c r="BK241" i="8"/>
  <c r="J242" i="8"/>
  <c r="P242" i="8"/>
  <c r="R242" i="8"/>
  <c r="T242" i="8"/>
  <c r="BE242" i="8"/>
  <c r="BF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P244" i="8"/>
  <c r="R244" i="8"/>
  <c r="T244" i="8"/>
  <c r="BE244" i="8"/>
  <c r="BF244" i="8"/>
  <c r="BG244" i="8"/>
  <c r="BH244" i="8"/>
  <c r="BI244" i="8"/>
  <c r="BK244" i="8"/>
  <c r="J245" i="8"/>
  <c r="P245" i="8"/>
  <c r="R245" i="8"/>
  <c r="T245" i="8"/>
  <c r="BE245" i="8"/>
  <c r="BF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P247" i="8"/>
  <c r="R247" i="8"/>
  <c r="T247" i="8"/>
  <c r="BE247" i="8"/>
  <c r="BF247" i="8"/>
  <c r="BG247" i="8"/>
  <c r="BH247" i="8"/>
  <c r="BI247" i="8"/>
  <c r="BK247" i="8"/>
  <c r="J248" i="8"/>
  <c r="P248" i="8"/>
  <c r="R248" i="8"/>
  <c r="T248" i="8"/>
  <c r="BE248" i="8"/>
  <c r="BF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P250" i="8"/>
  <c r="R250" i="8"/>
  <c r="T250" i="8"/>
  <c r="BE250" i="8"/>
  <c r="BF250" i="8"/>
  <c r="BG250" i="8"/>
  <c r="BH250" i="8"/>
  <c r="BI250" i="8"/>
  <c r="BK250" i="8"/>
  <c r="J251" i="8"/>
  <c r="P251" i="8"/>
  <c r="R251" i="8"/>
  <c r="T251" i="8"/>
  <c r="BE251" i="8"/>
  <c r="BF251" i="8"/>
  <c r="BG251" i="8"/>
  <c r="BH251" i="8"/>
  <c r="BI251" i="8"/>
  <c r="BK251" i="8"/>
  <c r="J252" i="8"/>
  <c r="BF252" i="8" s="1"/>
  <c r="P252" i="8"/>
  <c r="R252" i="8"/>
  <c r="T252" i="8"/>
  <c r="BE252" i="8"/>
  <c r="BG252" i="8"/>
  <c r="BH252" i="8"/>
  <c r="BI252" i="8"/>
  <c r="BK252" i="8"/>
  <c r="J253" i="8"/>
  <c r="P253" i="8"/>
  <c r="R253" i="8"/>
  <c r="T253" i="8"/>
  <c r="BE253" i="8"/>
  <c r="BF253" i="8"/>
  <c r="BG253" i="8"/>
  <c r="BH253" i="8"/>
  <c r="BI253" i="8"/>
  <c r="BK253" i="8"/>
  <c r="J254" i="8"/>
  <c r="P254" i="8"/>
  <c r="R254" i="8"/>
  <c r="T254" i="8"/>
  <c r="BE254" i="8"/>
  <c r="BF254" i="8"/>
  <c r="BG254" i="8"/>
  <c r="BH254" i="8"/>
  <c r="BI254" i="8"/>
  <c r="BK254" i="8"/>
  <c r="J255" i="8"/>
  <c r="BF255" i="8" s="1"/>
  <c r="P255" i="8"/>
  <c r="R255" i="8"/>
  <c r="T255" i="8"/>
  <c r="BE255" i="8"/>
  <c r="BG255" i="8"/>
  <c r="BH255" i="8"/>
  <c r="BI255" i="8"/>
  <c r="BK255" i="8"/>
  <c r="J256" i="8"/>
  <c r="P256" i="8"/>
  <c r="R256" i="8"/>
  <c r="T256" i="8"/>
  <c r="BE256" i="8"/>
  <c r="BF256" i="8"/>
  <c r="BG256" i="8"/>
  <c r="BH256" i="8"/>
  <c r="BI256" i="8"/>
  <c r="BK256" i="8"/>
  <c r="J257" i="8"/>
  <c r="P257" i="8"/>
  <c r="R257" i="8"/>
  <c r="T257" i="8"/>
  <c r="BE257" i="8"/>
  <c r="BF257" i="8"/>
  <c r="BG257" i="8"/>
  <c r="BH257" i="8"/>
  <c r="BI257" i="8"/>
  <c r="BK257" i="8"/>
  <c r="J259" i="8"/>
  <c r="BF259" i="8" s="1"/>
  <c r="P259" i="8"/>
  <c r="P258" i="8" s="1"/>
  <c r="R259" i="8"/>
  <c r="T259" i="8"/>
  <c r="T258" i="8" s="1"/>
  <c r="BE259" i="8"/>
  <c r="BG259" i="8"/>
  <c r="BH259" i="8"/>
  <c r="BI259" i="8"/>
  <c r="BK259" i="8"/>
  <c r="BK258" i="8" s="1"/>
  <c r="J258" i="8" s="1"/>
  <c r="J105" i="8" s="1"/>
  <c r="J260" i="8"/>
  <c r="P260" i="8"/>
  <c r="R260" i="8"/>
  <c r="R258" i="8" s="1"/>
  <c r="T260" i="8"/>
  <c r="BE260" i="8"/>
  <c r="BF260" i="8"/>
  <c r="BG260" i="8"/>
  <c r="BH260" i="8"/>
  <c r="BI260" i="8"/>
  <c r="BK260" i="8"/>
  <c r="J261" i="8"/>
  <c r="P261" i="8"/>
  <c r="R261" i="8"/>
  <c r="T261" i="8"/>
  <c r="BE261" i="8"/>
  <c r="BF261" i="8"/>
  <c r="BG261" i="8"/>
  <c r="BH261" i="8"/>
  <c r="BI261" i="8"/>
  <c r="BK261" i="8"/>
  <c r="J262" i="8"/>
  <c r="BF262" i="8" s="1"/>
  <c r="P262" i="8"/>
  <c r="R262" i="8"/>
  <c r="T262" i="8"/>
  <c r="BE262" i="8"/>
  <c r="BG262" i="8"/>
  <c r="BH262" i="8"/>
  <c r="BI262" i="8"/>
  <c r="BK262" i="8"/>
  <c r="T263" i="8"/>
  <c r="J264" i="8"/>
  <c r="BF264" i="8" s="1"/>
  <c r="P264" i="8"/>
  <c r="P263" i="8" s="1"/>
  <c r="R264" i="8"/>
  <c r="T264" i="8"/>
  <c r="BE264" i="8"/>
  <c r="BG264" i="8"/>
  <c r="BH264" i="8"/>
  <c r="BI264" i="8"/>
  <c r="BK264" i="8"/>
  <c r="BK263" i="8" s="1"/>
  <c r="J263" i="8" s="1"/>
  <c r="J106" i="8" s="1"/>
  <c r="J265" i="8"/>
  <c r="BF265" i="8" s="1"/>
  <c r="P265" i="8"/>
  <c r="R265" i="8"/>
  <c r="T265" i="8"/>
  <c r="BE265" i="8"/>
  <c r="BG265" i="8"/>
  <c r="BH265" i="8"/>
  <c r="BI265" i="8"/>
  <c r="BK265" i="8"/>
  <c r="J266" i="8"/>
  <c r="P266" i="8"/>
  <c r="R266" i="8"/>
  <c r="R263" i="8" s="1"/>
  <c r="T266" i="8"/>
  <c r="BE266" i="8"/>
  <c r="BF266" i="8"/>
  <c r="BG266" i="8"/>
  <c r="BH266" i="8"/>
  <c r="BI266" i="8"/>
  <c r="BK266" i="8"/>
  <c r="J267" i="8"/>
  <c r="BF267" i="8" s="1"/>
  <c r="P267" i="8"/>
  <c r="R267" i="8"/>
  <c r="T267" i="8"/>
  <c r="BE267" i="8"/>
  <c r="BG267" i="8"/>
  <c r="BH267" i="8"/>
  <c r="BI267" i="8"/>
  <c r="BK267" i="8"/>
  <c r="J269" i="8"/>
  <c r="BF269" i="8" s="1"/>
  <c r="P269" i="8"/>
  <c r="P268" i="8" s="1"/>
  <c r="R269" i="8"/>
  <c r="T269" i="8"/>
  <c r="T268" i="8" s="1"/>
  <c r="BE269" i="8"/>
  <c r="BG269" i="8"/>
  <c r="BH269" i="8"/>
  <c r="BI269" i="8"/>
  <c r="BK269" i="8"/>
  <c r="BK268" i="8" s="1"/>
  <c r="J268" i="8" s="1"/>
  <c r="J107" i="8" s="1"/>
  <c r="J270" i="8"/>
  <c r="P270" i="8"/>
  <c r="R270" i="8"/>
  <c r="R268" i="8" s="1"/>
  <c r="T270" i="8"/>
  <c r="BE270" i="8"/>
  <c r="BF270" i="8"/>
  <c r="BG270" i="8"/>
  <c r="BH270" i="8"/>
  <c r="BI270" i="8"/>
  <c r="BK270" i="8"/>
  <c r="J271" i="8"/>
  <c r="P271" i="8"/>
  <c r="R271" i="8"/>
  <c r="T271" i="8"/>
  <c r="BE271" i="8"/>
  <c r="BF271" i="8"/>
  <c r="BG271" i="8"/>
  <c r="BH271" i="8"/>
  <c r="BI271" i="8"/>
  <c r="BK271" i="8"/>
  <c r="J272" i="8"/>
  <c r="BF272" i="8" s="1"/>
  <c r="P272" i="8"/>
  <c r="R272" i="8"/>
  <c r="T272" i="8"/>
  <c r="BE272" i="8"/>
  <c r="BG272" i="8"/>
  <c r="BH272" i="8"/>
  <c r="BI272" i="8"/>
  <c r="BK272" i="8"/>
  <c r="J273" i="8"/>
  <c r="P273" i="8"/>
  <c r="R273" i="8"/>
  <c r="T273" i="8"/>
  <c r="BE273" i="8"/>
  <c r="BF273" i="8"/>
  <c r="BG273" i="8"/>
  <c r="BH273" i="8"/>
  <c r="BI273" i="8"/>
  <c r="BK273" i="8"/>
  <c r="J274" i="8"/>
  <c r="P274" i="8"/>
  <c r="R274" i="8"/>
  <c r="T274" i="8"/>
  <c r="BE274" i="8"/>
  <c r="BF274" i="8"/>
  <c r="BG274" i="8"/>
  <c r="BH274" i="8"/>
  <c r="BI274" i="8"/>
  <c r="BK274" i="8"/>
  <c r="P275" i="8"/>
  <c r="T275" i="8"/>
  <c r="J276" i="8"/>
  <c r="P276" i="8"/>
  <c r="R276" i="8"/>
  <c r="R275" i="8" s="1"/>
  <c r="T276" i="8"/>
  <c r="BE276" i="8"/>
  <c r="BF276" i="8"/>
  <c r="BG276" i="8"/>
  <c r="BH276" i="8"/>
  <c r="BI276" i="8"/>
  <c r="BK276" i="8"/>
  <c r="BK275" i="8" s="1"/>
  <c r="J275" i="8" s="1"/>
  <c r="J108" i="8" s="1"/>
  <c r="F33" i="18" l="1"/>
  <c r="T120" i="18"/>
  <c r="T119" i="18" s="1"/>
  <c r="P120" i="18"/>
  <c r="P119" i="18" s="1"/>
  <c r="BK119" i="18"/>
  <c r="J119" i="18" s="1"/>
  <c r="J120" i="18"/>
  <c r="J97" i="18" s="1"/>
  <c r="J33" i="18"/>
  <c r="F419" i="17"/>
  <c r="F421" i="17" s="1"/>
  <c r="E524" i="17" s="1"/>
  <c r="F296" i="17"/>
  <c r="F298" i="17"/>
  <c r="E521" i="17" s="1"/>
  <c r="H363" i="17"/>
  <c r="G522" i="17" s="1"/>
  <c r="H362" i="17"/>
  <c r="H297" i="17"/>
  <c r="H298" i="17" s="1"/>
  <c r="G521" i="17" s="1"/>
  <c r="H267" i="17"/>
  <c r="H268" i="17"/>
  <c r="G520" i="17" s="1"/>
  <c r="H473" i="17"/>
  <c r="G527" i="17" s="1"/>
  <c r="H472" i="17"/>
  <c r="H458" i="17"/>
  <c r="H459" i="17" s="1"/>
  <c r="G526" i="17" s="1"/>
  <c r="F361" i="17"/>
  <c r="F363" i="17"/>
  <c r="E522" i="17" s="1"/>
  <c r="F99" i="17"/>
  <c r="F101" i="17" s="1"/>
  <c r="E513" i="17" s="1"/>
  <c r="F471" i="17"/>
  <c r="F473" i="17" s="1"/>
  <c r="E527" i="17" s="1"/>
  <c r="F457" i="17"/>
  <c r="F459" i="17"/>
  <c r="E526" i="17" s="1"/>
  <c r="A206" i="17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8" i="17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30" i="17" s="1"/>
  <c r="A533" i="17" s="1"/>
  <c r="A540" i="17" s="1"/>
  <c r="H439" i="17"/>
  <c r="H440" i="17" s="1"/>
  <c r="G525" i="17" s="1"/>
  <c r="F438" i="17"/>
  <c r="F440" i="17" s="1"/>
  <c r="E525" i="17" s="1"/>
  <c r="H396" i="17"/>
  <c r="H397" i="17" s="1"/>
  <c r="G523" i="17" s="1"/>
  <c r="B536" i="17"/>
  <c r="F198" i="17"/>
  <c r="F200" i="17" s="1"/>
  <c r="E517" i="17" s="1"/>
  <c r="H219" i="17"/>
  <c r="H71" i="17"/>
  <c r="F222" i="17"/>
  <c r="E518" i="17" s="1"/>
  <c r="F220" i="17"/>
  <c r="F176" i="17"/>
  <c r="F178" i="17"/>
  <c r="E516" i="17" s="1"/>
  <c r="H135" i="17"/>
  <c r="G514" i="17" s="1"/>
  <c r="H100" i="17"/>
  <c r="H101" i="17" s="1"/>
  <c r="G513" i="17" s="1"/>
  <c r="F133" i="17"/>
  <c r="F135" i="17" s="1"/>
  <c r="E514" i="17" s="1"/>
  <c r="H154" i="17"/>
  <c r="F72" i="17"/>
  <c r="F74" i="17" s="1"/>
  <c r="E512" i="17" s="1"/>
  <c r="F239" i="17"/>
  <c r="H200" i="17"/>
  <c r="G517" i="17" s="1"/>
  <c r="H177" i="17"/>
  <c r="H178" i="17" s="1"/>
  <c r="G516" i="17" s="1"/>
  <c r="F155" i="17"/>
  <c r="F157" i="17" s="1"/>
  <c r="E515" i="17" s="1"/>
  <c r="J121" i="15"/>
  <c r="J98" i="15" s="1"/>
  <c r="BK120" i="15"/>
  <c r="F34" i="15"/>
  <c r="J34" i="15"/>
  <c r="J33" i="15"/>
  <c r="P124" i="14"/>
  <c r="P123" i="14" s="1"/>
  <c r="T124" i="14"/>
  <c r="T123" i="14" s="1"/>
  <c r="J34" i="14"/>
  <c r="F34" i="14"/>
  <c r="BK124" i="14"/>
  <c r="J125" i="14"/>
  <c r="J98" i="14" s="1"/>
  <c r="J33" i="14"/>
  <c r="BK129" i="13"/>
  <c r="J157" i="13"/>
  <c r="J99" i="13" s="1"/>
  <c r="R172" i="13"/>
  <c r="R128" i="13" s="1"/>
  <c r="J34" i="13"/>
  <c r="P129" i="13"/>
  <c r="T172" i="13"/>
  <c r="T128" i="13" s="1"/>
  <c r="BK172" i="13"/>
  <c r="J172" i="13" s="1"/>
  <c r="J101" i="13" s="1"/>
  <c r="J173" i="13"/>
  <c r="J102" i="13" s="1"/>
  <c r="P172" i="13"/>
  <c r="F34" i="13"/>
  <c r="F362" i="12"/>
  <c r="F364" i="12" s="1"/>
  <c r="E500" i="12" s="1"/>
  <c r="H133" i="12"/>
  <c r="H134" i="12"/>
  <c r="G492" i="12" s="1"/>
  <c r="H473" i="12"/>
  <c r="H474" i="12"/>
  <c r="G505" i="12" s="1"/>
  <c r="H422" i="12"/>
  <c r="G502" i="12" s="1"/>
  <c r="H421" i="12"/>
  <c r="F420" i="12"/>
  <c r="F422" i="12" s="1"/>
  <c r="E502" i="12" s="1"/>
  <c r="H76" i="12"/>
  <c r="H77" i="12"/>
  <c r="G490" i="12" s="1"/>
  <c r="F75" i="12"/>
  <c r="F77" i="12" s="1"/>
  <c r="E490" i="12" s="1"/>
  <c r="H440" i="12"/>
  <c r="H441" i="12" s="1"/>
  <c r="G503" i="12" s="1"/>
  <c r="H459" i="12"/>
  <c r="H460" i="12"/>
  <c r="G504" i="12" s="1"/>
  <c r="F176" i="12"/>
  <c r="F178" i="12" s="1"/>
  <c r="E494" i="12" s="1"/>
  <c r="H397" i="12"/>
  <c r="H398" i="12" s="1"/>
  <c r="G501" i="12" s="1"/>
  <c r="F472" i="12"/>
  <c r="F474" i="12"/>
  <c r="E505" i="12" s="1"/>
  <c r="G514" i="12"/>
  <c r="B514" i="12" s="1"/>
  <c r="F441" i="12"/>
  <c r="E503" i="12" s="1"/>
  <c r="H197" i="12"/>
  <c r="H298" i="12"/>
  <c r="F219" i="12"/>
  <c r="H154" i="12"/>
  <c r="F395" i="12"/>
  <c r="H268" i="12"/>
  <c r="F239" i="12"/>
  <c r="F154" i="12"/>
  <c r="F269" i="12"/>
  <c r="F271" i="12" s="1"/>
  <c r="E498" i="12" s="1"/>
  <c r="H219" i="12"/>
  <c r="F198" i="12"/>
  <c r="F200" i="12" s="1"/>
  <c r="E495" i="12" s="1"/>
  <c r="H178" i="12"/>
  <c r="G494" i="12" s="1"/>
  <c r="F298" i="12"/>
  <c r="H364" i="12"/>
  <c r="G500" i="12" s="1"/>
  <c r="F99" i="12"/>
  <c r="R119" i="10"/>
  <c r="J121" i="10"/>
  <c r="J98" i="10" s="1"/>
  <c r="BK120" i="10"/>
  <c r="F34" i="10"/>
  <c r="J34" i="10"/>
  <c r="T124" i="9"/>
  <c r="T123" i="9" s="1"/>
  <c r="R124" i="9"/>
  <c r="R123" i="9" s="1"/>
  <c r="BK124" i="9"/>
  <c r="J125" i="9"/>
  <c r="J98" i="9" s="1"/>
  <c r="F34" i="9"/>
  <c r="J34" i="9"/>
  <c r="P124" i="9"/>
  <c r="P123" i="9" s="1"/>
  <c r="J173" i="8"/>
  <c r="J102" i="8" s="1"/>
  <c r="BK172" i="8"/>
  <c r="J172" i="8" s="1"/>
  <c r="J101" i="8" s="1"/>
  <c r="P172" i="8"/>
  <c r="P128" i="8" s="1"/>
  <c r="BK129" i="8"/>
  <c r="J157" i="8"/>
  <c r="J99" i="8" s="1"/>
  <c r="T129" i="8"/>
  <c r="T128" i="8" s="1"/>
  <c r="R172" i="8"/>
  <c r="F34" i="8"/>
  <c r="J34" i="8"/>
  <c r="T172" i="8"/>
  <c r="R129" i="8"/>
  <c r="R128" i="8" s="1"/>
  <c r="J33" i="8"/>
  <c r="J30" i="18" l="1"/>
  <c r="J39" i="18" s="1"/>
  <c r="J96" i="18"/>
  <c r="H73" i="17"/>
  <c r="H74" i="17" s="1"/>
  <c r="G512" i="17" s="1"/>
  <c r="F242" i="17"/>
  <c r="E519" i="17" s="1"/>
  <c r="E530" i="17" s="1"/>
  <c r="F240" i="17"/>
  <c r="H221" i="17"/>
  <c r="H222" i="17" s="1"/>
  <c r="G518" i="17" s="1"/>
  <c r="H156" i="17"/>
  <c r="H157" i="17" s="1"/>
  <c r="G515" i="17" s="1"/>
  <c r="BK119" i="15"/>
  <c r="J119" i="15" s="1"/>
  <c r="J120" i="15"/>
  <c r="J97" i="15" s="1"/>
  <c r="J124" i="14"/>
  <c r="J97" i="14" s="1"/>
  <c r="BK123" i="14"/>
  <c r="J123" i="14" s="1"/>
  <c r="P128" i="13"/>
  <c r="BK128" i="13"/>
  <c r="J128" i="13" s="1"/>
  <c r="J129" i="13"/>
  <c r="J97" i="13" s="1"/>
  <c r="H157" i="12"/>
  <c r="G493" i="12" s="1"/>
  <c r="G508" i="12" s="1"/>
  <c r="H156" i="12"/>
  <c r="F301" i="12"/>
  <c r="E499" i="12" s="1"/>
  <c r="F299" i="12"/>
  <c r="F220" i="12"/>
  <c r="F222" i="12" s="1"/>
  <c r="E496" i="12" s="1"/>
  <c r="F157" i="12"/>
  <c r="E493" i="12" s="1"/>
  <c r="F155" i="12"/>
  <c r="H301" i="12"/>
  <c r="G499" i="12" s="1"/>
  <c r="H300" i="12"/>
  <c r="F240" i="12"/>
  <c r="F242" i="12" s="1"/>
  <c r="E497" i="12" s="1"/>
  <c r="H200" i="12"/>
  <c r="G495" i="12" s="1"/>
  <c r="H199" i="12"/>
  <c r="H271" i="12"/>
  <c r="G498" i="12" s="1"/>
  <c r="H270" i="12"/>
  <c r="F100" i="12"/>
  <c r="F102" i="12" s="1"/>
  <c r="E491" i="12" s="1"/>
  <c r="H222" i="12"/>
  <c r="G496" i="12" s="1"/>
  <c r="H221" i="12"/>
  <c r="F398" i="12"/>
  <c r="E501" i="12" s="1"/>
  <c r="F396" i="12"/>
  <c r="BK119" i="10"/>
  <c r="J119" i="10" s="1"/>
  <c r="J120" i="10"/>
  <c r="J97" i="10" s="1"/>
  <c r="BK123" i="9"/>
  <c r="J123" i="9" s="1"/>
  <c r="J124" i="9"/>
  <c r="J97" i="9" s="1"/>
  <c r="J129" i="8"/>
  <c r="J97" i="8" s="1"/>
  <c r="BK128" i="8"/>
  <c r="J128" i="8" s="1"/>
  <c r="G530" i="17" l="1"/>
  <c r="E533" i="17" s="1"/>
  <c r="E537" i="17"/>
  <c r="J30" i="15"/>
  <c r="J39" i="15" s="1"/>
  <c r="J96" i="15"/>
  <c r="J30" i="14"/>
  <c r="J39" i="14" s="1"/>
  <c r="J96" i="14"/>
  <c r="J30" i="13"/>
  <c r="J39" i="13" s="1"/>
  <c r="J96" i="13"/>
  <c r="E508" i="12"/>
  <c r="E511" i="12" s="1"/>
  <c r="E515" i="12"/>
  <c r="J30" i="10"/>
  <c r="J39" i="10" s="1"/>
  <c r="J96" i="10"/>
  <c r="J30" i="9"/>
  <c r="J39" i="9" s="1"/>
  <c r="J96" i="9"/>
  <c r="J30" i="8"/>
  <c r="J39" i="8" s="1"/>
  <c r="J96" i="8"/>
  <c r="G537" i="17" l="1"/>
  <c r="B537" i="17" s="1"/>
  <c r="E540" i="17" s="1"/>
  <c r="G515" i="12"/>
  <c r="B515" i="12" s="1"/>
  <c r="E518" i="12" s="1"/>
  <c r="J37" i="7" l="1"/>
  <c r="J36" i="7"/>
  <c r="AY100" i="1"/>
  <c r="J35" i="7"/>
  <c r="AX100" i="1" s="1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T148" i="7"/>
  <c r="R149" i="7"/>
  <c r="R148" i="7" s="1"/>
  <c r="P149" i="7"/>
  <c r="P148" i="7"/>
  <c r="BI147" i="7"/>
  <c r="BH147" i="7"/>
  <c r="BG147" i="7"/>
  <c r="BE147" i="7"/>
  <c r="T147" i="7"/>
  <c r="T146" i="7"/>
  <c r="R147" i="7"/>
  <c r="R146" i="7"/>
  <c r="P147" i="7"/>
  <c r="P146" i="7" s="1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/>
  <c r="J17" i="7"/>
  <c r="J12" i="7"/>
  <c r="J89" i="7"/>
  <c r="E7" i="7"/>
  <c r="E113" i="7" s="1"/>
  <c r="J37" i="6"/>
  <c r="J36" i="6"/>
  <c r="AY99" i="1" s="1"/>
  <c r="J35" i="6"/>
  <c r="AX99" i="1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T214" i="6"/>
  <c r="R215" i="6"/>
  <c r="R214" i="6" s="1"/>
  <c r="P215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T154" i="6"/>
  <c r="R155" i="6"/>
  <c r="R154" i="6" s="1"/>
  <c r="P155" i="6"/>
  <c r="P154" i="6" s="1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J130" i="6"/>
  <c r="F129" i="6"/>
  <c r="F127" i="6"/>
  <c r="E125" i="6"/>
  <c r="J92" i="6"/>
  <c r="F91" i="6"/>
  <c r="F89" i="6"/>
  <c r="E87" i="6"/>
  <c r="J21" i="6"/>
  <c r="E21" i="6"/>
  <c r="J91" i="6"/>
  <c r="J20" i="6"/>
  <c r="J18" i="6"/>
  <c r="E18" i="6"/>
  <c r="F130" i="6"/>
  <c r="J17" i="6"/>
  <c r="J12" i="6"/>
  <c r="J89" i="6" s="1"/>
  <c r="E7" i="6"/>
  <c r="E85" i="6"/>
  <c r="J37" i="5"/>
  <c r="J36" i="5"/>
  <c r="AY98" i="1"/>
  <c r="J35" i="5"/>
  <c r="AX98" i="1" s="1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T202" i="5" s="1"/>
  <c r="R203" i="5"/>
  <c r="R202" i="5" s="1"/>
  <c r="P203" i="5"/>
  <c r="P202" i="5"/>
  <c r="BI200" i="5"/>
  <c r="BH200" i="5"/>
  <c r="BG200" i="5"/>
  <c r="BE200" i="5"/>
  <c r="T200" i="5"/>
  <c r="T199" i="5"/>
  <c r="R200" i="5"/>
  <c r="R199" i="5" s="1"/>
  <c r="P200" i="5"/>
  <c r="P199" i="5" s="1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R158" i="5"/>
  <c r="P158" i="5"/>
  <c r="BI154" i="5"/>
  <c r="BH154" i="5"/>
  <c r="BG154" i="5"/>
  <c r="BE154" i="5"/>
  <c r="T154" i="5"/>
  <c r="R154" i="5"/>
  <c r="P154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 s="1"/>
  <c r="J17" i="5"/>
  <c r="J12" i="5"/>
  <c r="J89" i="5" s="1"/>
  <c r="E7" i="5"/>
  <c r="E115" i="5" s="1"/>
  <c r="J37" i="4"/>
  <c r="J36" i="4"/>
  <c r="AY97" i="1"/>
  <c r="J35" i="4"/>
  <c r="AX97" i="1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R246" i="4"/>
  <c r="P246" i="4"/>
  <c r="BI244" i="4"/>
  <c r="BH244" i="4"/>
  <c r="BG244" i="4"/>
  <c r="BE244" i="4"/>
  <c r="T244" i="4"/>
  <c r="R244" i="4"/>
  <c r="P244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4" i="4"/>
  <c r="BH234" i="4"/>
  <c r="BG234" i="4"/>
  <c r="BE234" i="4"/>
  <c r="T234" i="4"/>
  <c r="T233" i="4"/>
  <c r="R234" i="4"/>
  <c r="R233" i="4" s="1"/>
  <c r="P234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5" i="4"/>
  <c r="BH225" i="4"/>
  <c r="BG225" i="4"/>
  <c r="BE225" i="4"/>
  <c r="T225" i="4"/>
  <c r="R225" i="4"/>
  <c r="P225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0" i="4"/>
  <c r="BH210" i="4"/>
  <c r="BG210" i="4"/>
  <c r="BE210" i="4"/>
  <c r="T210" i="4"/>
  <c r="R210" i="4"/>
  <c r="P210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6" i="4"/>
  <c r="BH196" i="4"/>
  <c r="BG196" i="4"/>
  <c r="BE196" i="4"/>
  <c r="T196" i="4"/>
  <c r="R196" i="4"/>
  <c r="P196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67" i="4"/>
  <c r="BH167" i="4"/>
  <c r="BG167" i="4"/>
  <c r="BE167" i="4"/>
  <c r="T167" i="4"/>
  <c r="R167" i="4"/>
  <c r="P167" i="4"/>
  <c r="BI163" i="4"/>
  <c r="BH163" i="4"/>
  <c r="BG163" i="4"/>
  <c r="BE163" i="4"/>
  <c r="T163" i="4"/>
  <c r="R163" i="4"/>
  <c r="P163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/>
  <c r="J17" i="4"/>
  <c r="J12" i="4"/>
  <c r="J120" i="4"/>
  <c r="E7" i="4"/>
  <c r="E116" i="4" s="1"/>
  <c r="J37" i="3"/>
  <c r="J36" i="3"/>
  <c r="AY96" i="1" s="1"/>
  <c r="J35" i="3"/>
  <c r="AX96" i="1" s="1"/>
  <c r="BI687" i="3"/>
  <c r="BH687" i="3"/>
  <c r="BG687" i="3"/>
  <c r="BE687" i="3"/>
  <c r="T687" i="3"/>
  <c r="R687" i="3"/>
  <c r="P687" i="3"/>
  <c r="BI686" i="3"/>
  <c r="BH686" i="3"/>
  <c r="BG686" i="3"/>
  <c r="BE686" i="3"/>
  <c r="T686" i="3"/>
  <c r="R686" i="3"/>
  <c r="P686" i="3"/>
  <c r="BI677" i="3"/>
  <c r="BH677" i="3"/>
  <c r="BG677" i="3"/>
  <c r="BE677" i="3"/>
  <c r="T677" i="3"/>
  <c r="T676" i="3"/>
  <c r="R677" i="3"/>
  <c r="R676" i="3" s="1"/>
  <c r="P677" i="3"/>
  <c r="P676" i="3" s="1"/>
  <c r="BI675" i="3"/>
  <c r="BH675" i="3"/>
  <c r="BG675" i="3"/>
  <c r="BE675" i="3"/>
  <c r="T675" i="3"/>
  <c r="R675" i="3"/>
  <c r="P675" i="3"/>
  <c r="BI670" i="3"/>
  <c r="BH670" i="3"/>
  <c r="BG670" i="3"/>
  <c r="BE670" i="3"/>
  <c r="T670" i="3"/>
  <c r="R670" i="3"/>
  <c r="P670" i="3"/>
  <c r="BI668" i="3"/>
  <c r="BH668" i="3"/>
  <c r="BG668" i="3"/>
  <c r="BE668" i="3"/>
  <c r="T668" i="3"/>
  <c r="R668" i="3"/>
  <c r="P668" i="3"/>
  <c r="BI666" i="3"/>
  <c r="BH666" i="3"/>
  <c r="BG666" i="3"/>
  <c r="BE666" i="3"/>
  <c r="T666" i="3"/>
  <c r="R666" i="3"/>
  <c r="P666" i="3"/>
  <c r="BI664" i="3"/>
  <c r="BH664" i="3"/>
  <c r="BG664" i="3"/>
  <c r="BE664" i="3"/>
  <c r="T664" i="3"/>
  <c r="R664" i="3"/>
  <c r="P664" i="3"/>
  <c r="BI660" i="3"/>
  <c r="BH660" i="3"/>
  <c r="BG660" i="3"/>
  <c r="BE660" i="3"/>
  <c r="T660" i="3"/>
  <c r="R660" i="3"/>
  <c r="P660" i="3"/>
  <c r="BI653" i="3"/>
  <c r="BH653" i="3"/>
  <c r="BG653" i="3"/>
  <c r="BE653" i="3"/>
  <c r="T653" i="3"/>
  <c r="R653" i="3"/>
  <c r="P653" i="3"/>
  <c r="BI651" i="3"/>
  <c r="BH651" i="3"/>
  <c r="BG651" i="3"/>
  <c r="BE651" i="3"/>
  <c r="T651" i="3"/>
  <c r="R651" i="3"/>
  <c r="P651" i="3"/>
  <c r="BI650" i="3"/>
  <c r="BH650" i="3"/>
  <c r="BG650" i="3"/>
  <c r="BE650" i="3"/>
  <c r="T650" i="3"/>
  <c r="R650" i="3"/>
  <c r="P650" i="3"/>
  <c r="BI649" i="3"/>
  <c r="BH649" i="3"/>
  <c r="BG649" i="3"/>
  <c r="BE649" i="3"/>
  <c r="T649" i="3"/>
  <c r="R649" i="3"/>
  <c r="P649" i="3"/>
  <c r="BI646" i="3"/>
  <c r="BH646" i="3"/>
  <c r="BG646" i="3"/>
  <c r="BE646" i="3"/>
  <c r="T646" i="3"/>
  <c r="R646" i="3"/>
  <c r="P646" i="3"/>
  <c r="BI641" i="3"/>
  <c r="BH641" i="3"/>
  <c r="BG641" i="3"/>
  <c r="BE641" i="3"/>
  <c r="T641" i="3"/>
  <c r="R641" i="3"/>
  <c r="P641" i="3"/>
  <c r="BI638" i="3"/>
  <c r="BH638" i="3"/>
  <c r="BG638" i="3"/>
  <c r="BE638" i="3"/>
  <c r="T638" i="3"/>
  <c r="R638" i="3"/>
  <c r="P638" i="3"/>
  <c r="BI634" i="3"/>
  <c r="BH634" i="3"/>
  <c r="BG634" i="3"/>
  <c r="BE634" i="3"/>
  <c r="T634" i="3"/>
  <c r="R634" i="3"/>
  <c r="P634" i="3"/>
  <c r="BI633" i="3"/>
  <c r="BH633" i="3"/>
  <c r="BG633" i="3"/>
  <c r="BE633" i="3"/>
  <c r="T633" i="3"/>
  <c r="R633" i="3"/>
  <c r="P633" i="3"/>
  <c r="BI632" i="3"/>
  <c r="BH632" i="3"/>
  <c r="BG632" i="3"/>
  <c r="BE632" i="3"/>
  <c r="T632" i="3"/>
  <c r="R632" i="3"/>
  <c r="P632" i="3"/>
  <c r="BI631" i="3"/>
  <c r="BH631" i="3"/>
  <c r="BG631" i="3"/>
  <c r="BE631" i="3"/>
  <c r="T631" i="3"/>
  <c r="R631" i="3"/>
  <c r="P631" i="3"/>
  <c r="BI630" i="3"/>
  <c r="BH630" i="3"/>
  <c r="BG630" i="3"/>
  <c r="BE630" i="3"/>
  <c r="T630" i="3"/>
  <c r="R630" i="3"/>
  <c r="P630" i="3"/>
  <c r="BI626" i="3"/>
  <c r="BH626" i="3"/>
  <c r="BG626" i="3"/>
  <c r="BE626" i="3"/>
  <c r="T626" i="3"/>
  <c r="R626" i="3"/>
  <c r="P626" i="3"/>
  <c r="BI625" i="3"/>
  <c r="BH625" i="3"/>
  <c r="BG625" i="3"/>
  <c r="BE625" i="3"/>
  <c r="T625" i="3"/>
  <c r="R625" i="3"/>
  <c r="P625" i="3"/>
  <c r="BI623" i="3"/>
  <c r="BH623" i="3"/>
  <c r="BG623" i="3"/>
  <c r="BE623" i="3"/>
  <c r="T623" i="3"/>
  <c r="R623" i="3"/>
  <c r="P623" i="3"/>
  <c r="BI622" i="3"/>
  <c r="BH622" i="3"/>
  <c r="BG622" i="3"/>
  <c r="BE622" i="3"/>
  <c r="T622" i="3"/>
  <c r="R622" i="3"/>
  <c r="P622" i="3"/>
  <c r="BI621" i="3"/>
  <c r="BH621" i="3"/>
  <c r="BG621" i="3"/>
  <c r="BE621" i="3"/>
  <c r="T621" i="3"/>
  <c r="R621" i="3"/>
  <c r="P621" i="3"/>
  <c r="BI619" i="3"/>
  <c r="BH619" i="3"/>
  <c r="BG619" i="3"/>
  <c r="BE619" i="3"/>
  <c r="T619" i="3"/>
  <c r="R619" i="3"/>
  <c r="P619" i="3"/>
  <c r="BI617" i="3"/>
  <c r="BH617" i="3"/>
  <c r="BG617" i="3"/>
  <c r="BE617" i="3"/>
  <c r="T617" i="3"/>
  <c r="R617" i="3"/>
  <c r="P617" i="3"/>
  <c r="BI615" i="3"/>
  <c r="BH615" i="3"/>
  <c r="BG615" i="3"/>
  <c r="BE615" i="3"/>
  <c r="T615" i="3"/>
  <c r="R615" i="3"/>
  <c r="P615" i="3"/>
  <c r="BI613" i="3"/>
  <c r="BH613" i="3"/>
  <c r="BG613" i="3"/>
  <c r="BE613" i="3"/>
  <c r="T613" i="3"/>
  <c r="R613" i="3"/>
  <c r="P613" i="3"/>
  <c r="BI612" i="3"/>
  <c r="BH612" i="3"/>
  <c r="BG612" i="3"/>
  <c r="BE612" i="3"/>
  <c r="T612" i="3"/>
  <c r="R612" i="3"/>
  <c r="P612" i="3"/>
  <c r="BI611" i="3"/>
  <c r="BH611" i="3"/>
  <c r="BG611" i="3"/>
  <c r="BE611" i="3"/>
  <c r="T611" i="3"/>
  <c r="R611" i="3"/>
  <c r="P611" i="3"/>
  <c r="BI609" i="3"/>
  <c r="BH609" i="3"/>
  <c r="BG609" i="3"/>
  <c r="BE609" i="3"/>
  <c r="T609" i="3"/>
  <c r="R609" i="3"/>
  <c r="P609" i="3"/>
  <c r="BI608" i="3"/>
  <c r="BH608" i="3"/>
  <c r="BG608" i="3"/>
  <c r="BE608" i="3"/>
  <c r="T608" i="3"/>
  <c r="R608" i="3"/>
  <c r="P608" i="3"/>
  <c r="BI607" i="3"/>
  <c r="BH607" i="3"/>
  <c r="BG607" i="3"/>
  <c r="BE607" i="3"/>
  <c r="T607" i="3"/>
  <c r="R607" i="3"/>
  <c r="P607" i="3"/>
  <c r="BI606" i="3"/>
  <c r="BH606" i="3"/>
  <c r="BG606" i="3"/>
  <c r="BE606" i="3"/>
  <c r="T606" i="3"/>
  <c r="R606" i="3"/>
  <c r="P606" i="3"/>
  <c r="BI605" i="3"/>
  <c r="BH605" i="3"/>
  <c r="BG605" i="3"/>
  <c r="BE605" i="3"/>
  <c r="T605" i="3"/>
  <c r="R605" i="3"/>
  <c r="P605" i="3"/>
  <c r="BI604" i="3"/>
  <c r="BH604" i="3"/>
  <c r="BG604" i="3"/>
  <c r="BE604" i="3"/>
  <c r="T604" i="3"/>
  <c r="R604" i="3"/>
  <c r="P604" i="3"/>
  <c r="BI589" i="3"/>
  <c r="BH589" i="3"/>
  <c r="BG589" i="3"/>
  <c r="BE589" i="3"/>
  <c r="T589" i="3"/>
  <c r="R589" i="3"/>
  <c r="P589" i="3"/>
  <c r="BI588" i="3"/>
  <c r="BH588" i="3"/>
  <c r="BG588" i="3"/>
  <c r="BE588" i="3"/>
  <c r="T588" i="3"/>
  <c r="R588" i="3"/>
  <c r="P588" i="3"/>
  <c r="BI586" i="3"/>
  <c r="BH586" i="3"/>
  <c r="BG586" i="3"/>
  <c r="BE586" i="3"/>
  <c r="T586" i="3"/>
  <c r="R586" i="3"/>
  <c r="P586" i="3"/>
  <c r="BI585" i="3"/>
  <c r="BH585" i="3"/>
  <c r="BG585" i="3"/>
  <c r="BE585" i="3"/>
  <c r="T585" i="3"/>
  <c r="R585" i="3"/>
  <c r="P585" i="3"/>
  <c r="BI584" i="3"/>
  <c r="BH584" i="3"/>
  <c r="BG584" i="3"/>
  <c r="BE584" i="3"/>
  <c r="T584" i="3"/>
  <c r="R584" i="3"/>
  <c r="P584" i="3"/>
  <c r="BI583" i="3"/>
  <c r="BH583" i="3"/>
  <c r="BG583" i="3"/>
  <c r="BE583" i="3"/>
  <c r="T583" i="3"/>
  <c r="R583" i="3"/>
  <c r="P583" i="3"/>
  <c r="BI582" i="3"/>
  <c r="BH582" i="3"/>
  <c r="BG582" i="3"/>
  <c r="BE582" i="3"/>
  <c r="T582" i="3"/>
  <c r="R582" i="3"/>
  <c r="P582" i="3"/>
  <c r="BI581" i="3"/>
  <c r="BH581" i="3"/>
  <c r="BG581" i="3"/>
  <c r="BE581" i="3"/>
  <c r="T581" i="3"/>
  <c r="R581" i="3"/>
  <c r="P581" i="3"/>
  <c r="BI580" i="3"/>
  <c r="BH580" i="3"/>
  <c r="BG580" i="3"/>
  <c r="BE580" i="3"/>
  <c r="T580" i="3"/>
  <c r="R580" i="3"/>
  <c r="P580" i="3"/>
  <c r="BI579" i="3"/>
  <c r="BH579" i="3"/>
  <c r="BG579" i="3"/>
  <c r="BE579" i="3"/>
  <c r="T579" i="3"/>
  <c r="R579" i="3"/>
  <c r="P579" i="3"/>
  <c r="BI578" i="3"/>
  <c r="BH578" i="3"/>
  <c r="BG578" i="3"/>
  <c r="BE578" i="3"/>
  <c r="T578" i="3"/>
  <c r="R578" i="3"/>
  <c r="P578" i="3"/>
  <c r="BI577" i="3"/>
  <c r="BH577" i="3"/>
  <c r="BG577" i="3"/>
  <c r="BE577" i="3"/>
  <c r="T577" i="3"/>
  <c r="R577" i="3"/>
  <c r="P577" i="3"/>
  <c r="BI576" i="3"/>
  <c r="BH576" i="3"/>
  <c r="BG576" i="3"/>
  <c r="BE576" i="3"/>
  <c r="T576" i="3"/>
  <c r="R576" i="3"/>
  <c r="P576" i="3"/>
  <c r="BI575" i="3"/>
  <c r="BH575" i="3"/>
  <c r="BG575" i="3"/>
  <c r="BE575" i="3"/>
  <c r="T575" i="3"/>
  <c r="R575" i="3"/>
  <c r="P575" i="3"/>
  <c r="BI574" i="3"/>
  <c r="BH574" i="3"/>
  <c r="BG574" i="3"/>
  <c r="BE574" i="3"/>
  <c r="T574" i="3"/>
  <c r="R574" i="3"/>
  <c r="P574" i="3"/>
  <c r="BI573" i="3"/>
  <c r="BH573" i="3"/>
  <c r="BG573" i="3"/>
  <c r="BE573" i="3"/>
  <c r="T573" i="3"/>
  <c r="R573" i="3"/>
  <c r="P573" i="3"/>
  <c r="BI572" i="3"/>
  <c r="BH572" i="3"/>
  <c r="BG572" i="3"/>
  <c r="BE572" i="3"/>
  <c r="T572" i="3"/>
  <c r="R572" i="3"/>
  <c r="P572" i="3"/>
  <c r="BI571" i="3"/>
  <c r="BH571" i="3"/>
  <c r="BG571" i="3"/>
  <c r="BE571" i="3"/>
  <c r="T571" i="3"/>
  <c r="R571" i="3"/>
  <c r="P571" i="3"/>
  <c r="BI570" i="3"/>
  <c r="BH570" i="3"/>
  <c r="BG570" i="3"/>
  <c r="BE570" i="3"/>
  <c r="T570" i="3"/>
  <c r="R570" i="3"/>
  <c r="P570" i="3"/>
  <c r="BI569" i="3"/>
  <c r="BH569" i="3"/>
  <c r="BG569" i="3"/>
  <c r="BE569" i="3"/>
  <c r="T569" i="3"/>
  <c r="R569" i="3"/>
  <c r="P569" i="3"/>
  <c r="BI568" i="3"/>
  <c r="BH568" i="3"/>
  <c r="BG568" i="3"/>
  <c r="BE568" i="3"/>
  <c r="T568" i="3"/>
  <c r="R568" i="3"/>
  <c r="P568" i="3"/>
  <c r="BI567" i="3"/>
  <c r="BH567" i="3"/>
  <c r="BG567" i="3"/>
  <c r="BE567" i="3"/>
  <c r="T567" i="3"/>
  <c r="R567" i="3"/>
  <c r="P567" i="3"/>
  <c r="BI565" i="3"/>
  <c r="BH565" i="3"/>
  <c r="BG565" i="3"/>
  <c r="BE565" i="3"/>
  <c r="T565" i="3"/>
  <c r="R565" i="3"/>
  <c r="P565" i="3"/>
  <c r="BI563" i="3"/>
  <c r="BH563" i="3"/>
  <c r="BG563" i="3"/>
  <c r="BE563" i="3"/>
  <c r="T563" i="3"/>
  <c r="R563" i="3"/>
  <c r="P563" i="3"/>
  <c r="BI561" i="3"/>
  <c r="BH561" i="3"/>
  <c r="BG561" i="3"/>
  <c r="BE561" i="3"/>
  <c r="T561" i="3"/>
  <c r="R561" i="3"/>
  <c r="P561" i="3"/>
  <c r="BI560" i="3"/>
  <c r="BH560" i="3"/>
  <c r="BG560" i="3"/>
  <c r="BE560" i="3"/>
  <c r="T560" i="3"/>
  <c r="R560" i="3"/>
  <c r="P560" i="3"/>
  <c r="BI559" i="3"/>
  <c r="BH559" i="3"/>
  <c r="BG559" i="3"/>
  <c r="BE559" i="3"/>
  <c r="T559" i="3"/>
  <c r="R559" i="3"/>
  <c r="P559" i="3"/>
  <c r="BI557" i="3"/>
  <c r="BH557" i="3"/>
  <c r="BG557" i="3"/>
  <c r="BE557" i="3"/>
  <c r="T557" i="3"/>
  <c r="R557" i="3"/>
  <c r="P557" i="3"/>
  <c r="BI556" i="3"/>
  <c r="BH556" i="3"/>
  <c r="BG556" i="3"/>
  <c r="BE556" i="3"/>
  <c r="T556" i="3"/>
  <c r="R556" i="3"/>
  <c r="P556" i="3"/>
  <c r="BI554" i="3"/>
  <c r="BH554" i="3"/>
  <c r="BG554" i="3"/>
  <c r="BE554" i="3"/>
  <c r="T554" i="3"/>
  <c r="R554" i="3"/>
  <c r="P554" i="3"/>
  <c r="BI553" i="3"/>
  <c r="BH553" i="3"/>
  <c r="BG553" i="3"/>
  <c r="BE553" i="3"/>
  <c r="T553" i="3"/>
  <c r="R553" i="3"/>
  <c r="P553" i="3"/>
  <c r="BI552" i="3"/>
  <c r="BH552" i="3"/>
  <c r="BG552" i="3"/>
  <c r="BE552" i="3"/>
  <c r="T552" i="3"/>
  <c r="R552" i="3"/>
  <c r="P552" i="3"/>
  <c r="BI551" i="3"/>
  <c r="BH551" i="3"/>
  <c r="BG551" i="3"/>
  <c r="BE551" i="3"/>
  <c r="T551" i="3"/>
  <c r="R551" i="3"/>
  <c r="P551" i="3"/>
  <c r="BI550" i="3"/>
  <c r="BH550" i="3"/>
  <c r="BG550" i="3"/>
  <c r="BE550" i="3"/>
  <c r="T550" i="3"/>
  <c r="R550" i="3"/>
  <c r="P550" i="3"/>
  <c r="BI549" i="3"/>
  <c r="BH549" i="3"/>
  <c r="BG549" i="3"/>
  <c r="BE549" i="3"/>
  <c r="T549" i="3"/>
  <c r="R549" i="3"/>
  <c r="P549" i="3"/>
  <c r="BI548" i="3"/>
  <c r="BH548" i="3"/>
  <c r="BG548" i="3"/>
  <c r="BE548" i="3"/>
  <c r="T548" i="3"/>
  <c r="R548" i="3"/>
  <c r="P548" i="3"/>
  <c r="BI547" i="3"/>
  <c r="BH547" i="3"/>
  <c r="BG547" i="3"/>
  <c r="BE547" i="3"/>
  <c r="T547" i="3"/>
  <c r="R547" i="3"/>
  <c r="P547" i="3"/>
  <c r="BI546" i="3"/>
  <c r="BH546" i="3"/>
  <c r="BG546" i="3"/>
  <c r="BE546" i="3"/>
  <c r="T546" i="3"/>
  <c r="R546" i="3"/>
  <c r="P546" i="3"/>
  <c r="BI545" i="3"/>
  <c r="BH545" i="3"/>
  <c r="BG545" i="3"/>
  <c r="BE545" i="3"/>
  <c r="T545" i="3"/>
  <c r="R545" i="3"/>
  <c r="P545" i="3"/>
  <c r="BI544" i="3"/>
  <c r="BH544" i="3"/>
  <c r="BG544" i="3"/>
  <c r="BE544" i="3"/>
  <c r="T544" i="3"/>
  <c r="R544" i="3"/>
  <c r="P544" i="3"/>
  <c r="BI543" i="3"/>
  <c r="BH543" i="3"/>
  <c r="BG543" i="3"/>
  <c r="BE543" i="3"/>
  <c r="T543" i="3"/>
  <c r="R543" i="3"/>
  <c r="P543" i="3"/>
  <c r="BI541" i="3"/>
  <c r="BH541" i="3"/>
  <c r="BG541" i="3"/>
  <c r="BE541" i="3"/>
  <c r="T541" i="3"/>
  <c r="R541" i="3"/>
  <c r="P541" i="3"/>
  <c r="BI540" i="3"/>
  <c r="BH540" i="3"/>
  <c r="BG540" i="3"/>
  <c r="BE540" i="3"/>
  <c r="T540" i="3"/>
  <c r="R540" i="3"/>
  <c r="P540" i="3"/>
  <c r="BI538" i="3"/>
  <c r="BH538" i="3"/>
  <c r="BG538" i="3"/>
  <c r="BE538" i="3"/>
  <c r="T538" i="3"/>
  <c r="R538" i="3"/>
  <c r="P538" i="3"/>
  <c r="BI537" i="3"/>
  <c r="BH537" i="3"/>
  <c r="BG537" i="3"/>
  <c r="BE537" i="3"/>
  <c r="T537" i="3"/>
  <c r="R537" i="3"/>
  <c r="P537" i="3"/>
  <c r="BI536" i="3"/>
  <c r="BH536" i="3"/>
  <c r="BG536" i="3"/>
  <c r="BE536" i="3"/>
  <c r="T536" i="3"/>
  <c r="R536" i="3"/>
  <c r="P536" i="3"/>
  <c r="BI533" i="3"/>
  <c r="BH533" i="3"/>
  <c r="BG533" i="3"/>
  <c r="BE533" i="3"/>
  <c r="T533" i="3"/>
  <c r="R533" i="3"/>
  <c r="P533" i="3"/>
  <c r="BI530" i="3"/>
  <c r="BH530" i="3"/>
  <c r="BG530" i="3"/>
  <c r="BE530" i="3"/>
  <c r="T530" i="3"/>
  <c r="R530" i="3"/>
  <c r="P530" i="3"/>
  <c r="BI529" i="3"/>
  <c r="BH529" i="3"/>
  <c r="BG529" i="3"/>
  <c r="BE529" i="3"/>
  <c r="T529" i="3"/>
  <c r="R529" i="3"/>
  <c r="P529" i="3"/>
  <c r="BI528" i="3"/>
  <c r="BH528" i="3"/>
  <c r="BG528" i="3"/>
  <c r="BE528" i="3"/>
  <c r="T528" i="3"/>
  <c r="R528" i="3"/>
  <c r="P528" i="3"/>
  <c r="BI527" i="3"/>
  <c r="BH527" i="3"/>
  <c r="BG527" i="3"/>
  <c r="BE527" i="3"/>
  <c r="T527" i="3"/>
  <c r="R527" i="3"/>
  <c r="P527" i="3"/>
  <c r="BI524" i="3"/>
  <c r="BH524" i="3"/>
  <c r="BG524" i="3"/>
  <c r="BE524" i="3"/>
  <c r="T524" i="3"/>
  <c r="R524" i="3"/>
  <c r="P524" i="3"/>
  <c r="BI521" i="3"/>
  <c r="BH521" i="3"/>
  <c r="BG521" i="3"/>
  <c r="BE521" i="3"/>
  <c r="T521" i="3"/>
  <c r="R521" i="3"/>
  <c r="P521" i="3"/>
  <c r="BI519" i="3"/>
  <c r="BH519" i="3"/>
  <c r="BG519" i="3"/>
  <c r="BE519" i="3"/>
  <c r="T519" i="3"/>
  <c r="R519" i="3"/>
  <c r="P519" i="3"/>
  <c r="BI518" i="3"/>
  <c r="BH518" i="3"/>
  <c r="BG518" i="3"/>
  <c r="BE518" i="3"/>
  <c r="T518" i="3"/>
  <c r="R518" i="3"/>
  <c r="P518" i="3"/>
  <c r="BI516" i="3"/>
  <c r="BH516" i="3"/>
  <c r="BG516" i="3"/>
  <c r="BE516" i="3"/>
  <c r="T516" i="3"/>
  <c r="R516" i="3"/>
  <c r="P516" i="3"/>
  <c r="BI514" i="3"/>
  <c r="BH514" i="3"/>
  <c r="BG514" i="3"/>
  <c r="BE514" i="3"/>
  <c r="T514" i="3"/>
  <c r="R514" i="3"/>
  <c r="P514" i="3"/>
  <c r="BI513" i="3"/>
  <c r="BH513" i="3"/>
  <c r="BG513" i="3"/>
  <c r="BE513" i="3"/>
  <c r="T513" i="3"/>
  <c r="R513" i="3"/>
  <c r="P513" i="3"/>
  <c r="BI512" i="3"/>
  <c r="BH512" i="3"/>
  <c r="BG512" i="3"/>
  <c r="BE512" i="3"/>
  <c r="T512" i="3"/>
  <c r="R512" i="3"/>
  <c r="P512" i="3"/>
  <c r="BI511" i="3"/>
  <c r="BH511" i="3"/>
  <c r="BG511" i="3"/>
  <c r="BE511" i="3"/>
  <c r="T511" i="3"/>
  <c r="R511" i="3"/>
  <c r="P511" i="3"/>
  <c r="BI510" i="3"/>
  <c r="BH510" i="3"/>
  <c r="BG510" i="3"/>
  <c r="BE510" i="3"/>
  <c r="T510" i="3"/>
  <c r="R510" i="3"/>
  <c r="P510" i="3"/>
  <c r="BI509" i="3"/>
  <c r="BH509" i="3"/>
  <c r="BG509" i="3"/>
  <c r="BE509" i="3"/>
  <c r="T509" i="3"/>
  <c r="R509" i="3"/>
  <c r="P509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505" i="3"/>
  <c r="BH505" i="3"/>
  <c r="BG505" i="3"/>
  <c r="BE505" i="3"/>
  <c r="T505" i="3"/>
  <c r="R505" i="3"/>
  <c r="P505" i="3"/>
  <c r="BI504" i="3"/>
  <c r="BH504" i="3"/>
  <c r="BG504" i="3"/>
  <c r="BE504" i="3"/>
  <c r="T504" i="3"/>
  <c r="R504" i="3"/>
  <c r="P504" i="3"/>
  <c r="BI503" i="3"/>
  <c r="BH503" i="3"/>
  <c r="BG503" i="3"/>
  <c r="BE503" i="3"/>
  <c r="T503" i="3"/>
  <c r="R503" i="3"/>
  <c r="P503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T499" i="3"/>
  <c r="R500" i="3"/>
  <c r="R499" i="3" s="1"/>
  <c r="P500" i="3"/>
  <c r="P499" i="3" s="1"/>
  <c r="BI498" i="3"/>
  <c r="BH498" i="3"/>
  <c r="BG498" i="3"/>
  <c r="BE498" i="3"/>
  <c r="T498" i="3"/>
  <c r="T497" i="3" s="1"/>
  <c r="R498" i="3"/>
  <c r="R497" i="3"/>
  <c r="P498" i="3"/>
  <c r="P497" i="3" s="1"/>
  <c r="BI496" i="3"/>
  <c r="BH496" i="3"/>
  <c r="BG496" i="3"/>
  <c r="BE496" i="3"/>
  <c r="T496" i="3"/>
  <c r="T495" i="3" s="1"/>
  <c r="R496" i="3"/>
  <c r="R495" i="3" s="1"/>
  <c r="P496" i="3"/>
  <c r="P495" i="3"/>
  <c r="BI493" i="3"/>
  <c r="BH493" i="3"/>
  <c r="BG493" i="3"/>
  <c r="BE493" i="3"/>
  <c r="T493" i="3"/>
  <c r="R493" i="3"/>
  <c r="P493" i="3"/>
  <c r="BI491" i="3"/>
  <c r="BH491" i="3"/>
  <c r="BG491" i="3"/>
  <c r="BE491" i="3"/>
  <c r="T491" i="3"/>
  <c r="R491" i="3"/>
  <c r="P491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3" i="3"/>
  <c r="BH483" i="3"/>
  <c r="BG483" i="3"/>
  <c r="BE483" i="3"/>
  <c r="T483" i="3"/>
  <c r="R483" i="3"/>
  <c r="P483" i="3"/>
  <c r="BI481" i="3"/>
  <c r="BH481" i="3"/>
  <c r="BG481" i="3"/>
  <c r="BE481" i="3"/>
  <c r="T481" i="3"/>
  <c r="R481" i="3"/>
  <c r="P481" i="3"/>
  <c r="BI479" i="3"/>
  <c r="BH479" i="3"/>
  <c r="BG479" i="3"/>
  <c r="BE479" i="3"/>
  <c r="T479" i="3"/>
  <c r="R479" i="3"/>
  <c r="P479" i="3"/>
  <c r="BI477" i="3"/>
  <c r="BH477" i="3"/>
  <c r="BG477" i="3"/>
  <c r="BE477" i="3"/>
  <c r="T477" i="3"/>
  <c r="R477" i="3"/>
  <c r="P477" i="3"/>
  <c r="BI475" i="3"/>
  <c r="BH475" i="3"/>
  <c r="BG475" i="3"/>
  <c r="BE475" i="3"/>
  <c r="T475" i="3"/>
  <c r="R475" i="3"/>
  <c r="P475" i="3"/>
  <c r="BI473" i="3"/>
  <c r="BH473" i="3"/>
  <c r="BG473" i="3"/>
  <c r="BE473" i="3"/>
  <c r="T473" i="3"/>
  <c r="R473" i="3"/>
  <c r="P473" i="3"/>
  <c r="BI471" i="3"/>
  <c r="BH471" i="3"/>
  <c r="BG471" i="3"/>
  <c r="BE471" i="3"/>
  <c r="T471" i="3"/>
  <c r="R471" i="3"/>
  <c r="P471" i="3"/>
  <c r="BI469" i="3"/>
  <c r="BH469" i="3"/>
  <c r="BG469" i="3"/>
  <c r="BE469" i="3"/>
  <c r="T469" i="3"/>
  <c r="R469" i="3"/>
  <c r="P469" i="3"/>
  <c r="BI467" i="3"/>
  <c r="BH467" i="3"/>
  <c r="BG467" i="3"/>
  <c r="BE467" i="3"/>
  <c r="T467" i="3"/>
  <c r="T466" i="3"/>
  <c r="R467" i="3"/>
  <c r="R466" i="3"/>
  <c r="P467" i="3"/>
  <c r="P466" i="3" s="1"/>
  <c r="BI465" i="3"/>
  <c r="BH465" i="3"/>
  <c r="BG465" i="3"/>
  <c r="BE465" i="3"/>
  <c r="T465" i="3"/>
  <c r="R465" i="3"/>
  <c r="P465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3" i="3"/>
  <c r="BH453" i="3"/>
  <c r="BG453" i="3"/>
  <c r="BE453" i="3"/>
  <c r="T453" i="3"/>
  <c r="R453" i="3"/>
  <c r="P453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39" i="3"/>
  <c r="BH439" i="3"/>
  <c r="BG439" i="3"/>
  <c r="BE439" i="3"/>
  <c r="T439" i="3"/>
  <c r="R439" i="3"/>
  <c r="P439" i="3"/>
  <c r="BI437" i="3"/>
  <c r="BH437" i="3"/>
  <c r="BG437" i="3"/>
  <c r="BE437" i="3"/>
  <c r="T437" i="3"/>
  <c r="R437" i="3"/>
  <c r="P437" i="3"/>
  <c r="BI431" i="3"/>
  <c r="BH431" i="3"/>
  <c r="BG431" i="3"/>
  <c r="BE431" i="3"/>
  <c r="T431" i="3"/>
  <c r="R431" i="3"/>
  <c r="P431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4" i="3"/>
  <c r="BH424" i="3"/>
  <c r="BG424" i="3"/>
  <c r="BE424" i="3"/>
  <c r="T424" i="3"/>
  <c r="R424" i="3"/>
  <c r="P424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3" i="3"/>
  <c r="BH373" i="3"/>
  <c r="BG373" i="3"/>
  <c r="BE373" i="3"/>
  <c r="T373" i="3"/>
  <c r="R373" i="3"/>
  <c r="P373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R358" i="3"/>
  <c r="P358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5" i="3"/>
  <c r="BH345" i="3"/>
  <c r="BG345" i="3"/>
  <c r="BE345" i="3"/>
  <c r="T345" i="3"/>
  <c r="T344" i="3"/>
  <c r="R345" i="3"/>
  <c r="R344" i="3" s="1"/>
  <c r="P345" i="3"/>
  <c r="P344" i="3" s="1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2" i="3"/>
  <c r="BH242" i="3"/>
  <c r="BG242" i="3"/>
  <c r="BE242" i="3"/>
  <c r="T242" i="3"/>
  <c r="R242" i="3"/>
  <c r="P242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5" i="3"/>
  <c r="BH225" i="3"/>
  <c r="BG225" i="3"/>
  <c r="BE225" i="3"/>
  <c r="T225" i="3"/>
  <c r="R225" i="3"/>
  <c r="P225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6" i="3"/>
  <c r="BH206" i="3"/>
  <c r="BG206" i="3"/>
  <c r="BE206" i="3"/>
  <c r="T206" i="3"/>
  <c r="R206" i="3"/>
  <c r="P206" i="3"/>
  <c r="BI202" i="3"/>
  <c r="BH202" i="3"/>
  <c r="BG202" i="3"/>
  <c r="BE202" i="3"/>
  <c r="T202" i="3"/>
  <c r="R202" i="3"/>
  <c r="P202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69" i="3"/>
  <c r="BH169" i="3"/>
  <c r="BG169" i="3"/>
  <c r="BE169" i="3"/>
  <c r="T169" i="3"/>
  <c r="R169" i="3"/>
  <c r="P169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J141" i="3"/>
  <c r="J140" i="3"/>
  <c r="F140" i="3"/>
  <c r="F138" i="3"/>
  <c r="E136" i="3"/>
  <c r="J92" i="3"/>
  <c r="J91" i="3"/>
  <c r="F91" i="3"/>
  <c r="F89" i="3"/>
  <c r="E87" i="3"/>
  <c r="J18" i="3"/>
  <c r="E18" i="3"/>
  <c r="F141" i="3"/>
  <c r="J17" i="3"/>
  <c r="J12" i="3"/>
  <c r="J138" i="3"/>
  <c r="E7" i="3"/>
  <c r="E134" i="3" s="1"/>
  <c r="J37" i="2"/>
  <c r="J36" i="2"/>
  <c r="AY95" i="1" s="1"/>
  <c r="J35" i="2"/>
  <c r="AX95" i="1"/>
  <c r="BI754" i="2"/>
  <c r="BH754" i="2"/>
  <c r="BG754" i="2"/>
  <c r="BE754" i="2"/>
  <c r="T754" i="2"/>
  <c r="R754" i="2"/>
  <c r="P754" i="2"/>
  <c r="BI753" i="2"/>
  <c r="BH753" i="2"/>
  <c r="BG753" i="2"/>
  <c r="BE753" i="2"/>
  <c r="T753" i="2"/>
  <c r="R753" i="2"/>
  <c r="P753" i="2"/>
  <c r="BI743" i="2"/>
  <c r="BH743" i="2"/>
  <c r="BG743" i="2"/>
  <c r="BE743" i="2"/>
  <c r="T743" i="2"/>
  <c r="T742" i="2"/>
  <c r="R743" i="2"/>
  <c r="R742" i="2" s="1"/>
  <c r="P743" i="2"/>
  <c r="P742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9" i="2"/>
  <c r="BH739" i="2"/>
  <c r="BG739" i="2"/>
  <c r="BE739" i="2"/>
  <c r="T739" i="2"/>
  <c r="R739" i="2"/>
  <c r="P739" i="2"/>
  <c r="BI737" i="2"/>
  <c r="BH737" i="2"/>
  <c r="BG737" i="2"/>
  <c r="BE737" i="2"/>
  <c r="T737" i="2"/>
  <c r="R737" i="2"/>
  <c r="P737" i="2"/>
  <c r="BI733" i="2"/>
  <c r="BH733" i="2"/>
  <c r="BG733" i="2"/>
  <c r="BE733" i="2"/>
  <c r="T733" i="2"/>
  <c r="R733" i="2"/>
  <c r="P733" i="2"/>
  <c r="BI728" i="2"/>
  <c r="BH728" i="2"/>
  <c r="BG728" i="2"/>
  <c r="BE728" i="2"/>
  <c r="T728" i="2"/>
  <c r="R728" i="2"/>
  <c r="P728" i="2"/>
  <c r="BI726" i="2"/>
  <c r="BH726" i="2"/>
  <c r="BG726" i="2"/>
  <c r="BE726" i="2"/>
  <c r="T726" i="2"/>
  <c r="R726" i="2"/>
  <c r="P726" i="2"/>
  <c r="BI724" i="2"/>
  <c r="BH724" i="2"/>
  <c r="BG724" i="2"/>
  <c r="BE724" i="2"/>
  <c r="T724" i="2"/>
  <c r="R724" i="2"/>
  <c r="P724" i="2"/>
  <c r="BI722" i="2"/>
  <c r="BH722" i="2"/>
  <c r="BG722" i="2"/>
  <c r="BE722" i="2"/>
  <c r="T722" i="2"/>
  <c r="R722" i="2"/>
  <c r="P722" i="2"/>
  <c r="BI720" i="2"/>
  <c r="BH720" i="2"/>
  <c r="BG720" i="2"/>
  <c r="BE720" i="2"/>
  <c r="T720" i="2"/>
  <c r="R720" i="2"/>
  <c r="P720" i="2"/>
  <c r="BI716" i="2"/>
  <c r="BH716" i="2"/>
  <c r="BG716" i="2"/>
  <c r="BE716" i="2"/>
  <c r="T716" i="2"/>
  <c r="R716" i="2"/>
  <c r="P716" i="2"/>
  <c r="BI706" i="2"/>
  <c r="BH706" i="2"/>
  <c r="BG706" i="2"/>
  <c r="BE706" i="2"/>
  <c r="T706" i="2"/>
  <c r="R706" i="2"/>
  <c r="P706" i="2"/>
  <c r="BI704" i="2"/>
  <c r="BH704" i="2"/>
  <c r="BG704" i="2"/>
  <c r="BE704" i="2"/>
  <c r="T704" i="2"/>
  <c r="R704" i="2"/>
  <c r="P704" i="2"/>
  <c r="BI702" i="2"/>
  <c r="BH702" i="2"/>
  <c r="BG702" i="2"/>
  <c r="BE702" i="2"/>
  <c r="T702" i="2"/>
  <c r="R702" i="2"/>
  <c r="P702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5" i="2"/>
  <c r="BH695" i="2"/>
  <c r="BG695" i="2"/>
  <c r="BE695" i="2"/>
  <c r="T695" i="2"/>
  <c r="R695" i="2"/>
  <c r="P695" i="2"/>
  <c r="BI690" i="2"/>
  <c r="BH690" i="2"/>
  <c r="BG690" i="2"/>
  <c r="BE690" i="2"/>
  <c r="T690" i="2"/>
  <c r="R690" i="2"/>
  <c r="P690" i="2"/>
  <c r="BI687" i="2"/>
  <c r="BH687" i="2"/>
  <c r="BG687" i="2"/>
  <c r="BE687" i="2"/>
  <c r="T687" i="2"/>
  <c r="R687" i="2"/>
  <c r="P687" i="2"/>
  <c r="BI682" i="2"/>
  <c r="BH682" i="2"/>
  <c r="BG682" i="2"/>
  <c r="BE682" i="2"/>
  <c r="T682" i="2"/>
  <c r="R682" i="2"/>
  <c r="P682" i="2"/>
  <c r="BI681" i="2"/>
  <c r="BH681" i="2"/>
  <c r="BG681" i="2"/>
  <c r="BE681" i="2"/>
  <c r="T681" i="2"/>
  <c r="R681" i="2"/>
  <c r="P681" i="2"/>
  <c r="BI680" i="2"/>
  <c r="BH680" i="2"/>
  <c r="BG680" i="2"/>
  <c r="BE680" i="2"/>
  <c r="T680" i="2"/>
  <c r="R680" i="2"/>
  <c r="P680" i="2"/>
  <c r="BI679" i="2"/>
  <c r="BH679" i="2"/>
  <c r="BG679" i="2"/>
  <c r="BE679" i="2"/>
  <c r="T679" i="2"/>
  <c r="R679" i="2"/>
  <c r="P679" i="2"/>
  <c r="BI678" i="2"/>
  <c r="BH678" i="2"/>
  <c r="BG678" i="2"/>
  <c r="BE678" i="2"/>
  <c r="T678" i="2"/>
  <c r="R678" i="2"/>
  <c r="P678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8" i="2"/>
  <c r="BH668" i="2"/>
  <c r="BG668" i="2"/>
  <c r="BE668" i="2"/>
  <c r="T668" i="2"/>
  <c r="R668" i="2"/>
  <c r="P668" i="2"/>
  <c r="BI667" i="2"/>
  <c r="BH667" i="2"/>
  <c r="BG667" i="2"/>
  <c r="BE667" i="2"/>
  <c r="T667" i="2"/>
  <c r="R667" i="2"/>
  <c r="P667" i="2"/>
  <c r="BI663" i="2"/>
  <c r="BH663" i="2"/>
  <c r="BG663" i="2"/>
  <c r="BE663" i="2"/>
  <c r="T663" i="2"/>
  <c r="R663" i="2"/>
  <c r="P663" i="2"/>
  <c r="BI661" i="2"/>
  <c r="BH661" i="2"/>
  <c r="BG661" i="2"/>
  <c r="BE661" i="2"/>
  <c r="T661" i="2"/>
  <c r="R661" i="2"/>
  <c r="P661" i="2"/>
  <c r="BI660" i="2"/>
  <c r="BH660" i="2"/>
  <c r="BG660" i="2"/>
  <c r="BE660" i="2"/>
  <c r="T660" i="2"/>
  <c r="R660" i="2"/>
  <c r="P660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7" i="2"/>
  <c r="BH657" i="2"/>
  <c r="BG657" i="2"/>
  <c r="BE657" i="2"/>
  <c r="T657" i="2"/>
  <c r="R657" i="2"/>
  <c r="P657" i="2"/>
  <c r="BI655" i="2"/>
  <c r="BH655" i="2"/>
  <c r="BG655" i="2"/>
  <c r="BE655" i="2"/>
  <c r="T655" i="2"/>
  <c r="R655" i="2"/>
  <c r="P655" i="2"/>
  <c r="BI653" i="2"/>
  <c r="BH653" i="2"/>
  <c r="BG653" i="2"/>
  <c r="BE653" i="2"/>
  <c r="T653" i="2"/>
  <c r="R653" i="2"/>
  <c r="P653" i="2"/>
  <c r="BI651" i="2"/>
  <c r="BH651" i="2"/>
  <c r="BG651" i="2"/>
  <c r="BE651" i="2"/>
  <c r="T651" i="2"/>
  <c r="R651" i="2"/>
  <c r="P651" i="2"/>
  <c r="BI649" i="2"/>
  <c r="BH649" i="2"/>
  <c r="BG649" i="2"/>
  <c r="BE649" i="2"/>
  <c r="T649" i="2"/>
  <c r="R649" i="2"/>
  <c r="P649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41" i="2"/>
  <c r="BH641" i="2"/>
  <c r="BG641" i="2"/>
  <c r="BE641" i="2"/>
  <c r="T641" i="2"/>
  <c r="R641" i="2"/>
  <c r="P641" i="2"/>
  <c r="BI640" i="2"/>
  <c r="BH640" i="2"/>
  <c r="BG640" i="2"/>
  <c r="BE640" i="2"/>
  <c r="T640" i="2"/>
  <c r="R640" i="2"/>
  <c r="P640" i="2"/>
  <c r="BI625" i="2"/>
  <c r="BH625" i="2"/>
  <c r="BG625" i="2"/>
  <c r="BE625" i="2"/>
  <c r="T625" i="2"/>
  <c r="R625" i="2"/>
  <c r="P625" i="2"/>
  <c r="BI624" i="2"/>
  <c r="BH624" i="2"/>
  <c r="BG624" i="2"/>
  <c r="BE624" i="2"/>
  <c r="T624" i="2"/>
  <c r="R624" i="2"/>
  <c r="P624" i="2"/>
  <c r="BI601" i="2"/>
  <c r="BH601" i="2"/>
  <c r="BG601" i="2"/>
  <c r="BE601" i="2"/>
  <c r="T601" i="2"/>
  <c r="R601" i="2"/>
  <c r="P601" i="2"/>
  <c r="BI599" i="2"/>
  <c r="BH599" i="2"/>
  <c r="BG599" i="2"/>
  <c r="BE599" i="2"/>
  <c r="T599" i="2"/>
  <c r="R599" i="2"/>
  <c r="P599" i="2"/>
  <c r="BI598" i="2"/>
  <c r="BH598" i="2"/>
  <c r="BG598" i="2"/>
  <c r="BE598" i="2"/>
  <c r="T598" i="2"/>
  <c r="R598" i="2"/>
  <c r="P598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90" i="2"/>
  <c r="BH590" i="2"/>
  <c r="BG590" i="2"/>
  <c r="BE590" i="2"/>
  <c r="T590" i="2"/>
  <c r="R590" i="2"/>
  <c r="P590" i="2"/>
  <c r="BI589" i="2"/>
  <c r="BH589" i="2"/>
  <c r="BG589" i="2"/>
  <c r="BE589" i="2"/>
  <c r="T589" i="2"/>
  <c r="R589" i="2"/>
  <c r="P589" i="2"/>
  <c r="BI588" i="2"/>
  <c r="BH588" i="2"/>
  <c r="BG588" i="2"/>
  <c r="BE588" i="2"/>
  <c r="T588" i="2"/>
  <c r="R588" i="2"/>
  <c r="P588" i="2"/>
  <c r="BI587" i="2"/>
  <c r="BH587" i="2"/>
  <c r="BG587" i="2"/>
  <c r="BE587" i="2"/>
  <c r="T587" i="2"/>
  <c r="R587" i="2"/>
  <c r="P587" i="2"/>
  <c r="BI586" i="2"/>
  <c r="BH586" i="2"/>
  <c r="BG586" i="2"/>
  <c r="BE586" i="2"/>
  <c r="T586" i="2"/>
  <c r="R586" i="2"/>
  <c r="P586" i="2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2" i="2"/>
  <c r="BH582" i="2"/>
  <c r="BG582" i="2"/>
  <c r="BE582" i="2"/>
  <c r="T582" i="2"/>
  <c r="R582" i="2"/>
  <c r="P582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6" i="2"/>
  <c r="BH576" i="2"/>
  <c r="BG576" i="2"/>
  <c r="BE576" i="2"/>
  <c r="T576" i="2"/>
  <c r="R576" i="2"/>
  <c r="P576" i="2"/>
  <c r="BI575" i="2"/>
  <c r="BH575" i="2"/>
  <c r="BG575" i="2"/>
  <c r="BE575" i="2"/>
  <c r="T575" i="2"/>
  <c r="R575" i="2"/>
  <c r="P575" i="2"/>
  <c r="BI574" i="2"/>
  <c r="BH574" i="2"/>
  <c r="BG574" i="2"/>
  <c r="BE574" i="2"/>
  <c r="T574" i="2"/>
  <c r="R574" i="2"/>
  <c r="P574" i="2"/>
  <c r="BI573" i="2"/>
  <c r="BH573" i="2"/>
  <c r="BG573" i="2"/>
  <c r="BE573" i="2"/>
  <c r="T573" i="2"/>
  <c r="R573" i="2"/>
  <c r="P573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69" i="2"/>
  <c r="BH569" i="2"/>
  <c r="BG569" i="2"/>
  <c r="BE569" i="2"/>
  <c r="T569" i="2"/>
  <c r="R569" i="2"/>
  <c r="P569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64" i="2"/>
  <c r="BH564" i="2"/>
  <c r="BG564" i="2"/>
  <c r="BE564" i="2"/>
  <c r="T564" i="2"/>
  <c r="R564" i="2"/>
  <c r="P564" i="2"/>
  <c r="BI563" i="2"/>
  <c r="BH563" i="2"/>
  <c r="BG563" i="2"/>
  <c r="BE563" i="2"/>
  <c r="T563" i="2"/>
  <c r="R563" i="2"/>
  <c r="P563" i="2"/>
  <c r="BI561" i="2"/>
  <c r="BH561" i="2"/>
  <c r="BG561" i="2"/>
  <c r="BE561" i="2"/>
  <c r="T561" i="2"/>
  <c r="R561" i="2"/>
  <c r="P561" i="2"/>
  <c r="BI560" i="2"/>
  <c r="BH560" i="2"/>
  <c r="BG560" i="2"/>
  <c r="BE560" i="2"/>
  <c r="T560" i="2"/>
  <c r="R560" i="2"/>
  <c r="P560" i="2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44" i="2"/>
  <c r="BH544" i="2"/>
  <c r="BG544" i="2"/>
  <c r="BE544" i="2"/>
  <c r="T544" i="2"/>
  <c r="R544" i="2"/>
  <c r="P544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7" i="2"/>
  <c r="BH537" i="2"/>
  <c r="BG537" i="2"/>
  <c r="BE537" i="2"/>
  <c r="T537" i="2"/>
  <c r="R537" i="2"/>
  <c r="P537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28" i="2"/>
  <c r="BH528" i="2"/>
  <c r="BG528" i="2"/>
  <c r="BE528" i="2"/>
  <c r="T528" i="2"/>
  <c r="R528" i="2"/>
  <c r="P528" i="2"/>
  <c r="BI525" i="2"/>
  <c r="BH525" i="2"/>
  <c r="BG525" i="2"/>
  <c r="BE525" i="2"/>
  <c r="T525" i="2"/>
  <c r="R525" i="2"/>
  <c r="P525" i="2"/>
  <c r="BI523" i="2"/>
  <c r="BH523" i="2"/>
  <c r="BG523" i="2"/>
  <c r="BE523" i="2"/>
  <c r="T523" i="2"/>
  <c r="R523" i="2"/>
  <c r="P523" i="2"/>
  <c r="BI522" i="2"/>
  <c r="BH522" i="2"/>
  <c r="BG522" i="2"/>
  <c r="BE522" i="2"/>
  <c r="T522" i="2"/>
  <c r="R522" i="2"/>
  <c r="P522" i="2"/>
  <c r="BI520" i="2"/>
  <c r="BH520" i="2"/>
  <c r="BG520" i="2"/>
  <c r="BE520" i="2"/>
  <c r="T520" i="2"/>
  <c r="R520" i="2"/>
  <c r="P520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4" i="2"/>
  <c r="BH504" i="2"/>
  <c r="BG504" i="2"/>
  <c r="BE504" i="2"/>
  <c r="T504" i="2"/>
  <c r="T503" i="2" s="1"/>
  <c r="R504" i="2"/>
  <c r="R503" i="2"/>
  <c r="P504" i="2"/>
  <c r="P503" i="2" s="1"/>
  <c r="BI502" i="2"/>
  <c r="BH502" i="2"/>
  <c r="BG502" i="2"/>
  <c r="BE502" i="2"/>
  <c r="T502" i="2"/>
  <c r="T501" i="2" s="1"/>
  <c r="R502" i="2"/>
  <c r="R501" i="2" s="1"/>
  <c r="P502" i="2"/>
  <c r="P501" i="2"/>
  <c r="BI500" i="2"/>
  <c r="BH500" i="2"/>
  <c r="BG500" i="2"/>
  <c r="BE500" i="2"/>
  <c r="T500" i="2"/>
  <c r="T499" i="2"/>
  <c r="R500" i="2"/>
  <c r="R499" i="2" s="1"/>
  <c r="P500" i="2"/>
  <c r="P499" i="2" s="1"/>
  <c r="BI497" i="2"/>
  <c r="BH497" i="2"/>
  <c r="BG497" i="2"/>
  <c r="BE497" i="2"/>
  <c r="T497" i="2"/>
  <c r="R497" i="2"/>
  <c r="P497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91" i="2"/>
  <c r="BH491" i="2"/>
  <c r="BG491" i="2"/>
  <c r="BE491" i="2"/>
  <c r="T491" i="2"/>
  <c r="R491" i="2"/>
  <c r="P491" i="2"/>
  <c r="BI489" i="2"/>
  <c r="BH489" i="2"/>
  <c r="BG489" i="2"/>
  <c r="BE489" i="2"/>
  <c r="T489" i="2"/>
  <c r="R489" i="2"/>
  <c r="P489" i="2"/>
  <c r="BI487" i="2"/>
  <c r="BH487" i="2"/>
  <c r="BG487" i="2"/>
  <c r="BE487" i="2"/>
  <c r="T487" i="2"/>
  <c r="R487" i="2"/>
  <c r="P487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T470" i="2" s="1"/>
  <c r="R471" i="2"/>
  <c r="R470" i="2"/>
  <c r="P471" i="2"/>
  <c r="P470" i="2"/>
  <c r="BI469" i="2"/>
  <c r="BH469" i="2"/>
  <c r="BG469" i="2"/>
  <c r="BE469" i="2"/>
  <c r="T469" i="2"/>
  <c r="R469" i="2"/>
  <c r="P469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35" i="2"/>
  <c r="BH435" i="2"/>
  <c r="BG435" i="2"/>
  <c r="BE435" i="2"/>
  <c r="T435" i="2"/>
  <c r="R435" i="2"/>
  <c r="P435" i="2"/>
  <c r="BI433" i="2"/>
  <c r="BH433" i="2"/>
  <c r="BG433" i="2"/>
  <c r="BE433" i="2"/>
  <c r="T433" i="2"/>
  <c r="R433" i="2"/>
  <c r="P433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T350" i="2"/>
  <c r="R351" i="2"/>
  <c r="R350" i="2" s="1"/>
  <c r="P351" i="2"/>
  <c r="P350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5" i="2"/>
  <c r="BH245" i="2"/>
  <c r="BG245" i="2"/>
  <c r="BE245" i="2"/>
  <c r="T245" i="2"/>
  <c r="R245" i="2"/>
  <c r="P245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J17" i="2"/>
  <c r="J12" i="2"/>
  <c r="J89" i="2"/>
  <c r="E7" i="2"/>
  <c r="E134" i="2"/>
  <c r="L90" i="1"/>
  <c r="AM90" i="1"/>
  <c r="AM89" i="1"/>
  <c r="L89" i="1"/>
  <c r="AM87" i="1"/>
  <c r="L87" i="1"/>
  <c r="L85" i="1"/>
  <c r="L84" i="1"/>
  <c r="J753" i="2"/>
  <c r="BK584" i="2"/>
  <c r="J578" i="2"/>
  <c r="J555" i="2"/>
  <c r="J542" i="2"/>
  <c r="BK528" i="2"/>
  <c r="J507" i="2"/>
  <c r="J455" i="2"/>
  <c r="BK430" i="2"/>
  <c r="BK400" i="2"/>
  <c r="J374" i="2"/>
  <c r="J342" i="2"/>
  <c r="BK318" i="2"/>
  <c r="J298" i="2"/>
  <c r="J283" i="2"/>
  <c r="BK240" i="2"/>
  <c r="BK235" i="2"/>
  <c r="J203" i="2"/>
  <c r="J166" i="2"/>
  <c r="BK740" i="2"/>
  <c r="J596" i="2"/>
  <c r="J586" i="2"/>
  <c r="J575" i="2"/>
  <c r="BK540" i="2"/>
  <c r="BK531" i="2"/>
  <c r="BK514" i="2"/>
  <c r="J451" i="2"/>
  <c r="BK425" i="2"/>
  <c r="BK409" i="2"/>
  <c r="J388" i="2"/>
  <c r="J344" i="2"/>
  <c r="J340" i="2"/>
  <c r="BK311" i="2"/>
  <c r="J288" i="2"/>
  <c r="BK269" i="2"/>
  <c r="BK256" i="2"/>
  <c r="J234" i="2"/>
  <c r="J195" i="2"/>
  <c r="J153" i="2"/>
  <c r="BK724" i="2"/>
  <c r="J720" i="2"/>
  <c r="BK704" i="2"/>
  <c r="BK700" i="2"/>
  <c r="BK690" i="2"/>
  <c r="J687" i="2"/>
  <c r="BK679" i="2"/>
  <c r="BK673" i="2"/>
  <c r="BK670" i="2"/>
  <c r="J668" i="2"/>
  <c r="BK663" i="2"/>
  <c r="BK659" i="2"/>
  <c r="BK657" i="2"/>
  <c r="BK653" i="2"/>
  <c r="J649" i="2"/>
  <c r="BK647" i="2"/>
  <c r="BK644" i="2"/>
  <c r="J641" i="2"/>
  <c r="J625" i="2"/>
  <c r="BK601" i="2"/>
  <c r="BK595" i="2"/>
  <c r="BK572" i="2"/>
  <c r="J491" i="2"/>
  <c r="J467" i="2"/>
  <c r="BK449" i="2"/>
  <c r="J430" i="2"/>
  <c r="BK396" i="2"/>
  <c r="J372" i="2"/>
  <c r="J334" i="2"/>
  <c r="J323" i="2"/>
  <c r="J302" i="2"/>
  <c r="BK272" i="2"/>
  <c r="J218" i="2"/>
  <c r="J192" i="2"/>
  <c r="BK154" i="2"/>
  <c r="J737" i="2"/>
  <c r="BK588" i="2"/>
  <c r="J577" i="2"/>
  <c r="BK563" i="2"/>
  <c r="J553" i="2"/>
  <c r="BK534" i="2"/>
  <c r="J517" i="2"/>
  <c r="BK495" i="2"/>
  <c r="BK479" i="2"/>
  <c r="J464" i="2"/>
  <c r="J417" i="2"/>
  <c r="BK403" i="2"/>
  <c r="J355" i="2"/>
  <c r="BK344" i="2"/>
  <c r="BK330" i="2"/>
  <c r="BK297" i="2"/>
  <c r="J271" i="2"/>
  <c r="BK257" i="2"/>
  <c r="J236" i="2"/>
  <c r="BK214" i="2"/>
  <c r="BK196" i="2"/>
  <c r="BK158" i="2"/>
  <c r="J147" i="2"/>
  <c r="BK586" i="2"/>
  <c r="BK574" i="2"/>
  <c r="J551" i="2"/>
  <c r="J525" i="2"/>
  <c r="BK511" i="2"/>
  <c r="BK491" i="2"/>
  <c r="J481" i="2"/>
  <c r="J443" i="2"/>
  <c r="BK402" i="2"/>
  <c r="J375" i="2"/>
  <c r="BK361" i="2"/>
  <c r="BK322" i="2"/>
  <c r="J297" i="2"/>
  <c r="BK286" i="2"/>
  <c r="BK255" i="2"/>
  <c r="J237" i="2"/>
  <c r="BK192" i="2"/>
  <c r="BK189" i="2"/>
  <c r="BK149" i="2"/>
  <c r="J593" i="2"/>
  <c r="J584" i="2"/>
  <c r="BK569" i="2"/>
  <c r="J554" i="2"/>
  <c r="J547" i="2"/>
  <c r="J531" i="2"/>
  <c r="BK517" i="2"/>
  <c r="BK489" i="2"/>
  <c r="J469" i="2"/>
  <c r="J408" i="2"/>
  <c r="J385" i="2"/>
  <c r="J368" i="2"/>
  <c r="J348" i="2"/>
  <c r="J318" i="2"/>
  <c r="BK307" i="2"/>
  <c r="BK285" i="2"/>
  <c r="BK264" i="2"/>
  <c r="J231" i="2"/>
  <c r="BK218" i="2"/>
  <c r="BK203" i="2"/>
  <c r="J170" i="2"/>
  <c r="J155" i="2"/>
  <c r="BK664" i="3"/>
  <c r="J638" i="3"/>
  <c r="J623" i="3"/>
  <c r="J604" i="3"/>
  <c r="BK572" i="3"/>
  <c r="J556" i="3"/>
  <c r="BK530" i="3"/>
  <c r="J516" i="3"/>
  <c r="J505" i="3"/>
  <c r="J487" i="3"/>
  <c r="BK465" i="3"/>
  <c r="BK441" i="3"/>
  <c r="BK409" i="3"/>
  <c r="BK396" i="3"/>
  <c r="BK375" i="3"/>
  <c r="BK339" i="3"/>
  <c r="BK313" i="3"/>
  <c r="BK289" i="3"/>
  <c r="J248" i="3"/>
  <c r="J225" i="3"/>
  <c r="BK206" i="3"/>
  <c r="J192" i="3"/>
  <c r="J169" i="3"/>
  <c r="BK149" i="3"/>
  <c r="J632" i="3"/>
  <c r="J613" i="3"/>
  <c r="BK584" i="3"/>
  <c r="J578" i="3"/>
  <c r="BK563" i="3"/>
  <c r="J530" i="3"/>
  <c r="BK481" i="3"/>
  <c r="J445" i="3"/>
  <c r="J427" i="3"/>
  <c r="J405" i="3"/>
  <c r="J389" i="3"/>
  <c r="J373" i="3"/>
  <c r="BK343" i="3"/>
  <c r="J320" i="3"/>
  <c r="BK296" i="3"/>
  <c r="BK264" i="3"/>
  <c r="BK212" i="3"/>
  <c r="BK638" i="3"/>
  <c r="J615" i="3"/>
  <c r="BK585" i="3"/>
  <c r="J575" i="3"/>
  <c r="J550" i="3"/>
  <c r="BK545" i="3"/>
  <c r="J519" i="3"/>
  <c r="J507" i="3"/>
  <c r="J489" i="3"/>
  <c r="J465" i="3"/>
  <c r="BK457" i="3"/>
  <c r="J417" i="3"/>
  <c r="J394" i="3"/>
  <c r="J366" i="3"/>
  <c r="J349" i="3"/>
  <c r="J334" i="3"/>
  <c r="J309" i="3"/>
  <c r="J287" i="3"/>
  <c r="BK266" i="3"/>
  <c r="BK233" i="3"/>
  <c r="BK178" i="3"/>
  <c r="J148" i="3"/>
  <c r="BK670" i="3"/>
  <c r="J634" i="3"/>
  <c r="BK608" i="3"/>
  <c r="BK577" i="3"/>
  <c r="J533" i="3"/>
  <c r="BK493" i="3"/>
  <c r="BK449" i="3"/>
  <c r="J422" i="3"/>
  <c r="J403" i="3"/>
  <c r="BK364" i="3"/>
  <c r="BK315" i="3"/>
  <c r="J297" i="3"/>
  <c r="J266" i="3"/>
  <c r="J253" i="3"/>
  <c r="BK234" i="3"/>
  <c r="BK211" i="3"/>
  <c r="J174" i="3"/>
  <c r="J149" i="3"/>
  <c r="J585" i="3"/>
  <c r="BK559" i="3"/>
  <c r="J551" i="3"/>
  <c r="J513" i="3"/>
  <c r="BK508" i="3"/>
  <c r="J485" i="3"/>
  <c r="BK469" i="3"/>
  <c r="J439" i="3"/>
  <c r="J415" i="3"/>
  <c r="J369" i="3"/>
  <c r="J348" i="3"/>
  <c r="J333" i="3"/>
  <c r="J272" i="3"/>
  <c r="BK249" i="3"/>
  <c r="BK217" i="3"/>
  <c r="J184" i="3"/>
  <c r="BK148" i="3"/>
  <c r="J677" i="3"/>
  <c r="J660" i="3"/>
  <c r="J649" i="3"/>
  <c r="BK612" i="3"/>
  <c r="J584" i="3"/>
  <c r="J570" i="3"/>
  <c r="BK550" i="3"/>
  <c r="J546" i="3"/>
  <c r="J512" i="3"/>
  <c r="BK460" i="3"/>
  <c r="BK431" i="3"/>
  <c r="J418" i="3"/>
  <c r="J396" i="3"/>
  <c r="BK358" i="3"/>
  <c r="BK338" i="3"/>
  <c r="BK326" i="3"/>
  <c r="J317" i="3"/>
  <c r="BK297" i="3"/>
  <c r="J288" i="3"/>
  <c r="BK272" i="3"/>
  <c r="BK263" i="3"/>
  <c r="BK251" i="3"/>
  <c r="BK218" i="3"/>
  <c r="BK176" i="3"/>
  <c r="BK152" i="3"/>
  <c r="BK241" i="4"/>
  <c r="J214" i="4"/>
  <c r="BK181" i="4"/>
  <c r="J148" i="4"/>
  <c r="J242" i="4"/>
  <c r="J215" i="4"/>
  <c r="J156" i="4"/>
  <c r="J257" i="4"/>
  <c r="J212" i="4"/>
  <c r="J185" i="4"/>
  <c r="BK174" i="4"/>
  <c r="J129" i="4"/>
  <c r="BK217" i="4"/>
  <c r="BK199" i="4"/>
  <c r="BK149" i="4"/>
  <c r="J253" i="4"/>
  <c r="BK232" i="4"/>
  <c r="J205" i="4"/>
  <c r="J183" i="4"/>
  <c r="J152" i="4"/>
  <c r="BK248" i="4"/>
  <c r="BK225" i="4"/>
  <c r="BK190" i="4"/>
  <c r="BK148" i="4"/>
  <c r="J203" i="5"/>
  <c r="BK169" i="5"/>
  <c r="J158" i="5"/>
  <c r="J195" i="5"/>
  <c r="BK172" i="5"/>
  <c r="BK203" i="5"/>
  <c r="BK183" i="5"/>
  <c r="J132" i="5"/>
  <c r="BK195" i="5"/>
  <c r="J172" i="5"/>
  <c r="J138" i="5"/>
  <c r="BK191" i="5"/>
  <c r="J168" i="5"/>
  <c r="BK188" i="5"/>
  <c r="J180" i="5"/>
  <c r="BK170" i="5"/>
  <c r="BK128" i="5"/>
  <c r="J190" i="6"/>
  <c r="BK178" i="6"/>
  <c r="BK160" i="6"/>
  <c r="J145" i="6"/>
  <c r="J242" i="6"/>
  <c r="BK230" i="6"/>
  <c r="J200" i="6"/>
  <c r="BK189" i="6"/>
  <c r="BK177" i="6"/>
  <c r="BK150" i="6"/>
  <c r="BK141" i="6"/>
  <c r="J236" i="6"/>
  <c r="J212" i="6"/>
  <c r="BK199" i="6"/>
  <c r="J187" i="6"/>
  <c r="J163" i="6"/>
  <c r="J155" i="6"/>
  <c r="J138" i="6"/>
  <c r="BK211" i="6"/>
  <c r="J191" i="6"/>
  <c r="J168" i="6"/>
  <c r="J153" i="6"/>
  <c r="J228" i="6"/>
  <c r="BK201" i="6"/>
  <c r="BK190" i="6"/>
  <c r="BK176" i="6"/>
  <c r="BK172" i="6"/>
  <c r="BK164" i="6"/>
  <c r="BK144" i="6"/>
  <c r="J246" i="6"/>
  <c r="BK239" i="6"/>
  <c r="BK219" i="6"/>
  <c r="J198" i="6"/>
  <c r="J165" i="6"/>
  <c r="J149" i="6"/>
  <c r="BK137" i="7"/>
  <c r="J144" i="7"/>
  <c r="BK128" i="7"/>
  <c r="J152" i="7"/>
  <c r="BK135" i="7"/>
  <c r="J149" i="7"/>
  <c r="BK141" i="7"/>
  <c r="J129" i="7"/>
  <c r="BK739" i="2"/>
  <c r="BK583" i="2"/>
  <c r="J569" i="2"/>
  <c r="J550" i="2"/>
  <c r="J533" i="2"/>
  <c r="J513" i="2"/>
  <c r="J502" i="2"/>
  <c r="BK471" i="2"/>
  <c r="BK451" i="2"/>
  <c r="J425" i="2"/>
  <c r="BK393" i="2"/>
  <c r="BK372" i="2"/>
  <c r="BK333" i="2"/>
  <c r="BK317" i="2"/>
  <c r="BK292" i="2"/>
  <c r="BK276" i="2"/>
  <c r="BK239" i="2"/>
  <c r="J233" i="2"/>
  <c r="J160" i="2"/>
  <c r="J739" i="2"/>
  <c r="BK592" i="2"/>
  <c r="J557" i="2"/>
  <c r="BK533" i="2"/>
  <c r="J518" i="2"/>
  <c r="J510" i="2"/>
  <c r="BK431" i="2"/>
  <c r="BK414" i="2"/>
  <c r="BK395" i="2"/>
  <c r="J357" i="2"/>
  <c r="J343" i="2"/>
  <c r="J327" i="2"/>
  <c r="J305" i="2"/>
  <c r="J270" i="2"/>
  <c r="BK258" i="2"/>
  <c r="BK245" i="2"/>
  <c r="BK198" i="2"/>
  <c r="J162" i="2"/>
  <c r="BK726" i="2"/>
  <c r="J722" i="2"/>
  <c r="J716" i="2"/>
  <c r="J704" i="2"/>
  <c r="BK699" i="2"/>
  <c r="J698" i="2"/>
  <c r="J682" i="2"/>
  <c r="J680" i="2"/>
  <c r="BK674" i="2"/>
  <c r="BK671" i="2"/>
  <c r="BK668" i="2"/>
  <c r="J663" i="2"/>
  <c r="BK655" i="2"/>
  <c r="BK649" i="2"/>
  <c r="BK645" i="2"/>
  <c r="J643" i="2"/>
  <c r="BK625" i="2"/>
  <c r="BK599" i="2"/>
  <c r="J594" i="2"/>
  <c r="BK582" i="2"/>
  <c r="J563" i="2"/>
  <c r="BK497" i="2"/>
  <c r="J483" i="2"/>
  <c r="J441" i="2"/>
  <c r="BK423" i="2"/>
  <c r="J402" i="2"/>
  <c r="BK387" i="2"/>
  <c r="J370" i="2"/>
  <c r="J330" i="2"/>
  <c r="J296" i="2"/>
  <c r="J258" i="2"/>
  <c r="J245" i="2"/>
  <c r="J215" i="2"/>
  <c r="BK179" i="2"/>
  <c r="J148" i="2"/>
  <c r="J590" i="2"/>
  <c r="J572" i="2"/>
  <c r="J561" i="2"/>
  <c r="J549" i="2"/>
  <c r="J520" i="2"/>
  <c r="BK508" i="2"/>
  <c r="J489" i="2"/>
  <c r="J475" i="2"/>
  <c r="J449" i="2"/>
  <c r="J423" i="2"/>
  <c r="J412" i="2"/>
  <c r="J400" i="2"/>
  <c r="BK382" i="2"/>
  <c r="BK348" i="2"/>
  <c r="J335" i="2"/>
  <c r="J322" i="2"/>
  <c r="BK288" i="2"/>
  <c r="BK268" i="2"/>
  <c r="BK237" i="2"/>
  <c r="J219" i="2"/>
  <c r="BK193" i="2"/>
  <c r="J156" i="2"/>
  <c r="J579" i="2"/>
  <c r="BK573" i="2"/>
  <c r="BK541" i="2"/>
  <c r="J506" i="2"/>
  <c r="BK493" i="2"/>
  <c r="J463" i="2"/>
  <c r="J395" i="2"/>
  <c r="BK388" i="2"/>
  <c r="J364" i="2"/>
  <c r="J325" i="2"/>
  <c r="BK298" i="2"/>
  <c r="J291" i="2"/>
  <c r="J269" i="2"/>
  <c r="J256" i="2"/>
  <c r="J238" i="2"/>
  <c r="BK199" i="2"/>
  <c r="J185" i="2"/>
  <c r="J741" i="2"/>
  <c r="J592" i="2"/>
  <c r="J581" i="2"/>
  <c r="BK561" i="2"/>
  <c r="BK556" i="2"/>
  <c r="J552" i="2"/>
  <c r="J545" i="2"/>
  <c r="J508" i="2"/>
  <c r="BK475" i="2"/>
  <c r="J453" i="2"/>
  <c r="BK405" i="2"/>
  <c r="BK384" i="2"/>
  <c r="J361" i="2"/>
  <c r="BK340" i="2"/>
  <c r="BK329" i="2"/>
  <c r="J311" i="2"/>
  <c r="J290" i="2"/>
  <c r="J277" i="2"/>
  <c r="J257" i="2"/>
  <c r="BK219" i="2"/>
  <c r="BK187" i="2"/>
  <c r="BK177" i="2"/>
  <c r="BK148" i="2"/>
  <c r="BK641" i="3"/>
  <c r="J609" i="3"/>
  <c r="J561" i="3"/>
  <c r="J544" i="3"/>
  <c r="J527" i="3"/>
  <c r="BK513" i="3"/>
  <c r="BK504" i="3"/>
  <c r="J463" i="3"/>
  <c r="BK427" i="3"/>
  <c r="BK399" i="3"/>
  <c r="BK381" i="3"/>
  <c r="J337" i="3"/>
  <c r="J303" i="3"/>
  <c r="J286" i="3"/>
  <c r="BK242" i="3"/>
  <c r="J218" i="3"/>
  <c r="J197" i="3"/>
  <c r="BK184" i="3"/>
  <c r="BK153" i="3"/>
  <c r="J631" i="3"/>
  <c r="J608" i="3"/>
  <c r="BK576" i="3"/>
  <c r="BK561" i="3"/>
  <c r="BK521" i="3"/>
  <c r="J473" i="3"/>
  <c r="J437" i="3"/>
  <c r="J411" i="3"/>
  <c r="BK390" i="3"/>
  <c r="BK379" i="3"/>
  <c r="BK349" i="3"/>
  <c r="J325" i="3"/>
  <c r="J307" i="3"/>
  <c r="J289" i="3"/>
  <c r="BK279" i="3"/>
  <c r="BK230" i="3"/>
  <c r="BK650" i="3"/>
  <c r="J626" i="3"/>
  <c r="BK581" i="3"/>
  <c r="BK565" i="3"/>
  <c r="BK547" i="3"/>
  <c r="BK537" i="3"/>
  <c r="J498" i="3"/>
  <c r="BK467" i="3"/>
  <c r="J451" i="3"/>
  <c r="J408" i="3"/>
  <c r="BK389" i="3"/>
  <c r="BK378" i="3"/>
  <c r="BK353" i="3"/>
  <c r="J330" i="3"/>
  <c r="BK307" i="3"/>
  <c r="BK284" i="3"/>
  <c r="BK255" i="3"/>
  <c r="J234" i="3"/>
  <c r="BK197" i="3"/>
  <c r="BK155" i="3"/>
  <c r="BK677" i="3"/>
  <c r="BK646" i="3"/>
  <c r="J619" i="3"/>
  <c r="BK588" i="3"/>
  <c r="J563" i="3"/>
  <c r="BK528" i="3"/>
  <c r="J459" i="3"/>
  <c r="J441" i="3"/>
  <c r="BK405" i="3"/>
  <c r="J378" i="3"/>
  <c r="BK336" i="3"/>
  <c r="J326" i="3"/>
  <c r="J300" i="3"/>
  <c r="J282" i="3"/>
  <c r="J268" i="3"/>
  <c r="J262" i="3"/>
  <c r="J249" i="3"/>
  <c r="J206" i="3"/>
  <c r="J190" i="3"/>
  <c r="J176" i="3"/>
  <c r="J154" i="3"/>
  <c r="BK619" i="3"/>
  <c r="J576" i="3"/>
  <c r="BK557" i="3"/>
  <c r="BK548" i="3"/>
  <c r="BK527" i="3"/>
  <c r="J510" i="3"/>
  <c r="BK471" i="3"/>
  <c r="BK455" i="3"/>
  <c r="J392" i="3"/>
  <c r="BK362" i="3"/>
  <c r="J338" i="3"/>
  <c r="J321" i="3"/>
  <c r="BK237" i="3"/>
  <c r="J231" i="3"/>
  <c r="BK209" i="3"/>
  <c r="BK159" i="3"/>
  <c r="J670" i="3"/>
  <c r="BK626" i="3"/>
  <c r="J611" i="3"/>
  <c r="J581" i="3"/>
  <c r="BK568" i="3"/>
  <c r="BK554" i="3"/>
  <c r="J547" i="3"/>
  <c r="J538" i="3"/>
  <c r="BK503" i="3"/>
  <c r="BK483" i="3"/>
  <c r="J455" i="3"/>
  <c r="BK447" i="3"/>
  <c r="BK422" i="3"/>
  <c r="BK415" i="3"/>
  <c r="J375" i="3"/>
  <c r="J353" i="3"/>
  <c r="BK330" i="3"/>
  <c r="J319" i="3"/>
  <c r="BK314" i="3"/>
  <c r="BK291" i="3"/>
  <c r="BK286" i="3"/>
  <c r="BK268" i="3"/>
  <c r="BK253" i="3"/>
  <c r="J238" i="3"/>
  <c r="BK214" i="3"/>
  <c r="BK186" i="3"/>
  <c r="BK154" i="3"/>
  <c r="BK253" i="4"/>
  <c r="J237" i="4"/>
  <c r="BK212" i="4"/>
  <c r="J167" i="4"/>
  <c r="BK145" i="4"/>
  <c r="J231" i="4"/>
  <c r="BK205" i="4"/>
  <c r="J153" i="4"/>
  <c r="J248" i="4"/>
  <c r="BK196" i="4"/>
  <c r="J144" i="4"/>
  <c r="J241" i="4"/>
  <c r="BK206" i="4"/>
  <c r="BK185" i="4"/>
  <c r="BK131" i="4"/>
  <c r="BK244" i="4"/>
  <c r="BK229" i="4"/>
  <c r="J204" i="4"/>
  <c r="J181" i="4"/>
  <c r="J145" i="4"/>
  <c r="J244" i="4"/>
  <c r="BK215" i="4"/>
  <c r="J151" i="4"/>
  <c r="BK205" i="5"/>
  <c r="J196" i="5"/>
  <c r="J142" i="5"/>
  <c r="J197" i="5"/>
  <c r="J149" i="5"/>
  <c r="J191" i="5"/>
  <c r="J145" i="5"/>
  <c r="J208" i="5"/>
  <c r="J182" i="5"/>
  <c r="J166" i="5"/>
  <c r="BK145" i="5"/>
  <c r="J194" i="5"/>
  <c r="J174" i="5"/>
  <c r="J165" i="5"/>
  <c r="BK178" i="5"/>
  <c r="J161" i="5"/>
  <c r="BK134" i="5"/>
  <c r="J192" i="6"/>
  <c r="J185" i="6"/>
  <c r="BK173" i="6"/>
  <c r="BK149" i="6"/>
  <c r="J137" i="6"/>
  <c r="J234" i="6"/>
  <c r="J218" i="6"/>
  <c r="J205" i="6"/>
  <c r="BK193" i="6"/>
  <c r="BK182" i="6"/>
  <c r="BK170" i="6"/>
  <c r="BK146" i="6"/>
  <c r="J239" i="6"/>
  <c r="BK226" i="6"/>
  <c r="BK213" i="6"/>
  <c r="BK204" i="6"/>
  <c r="J188" i="6"/>
  <c r="J177" i="6"/>
  <c r="BK157" i="6"/>
  <c r="J148" i="6"/>
  <c r="BK137" i="6"/>
  <c r="J222" i="6"/>
  <c r="BK205" i="6"/>
  <c r="BK196" i="6"/>
  <c r="J176" i="6"/>
  <c r="BK171" i="6"/>
  <c r="BK163" i="6"/>
  <c r="BK234" i="6"/>
  <c r="BK220" i="6"/>
  <c r="J202" i="6"/>
  <c r="BK186" i="6"/>
  <c r="J174" i="6"/>
  <c r="J167" i="6"/>
  <c r="BK153" i="6"/>
  <c r="BK245" i="6"/>
  <c r="BK233" i="6"/>
  <c r="J213" i="6"/>
  <c r="BK191" i="6"/>
  <c r="J161" i="6"/>
  <c r="J147" i="6"/>
  <c r="BK129" i="7"/>
  <c r="BK142" i="7"/>
  <c r="BK155" i="7"/>
  <c r="J142" i="7"/>
  <c r="J151" i="7"/>
  <c r="BK133" i="7"/>
  <c r="BK153" i="7"/>
  <c r="J137" i="7"/>
  <c r="BK127" i="7"/>
  <c r="BK754" i="2"/>
  <c r="J588" i="2"/>
  <c r="BK579" i="2"/>
  <c r="BK554" i="2"/>
  <c r="J540" i="2"/>
  <c r="J514" i="2"/>
  <c r="J479" i="2"/>
  <c r="BK461" i="2"/>
  <c r="J447" i="2"/>
  <c r="J403" i="2"/>
  <c r="J387" i="2"/>
  <c r="BK366" i="2"/>
  <c r="J331" i="2"/>
  <c r="BK321" i="2"/>
  <c r="BK294" i="2"/>
  <c r="BK253" i="2"/>
  <c r="BK238" i="2"/>
  <c r="BK210" i="2"/>
  <c r="J193" i="2"/>
  <c r="BK153" i="2"/>
  <c r="BK598" i="2"/>
  <c r="BK585" i="2"/>
  <c r="J564" i="2"/>
  <c r="J537" i="2"/>
  <c r="BK522" i="2"/>
  <c r="J511" i="2"/>
  <c r="J445" i="2"/>
  <c r="BK426" i="2"/>
  <c r="J406" i="2"/>
  <c r="J359" i="2"/>
  <c r="BK346" i="2"/>
  <c r="BK342" i="2"/>
  <c r="BK325" i="2"/>
  <c r="J304" i="2"/>
  <c r="J279" i="2"/>
  <c r="J259" i="2"/>
  <c r="J250" i="2"/>
  <c r="BK216" i="2"/>
  <c r="BK155" i="2"/>
  <c r="J726" i="2"/>
  <c r="BK722" i="2"/>
  <c r="BK716" i="2"/>
  <c r="BK702" i="2"/>
  <c r="J699" i="2"/>
  <c r="J695" i="2"/>
  <c r="BK682" i="2"/>
  <c r="BK680" i="2"/>
  <c r="J678" i="2"/>
  <c r="J673" i="2"/>
  <c r="J670" i="2"/>
  <c r="J667" i="2"/>
  <c r="BK660" i="2"/>
  <c r="BK658" i="2"/>
  <c r="J655" i="2"/>
  <c r="J651" i="2"/>
  <c r="J647" i="2"/>
  <c r="J644" i="2"/>
  <c r="J642" i="2"/>
  <c r="J624" i="2"/>
  <c r="J599" i="2"/>
  <c r="J591" i="2"/>
  <c r="BK575" i="2"/>
  <c r="BK523" i="2"/>
  <c r="BK504" i="2"/>
  <c r="BK457" i="2"/>
  <c r="J433" i="2"/>
  <c r="BK421" i="2"/>
  <c r="BK399" i="2"/>
  <c r="BK379" i="2"/>
  <c r="BK341" i="2"/>
  <c r="BK313" i="2"/>
  <c r="J300" i="2"/>
  <c r="BK279" i="2"/>
  <c r="BK250" i="2"/>
  <c r="J216" i="2"/>
  <c r="J189" i="2"/>
  <c r="BK147" i="2"/>
  <c r="BK733" i="2"/>
  <c r="BK587" i="2"/>
  <c r="J567" i="2"/>
  <c r="BK555" i="2"/>
  <c r="J544" i="2"/>
  <c r="BK525" i="2"/>
  <c r="BK502" i="2"/>
  <c r="BK481" i="2"/>
  <c r="J466" i="2"/>
  <c r="BK455" i="2"/>
  <c r="J426" i="2"/>
  <c r="J414" i="2"/>
  <c r="BK390" i="2"/>
  <c r="BK354" i="2"/>
  <c r="J338" i="2"/>
  <c r="BK300" i="2"/>
  <c r="BK277" i="2"/>
  <c r="J264" i="2"/>
  <c r="BK254" i="2"/>
  <c r="J235" i="2"/>
  <c r="J207" i="2"/>
  <c r="J175" i="2"/>
  <c r="BK150" i="2"/>
  <c r="BK590" i="2"/>
  <c r="BK576" i="2"/>
  <c r="J571" i="2"/>
  <c r="BK550" i="2"/>
  <c r="BK516" i="2"/>
  <c r="J504" i="2"/>
  <c r="BK469" i="2"/>
  <c r="BK441" i="2"/>
  <c r="BK411" i="2"/>
  <c r="J381" i="2"/>
  <c r="J362" i="2"/>
  <c r="BK337" i="2"/>
  <c r="BK302" i="2"/>
  <c r="J285" i="2"/>
  <c r="J268" i="2"/>
  <c r="J253" i="2"/>
  <c r="BK232" i="2"/>
  <c r="BK190" i="2"/>
  <c r="J154" i="2"/>
  <c r="J595" i="2"/>
  <c r="J583" i="2"/>
  <c r="J573" i="2"/>
  <c r="BK558" i="2"/>
  <c r="BK549" i="2"/>
  <c r="BK542" i="2"/>
  <c r="BK520" i="2"/>
  <c r="BK512" i="2"/>
  <c r="J471" i="2"/>
  <c r="BK412" i="2"/>
  <c r="J399" i="2"/>
  <c r="BK374" i="2"/>
  <c r="BK355" i="2"/>
  <c r="BK343" i="2"/>
  <c r="J317" i="2"/>
  <c r="BK293" i="2"/>
  <c r="BK271" i="2"/>
  <c r="J241" i="2"/>
  <c r="J214" i="2"/>
  <c r="BK195" i="2"/>
  <c r="J179" i="2"/>
  <c r="BK160" i="2"/>
  <c r="BK660" i="3"/>
  <c r="BK634" i="3"/>
  <c r="J617" i="3"/>
  <c r="BK582" i="3"/>
  <c r="BK574" i="3"/>
  <c r="BK553" i="3"/>
  <c r="BK533" i="3"/>
  <c r="J521" i="3"/>
  <c r="J511" i="3"/>
  <c r="J500" i="3"/>
  <c r="BK477" i="3"/>
  <c r="J443" i="3"/>
  <c r="J421" i="3"/>
  <c r="BK393" i="3"/>
  <c r="J351" i="3"/>
  <c r="BK319" i="3"/>
  <c r="BK262" i="3"/>
  <c r="J250" i="3"/>
  <c r="J232" i="3"/>
  <c r="J209" i="3"/>
  <c r="J194" i="3"/>
  <c r="J182" i="3"/>
  <c r="J155" i="3"/>
  <c r="BK147" i="3"/>
  <c r="BK615" i="3"/>
  <c r="J583" i="3"/>
  <c r="J571" i="3"/>
  <c r="BK556" i="3"/>
  <c r="BK529" i="3"/>
  <c r="BK475" i="3"/>
  <c r="J462" i="3"/>
  <c r="J431" i="3"/>
  <c r="J399" i="3"/>
  <c r="J376" i="3"/>
  <c r="BK348" i="3"/>
  <c r="BK318" i="3"/>
  <c r="BK292" i="3"/>
  <c r="J284" i="3"/>
  <c r="BK235" i="3"/>
  <c r="J651" i="3"/>
  <c r="J646" i="3"/>
  <c r="J621" i="3"/>
  <c r="J589" i="3"/>
  <c r="J577" i="3"/>
  <c r="BK549" i="3"/>
  <c r="J541" i="3"/>
  <c r="BK516" i="3"/>
  <c r="J477" i="3"/>
  <c r="BK462" i="3"/>
  <c r="BK439" i="3"/>
  <c r="J393" i="3"/>
  <c r="J382" i="3"/>
  <c r="J364" i="3"/>
  <c r="BK345" i="3"/>
  <c r="J314" i="3"/>
  <c r="BK293" i="3"/>
  <c r="J275" i="3"/>
  <c r="BK248" i="3"/>
  <c r="J213" i="3"/>
  <c r="J195" i="3"/>
  <c r="BK169" i="3"/>
  <c r="BK686" i="3"/>
  <c r="J668" i="3"/>
  <c r="J630" i="3"/>
  <c r="BK607" i="3"/>
  <c r="BK583" i="3"/>
  <c r="J560" i="3"/>
  <c r="BK514" i="3"/>
  <c r="BK485" i="3"/>
  <c r="BK424" i="3"/>
  <c r="BK412" i="3"/>
  <c r="BK397" i="3"/>
  <c r="BK368" i="3"/>
  <c r="BK334" i="3"/>
  <c r="BK301" i="3"/>
  <c r="J296" i="3"/>
  <c r="BK273" i="3"/>
  <c r="J261" i="3"/>
  <c r="BK215" i="3"/>
  <c r="BK194" i="3"/>
  <c r="J178" i="3"/>
  <c r="J159" i="3"/>
  <c r="BK631" i="3"/>
  <c r="BK611" i="3"/>
  <c r="BK575" i="3"/>
  <c r="J553" i="3"/>
  <c r="J540" i="3"/>
  <c r="J518" i="3"/>
  <c r="BK511" i="3"/>
  <c r="BK500" i="3"/>
  <c r="J479" i="3"/>
  <c r="BK417" i="3"/>
  <c r="BK406" i="3"/>
  <c r="J379" i="3"/>
  <c r="J341" i="3"/>
  <c r="BK317" i="3"/>
  <c r="BK267" i="3"/>
  <c r="BK232" i="3"/>
  <c r="J215" i="3"/>
  <c r="J188" i="3"/>
  <c r="BK150" i="3"/>
  <c r="J675" i="3"/>
  <c r="J606" i="3"/>
  <c r="J572" i="3"/>
  <c r="J565" i="3"/>
  <c r="BK552" i="3"/>
  <c r="J508" i="3"/>
  <c r="J491" i="3"/>
  <c r="J453" i="3"/>
  <c r="BK437" i="3"/>
  <c r="J412" i="3"/>
  <c r="J387" i="3"/>
  <c r="BK355" i="3"/>
  <c r="BK341" i="3"/>
  <c r="BK325" i="3"/>
  <c r="J301" i="3"/>
  <c r="J293" i="3"/>
  <c r="BK275" i="3"/>
  <c r="J267" i="3"/>
  <c r="J260" i="3"/>
  <c r="BK231" i="3"/>
  <c r="BK191" i="3"/>
  <c r="BK161" i="3"/>
  <c r="J150" i="3"/>
  <c r="BK246" i="4"/>
  <c r="BK218" i="4"/>
  <c r="J198" i="4"/>
  <c r="BK152" i="4"/>
  <c r="J229" i="4"/>
  <c r="J192" i="4"/>
  <c r="J142" i="4"/>
  <c r="J250" i="4"/>
  <c r="J199" i="4"/>
  <c r="J178" i="4"/>
  <c r="J140" i="4"/>
  <c r="BK231" i="4"/>
  <c r="BK204" i="4"/>
  <c r="BK176" i="4"/>
  <c r="BK141" i="4"/>
  <c r="J251" i="4"/>
  <c r="J210" i="4"/>
  <c r="J203" i="4"/>
  <c r="J190" i="4"/>
  <c r="BK153" i="4"/>
  <c r="BK250" i="4"/>
  <c r="BK220" i="4"/>
  <c r="BK187" i="4"/>
  <c r="BK129" i="4"/>
  <c r="J198" i="5"/>
  <c r="BK182" i="5"/>
  <c r="J154" i="5"/>
  <c r="BK132" i="5"/>
  <c r="BK194" i="5"/>
  <c r="J169" i="5"/>
  <c r="BK198" i="5"/>
  <c r="BK168" i="5"/>
  <c r="BK142" i="5"/>
  <c r="J188" i="5"/>
  <c r="BK154" i="5"/>
  <c r="BK144" i="5"/>
  <c r="BK180" i="5"/>
  <c r="BK185" i="5"/>
  <c r="J144" i="5"/>
  <c r="BK202" i="6"/>
  <c r="J179" i="6"/>
  <c r="J159" i="6"/>
  <c r="BK143" i="6"/>
  <c r="J238" i="6"/>
  <c r="BK231" i="6"/>
  <c r="J209" i="6"/>
  <c r="J186" i="6"/>
  <c r="BK166" i="6"/>
  <c r="BK142" i="6"/>
  <c r="BK241" i="6"/>
  <c r="J231" i="6"/>
  <c r="BK223" i="6"/>
  <c r="BK209" i="6"/>
  <c r="J196" i="6"/>
  <c r="BK179" i="6"/>
  <c r="BK167" i="6"/>
  <c r="J150" i="6"/>
  <c r="BK224" i="6"/>
  <c r="BK212" i="6"/>
  <c r="BK198" i="6"/>
  <c r="BK183" i="6"/>
  <c r="J166" i="6"/>
  <c r="J157" i="6"/>
  <c r="J237" i="6"/>
  <c r="J223" i="6"/>
  <c r="J204" i="6"/>
  <c r="BK194" i="6"/>
  <c r="J178" i="6"/>
  <c r="J170" i="6"/>
  <c r="BK162" i="6"/>
  <c r="BK147" i="6"/>
  <c r="BK136" i="6"/>
  <c r="J243" i="6"/>
  <c r="BK228" i="6"/>
  <c r="J210" i="6"/>
  <c r="J172" i="6"/>
  <c r="BK151" i="6"/>
  <c r="J146" i="6"/>
  <c r="J153" i="7"/>
  <c r="J145" i="7"/>
  <c r="BK130" i="7"/>
  <c r="J147" i="7"/>
  <c r="BK149" i="7"/>
  <c r="J126" i="7"/>
  <c r="BK140" i="7"/>
  <c r="J130" i="7"/>
  <c r="J143" i="7"/>
  <c r="J133" i="7"/>
  <c r="BK743" i="2"/>
  <c r="BK591" i="2"/>
  <c r="BK580" i="2"/>
  <c r="J556" i="2"/>
  <c r="BK548" i="2"/>
  <c r="J509" i="2"/>
  <c r="J493" i="2"/>
  <c r="BK466" i="2"/>
  <c r="BK445" i="2"/>
  <c r="BK417" i="2"/>
  <c r="J382" i="2"/>
  <c r="BK345" i="2"/>
  <c r="BK327" i="2"/>
  <c r="J319" i="2"/>
  <c r="BK301" i="2"/>
  <c r="BK287" i="2"/>
  <c r="J272" i="2"/>
  <c r="BK236" i="2"/>
  <c r="J198" i="2"/>
  <c r="BK175" i="2"/>
  <c r="J743" i="2"/>
  <c r="BK597" i="2"/>
  <c r="J587" i="2"/>
  <c r="J574" i="2"/>
  <c r="BK545" i="2"/>
  <c r="J532" i="2"/>
  <c r="BK515" i="2"/>
  <c r="BK453" i="2"/>
  <c r="J421" i="2"/>
  <c r="J393" i="2"/>
  <c r="J354" i="2"/>
  <c r="J329" i="2"/>
  <c r="J321" i="2"/>
  <c r="BK291" i="2"/>
  <c r="J265" i="2"/>
  <c r="J252" i="2"/>
  <c r="BK215" i="2"/>
  <c r="BK191" i="2"/>
  <c r="J728" i="2"/>
  <c r="J724" i="2"/>
  <c r="BK720" i="2"/>
  <c r="J706" i="2"/>
  <c r="J700" i="2"/>
  <c r="BK695" i="2"/>
  <c r="BK687" i="2"/>
  <c r="J681" i="2"/>
  <c r="BK678" i="2"/>
  <c r="J671" i="2"/>
  <c r="J669" i="2"/>
  <c r="BK661" i="2"/>
  <c r="J660" i="2"/>
  <c r="J658" i="2"/>
  <c r="J653" i="2"/>
  <c r="BK648" i="2"/>
  <c r="J645" i="2"/>
  <c r="BK642" i="2"/>
  <c r="BK640" i="2"/>
  <c r="BK624" i="2"/>
  <c r="J598" i="2"/>
  <c r="BK567" i="2"/>
  <c r="J516" i="2"/>
  <c r="BK485" i="2"/>
  <c r="J459" i="2"/>
  <c r="BK428" i="2"/>
  <c r="BK408" i="2"/>
  <c r="BK381" i="2"/>
  <c r="BK362" i="2"/>
  <c r="J333" i="2"/>
  <c r="J316" i="2"/>
  <c r="J301" i="2"/>
  <c r="J287" i="2"/>
  <c r="J232" i="2"/>
  <c r="BK207" i="2"/>
  <c r="BK156" i="2"/>
  <c r="BK741" i="2"/>
  <c r="J580" i="2"/>
  <c r="J565" i="2"/>
  <c r="BK557" i="2"/>
  <c r="BK537" i="2"/>
  <c r="BK510" i="2"/>
  <c r="J500" i="2"/>
  <c r="J485" i="2"/>
  <c r="BK467" i="2"/>
  <c r="J457" i="2"/>
  <c r="J428" i="2"/>
  <c r="J418" i="2"/>
  <c r="J411" i="2"/>
  <c r="BK385" i="2"/>
  <c r="BK364" i="2"/>
  <c r="J345" i="2"/>
  <c r="BK305" i="2"/>
  <c r="J295" i="2"/>
  <c r="BK270" i="2"/>
  <c r="J239" i="2"/>
  <c r="J226" i="2"/>
  <c r="J199" i="2"/>
  <c r="BK170" i="2"/>
  <c r="J733" i="2"/>
  <c r="BK578" i="2"/>
  <c r="BK565" i="2"/>
  <c r="J548" i="2"/>
  <c r="BK507" i="2"/>
  <c r="J495" i="2"/>
  <c r="BK483" i="2"/>
  <c r="BK447" i="2"/>
  <c r="J420" i="2"/>
  <c r="J390" i="2"/>
  <c r="BK368" i="2"/>
  <c r="J347" i="2"/>
  <c r="BK319" i="2"/>
  <c r="J293" i="2"/>
  <c r="J266" i="2"/>
  <c r="BK252" i="2"/>
  <c r="BK231" i="2"/>
  <c r="J190" i="2"/>
  <c r="J187" i="2"/>
  <c r="AS94" i="1"/>
  <c r="J541" i="2"/>
  <c r="J515" i="2"/>
  <c r="J477" i="2"/>
  <c r="J461" i="2"/>
  <c r="BK406" i="2"/>
  <c r="BK398" i="2"/>
  <c r="J351" i="2"/>
  <c r="J346" i="2"/>
  <c r="J337" i="2"/>
  <c r="BK316" i="2"/>
  <c r="BK295" i="2"/>
  <c r="BK266" i="2"/>
  <c r="BK226" i="2"/>
  <c r="J212" i="2"/>
  <c r="J183" i="2"/>
  <c r="BK166" i="2"/>
  <c r="J666" i="3"/>
  <c r="J653" i="3"/>
  <c r="BK630" i="3"/>
  <c r="BK605" i="3"/>
  <c r="BK580" i="3"/>
  <c r="BK567" i="3"/>
  <c r="J545" i="3"/>
  <c r="J528" i="3"/>
  <c r="BK519" i="3"/>
  <c r="BK510" i="3"/>
  <c r="BK502" i="3"/>
  <c r="J481" i="3"/>
  <c r="BK453" i="3"/>
  <c r="BK403" i="3"/>
  <c r="BK384" i="3"/>
  <c r="J342" i="3"/>
  <c r="J329" i="3"/>
  <c r="J292" i="3"/>
  <c r="J251" i="3"/>
  <c r="J233" i="3"/>
  <c r="J212" i="3"/>
  <c r="J189" i="3"/>
  <c r="BK157" i="3"/>
  <c r="BK617" i="3"/>
  <c r="J607" i="3"/>
  <c r="J580" i="3"/>
  <c r="J573" i="3"/>
  <c r="BK540" i="3"/>
  <c r="J504" i="3"/>
  <c r="BK459" i="3"/>
  <c r="J429" i="3"/>
  <c r="BK408" i="3"/>
  <c r="BK387" i="3"/>
  <c r="J362" i="3"/>
  <c r="J331" i="3"/>
  <c r="J312" i="3"/>
  <c r="J294" i="3"/>
  <c r="BK288" i="3"/>
  <c r="J265" i="3"/>
  <c r="J202" i="3"/>
  <c r="J641" i="3"/>
  <c r="BK625" i="3"/>
  <c r="J612" i="3"/>
  <c r="BK579" i="3"/>
  <c r="J569" i="3"/>
  <c r="BK546" i="3"/>
  <c r="BK536" i="3"/>
  <c r="J509" i="3"/>
  <c r="BK491" i="3"/>
  <c r="J469" i="3"/>
  <c r="BK418" i="3"/>
  <c r="BK385" i="3"/>
  <c r="BK376" i="3"/>
  <c r="J356" i="3"/>
  <c r="BK342" i="3"/>
  <c r="BK323" i="3"/>
  <c r="BK298" i="3"/>
  <c r="BK281" i="3"/>
  <c r="BK260" i="3"/>
  <c r="BK252" i="3"/>
  <c r="BK220" i="3"/>
  <c r="BK192" i="3"/>
  <c r="J687" i="3"/>
  <c r="BK666" i="3"/>
  <c r="BK622" i="3"/>
  <c r="BK586" i="3"/>
  <c r="J537" i="3"/>
  <c r="BK496" i="3"/>
  <c r="J457" i="3"/>
  <c r="J414" i="3"/>
  <c r="J402" i="3"/>
  <c r="BK392" i="3"/>
  <c r="BK356" i="3"/>
  <c r="BK331" i="3"/>
  <c r="J313" i="3"/>
  <c r="J279" i="3"/>
  <c r="J263" i="3"/>
  <c r="J217" i="3"/>
  <c r="BK202" i="3"/>
  <c r="BK188" i="3"/>
  <c r="BK165" i="3"/>
  <c r="BK621" i="3"/>
  <c r="J586" i="3"/>
  <c r="BK569" i="3"/>
  <c r="J554" i="3"/>
  <c r="BK541" i="3"/>
  <c r="J529" i="3"/>
  <c r="BK512" i="3"/>
  <c r="J496" i="3"/>
  <c r="J483" i="3"/>
  <c r="J447" i="3"/>
  <c r="BK414" i="3"/>
  <c r="BK394" i="3"/>
  <c r="BK373" i="3"/>
  <c r="J358" i="3"/>
  <c r="BK340" i="3"/>
  <c r="BK327" i="3"/>
  <c r="BK283" i="3"/>
  <c r="BK236" i="3"/>
  <c r="BK225" i="3"/>
  <c r="J152" i="3"/>
  <c r="J686" i="3"/>
  <c r="BK668" i="3"/>
  <c r="BK653" i="3"/>
  <c r="BK609" i="3"/>
  <c r="J582" i="3"/>
  <c r="BK571" i="3"/>
  <c r="BK560" i="3"/>
  <c r="J549" i="3"/>
  <c r="BK543" i="3"/>
  <c r="BK506" i="3"/>
  <c r="J493" i="3"/>
  <c r="J475" i="3"/>
  <c r="J449" i="3"/>
  <c r="BK421" i="3"/>
  <c r="J397" i="3"/>
  <c r="BK369" i="3"/>
  <c r="J343" i="3"/>
  <c r="BK329" i="3"/>
  <c r="J318" i="3"/>
  <c r="BK300" i="3"/>
  <c r="BK287" i="3"/>
  <c r="J273" i="3"/>
  <c r="BK261" i="3"/>
  <c r="BK250" i="3"/>
  <c r="BK213" i="3"/>
  <c r="BK182" i="3"/>
  <c r="J153" i="3"/>
  <c r="BK251" i="4"/>
  <c r="J220" i="4"/>
  <c r="J187" i="4"/>
  <c r="BK151" i="4"/>
  <c r="BK239" i="4"/>
  <c r="J217" i="4"/>
  <c r="BK198" i="4"/>
  <c r="J149" i="4"/>
  <c r="BK256" i="4"/>
  <c r="J246" i="4"/>
  <c r="BK183" i="4"/>
  <c r="J138" i="4"/>
  <c r="BK214" i="4"/>
  <c r="BK202" i="4"/>
  <c r="BK167" i="4"/>
  <c r="BK257" i="4"/>
  <c r="BK237" i="4"/>
  <c r="J218" i="4"/>
  <c r="J202" i="4"/>
  <c r="BK178" i="4"/>
  <c r="BK156" i="4"/>
  <c r="BK140" i="4"/>
  <c r="BK234" i="4"/>
  <c r="J174" i="4"/>
  <c r="BK144" i="4"/>
  <c r="BK208" i="5"/>
  <c r="BK197" i="5"/>
  <c r="J167" i="5"/>
  <c r="BK147" i="5"/>
  <c r="J128" i="5"/>
  <c r="BK190" i="5"/>
  <c r="BK151" i="5"/>
  <c r="BK196" i="5"/>
  <c r="BK149" i="5"/>
  <c r="J200" i="5"/>
  <c r="J178" i="5"/>
  <c r="J205" i="5"/>
  <c r="J170" i="5"/>
  <c r="BK161" i="5"/>
  <c r="BK174" i="5"/>
  <c r="BK158" i="5"/>
  <c r="BK197" i="6"/>
  <c r="BK188" i="6"/>
  <c r="BK161" i="6"/>
  <c r="J151" i="6"/>
  <c r="BK246" i="6"/>
  <c r="J233" i="6"/>
  <c r="J217" i="6"/>
  <c r="J194" i="6"/>
  <c r="J183" i="6"/>
  <c r="BK169" i="6"/>
  <c r="BK145" i="6"/>
  <c r="J245" i="6"/>
  <c r="BK237" i="6"/>
  <c r="BK215" i="6"/>
  <c r="J208" i="6"/>
  <c r="J189" i="6"/>
  <c r="J171" i="6"/>
  <c r="J140" i="6"/>
  <c r="BK227" i="6"/>
  <c r="BK217" i="6"/>
  <c r="J199" i="6"/>
  <c r="J193" i="6"/>
  <c r="BK175" i="6"/>
  <c r="BK165" i="6"/>
  <c r="J241" i="6"/>
  <c r="J224" i="6"/>
  <c r="J215" i="6"/>
  <c r="BK200" i="6"/>
  <c r="BK185" i="6"/>
  <c r="J169" i="6"/>
  <c r="BK155" i="6"/>
  <c r="J141" i="6"/>
  <c r="BK242" i="6"/>
  <c r="J226" i="6"/>
  <c r="J201" i="6"/>
  <c r="J175" i="6"/>
  <c r="J152" i="6"/>
  <c r="J144" i="6"/>
  <c r="BK145" i="7"/>
  <c r="J155" i="7"/>
  <c r="J134" i="7"/>
  <c r="J140" i="7"/>
  <c r="BK147" i="7"/>
  <c r="BK134" i="7"/>
  <c r="J141" i="7"/>
  <c r="BK152" i="7"/>
  <c r="BK138" i="7"/>
  <c r="J128" i="7"/>
  <c r="J754" i="2"/>
  <c r="BK596" i="2"/>
  <c r="J582" i="2"/>
  <c r="J558" i="2"/>
  <c r="BK552" i="2"/>
  <c r="BK518" i="2"/>
  <c r="BK506" i="2"/>
  <c r="BK459" i="2"/>
  <c r="BK435" i="2"/>
  <c r="J398" i="2"/>
  <c r="J379" i="2"/>
  <c r="BK334" i="2"/>
  <c r="BK324" i="2"/>
  <c r="J313" i="2"/>
  <c r="J286" i="2"/>
  <c r="J240" i="2"/>
  <c r="J221" i="2"/>
  <c r="BK183" i="2"/>
  <c r="BK737" i="2"/>
  <c r="BK594" i="2"/>
  <c r="J576" i="2"/>
  <c r="BK547" i="2"/>
  <c r="J534" i="2"/>
  <c r="BK509" i="2"/>
  <c r="BK443" i="2"/>
  <c r="BK418" i="2"/>
  <c r="J391" i="2"/>
  <c r="BK351" i="2"/>
  <c r="BK323" i="2"/>
  <c r="BK296" i="2"/>
  <c r="J267" i="2"/>
  <c r="J254" i="2"/>
  <c r="BK233" i="2"/>
  <c r="J196" i="2"/>
  <c r="BK728" i="2"/>
  <c r="BK706" i="2"/>
  <c r="J702" i="2"/>
  <c r="BK698" i="2"/>
  <c r="J690" i="2"/>
  <c r="BK681" i="2"/>
  <c r="J679" i="2"/>
  <c r="J674" i="2"/>
  <c r="BK669" i="2"/>
  <c r="BK667" i="2"/>
  <c r="J661" i="2"/>
  <c r="J659" i="2"/>
  <c r="J657" i="2"/>
  <c r="BK651" i="2"/>
  <c r="J648" i="2"/>
  <c r="BK643" i="2"/>
  <c r="BK641" i="2"/>
  <c r="J640" i="2"/>
  <c r="J601" i="2"/>
  <c r="J597" i="2"/>
  <c r="J589" i="2"/>
  <c r="BK571" i="2"/>
  <c r="J522" i="2"/>
  <c r="BK487" i="2"/>
  <c r="BK464" i="2"/>
  <c r="J431" i="2"/>
  <c r="BK415" i="2"/>
  <c r="BK391" i="2"/>
  <c r="BK375" i="2"/>
  <c r="BK357" i="2"/>
  <c r="BK331" i="2"/>
  <c r="J307" i="2"/>
  <c r="BK290" i="2"/>
  <c r="J255" i="2"/>
  <c r="BK234" i="2"/>
  <c r="BK213" i="2"/>
  <c r="BK162" i="2"/>
  <c r="BK753" i="2"/>
  <c r="BK593" i="2"/>
  <c r="BK581" i="2"/>
  <c r="BK564" i="2"/>
  <c r="BK551" i="2"/>
  <c r="J528" i="2"/>
  <c r="BK513" i="2"/>
  <c r="J487" i="2"/>
  <c r="BK477" i="2"/>
  <c r="BK463" i="2"/>
  <c r="BK433" i="2"/>
  <c r="BK420" i="2"/>
  <c r="J405" i="2"/>
  <c r="J366" i="2"/>
  <c r="J341" i="2"/>
  <c r="J324" i="2"/>
  <c r="BK304" i="2"/>
  <c r="J294" i="2"/>
  <c r="BK267" i="2"/>
  <c r="BK241" i="2"/>
  <c r="BK212" i="2"/>
  <c r="J177" i="2"/>
  <c r="J149" i="2"/>
  <c r="BK589" i="2"/>
  <c r="J560" i="2"/>
  <c r="BK532" i="2"/>
  <c r="J512" i="2"/>
  <c r="J497" i="2"/>
  <c r="J473" i="2"/>
  <c r="J435" i="2"/>
  <c r="J409" i="2"/>
  <c r="J384" i="2"/>
  <c r="BK359" i="2"/>
  <c r="BK335" i="2"/>
  <c r="J292" i="2"/>
  <c r="J276" i="2"/>
  <c r="BK265" i="2"/>
  <c r="J213" i="2"/>
  <c r="J191" i="2"/>
  <c r="J150" i="2"/>
  <c r="J740" i="2"/>
  <c r="J585" i="2"/>
  <c r="BK577" i="2"/>
  <c r="BK560" i="2"/>
  <c r="BK553" i="2"/>
  <c r="BK544" i="2"/>
  <c r="J523" i="2"/>
  <c r="BK500" i="2"/>
  <c r="BK473" i="2"/>
  <c r="J415" i="2"/>
  <c r="J396" i="2"/>
  <c r="BK370" i="2"/>
  <c r="BK347" i="2"/>
  <c r="BK338" i="2"/>
  <c r="BK283" i="2"/>
  <c r="BK259" i="2"/>
  <c r="BK221" i="2"/>
  <c r="J210" i="2"/>
  <c r="BK185" i="2"/>
  <c r="J158" i="2"/>
  <c r="J650" i="3"/>
  <c r="J633" i="3"/>
  <c r="BK606" i="3"/>
  <c r="BK570" i="3"/>
  <c r="J536" i="3"/>
  <c r="BK524" i="3"/>
  <c r="J506" i="3"/>
  <c r="BK498" i="3"/>
  <c r="BK473" i="3"/>
  <c r="BK429" i="3"/>
  <c r="J406" i="3"/>
  <c r="J385" i="3"/>
  <c r="BK366" i="3"/>
  <c r="BK333" i="3"/>
  <c r="J298" i="3"/>
  <c r="J254" i="3"/>
  <c r="J236" i="3"/>
  <c r="J220" i="3"/>
  <c r="J198" i="3"/>
  <c r="J191" i="3"/>
  <c r="J161" i="3"/>
  <c r="J622" i="3"/>
  <c r="BK589" i="3"/>
  <c r="J579" i="3"/>
  <c r="J568" i="3"/>
  <c r="BK551" i="3"/>
  <c r="BK509" i="3"/>
  <c r="BK463" i="3"/>
  <c r="BK426" i="3"/>
  <c r="BK402" i="3"/>
  <c r="J381" i="3"/>
  <c r="J368" i="3"/>
  <c r="J339" i="3"/>
  <c r="J323" i="3"/>
  <c r="BK303" i="3"/>
  <c r="BK290" i="3"/>
  <c r="BK282" i="3"/>
  <c r="J242" i="3"/>
  <c r="J211" i="3"/>
  <c r="BK649" i="3"/>
  <c r="BK633" i="3"/>
  <c r="BK613" i="3"/>
  <c r="BK578" i="3"/>
  <c r="J557" i="3"/>
  <c r="BK544" i="3"/>
  <c r="BK518" i="3"/>
  <c r="J503" i="3"/>
  <c r="BK479" i="3"/>
  <c r="J460" i="3"/>
  <c r="BK443" i="3"/>
  <c r="BK400" i="3"/>
  <c r="J384" i="3"/>
  <c r="BK360" i="3"/>
  <c r="BK337" i="3"/>
  <c r="BK312" i="3"/>
  <c r="J291" i="3"/>
  <c r="BK254" i="3"/>
  <c r="BK238" i="3"/>
  <c r="BK198" i="3"/>
  <c r="BK174" i="3"/>
  <c r="J147" i="3"/>
  <c r="BK675" i="3"/>
  <c r="BK632" i="3"/>
  <c r="J605" i="3"/>
  <c r="BK573" i="3"/>
  <c r="J543" i="3"/>
  <c r="BK507" i="3"/>
  <c r="BK445" i="3"/>
  <c r="BK411" i="3"/>
  <c r="BK382" i="3"/>
  <c r="J355" i="3"/>
  <c r="J327" i="3"/>
  <c r="BK309" i="3"/>
  <c r="J281" i="3"/>
  <c r="J264" i="3"/>
  <c r="J237" i="3"/>
  <c r="J214" i="3"/>
  <c r="BK195" i="3"/>
  <c r="J186" i="3"/>
  <c r="BK623" i="3"/>
  <c r="BK604" i="3"/>
  <c r="J567" i="3"/>
  <c r="J552" i="3"/>
  <c r="BK538" i="3"/>
  <c r="J514" i="3"/>
  <c r="BK505" i="3"/>
  <c r="BK489" i="3"/>
  <c r="J467" i="3"/>
  <c r="J424" i="3"/>
  <c r="J409" i="3"/>
  <c r="J390" i="3"/>
  <c r="BK351" i="3"/>
  <c r="J336" i="3"/>
  <c r="BK320" i="3"/>
  <c r="J255" i="3"/>
  <c r="J230" i="3"/>
  <c r="BK190" i="3"/>
  <c r="J165" i="3"/>
  <c r="BK687" i="3"/>
  <c r="J664" i="3"/>
  <c r="BK651" i="3"/>
  <c r="J625" i="3"/>
  <c r="J588" i="3"/>
  <c r="J574" i="3"/>
  <c r="J559" i="3"/>
  <c r="J548" i="3"/>
  <c r="J524" i="3"/>
  <c r="J502" i="3"/>
  <c r="BK487" i="3"/>
  <c r="J471" i="3"/>
  <c r="BK451" i="3"/>
  <c r="J426" i="3"/>
  <c r="J400" i="3"/>
  <c r="J360" i="3"/>
  <c r="J345" i="3"/>
  <c r="J340" i="3"/>
  <c r="BK321" i="3"/>
  <c r="J315" i="3"/>
  <c r="BK294" i="3"/>
  <c r="J290" i="3"/>
  <c r="J283" i="3"/>
  <c r="BK265" i="3"/>
  <c r="J252" i="3"/>
  <c r="J235" i="3"/>
  <c r="BK189" i="3"/>
  <c r="J157" i="3"/>
  <c r="J256" i="4"/>
  <c r="J239" i="4"/>
  <c r="BK203" i="4"/>
  <c r="BK163" i="4"/>
  <c r="BK142" i="4"/>
  <c r="J225" i="4"/>
  <c r="BK201" i="4"/>
  <c r="J131" i="4"/>
  <c r="J232" i="4"/>
  <c r="BK192" i="4"/>
  <c r="J176" i="4"/>
  <c r="J234" i="4"/>
  <c r="BK210" i="4"/>
  <c r="BK158" i="4"/>
  <c r="J206" i="4"/>
  <c r="J196" i="4"/>
  <c r="J158" i="4"/>
  <c r="J141" i="4"/>
  <c r="BK242" i="4"/>
  <c r="J201" i="4"/>
  <c r="J163" i="4"/>
  <c r="BK138" i="4"/>
  <c r="BK200" i="5"/>
  <c r="J183" i="5"/>
  <c r="BK165" i="5"/>
  <c r="J134" i="5"/>
  <c r="BK207" i="5"/>
  <c r="J185" i="5"/>
  <c r="BK138" i="5"/>
  <c r="BK166" i="5"/>
  <c r="BK136" i="5"/>
  <c r="BK179" i="5"/>
  <c r="J151" i="5"/>
  <c r="J207" i="5"/>
  <c r="J190" i="5"/>
  <c r="J147" i="5"/>
  <c r="J179" i="5"/>
  <c r="BK167" i="5"/>
  <c r="J136" i="5"/>
  <c r="J203" i="6"/>
  <c r="J182" i="6"/>
  <c r="J162" i="6"/>
  <c r="BK158" i="6"/>
  <c r="BK139" i="6"/>
  <c r="BK236" i="6"/>
  <c r="BK222" i="6"/>
  <c r="BK208" i="6"/>
  <c r="J184" i="6"/>
  <c r="BK152" i="6"/>
  <c r="J143" i="6"/>
  <c r="BK243" i="6"/>
  <c r="J227" i="6"/>
  <c r="J219" i="6"/>
  <c r="BK210" i="6"/>
  <c r="BK192" i="6"/>
  <c r="BK184" i="6"/>
  <c r="BK159" i="6"/>
  <c r="J139" i="6"/>
  <c r="J220" i="6"/>
  <c r="BK203" i="6"/>
  <c r="J180" i="6"/>
  <c r="BK174" i="6"/>
  <c r="J164" i="6"/>
  <c r="J136" i="6"/>
  <c r="J230" i="6"/>
  <c r="BK218" i="6"/>
  <c r="J197" i="6"/>
  <c r="BK180" i="6"/>
  <c r="J173" i="6"/>
  <c r="BK168" i="6"/>
  <c r="J160" i="6"/>
  <c r="J142" i="6"/>
  <c r="BK140" i="6"/>
  <c r="BK238" i="6"/>
  <c r="J211" i="6"/>
  <c r="BK187" i="6"/>
  <c r="J158" i="6"/>
  <c r="BK148" i="6"/>
  <c r="BK138" i="6"/>
  <c r="J138" i="7"/>
  <c r="J127" i="7"/>
  <c r="BK136" i="7"/>
  <c r="BK151" i="7"/>
  <c r="J132" i="7"/>
  <c r="J136" i="7"/>
  <c r="BK143" i="7"/>
  <c r="BK132" i="7"/>
  <c r="BK144" i="7"/>
  <c r="J135" i="7"/>
  <c r="BK126" i="7"/>
  <c r="BK146" i="2" l="1"/>
  <c r="J146" i="2"/>
  <c r="J98" i="2" s="1"/>
  <c r="R188" i="2"/>
  <c r="T220" i="2"/>
  <c r="BK284" i="2"/>
  <c r="J284" i="2" s="1"/>
  <c r="J102" i="2" s="1"/>
  <c r="T332" i="2"/>
  <c r="BK386" i="2"/>
  <c r="J386" i="2"/>
  <c r="J107" i="2" s="1"/>
  <c r="P424" i="2"/>
  <c r="R472" i="2"/>
  <c r="T505" i="2"/>
  <c r="BK546" i="2"/>
  <c r="J546" i="2"/>
  <c r="J116" i="2" s="1"/>
  <c r="P568" i="2"/>
  <c r="BK600" i="2"/>
  <c r="J600" i="2" s="1"/>
  <c r="J119" i="2" s="1"/>
  <c r="BK672" i="2"/>
  <c r="J672" i="2" s="1"/>
  <c r="J121" i="2" s="1"/>
  <c r="R723" i="2"/>
  <c r="BK146" i="3"/>
  <c r="J146" i="3"/>
  <c r="J98" i="3"/>
  <c r="R187" i="3"/>
  <c r="R219" i="3"/>
  <c r="R280" i="3"/>
  <c r="R347" i="3"/>
  <c r="R380" i="3"/>
  <c r="R468" i="3"/>
  <c r="P501" i="3"/>
  <c r="R520" i="3"/>
  <c r="R555" i="3"/>
  <c r="R564" i="3"/>
  <c r="P624" i="3"/>
  <c r="R667" i="3"/>
  <c r="BK685" i="3"/>
  <c r="J685" i="3" s="1"/>
  <c r="J124" i="3" s="1"/>
  <c r="P128" i="4"/>
  <c r="P147" i="4"/>
  <c r="T147" i="4"/>
  <c r="BK200" i="4"/>
  <c r="J200" i="4" s="1"/>
  <c r="J102" i="4" s="1"/>
  <c r="T236" i="4"/>
  <c r="P127" i="5"/>
  <c r="BK153" i="5"/>
  <c r="J153" i="5" s="1"/>
  <c r="J99" i="5" s="1"/>
  <c r="R160" i="5"/>
  <c r="P193" i="5"/>
  <c r="P204" i="5"/>
  <c r="P201" i="5"/>
  <c r="BK135" i="6"/>
  <c r="R156" i="6"/>
  <c r="P195" i="6"/>
  <c r="P216" i="6"/>
  <c r="T221" i="6"/>
  <c r="BK229" i="6"/>
  <c r="J229" i="6" s="1"/>
  <c r="J109" i="6" s="1"/>
  <c r="R232" i="6"/>
  <c r="R240" i="6"/>
  <c r="T131" i="7"/>
  <c r="T146" i="2"/>
  <c r="BK220" i="2"/>
  <c r="J220" i="2" s="1"/>
  <c r="J100" i="2" s="1"/>
  <c r="P251" i="2"/>
  <c r="T284" i="2"/>
  <c r="BK353" i="2"/>
  <c r="P386" i="2"/>
  <c r="T386" i="2"/>
  <c r="T472" i="2"/>
  <c r="P505" i="2"/>
  <c r="T524" i="2"/>
  <c r="BK568" i="2"/>
  <c r="J568" i="2" s="1"/>
  <c r="J118" i="2" s="1"/>
  <c r="R600" i="2"/>
  <c r="R656" i="2"/>
  <c r="T656" i="2"/>
  <c r="P723" i="2"/>
  <c r="P752" i="2"/>
  <c r="P187" i="3"/>
  <c r="BK247" i="3"/>
  <c r="J247" i="3" s="1"/>
  <c r="J101" i="3" s="1"/>
  <c r="R247" i="3"/>
  <c r="BK328" i="3"/>
  <c r="J328" i="3" s="1"/>
  <c r="J103" i="3" s="1"/>
  <c r="BK347" i="3"/>
  <c r="BK420" i="3"/>
  <c r="J420" i="3"/>
  <c r="J108" i="3" s="1"/>
  <c r="T468" i="3"/>
  <c r="BK501" i="3"/>
  <c r="J501" i="3" s="1"/>
  <c r="J114" i="3" s="1"/>
  <c r="T520" i="3"/>
  <c r="BK564" i="3"/>
  <c r="J564" i="3" s="1"/>
  <c r="J118" i="3" s="1"/>
  <c r="R587" i="3"/>
  <c r="BK618" i="3"/>
  <c r="J618" i="3"/>
  <c r="J120" i="3" s="1"/>
  <c r="R618" i="3"/>
  <c r="BK667" i="3"/>
  <c r="J667" i="3" s="1"/>
  <c r="J122" i="3" s="1"/>
  <c r="BK128" i="4"/>
  <c r="BK127" i="4" s="1"/>
  <c r="J127" i="4" s="1"/>
  <c r="J97" i="4" s="1"/>
  <c r="BK147" i="4"/>
  <c r="J147" i="4" s="1"/>
  <c r="J99" i="4" s="1"/>
  <c r="T155" i="4"/>
  <c r="P195" i="4"/>
  <c r="T195" i="4"/>
  <c r="P236" i="4"/>
  <c r="P245" i="4"/>
  <c r="T127" i="5"/>
  <c r="T153" i="5"/>
  <c r="T160" i="5"/>
  <c r="T193" i="5"/>
  <c r="T204" i="5"/>
  <c r="T201" i="5" s="1"/>
  <c r="R135" i="6"/>
  <c r="BK181" i="6"/>
  <c r="J181" i="6" s="1"/>
  <c r="J101" i="6" s="1"/>
  <c r="R195" i="6"/>
  <c r="P207" i="6"/>
  <c r="BK216" i="6"/>
  <c r="J216" i="6"/>
  <c r="J106" i="6" s="1"/>
  <c r="R221" i="6"/>
  <c r="P229" i="6"/>
  <c r="T232" i="6"/>
  <c r="BK240" i="6"/>
  <c r="J240" i="6"/>
  <c r="J112" i="6" s="1"/>
  <c r="R244" i="6"/>
  <c r="BK139" i="7"/>
  <c r="J139" i="7" s="1"/>
  <c r="J100" i="7" s="1"/>
  <c r="P146" i="2"/>
  <c r="T188" i="2"/>
  <c r="BK251" i="2"/>
  <c r="J251" i="2"/>
  <c r="J101" i="2" s="1"/>
  <c r="P284" i="2"/>
  <c r="R332" i="2"/>
  <c r="R353" i="2"/>
  <c r="R424" i="2"/>
  <c r="P472" i="2"/>
  <c r="P524" i="2"/>
  <c r="P546" i="2"/>
  <c r="BK559" i="2"/>
  <c r="J559" i="2" s="1"/>
  <c r="J117" i="2" s="1"/>
  <c r="T559" i="2"/>
  <c r="P600" i="2"/>
  <c r="P656" i="2"/>
  <c r="T672" i="2"/>
  <c r="BK752" i="2"/>
  <c r="J752" i="2" s="1"/>
  <c r="J124" i="2" s="1"/>
  <c r="BK187" i="3"/>
  <c r="J187" i="3"/>
  <c r="J99" i="3"/>
  <c r="T219" i="3"/>
  <c r="T280" i="3"/>
  <c r="P347" i="3"/>
  <c r="T380" i="3"/>
  <c r="BK468" i="3"/>
  <c r="J468" i="3"/>
  <c r="J110" i="3" s="1"/>
  <c r="P520" i="3"/>
  <c r="P542" i="3"/>
  <c r="P564" i="3"/>
  <c r="T587" i="3"/>
  <c r="P618" i="3"/>
  <c r="T618" i="3"/>
  <c r="R685" i="3"/>
  <c r="R128" i="4"/>
  <c r="R155" i="4"/>
  <c r="BK195" i="4"/>
  <c r="J195" i="4"/>
  <c r="J101" i="4" s="1"/>
  <c r="R195" i="4"/>
  <c r="BK236" i="4"/>
  <c r="J236" i="4" s="1"/>
  <c r="J105" i="4" s="1"/>
  <c r="R245" i="4"/>
  <c r="BK127" i="5"/>
  <c r="R153" i="5"/>
  <c r="P160" i="5"/>
  <c r="R193" i="5"/>
  <c r="R204" i="5"/>
  <c r="R201" i="5"/>
  <c r="BK156" i="6"/>
  <c r="J156" i="6" s="1"/>
  <c r="J100" i="6" s="1"/>
  <c r="R181" i="6"/>
  <c r="BK207" i="6"/>
  <c r="J207" i="6"/>
  <c r="J104" i="6" s="1"/>
  <c r="T216" i="6"/>
  <c r="P225" i="6"/>
  <c r="T229" i="6"/>
  <c r="R235" i="6"/>
  <c r="BK244" i="6"/>
  <c r="J244" i="6" s="1"/>
  <c r="J113" i="6" s="1"/>
  <c r="R125" i="7"/>
  <c r="BK150" i="7"/>
  <c r="J150" i="7" s="1"/>
  <c r="J103" i="7" s="1"/>
  <c r="BK188" i="2"/>
  <c r="J188" i="2" s="1"/>
  <c r="J99" i="2" s="1"/>
  <c r="P220" i="2"/>
  <c r="R251" i="2"/>
  <c r="T251" i="2"/>
  <c r="BK332" i="2"/>
  <c r="J332" i="2" s="1"/>
  <c r="J103" i="2" s="1"/>
  <c r="P353" i="2"/>
  <c r="R386" i="2"/>
  <c r="T424" i="2"/>
  <c r="R505" i="2"/>
  <c r="R524" i="2"/>
  <c r="R546" i="2"/>
  <c r="P559" i="2"/>
  <c r="R559" i="2"/>
  <c r="T600" i="2"/>
  <c r="P672" i="2"/>
  <c r="BK723" i="2"/>
  <c r="J723" i="2" s="1"/>
  <c r="J122" i="2" s="1"/>
  <c r="T752" i="2"/>
  <c r="P146" i="3"/>
  <c r="T187" i="3"/>
  <c r="P247" i="3"/>
  <c r="T247" i="3"/>
  <c r="T328" i="3"/>
  <c r="BK380" i="3"/>
  <c r="J380" i="3"/>
  <c r="J107" i="3" s="1"/>
  <c r="R420" i="3"/>
  <c r="T501" i="3"/>
  <c r="BK542" i="3"/>
  <c r="J542" i="3" s="1"/>
  <c r="J116" i="3" s="1"/>
  <c r="BK555" i="3"/>
  <c r="J555" i="3"/>
  <c r="J117" i="3" s="1"/>
  <c r="P587" i="3"/>
  <c r="R624" i="3"/>
  <c r="P155" i="4"/>
  <c r="R200" i="4"/>
  <c r="R236" i="4"/>
  <c r="R235" i="4" s="1"/>
  <c r="R127" i="5"/>
  <c r="R126" i="5" s="1"/>
  <c r="P153" i="5"/>
  <c r="BK160" i="5"/>
  <c r="J160" i="5"/>
  <c r="J100" i="5" s="1"/>
  <c r="BK193" i="5"/>
  <c r="J193" i="5" s="1"/>
  <c r="J101" i="5" s="1"/>
  <c r="BK204" i="5"/>
  <c r="J204" i="5" s="1"/>
  <c r="J105" i="5" s="1"/>
  <c r="T135" i="6"/>
  <c r="P181" i="6"/>
  <c r="T195" i="6"/>
  <c r="R216" i="6"/>
  <c r="BK225" i="6"/>
  <c r="J225" i="6" s="1"/>
  <c r="J108" i="6" s="1"/>
  <c r="R229" i="6"/>
  <c r="BK235" i="6"/>
  <c r="J235" i="6" s="1"/>
  <c r="J111" i="6" s="1"/>
  <c r="T240" i="6"/>
  <c r="P125" i="7"/>
  <c r="P139" i="7"/>
  <c r="R146" i="2"/>
  <c r="P188" i="2"/>
  <c r="R220" i="2"/>
  <c r="R284" i="2"/>
  <c r="P332" i="2"/>
  <c r="T353" i="2"/>
  <c r="BK424" i="2"/>
  <c r="J424" i="2" s="1"/>
  <c r="J108" i="2" s="1"/>
  <c r="BK472" i="2"/>
  <c r="J472" i="2"/>
  <c r="J110" i="2" s="1"/>
  <c r="BK505" i="2"/>
  <c r="J505" i="2" s="1"/>
  <c r="J114" i="2" s="1"/>
  <c r="BK524" i="2"/>
  <c r="J524" i="2"/>
  <c r="J115" i="2" s="1"/>
  <c r="T546" i="2"/>
  <c r="R568" i="2"/>
  <c r="T568" i="2"/>
  <c r="BK656" i="2"/>
  <c r="J656" i="2"/>
  <c r="J120" i="2" s="1"/>
  <c r="R672" i="2"/>
  <c r="T723" i="2"/>
  <c r="R752" i="2"/>
  <c r="T146" i="3"/>
  <c r="T145" i="3"/>
  <c r="P219" i="3"/>
  <c r="P280" i="3"/>
  <c r="P328" i="3"/>
  <c r="T347" i="3"/>
  <c r="P420" i="3"/>
  <c r="P468" i="3"/>
  <c r="BK520" i="3"/>
  <c r="J520" i="3" s="1"/>
  <c r="J115" i="3" s="1"/>
  <c r="T542" i="3"/>
  <c r="T555" i="3"/>
  <c r="BK587" i="3"/>
  <c r="J587" i="3" s="1"/>
  <c r="J119" i="3" s="1"/>
  <c r="T624" i="3"/>
  <c r="T667" i="3"/>
  <c r="P685" i="3"/>
  <c r="BK155" i="4"/>
  <c r="J155" i="4" s="1"/>
  <c r="J100" i="4" s="1"/>
  <c r="P200" i="4"/>
  <c r="T245" i="4"/>
  <c r="P156" i="6"/>
  <c r="T181" i="6"/>
  <c r="T207" i="6"/>
  <c r="BK221" i="6"/>
  <c r="J221" i="6" s="1"/>
  <c r="J107" i="6" s="1"/>
  <c r="R225" i="6"/>
  <c r="BK232" i="6"/>
  <c r="J232" i="6" s="1"/>
  <c r="J110" i="6" s="1"/>
  <c r="P235" i="6"/>
  <c r="P240" i="6"/>
  <c r="T244" i="6"/>
  <c r="T125" i="7"/>
  <c r="P131" i="7"/>
  <c r="R139" i="7"/>
  <c r="R150" i="7"/>
  <c r="R146" i="3"/>
  <c r="R145" i="3" s="1"/>
  <c r="BK219" i="3"/>
  <c r="J219" i="3" s="1"/>
  <c r="J100" i="3" s="1"/>
  <c r="BK280" i="3"/>
  <c r="J280" i="3"/>
  <c r="J102" i="3" s="1"/>
  <c r="R328" i="3"/>
  <c r="P380" i="3"/>
  <c r="P346" i="3" s="1"/>
  <c r="T420" i="3"/>
  <c r="R501" i="3"/>
  <c r="R542" i="3"/>
  <c r="P555" i="3"/>
  <c r="T564" i="3"/>
  <c r="BK624" i="3"/>
  <c r="J624" i="3" s="1"/>
  <c r="J121" i="3" s="1"/>
  <c r="P667" i="3"/>
  <c r="T685" i="3"/>
  <c r="T128" i="4"/>
  <c r="R147" i="4"/>
  <c r="T200" i="4"/>
  <c r="BK245" i="4"/>
  <c r="BK235" i="4" s="1"/>
  <c r="J235" i="4" s="1"/>
  <c r="J104" i="4" s="1"/>
  <c r="P135" i="6"/>
  <c r="P134" i="6" s="1"/>
  <c r="T156" i="6"/>
  <c r="BK195" i="6"/>
  <c r="J195" i="6" s="1"/>
  <c r="J102" i="6" s="1"/>
  <c r="R207" i="6"/>
  <c r="R206" i="6" s="1"/>
  <c r="P221" i="6"/>
  <c r="T225" i="6"/>
  <c r="P232" i="6"/>
  <c r="T235" i="6"/>
  <c r="P244" i="6"/>
  <c r="BK125" i="7"/>
  <c r="BK131" i="7"/>
  <c r="J131" i="7"/>
  <c r="J99" i="7" s="1"/>
  <c r="R131" i="7"/>
  <c r="T139" i="7"/>
  <c r="P150" i="7"/>
  <c r="T150" i="7"/>
  <c r="BK497" i="3"/>
  <c r="J497" i="3" s="1"/>
  <c r="J112" i="3" s="1"/>
  <c r="BK214" i="6"/>
  <c r="J214" i="6" s="1"/>
  <c r="J105" i="6" s="1"/>
  <c r="BK233" i="4"/>
  <c r="J233" i="4" s="1"/>
  <c r="J103" i="4" s="1"/>
  <c r="BK154" i="6"/>
  <c r="J154" i="6" s="1"/>
  <c r="J99" i="6" s="1"/>
  <c r="BK499" i="2"/>
  <c r="J499" i="2" s="1"/>
  <c r="J111" i="2" s="1"/>
  <c r="BK501" i="2"/>
  <c r="J501" i="2" s="1"/>
  <c r="J112" i="2" s="1"/>
  <c r="BK503" i="2"/>
  <c r="J503" i="2" s="1"/>
  <c r="J113" i="2" s="1"/>
  <c r="BK742" i="2"/>
  <c r="J742" i="2" s="1"/>
  <c r="J123" i="2" s="1"/>
  <c r="BK470" i="2"/>
  <c r="J470" i="2" s="1"/>
  <c r="J109" i="2" s="1"/>
  <c r="BK466" i="3"/>
  <c r="J466" i="3" s="1"/>
  <c r="J109" i="3" s="1"/>
  <c r="BK495" i="3"/>
  <c r="J495" i="3" s="1"/>
  <c r="J111" i="3" s="1"/>
  <c r="BK676" i="3"/>
  <c r="J676" i="3" s="1"/>
  <c r="J123" i="3" s="1"/>
  <c r="BK199" i="5"/>
  <c r="J199" i="5" s="1"/>
  <c r="J102" i="5" s="1"/>
  <c r="BK202" i="5"/>
  <c r="J202" i="5" s="1"/>
  <c r="J104" i="5" s="1"/>
  <c r="BK146" i="7"/>
  <c r="J146" i="7" s="1"/>
  <c r="J101" i="7" s="1"/>
  <c r="BK350" i="2"/>
  <c r="J350" i="2" s="1"/>
  <c r="J104" i="2" s="1"/>
  <c r="BK499" i="3"/>
  <c r="J499" i="3" s="1"/>
  <c r="J113" i="3" s="1"/>
  <c r="BK344" i="3"/>
  <c r="J344" i="3" s="1"/>
  <c r="J104" i="3" s="1"/>
  <c r="BK148" i="7"/>
  <c r="J148" i="7" s="1"/>
  <c r="J102" i="7" s="1"/>
  <c r="F92" i="7"/>
  <c r="BF129" i="7"/>
  <c r="BF135" i="7"/>
  <c r="BF144" i="7"/>
  <c r="BF149" i="7"/>
  <c r="J135" i="6"/>
  <c r="J98" i="6" s="1"/>
  <c r="J117" i="7"/>
  <c r="BF132" i="7"/>
  <c r="BF133" i="7"/>
  <c r="BF134" i="7"/>
  <c r="BF142" i="7"/>
  <c r="BF147" i="7"/>
  <c r="BF128" i="7"/>
  <c r="BF138" i="7"/>
  <c r="BF140" i="7"/>
  <c r="BF126" i="7"/>
  <c r="BF137" i="7"/>
  <c r="BF141" i="7"/>
  <c r="BF145" i="7"/>
  <c r="BF151" i="7"/>
  <c r="BF152" i="7"/>
  <c r="E85" i="7"/>
  <c r="BF127" i="7"/>
  <c r="BF153" i="7"/>
  <c r="BF130" i="7"/>
  <c r="BF136" i="7"/>
  <c r="BF143" i="7"/>
  <c r="BF155" i="7"/>
  <c r="J127" i="5"/>
  <c r="J98" i="5" s="1"/>
  <c r="BE145" i="6"/>
  <c r="BE178" i="6"/>
  <c r="BE193" i="6"/>
  <c r="BE194" i="6"/>
  <c r="BE200" i="6"/>
  <c r="BE203" i="6"/>
  <c r="BE209" i="6"/>
  <c r="BE212" i="6"/>
  <c r="BE215" i="6"/>
  <c r="BE218" i="6"/>
  <c r="BE220" i="6"/>
  <c r="BE224" i="6"/>
  <c r="BE234" i="6"/>
  <c r="BE236" i="6"/>
  <c r="E123" i="6"/>
  <c r="J127" i="6"/>
  <c r="BE139" i="6"/>
  <c r="BE146" i="6"/>
  <c r="BE152" i="6"/>
  <c r="BE163" i="6"/>
  <c r="BE175" i="6"/>
  <c r="BE177" i="6"/>
  <c r="BE189" i="6"/>
  <c r="BE199" i="6"/>
  <c r="BE208" i="6"/>
  <c r="BE217" i="6"/>
  <c r="BE219" i="6"/>
  <c r="BE222" i="6"/>
  <c r="BE223" i="6"/>
  <c r="BE227" i="6"/>
  <c r="BE231" i="6"/>
  <c r="BE238" i="6"/>
  <c r="BE239" i="6"/>
  <c r="F92" i="6"/>
  <c r="BE137" i="6"/>
  <c r="BE141" i="6"/>
  <c r="BE142" i="6"/>
  <c r="BE143" i="6"/>
  <c r="BE158" i="6"/>
  <c r="BE162" i="6"/>
  <c r="BE167" i="6"/>
  <c r="BE169" i="6"/>
  <c r="BE170" i="6"/>
  <c r="BE172" i="6"/>
  <c r="BE173" i="6"/>
  <c r="BE182" i="6"/>
  <c r="BE185" i="6"/>
  <c r="BE190" i="6"/>
  <c r="BE192" i="6"/>
  <c r="BE202" i="6"/>
  <c r="BE204" i="6"/>
  <c r="BE226" i="6"/>
  <c r="BE237" i="6"/>
  <c r="J129" i="6"/>
  <c r="BE136" i="6"/>
  <c r="BE147" i="6"/>
  <c r="BE161" i="6"/>
  <c r="BE183" i="6"/>
  <c r="BE186" i="6"/>
  <c r="BE197" i="6"/>
  <c r="BE198" i="6"/>
  <c r="BE205" i="6"/>
  <c r="BE211" i="6"/>
  <c r="BE230" i="6"/>
  <c r="BE245" i="6"/>
  <c r="BE138" i="6"/>
  <c r="BE140" i="6"/>
  <c r="BE144" i="6"/>
  <c r="BE149" i="6"/>
  <c r="BE151" i="6"/>
  <c r="BE153" i="6"/>
  <c r="BE159" i="6"/>
  <c r="BE160" i="6"/>
  <c r="BE164" i="6"/>
  <c r="BE165" i="6"/>
  <c r="BE168" i="6"/>
  <c r="BE176" i="6"/>
  <c r="BE179" i="6"/>
  <c r="BE180" i="6"/>
  <c r="BE188" i="6"/>
  <c r="BE213" i="6"/>
  <c r="BE228" i="6"/>
  <c r="BE233" i="6"/>
  <c r="BE241" i="6"/>
  <c r="BE242" i="6"/>
  <c r="BE243" i="6"/>
  <c r="BE246" i="6"/>
  <c r="BE148" i="6"/>
  <c r="BE150" i="6"/>
  <c r="BE155" i="6"/>
  <c r="BE157" i="6"/>
  <c r="BE166" i="6"/>
  <c r="BE171" i="6"/>
  <c r="BE174" i="6"/>
  <c r="BE184" i="6"/>
  <c r="BE187" i="6"/>
  <c r="BE191" i="6"/>
  <c r="BE196" i="6"/>
  <c r="BE201" i="6"/>
  <c r="BE210" i="6"/>
  <c r="BF132" i="5"/>
  <c r="BF147" i="5"/>
  <c r="BF154" i="5"/>
  <c r="BF165" i="5"/>
  <c r="BF169" i="5"/>
  <c r="BF172" i="5"/>
  <c r="E85" i="5"/>
  <c r="F92" i="5"/>
  <c r="BF134" i="5"/>
  <c r="BF149" i="5"/>
  <c r="BF168" i="5"/>
  <c r="BF182" i="5"/>
  <c r="BF185" i="5"/>
  <c r="BF196" i="5"/>
  <c r="J119" i="5"/>
  <c r="BF166" i="5"/>
  <c r="BF188" i="5"/>
  <c r="BF194" i="5"/>
  <c r="BF198" i="5"/>
  <c r="BF200" i="5"/>
  <c r="BF205" i="5"/>
  <c r="BF207" i="5"/>
  <c r="BF138" i="5"/>
  <c r="BF151" i="5"/>
  <c r="BF158" i="5"/>
  <c r="BF167" i="5"/>
  <c r="BF179" i="5"/>
  <c r="BF191" i="5"/>
  <c r="BF197" i="5"/>
  <c r="BF128" i="5"/>
  <c r="BF144" i="5"/>
  <c r="BF145" i="5"/>
  <c r="BF161" i="5"/>
  <c r="BF170" i="5"/>
  <c r="BF174" i="5"/>
  <c r="BF178" i="5"/>
  <c r="BF203" i="5"/>
  <c r="BF208" i="5"/>
  <c r="BF136" i="5"/>
  <c r="BF142" i="5"/>
  <c r="BF180" i="5"/>
  <c r="BF183" i="5"/>
  <c r="BF190" i="5"/>
  <c r="BF195" i="5"/>
  <c r="BK145" i="3"/>
  <c r="J145" i="3" s="1"/>
  <c r="J97" i="3" s="1"/>
  <c r="BF145" i="4"/>
  <c r="BF158" i="4"/>
  <c r="BF199" i="4"/>
  <c r="BF205" i="4"/>
  <c r="BF217" i="4"/>
  <c r="BF229" i="4"/>
  <c r="BF232" i="4"/>
  <c r="BF246" i="4"/>
  <c r="BF251" i="4"/>
  <c r="J347" i="3"/>
  <c r="J106" i="3" s="1"/>
  <c r="BF131" i="4"/>
  <c r="BF167" i="4"/>
  <c r="BF176" i="4"/>
  <c r="BF183" i="4"/>
  <c r="BF215" i="4"/>
  <c r="BF218" i="4"/>
  <c r="BF225" i="4"/>
  <c r="BF231" i="4"/>
  <c r="BF239" i="4"/>
  <c r="BF242" i="4"/>
  <c r="BF250" i="4"/>
  <c r="E85" i="4"/>
  <c r="BF129" i="4"/>
  <c r="BF140" i="4"/>
  <c r="BF151" i="4"/>
  <c r="BF174" i="4"/>
  <c r="BF178" i="4"/>
  <c r="BF181" i="4"/>
  <c r="BF185" i="4"/>
  <c r="BF198" i="4"/>
  <c r="BF201" i="4"/>
  <c r="BF203" i="4"/>
  <c r="BF237" i="4"/>
  <c r="BF241" i="4"/>
  <c r="F92" i="4"/>
  <c r="BF141" i="4"/>
  <c r="BF142" i="4"/>
  <c r="BF144" i="4"/>
  <c r="BF148" i="4"/>
  <c r="BF152" i="4"/>
  <c r="BF163" i="4"/>
  <c r="BF187" i="4"/>
  <c r="BF190" i="4"/>
  <c r="BF202" i="4"/>
  <c r="BF204" i="4"/>
  <c r="BF220" i="4"/>
  <c r="BF244" i="4"/>
  <c r="BF248" i="4"/>
  <c r="BF256" i="4"/>
  <c r="BF257" i="4"/>
  <c r="BF149" i="4"/>
  <c r="BF153" i="4"/>
  <c r="BF196" i="4"/>
  <c r="BF212" i="4"/>
  <c r="BF253" i="4"/>
  <c r="J89" i="4"/>
  <c r="BF138" i="4"/>
  <c r="BF156" i="4"/>
  <c r="BF192" i="4"/>
  <c r="BF206" i="4"/>
  <c r="BF210" i="4"/>
  <c r="BF214" i="4"/>
  <c r="BF234" i="4"/>
  <c r="F92" i="3"/>
  <c r="BF149" i="3"/>
  <c r="BF153" i="3"/>
  <c r="BF157" i="3"/>
  <c r="BF174" i="3"/>
  <c r="BF188" i="3"/>
  <c r="BF195" i="3"/>
  <c r="BF198" i="3"/>
  <c r="BF211" i="3"/>
  <c r="BF230" i="3"/>
  <c r="BF248" i="3"/>
  <c r="BF281" i="3"/>
  <c r="BF297" i="3"/>
  <c r="BF298" i="3"/>
  <c r="BF309" i="3"/>
  <c r="BF312" i="3"/>
  <c r="BF313" i="3"/>
  <c r="BF317" i="3"/>
  <c r="BF327" i="3"/>
  <c r="BF340" i="3"/>
  <c r="BF345" i="3"/>
  <c r="BF348" i="3"/>
  <c r="BF362" i="3"/>
  <c r="BF378" i="3"/>
  <c r="BF379" i="3"/>
  <c r="BF400" i="3"/>
  <c r="BF406" i="3"/>
  <c r="BF408" i="3"/>
  <c r="BF417" i="3"/>
  <c r="BF424" i="3"/>
  <c r="BF443" i="3"/>
  <c r="BF460" i="3"/>
  <c r="BF463" i="3"/>
  <c r="BF479" i="3"/>
  <c r="BF481" i="3"/>
  <c r="BF500" i="3"/>
  <c r="BF516" i="3"/>
  <c r="BF533" i="3"/>
  <c r="BF548" i="3"/>
  <c r="BF549" i="3"/>
  <c r="BF550" i="3"/>
  <c r="BF553" i="3"/>
  <c r="BF560" i="3"/>
  <c r="BF570" i="3"/>
  <c r="BF572" i="3"/>
  <c r="BF577" i="3"/>
  <c r="BF578" i="3"/>
  <c r="BF579" i="3"/>
  <c r="BF580" i="3"/>
  <c r="BF582" i="3"/>
  <c r="BF609" i="3"/>
  <c r="BF615" i="3"/>
  <c r="BF623" i="3"/>
  <c r="BF651" i="3"/>
  <c r="BF660" i="3"/>
  <c r="BF664" i="3"/>
  <c r="BF668" i="3"/>
  <c r="BF670" i="3"/>
  <c r="BF687" i="3"/>
  <c r="J89" i="3"/>
  <c r="BF147" i="3"/>
  <c r="BF152" i="3"/>
  <c r="BF161" i="3"/>
  <c r="BF182" i="3"/>
  <c r="BF186" i="3"/>
  <c r="BF191" i="3"/>
  <c r="BF206" i="3"/>
  <c r="BF234" i="3"/>
  <c r="BF235" i="3"/>
  <c r="BF242" i="3"/>
  <c r="BF263" i="3"/>
  <c r="BF264" i="3"/>
  <c r="BF272" i="3"/>
  <c r="BF273" i="3"/>
  <c r="BF289" i="3"/>
  <c r="BF292" i="3"/>
  <c r="BF301" i="3"/>
  <c r="BF315" i="3"/>
  <c r="BF323" i="3"/>
  <c r="BF342" i="3"/>
  <c r="BF343" i="3"/>
  <c r="BF349" i="3"/>
  <c r="BF353" i="3"/>
  <c r="BF366" i="3"/>
  <c r="BF381" i="3"/>
  <c r="BF393" i="3"/>
  <c r="BF397" i="3"/>
  <c r="BF403" i="3"/>
  <c r="BF405" i="3"/>
  <c r="BF411" i="3"/>
  <c r="BF418" i="3"/>
  <c r="BF426" i="3"/>
  <c r="BF427" i="3"/>
  <c r="BF441" i="3"/>
  <c r="BF447" i="3"/>
  <c r="BF449" i="3"/>
  <c r="BF451" i="3"/>
  <c r="BF462" i="3"/>
  <c r="BF465" i="3"/>
  <c r="BF493" i="3"/>
  <c r="BF498" i="3"/>
  <c r="BF507" i="3"/>
  <c r="BF519" i="3"/>
  <c r="BF521" i="3"/>
  <c r="BF545" i="3"/>
  <c r="BF589" i="3"/>
  <c r="BF613" i="3"/>
  <c r="BF641" i="3"/>
  <c r="BF646" i="3"/>
  <c r="BF649" i="3"/>
  <c r="BK145" i="2"/>
  <c r="J145" i="2" s="1"/>
  <c r="J97" i="2" s="1"/>
  <c r="J353" i="2"/>
  <c r="J106" i="2" s="1"/>
  <c r="E85" i="3"/>
  <c r="BF169" i="3"/>
  <c r="BF176" i="3"/>
  <c r="BF189" i="3"/>
  <c r="BF192" i="3"/>
  <c r="BF197" i="3"/>
  <c r="BF214" i="3"/>
  <c r="BF220" i="3"/>
  <c r="BF225" i="3"/>
  <c r="BF233" i="3"/>
  <c r="BF238" i="3"/>
  <c r="BF275" i="3"/>
  <c r="BF284" i="3"/>
  <c r="BF291" i="3"/>
  <c r="BF294" i="3"/>
  <c r="BF307" i="3"/>
  <c r="BF314" i="3"/>
  <c r="BF320" i="3"/>
  <c r="BF321" i="3"/>
  <c r="BF329" i="3"/>
  <c r="BF330" i="3"/>
  <c r="BF333" i="3"/>
  <c r="BF338" i="3"/>
  <c r="BF351" i="3"/>
  <c r="BF373" i="3"/>
  <c r="BF375" i="3"/>
  <c r="BF389" i="3"/>
  <c r="BF390" i="3"/>
  <c r="BF396" i="3"/>
  <c r="BF399" i="3"/>
  <c r="BF409" i="3"/>
  <c r="BF415" i="3"/>
  <c r="BF453" i="3"/>
  <c r="BF467" i="3"/>
  <c r="BF477" i="3"/>
  <c r="BF489" i="3"/>
  <c r="BF502" i="3"/>
  <c r="BF503" i="3"/>
  <c r="BF505" i="3"/>
  <c r="BF506" i="3"/>
  <c r="BF512" i="3"/>
  <c r="BF513" i="3"/>
  <c r="BF518" i="3"/>
  <c r="BF538" i="3"/>
  <c r="BF540" i="3"/>
  <c r="BF547" i="3"/>
  <c r="BF552" i="3"/>
  <c r="BF575" i="3"/>
  <c r="BF585" i="3"/>
  <c r="BF606" i="3"/>
  <c r="BF621" i="3"/>
  <c r="BF625" i="3"/>
  <c r="BF630" i="3"/>
  <c r="BF631" i="3"/>
  <c r="BF666" i="3"/>
  <c r="BF675" i="3"/>
  <c r="BF677" i="3"/>
  <c r="BF686" i="3"/>
  <c r="BF150" i="3"/>
  <c r="BF154" i="3"/>
  <c r="BF165" i="3"/>
  <c r="BF184" i="3"/>
  <c r="BF194" i="3"/>
  <c r="BF209" i="3"/>
  <c r="BF218" i="3"/>
  <c r="BF232" i="3"/>
  <c r="BF250" i="3"/>
  <c r="BF251" i="3"/>
  <c r="BF279" i="3"/>
  <c r="BF282" i="3"/>
  <c r="BF286" i="3"/>
  <c r="BF288" i="3"/>
  <c r="BF303" i="3"/>
  <c r="BF318" i="3"/>
  <c r="BF319" i="3"/>
  <c r="BF339" i="3"/>
  <c r="BF341" i="3"/>
  <c r="BF358" i="3"/>
  <c r="BF368" i="3"/>
  <c r="BF369" i="3"/>
  <c r="BF387" i="3"/>
  <c r="BF402" i="3"/>
  <c r="BF421" i="3"/>
  <c r="BF429" i="3"/>
  <c r="BF431" i="3"/>
  <c r="BF437" i="3"/>
  <c r="BF445" i="3"/>
  <c r="BF455" i="3"/>
  <c r="BF469" i="3"/>
  <c r="BF473" i="3"/>
  <c r="BF485" i="3"/>
  <c r="BF487" i="3"/>
  <c r="BF504" i="3"/>
  <c r="BF510" i="3"/>
  <c r="BF514" i="3"/>
  <c r="BF530" i="3"/>
  <c r="BF551" i="3"/>
  <c r="BF554" i="3"/>
  <c r="BF556" i="3"/>
  <c r="BF561" i="3"/>
  <c r="BF567" i="3"/>
  <c r="BF568" i="3"/>
  <c r="BF584" i="3"/>
  <c r="BF586" i="3"/>
  <c r="BF588" i="3"/>
  <c r="BF607" i="3"/>
  <c r="BF608" i="3"/>
  <c r="BF617" i="3"/>
  <c r="BF622" i="3"/>
  <c r="BF632" i="3"/>
  <c r="BF213" i="3"/>
  <c r="BF236" i="3"/>
  <c r="BF252" i="3"/>
  <c r="BF253" i="3"/>
  <c r="BF261" i="3"/>
  <c r="BF262" i="3"/>
  <c r="BF265" i="3"/>
  <c r="BF267" i="3"/>
  <c r="BF268" i="3"/>
  <c r="BF287" i="3"/>
  <c r="BF325" i="3"/>
  <c r="BF326" i="3"/>
  <c r="BF336" i="3"/>
  <c r="BF337" i="3"/>
  <c r="BF355" i="3"/>
  <c r="BF356" i="3"/>
  <c r="BF364" i="3"/>
  <c r="BF376" i="3"/>
  <c r="BF382" i="3"/>
  <c r="BF384" i="3"/>
  <c r="BF385" i="3"/>
  <c r="BF414" i="3"/>
  <c r="BF439" i="3"/>
  <c r="BF457" i="3"/>
  <c r="BF471" i="3"/>
  <c r="BF483" i="3"/>
  <c r="BF491" i="3"/>
  <c r="BF508" i="3"/>
  <c r="BF524" i="3"/>
  <c r="BF527" i="3"/>
  <c r="BF528" i="3"/>
  <c r="BF536" i="3"/>
  <c r="BF537" i="3"/>
  <c r="BF541" i="3"/>
  <c r="BF544" i="3"/>
  <c r="BF557" i="3"/>
  <c r="BF559" i="3"/>
  <c r="BF569" i="3"/>
  <c r="BF574" i="3"/>
  <c r="BF581" i="3"/>
  <c r="BF604" i="3"/>
  <c r="BF605" i="3"/>
  <c r="BF634" i="3"/>
  <c r="BF638" i="3"/>
  <c r="BF148" i="3"/>
  <c r="BF155" i="3"/>
  <c r="BF159" i="3"/>
  <c r="BF178" i="3"/>
  <c r="BF190" i="3"/>
  <c r="BF202" i="3"/>
  <c r="BF212" i="3"/>
  <c r="BF215" i="3"/>
  <c r="BF217" i="3"/>
  <c r="BF231" i="3"/>
  <c r="BF237" i="3"/>
  <c r="BF249" i="3"/>
  <c r="BF254" i="3"/>
  <c r="BF255" i="3"/>
  <c r="BF260" i="3"/>
  <c r="BF266" i="3"/>
  <c r="BF283" i="3"/>
  <c r="BF290" i="3"/>
  <c r="BF293" i="3"/>
  <c r="BF296" i="3"/>
  <c r="BF300" i="3"/>
  <c r="BF331" i="3"/>
  <c r="BF334" i="3"/>
  <c r="BF360" i="3"/>
  <c r="BF392" i="3"/>
  <c r="BF394" i="3"/>
  <c r="BF412" i="3"/>
  <c r="BF422" i="3"/>
  <c r="BF459" i="3"/>
  <c r="BF475" i="3"/>
  <c r="BF496" i="3"/>
  <c r="BF509" i="3"/>
  <c r="BF511" i="3"/>
  <c r="BF529" i="3"/>
  <c r="BF543" i="3"/>
  <c r="BF546" i="3"/>
  <c r="BF563" i="3"/>
  <c r="BF565" i="3"/>
  <c r="BF571" i="3"/>
  <c r="BF573" i="3"/>
  <c r="BF576" i="3"/>
  <c r="BF583" i="3"/>
  <c r="BF611" i="3"/>
  <c r="BF612" i="3"/>
  <c r="BF619" i="3"/>
  <c r="BF626" i="3"/>
  <c r="BF633" i="3"/>
  <c r="BF650" i="3"/>
  <c r="BF653" i="3"/>
  <c r="F92" i="2"/>
  <c r="BF147" i="2"/>
  <c r="BF156" i="2"/>
  <c r="BF162" i="2"/>
  <c r="BF198" i="2"/>
  <c r="BF199" i="2"/>
  <c r="BF233" i="2"/>
  <c r="BF245" i="2"/>
  <c r="BF250" i="2"/>
  <c r="BF272" i="2"/>
  <c r="BF287" i="2"/>
  <c r="BF291" i="2"/>
  <c r="BF298" i="2"/>
  <c r="BF300" i="2"/>
  <c r="BF313" i="2"/>
  <c r="BF327" i="2"/>
  <c r="BF341" i="2"/>
  <c r="BF357" i="2"/>
  <c r="BF375" i="2"/>
  <c r="BF381" i="2"/>
  <c r="BF390" i="2"/>
  <c r="BF402" i="2"/>
  <c r="BF409" i="2"/>
  <c r="BF411" i="2"/>
  <c r="BF417" i="2"/>
  <c r="BF421" i="2"/>
  <c r="BF426" i="2"/>
  <c r="BF430" i="2"/>
  <c r="BF445" i="2"/>
  <c r="BF451" i="2"/>
  <c r="BF466" i="2"/>
  <c r="BF473" i="2"/>
  <c r="BF510" i="2"/>
  <c r="BF516" i="2"/>
  <c r="BF518" i="2"/>
  <c r="BF541" i="2"/>
  <c r="BF550" i="2"/>
  <c r="BF551" i="2"/>
  <c r="BF552" i="2"/>
  <c r="BF555" i="2"/>
  <c r="BF557" i="2"/>
  <c r="BF563" i="2"/>
  <c r="BF567" i="2"/>
  <c r="BF572" i="2"/>
  <c r="BF576" i="2"/>
  <c r="BF586" i="2"/>
  <c r="BF590" i="2"/>
  <c r="BF754" i="2"/>
  <c r="BF148" i="2"/>
  <c r="BF175" i="2"/>
  <c r="BF183" i="2"/>
  <c r="BF189" i="2"/>
  <c r="BF190" i="2"/>
  <c r="BF195" i="2"/>
  <c r="BF196" i="2"/>
  <c r="BF207" i="2"/>
  <c r="BF214" i="2"/>
  <c r="BF226" i="2"/>
  <c r="BF235" i="2"/>
  <c r="BF236" i="2"/>
  <c r="BF267" i="2"/>
  <c r="BF283" i="2"/>
  <c r="BF295" i="2"/>
  <c r="BF301" i="2"/>
  <c r="BF318" i="2"/>
  <c r="BF333" i="2"/>
  <c r="BF334" i="2"/>
  <c r="BF348" i="2"/>
  <c r="BF354" i="2"/>
  <c r="BF400" i="2"/>
  <c r="BF403" i="2"/>
  <c r="BF405" i="2"/>
  <c r="BF449" i="2"/>
  <c r="BF461" i="2"/>
  <c r="BF467" i="2"/>
  <c r="BF471" i="2"/>
  <c r="BF479" i="2"/>
  <c r="BF481" i="2"/>
  <c r="BF485" i="2"/>
  <c r="BF489" i="2"/>
  <c r="BF502" i="2"/>
  <c r="BF515" i="2"/>
  <c r="BF525" i="2"/>
  <c r="BF537" i="2"/>
  <c r="BF540" i="2"/>
  <c r="BF554" i="2"/>
  <c r="BF556" i="2"/>
  <c r="BF581" i="2"/>
  <c r="BF584" i="2"/>
  <c r="BF588" i="2"/>
  <c r="BF728" i="2"/>
  <c r="BF153" i="2"/>
  <c r="BF160" i="2"/>
  <c r="BF213" i="2"/>
  <c r="BF221" i="2"/>
  <c r="BF232" i="2"/>
  <c r="BF252" i="2"/>
  <c r="BF258" i="2"/>
  <c r="BF271" i="2"/>
  <c r="BF276" i="2"/>
  <c r="BF279" i="2"/>
  <c r="BF290" i="2"/>
  <c r="BF292" i="2"/>
  <c r="BF302" i="2"/>
  <c r="BF305" i="2"/>
  <c r="BF342" i="2"/>
  <c r="BF343" i="2"/>
  <c r="BF351" i="2"/>
  <c r="BF370" i="2"/>
  <c r="BF374" i="2"/>
  <c r="BF387" i="2"/>
  <c r="BF393" i="2"/>
  <c r="BF395" i="2"/>
  <c r="BF396" i="2"/>
  <c r="BF406" i="2"/>
  <c r="BF408" i="2"/>
  <c r="BF414" i="2"/>
  <c r="BF415" i="2"/>
  <c r="BF425" i="2"/>
  <c r="BF453" i="2"/>
  <c r="BF459" i="2"/>
  <c r="BF483" i="2"/>
  <c r="BF487" i="2"/>
  <c r="BF493" i="2"/>
  <c r="BF497" i="2"/>
  <c r="BF504" i="2"/>
  <c r="BF506" i="2"/>
  <c r="BF507" i="2"/>
  <c r="BF511" i="2"/>
  <c r="BF512" i="2"/>
  <c r="BF522" i="2"/>
  <c r="BF523" i="2"/>
  <c r="BF532" i="2"/>
  <c r="BF542" i="2"/>
  <c r="BF545" i="2"/>
  <c r="BF548" i="2"/>
  <c r="BF553" i="2"/>
  <c r="BF578" i="2"/>
  <c r="BF579" i="2"/>
  <c r="BF589" i="2"/>
  <c r="BF591" i="2"/>
  <c r="BF592" i="2"/>
  <c r="BF737" i="2"/>
  <c r="E85" i="2"/>
  <c r="J138" i="2"/>
  <c r="BF150" i="2"/>
  <c r="BF155" i="2"/>
  <c r="BF166" i="2"/>
  <c r="BF193" i="2"/>
  <c r="BF203" i="2"/>
  <c r="BF231" i="2"/>
  <c r="BF240" i="2"/>
  <c r="BF241" i="2"/>
  <c r="BF294" i="2"/>
  <c r="BF311" i="2"/>
  <c r="BF317" i="2"/>
  <c r="BF322" i="2"/>
  <c r="BF329" i="2"/>
  <c r="BF337" i="2"/>
  <c r="BF338" i="2"/>
  <c r="BF340" i="2"/>
  <c r="BF344" i="2"/>
  <c r="BF345" i="2"/>
  <c r="BF346" i="2"/>
  <c r="BF347" i="2"/>
  <c r="BF359" i="2"/>
  <c r="BF361" i="2"/>
  <c r="BF382" i="2"/>
  <c r="BF384" i="2"/>
  <c r="BF385" i="2"/>
  <c r="BF398" i="2"/>
  <c r="BF412" i="2"/>
  <c r="BF418" i="2"/>
  <c r="BF420" i="2"/>
  <c r="BF441" i="2"/>
  <c r="BF455" i="2"/>
  <c r="BF463" i="2"/>
  <c r="BF469" i="2"/>
  <c r="BF475" i="2"/>
  <c r="BF495" i="2"/>
  <c r="BF500" i="2"/>
  <c r="BF514" i="2"/>
  <c r="BF517" i="2"/>
  <c r="BF531" i="2"/>
  <c r="BF564" i="2"/>
  <c r="BF565" i="2"/>
  <c r="BF569" i="2"/>
  <c r="BF593" i="2"/>
  <c r="BF596" i="2"/>
  <c r="BF597" i="2"/>
  <c r="BF598" i="2"/>
  <c r="BF599" i="2"/>
  <c r="BF601" i="2"/>
  <c r="BF624" i="2"/>
  <c r="BF625" i="2"/>
  <c r="BF640" i="2"/>
  <c r="BF641" i="2"/>
  <c r="BF642" i="2"/>
  <c r="BF643" i="2"/>
  <c r="BF644" i="2"/>
  <c r="BF645" i="2"/>
  <c r="BF647" i="2"/>
  <c r="BF648" i="2"/>
  <c r="BF649" i="2"/>
  <c r="BF651" i="2"/>
  <c r="BF653" i="2"/>
  <c r="BF655" i="2"/>
  <c r="BF657" i="2"/>
  <c r="BF658" i="2"/>
  <c r="BF659" i="2"/>
  <c r="BF660" i="2"/>
  <c r="BF661" i="2"/>
  <c r="BF663" i="2"/>
  <c r="BF667" i="2"/>
  <c r="BF668" i="2"/>
  <c r="BF669" i="2"/>
  <c r="BF670" i="2"/>
  <c r="BF671" i="2"/>
  <c r="BF673" i="2"/>
  <c r="BF674" i="2"/>
  <c r="BF678" i="2"/>
  <c r="BF679" i="2"/>
  <c r="BF680" i="2"/>
  <c r="BF681" i="2"/>
  <c r="BF682" i="2"/>
  <c r="BF687" i="2"/>
  <c r="BF690" i="2"/>
  <c r="BF695" i="2"/>
  <c r="BF698" i="2"/>
  <c r="BF699" i="2"/>
  <c r="BF700" i="2"/>
  <c r="BF702" i="2"/>
  <c r="BF704" i="2"/>
  <c r="BF706" i="2"/>
  <c r="BF716" i="2"/>
  <c r="BF720" i="2"/>
  <c r="BF722" i="2"/>
  <c r="BF724" i="2"/>
  <c r="BF726" i="2"/>
  <c r="BF741" i="2"/>
  <c r="BF179" i="2"/>
  <c r="BF185" i="2"/>
  <c r="BF187" i="2"/>
  <c r="BF210" i="2"/>
  <c r="BF212" i="2"/>
  <c r="BF234" i="2"/>
  <c r="BF238" i="2"/>
  <c r="BF239" i="2"/>
  <c r="BF264" i="2"/>
  <c r="BF266" i="2"/>
  <c r="BF268" i="2"/>
  <c r="BF285" i="2"/>
  <c r="BF286" i="2"/>
  <c r="BF297" i="2"/>
  <c r="BF307" i="2"/>
  <c r="BF319" i="2"/>
  <c r="BF324" i="2"/>
  <c r="BF331" i="2"/>
  <c r="BF366" i="2"/>
  <c r="BF372" i="2"/>
  <c r="BF435" i="2"/>
  <c r="BF457" i="2"/>
  <c r="BF508" i="2"/>
  <c r="BF513" i="2"/>
  <c r="BF520" i="2"/>
  <c r="BF528" i="2"/>
  <c r="BF544" i="2"/>
  <c r="BF549" i="2"/>
  <c r="BF561" i="2"/>
  <c r="BF571" i="2"/>
  <c r="BF573" i="2"/>
  <c r="BF577" i="2"/>
  <c r="BF580" i="2"/>
  <c r="BF582" i="2"/>
  <c r="BF583" i="2"/>
  <c r="BF594" i="2"/>
  <c r="BF595" i="2"/>
  <c r="BF149" i="2"/>
  <c r="BF154" i="2"/>
  <c r="BF158" i="2"/>
  <c r="BF170" i="2"/>
  <c r="BF177" i="2"/>
  <c r="BF191" i="2"/>
  <c r="BF192" i="2"/>
  <c r="BF215" i="2"/>
  <c r="BF216" i="2"/>
  <c r="BF218" i="2"/>
  <c r="BF219" i="2"/>
  <c r="BF237" i="2"/>
  <c r="BF253" i="2"/>
  <c r="BF254" i="2"/>
  <c r="BF255" i="2"/>
  <c r="BF256" i="2"/>
  <c r="BF257" i="2"/>
  <c r="BF259" i="2"/>
  <c r="BF265" i="2"/>
  <c r="BF269" i="2"/>
  <c r="BF270" i="2"/>
  <c r="BF277" i="2"/>
  <c r="BF288" i="2"/>
  <c r="BF293" i="2"/>
  <c r="BF296" i="2"/>
  <c r="BF304" i="2"/>
  <c r="BF316" i="2"/>
  <c r="BF321" i="2"/>
  <c r="BF323" i="2"/>
  <c r="BF325" i="2"/>
  <c r="BF330" i="2"/>
  <c r="BF335" i="2"/>
  <c r="BF355" i="2"/>
  <c r="BF362" i="2"/>
  <c r="BF364" i="2"/>
  <c r="BF368" i="2"/>
  <c r="BF379" i="2"/>
  <c r="BF388" i="2"/>
  <c r="BF391" i="2"/>
  <c r="BF399" i="2"/>
  <c r="BF423" i="2"/>
  <c r="BF428" i="2"/>
  <c r="BF431" i="2"/>
  <c r="BF433" i="2"/>
  <c r="BF443" i="2"/>
  <c r="BF447" i="2"/>
  <c r="BF464" i="2"/>
  <c r="BF477" i="2"/>
  <c r="BF491" i="2"/>
  <c r="BF509" i="2"/>
  <c r="BF533" i="2"/>
  <c r="BF534" i="2"/>
  <c r="BF547" i="2"/>
  <c r="BF558" i="2"/>
  <c r="BF560" i="2"/>
  <c r="BF574" i="2"/>
  <c r="BF575" i="2"/>
  <c r="BF585" i="2"/>
  <c r="BF587" i="2"/>
  <c r="BF733" i="2"/>
  <c r="BF739" i="2"/>
  <c r="BF740" i="2"/>
  <c r="BF743" i="2"/>
  <c r="BF753" i="2"/>
  <c r="J33" i="2"/>
  <c r="AV95" i="1" s="1"/>
  <c r="F33" i="4"/>
  <c r="AZ97" i="1" s="1"/>
  <c r="F36" i="4"/>
  <c r="BC97" i="1" s="1"/>
  <c r="F37" i="4"/>
  <c r="BD97" i="1" s="1"/>
  <c r="F35" i="5"/>
  <c r="BB98" i="1" s="1"/>
  <c r="F34" i="6"/>
  <c r="BA99" i="1" s="1"/>
  <c r="F35" i="7"/>
  <c r="BB100" i="1" s="1"/>
  <c r="F35" i="3"/>
  <c r="BB96" i="1" s="1"/>
  <c r="J33" i="3"/>
  <c r="AV96" i="1" s="1"/>
  <c r="F37" i="5"/>
  <c r="BD98" i="1" s="1"/>
  <c r="F35" i="6"/>
  <c r="BB99" i="1" s="1"/>
  <c r="F36" i="7"/>
  <c r="BC100" i="1" s="1"/>
  <c r="F37" i="2"/>
  <c r="BD95" i="1" s="1"/>
  <c r="F37" i="3"/>
  <c r="BD96" i="1" s="1"/>
  <c r="J34" i="6"/>
  <c r="AW99" i="1" s="1"/>
  <c r="F37" i="7"/>
  <c r="BD100" i="1" s="1"/>
  <c r="F35" i="2"/>
  <c r="BB95" i="1" s="1"/>
  <c r="F36" i="3"/>
  <c r="BC96" i="1" s="1"/>
  <c r="F33" i="7"/>
  <c r="AZ100" i="1" s="1"/>
  <c r="F36" i="2"/>
  <c r="BC95" i="1" s="1"/>
  <c r="F33" i="3"/>
  <c r="AZ96" i="1" s="1"/>
  <c r="F37" i="6"/>
  <c r="BD99" i="1" s="1"/>
  <c r="J33" i="7"/>
  <c r="AV100" i="1" s="1"/>
  <c r="F33" i="2"/>
  <c r="AZ95" i="1" s="1"/>
  <c r="J33" i="4"/>
  <c r="AV97" i="1" s="1"/>
  <c r="F35" i="4"/>
  <c r="BB97" i="1" s="1"/>
  <c r="F33" i="5"/>
  <c r="AZ98" i="1" s="1"/>
  <c r="J33" i="5"/>
  <c r="AV98" i="1" s="1"/>
  <c r="F36" i="5"/>
  <c r="BC98" i="1" s="1"/>
  <c r="F36" i="6"/>
  <c r="BC99" i="1" s="1"/>
  <c r="J245" i="4" l="1"/>
  <c r="J106" i="4" s="1"/>
  <c r="J128" i="4"/>
  <c r="J98" i="4" s="1"/>
  <c r="T352" i="2"/>
  <c r="P124" i="7"/>
  <c r="P123" i="7"/>
  <c r="AU100" i="1" s="1"/>
  <c r="P145" i="3"/>
  <c r="P144" i="3"/>
  <c r="AU96" i="1"/>
  <c r="R127" i="4"/>
  <c r="R126" i="4"/>
  <c r="T126" i="5"/>
  <c r="T125" i="5" s="1"/>
  <c r="T124" i="7"/>
  <c r="T123" i="7"/>
  <c r="P145" i="2"/>
  <c r="BK346" i="3"/>
  <c r="BK144" i="3" s="1"/>
  <c r="J144" i="3" s="1"/>
  <c r="J96" i="3" s="1"/>
  <c r="T145" i="2"/>
  <c r="T144" i="2" s="1"/>
  <c r="T235" i="4"/>
  <c r="T127" i="4"/>
  <c r="T126" i="4" s="1"/>
  <c r="T206" i="6"/>
  <c r="R125" i="5"/>
  <c r="R124" i="7"/>
  <c r="R123" i="7"/>
  <c r="R352" i="2"/>
  <c r="P127" i="4"/>
  <c r="R346" i="3"/>
  <c r="R144" i="3" s="1"/>
  <c r="BK124" i="7"/>
  <c r="J124" i="7"/>
  <c r="J97" i="7"/>
  <c r="T346" i="3"/>
  <c r="T144" i="3"/>
  <c r="T134" i="6"/>
  <c r="T133" i="6"/>
  <c r="P352" i="2"/>
  <c r="R134" i="6"/>
  <c r="R133" i="6" s="1"/>
  <c r="P206" i="6"/>
  <c r="P133" i="6" s="1"/>
  <c r="AU99" i="1" s="1"/>
  <c r="P235" i="4"/>
  <c r="BK352" i="2"/>
  <c r="J352" i="2" s="1"/>
  <c r="J105" i="2" s="1"/>
  <c r="P126" i="5"/>
  <c r="P125" i="5"/>
  <c r="AU98" i="1"/>
  <c r="R145" i="2"/>
  <c r="R144" i="2" s="1"/>
  <c r="BK201" i="5"/>
  <c r="J201" i="5" s="1"/>
  <c r="J103" i="5" s="1"/>
  <c r="BK126" i="5"/>
  <c r="BK125" i="5"/>
  <c r="J125" i="5" s="1"/>
  <c r="J30" i="5" s="1"/>
  <c r="AG98" i="1" s="1"/>
  <c r="BK134" i="6"/>
  <c r="BK206" i="6"/>
  <c r="J206" i="6"/>
  <c r="J103" i="6"/>
  <c r="J125" i="7"/>
  <c r="J98" i="7" s="1"/>
  <c r="BK126" i="4"/>
  <c r="J126" i="4" s="1"/>
  <c r="J30" i="4" s="1"/>
  <c r="AG97" i="1" s="1"/>
  <c r="F34" i="2"/>
  <c r="BA95" i="1"/>
  <c r="J34" i="3"/>
  <c r="AW96" i="1" s="1"/>
  <c r="AT96" i="1" s="1"/>
  <c r="BB94" i="1"/>
  <c r="AX94" i="1"/>
  <c r="BD94" i="1"/>
  <c r="W33" i="1" s="1"/>
  <c r="BC94" i="1"/>
  <c r="AY94" i="1"/>
  <c r="F34" i="3"/>
  <c r="BA96" i="1"/>
  <c r="J34" i="7"/>
  <c r="AW100" i="1" s="1"/>
  <c r="AT100" i="1" s="1"/>
  <c r="J34" i="2"/>
  <c r="AW95" i="1" s="1"/>
  <c r="AT95" i="1" s="1"/>
  <c r="F34" i="4"/>
  <c r="BA97" i="1"/>
  <c r="J34" i="4"/>
  <c r="AW97" i="1"/>
  <c r="AT97" i="1"/>
  <c r="J34" i="5"/>
  <c r="AW98" i="1" s="1"/>
  <c r="AT98" i="1" s="1"/>
  <c r="F34" i="5"/>
  <c r="BA98" i="1"/>
  <c r="J33" i="6"/>
  <c r="AV99" i="1" s="1"/>
  <c r="AT99" i="1" s="1"/>
  <c r="F33" i="6"/>
  <c r="AZ99" i="1" s="1"/>
  <c r="AZ94" i="1" s="1"/>
  <c r="AV94" i="1" s="1"/>
  <c r="AK29" i="1" s="1"/>
  <c r="F34" i="7"/>
  <c r="BA100" i="1"/>
  <c r="AN98" i="1" l="1"/>
  <c r="BK144" i="2"/>
  <c r="J144" i="2" s="1"/>
  <c r="J30" i="2" s="1"/>
  <c r="AG95" i="1" s="1"/>
  <c r="J346" i="3"/>
  <c r="J105" i="3" s="1"/>
  <c r="P126" i="4"/>
  <c r="AU97" i="1"/>
  <c r="P144" i="2"/>
  <c r="AU95" i="1" s="1"/>
  <c r="BK133" i="6"/>
  <c r="J133" i="6"/>
  <c r="J96" i="6"/>
  <c r="J126" i="5"/>
  <c r="J97" i="5" s="1"/>
  <c r="J134" i="6"/>
  <c r="J97" i="6"/>
  <c r="BK123" i="7"/>
  <c r="J123" i="7"/>
  <c r="J96" i="5"/>
  <c r="AN97" i="1"/>
  <c r="J96" i="4"/>
  <c r="J39" i="5"/>
  <c r="J39" i="4"/>
  <c r="AN95" i="1"/>
  <c r="J96" i="2"/>
  <c r="J39" i="2"/>
  <c r="J30" i="3"/>
  <c r="AG96" i="1"/>
  <c r="W29" i="1"/>
  <c r="W31" i="1"/>
  <c r="J30" i="7"/>
  <c r="AG100" i="1" s="1"/>
  <c r="W32" i="1"/>
  <c r="BA94" i="1"/>
  <c r="AW94" i="1"/>
  <c r="AK30" i="1"/>
  <c r="J39" i="7" l="1"/>
  <c r="J96" i="7"/>
  <c r="J39" i="3"/>
  <c r="AN96" i="1"/>
  <c r="AN100" i="1"/>
  <c r="J30" i="6"/>
  <c r="AG99" i="1" s="1"/>
  <c r="AG94" i="1" s="1"/>
  <c r="AK26" i="1" s="1"/>
  <c r="AK35" i="1" s="1"/>
  <c r="AU94" i="1"/>
  <c r="AT94" i="1"/>
  <c r="W30" i="1"/>
  <c r="J39" i="6" l="1"/>
  <c r="AN94" i="1"/>
  <c r="AN9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1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13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17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19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1D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1F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23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25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29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2A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2C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2D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32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34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36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39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3A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3C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3E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40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4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46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48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4A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50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52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56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58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5A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5C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5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60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63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65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<sst xmlns="http://schemas.openxmlformats.org/spreadsheetml/2006/main" count="31074" uniqueCount="4115">
  <si>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</si>
  <si>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</si>
  <si>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</si>
  <si>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</si>
  <si>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</si>
  <si>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</si>
  <si>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</si>
  <si>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</si>
  <si>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</si>
  <si>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</si>
  <si>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</si>
  <si>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</si>
  <si>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</si>
  <si>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</si>
  <si>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</si>
  <si>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</si>
  <si>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</si>
  <si>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</si>
  <si>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</si>
  <si>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</si>
  <si>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</si>
  <si>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</si>
  <si>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</si>
  <si>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</si>
  <si>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</si>
  <si>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</si>
  <si>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</si>
  <si>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</si>
  <si>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</si>
  <si>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</si>
  <si>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</si>
  <si>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</si>
  <si>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</si>
  <si>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</si>
  <si>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</si>
  <si>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</si>
  <si>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</si>
  <si>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</si>
  <si>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</si>
  <si>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</si>
  <si>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</si>
  <si>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</si>
  <si>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</si>
  <si>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</si>
  <si>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</si>
  <si>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</si>
  <si>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</si>
  <si>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</si>
  <si>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</si>
  <si>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</si>
  <si>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</si>
  <si>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</si>
  <si>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</si>
  <si>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</si>
  <si>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</si>
  <si>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</si>
  <si>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</si>
  <si>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</si>
  <si>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</si>
  <si>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</si>
  <si>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</si>
  <si>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</si>
  <si>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</si>
  <si>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</si>
  <si>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</si>
  <si>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</si>
  <si>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</si>
  <si>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</si>
  <si>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</si>
  <si>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</si>
  <si>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</si>
  <si>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</si>
  <si>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</si>
  <si>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</si>
  <si>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</si>
  <si>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</si>
  <si>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</si>
  <si>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</si>
  <si>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</si>
  <si>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</si>
  <si>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</si>
  <si>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</si>
  <si>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</si>
  <si>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</si>
  <si>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</si>
  <si>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</si>
  <si>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</si>
  <si>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</si>
  <si>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</si>
  <si>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</si>
  <si>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</si>
  <si>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</si>
  <si>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{1aaf6913-a1ad-48da-892e-159bf6d85cdd}</t>
  </si>
  <si>
    <t>JC-D</t>
  </si>
  <si>
    <t>Venkovní objekty</t>
  </si>
  <si>
    <t>{6bbaaa8b-cd7d-490d-a6a4-80974d934a29}</t>
  </si>
  <si>
    <t>JC-E</t>
  </si>
  <si>
    <t>Sadové úpravy</t>
  </si>
  <si>
    <t>{70e211e9-5fa2-43a5-a3a9-734aba0abc12}</t>
  </si>
  <si>
    <t>2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</si>
  <si>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</si>
  <si>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</si>
  <si>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</si>
  <si>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</si>
  <si>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</si>
  <si>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</si>
  <si>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</si>
  <si>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</si>
  <si>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</si>
  <si>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</si>
  <si>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</si>
  <si>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</si>
  <si>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</si>
  <si>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</si>
  <si>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</si>
  <si>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</si>
  <si>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</si>
  <si>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</si>
  <si>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</si>
  <si>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</si>
  <si>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</si>
  <si>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</si>
  <si>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</si>
  <si>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</si>
  <si>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725 - Zdravotechnika - zařizovací předměty (doplňky)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</si>
  <si>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</si>
  <si>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</si>
  <si>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</si>
  <si>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</si>
  <si>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</si>
  <si>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</si>
  <si>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</si>
  <si>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</si>
  <si>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</si>
  <si>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</si>
  <si>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</si>
  <si>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</si>
  <si>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</si>
  <si>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</si>
  <si>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</si>
  <si>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</si>
  <si>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</si>
  <si>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</si>
  <si>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</si>
  <si>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</si>
  <si>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</si>
  <si>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</si>
  <si>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</si>
  <si>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</si>
  <si>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</si>
  <si>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</si>
  <si>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</si>
  <si>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</si>
  <si>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</si>
  <si>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</si>
  <si>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</si>
  <si>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</si>
  <si>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</si>
  <si>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</si>
  <si>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</si>
  <si>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</si>
  <si>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</si>
  <si>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</si>
  <si>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</si>
  <si>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</si>
  <si>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</si>
  <si>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</si>
  <si>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</si>
  <si>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</si>
  <si>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</si>
  <si>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</si>
  <si>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</si>
  <si>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</si>
  <si>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</si>
  <si>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</si>
  <si>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</si>
  <si>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730*0,5</t>
  </si>
  <si>
    <t>Součet</t>
  </si>
  <si>
    <t>264</t>
  </si>
  <si>
    <t>162201402</t>
  </si>
  <si>
    <t>Vodorovné přemístění větví stromů listnatých do 1 km D kmene přes 300 do 500 mm</t>
  </si>
  <si>
    <t>1235610307</t>
  </si>
  <si>
    <t>263</t>
  </si>
  <si>
    <t>162201412</t>
  </si>
  <si>
    <t>Vodorovné přemístění kmenů stromů listnatých do 1 km D kmene přes 300 do 500 mm</t>
  </si>
  <si>
    <t>-2022280844</t>
  </si>
  <si>
    <t>265</t>
  </si>
  <si>
    <t>162201423</t>
  </si>
  <si>
    <t>Vodorovné přemístění pařezů do 1 km D přes 500 do 700 mm</t>
  </si>
  <si>
    <t>-278493643</t>
  </si>
  <si>
    <t>266</t>
  </si>
  <si>
    <t>162301932</t>
  </si>
  <si>
    <t>Příplatek k vodorovnému přemístění větví stromů listnatých D kmene přes 300 do 500 mm ZKD 1 km</t>
  </si>
  <si>
    <t>52362108</t>
  </si>
  <si>
    <t>13*9 'Přepočtené koeficientem množství</t>
  </si>
  <si>
    <t>267</t>
  </si>
  <si>
    <t>162301952</t>
  </si>
  <si>
    <t>Příplatek k vodorovnému přemístění kmenů stromů listnatých D kmene přes 300 do 500 mm ZKD 1 km</t>
  </si>
  <si>
    <t>-2092508516</t>
  </si>
  <si>
    <t>268</t>
  </si>
  <si>
    <t>162301973</t>
  </si>
  <si>
    <t>Příplatek k vodorovnému přemístění pařezů D přes 500 do 700 mm ZKD 1 km</t>
  </si>
  <si>
    <t>1500208982</t>
  </si>
  <si>
    <t>5</t>
  </si>
  <si>
    <t>162351103</t>
  </si>
  <si>
    <t>Vodorovné přemístění do 500 m výkopku/sypaniny z horniny třídy těžitelnosti I, skupiny 1 až 3</t>
  </si>
  <si>
    <t>-1143308410</t>
  </si>
  <si>
    <t>365</t>
  </si>
  <si>
    <t>"část zpět do zásypu"138,750+43,23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</si>
  <si>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</si>
  <si>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</si>
  <si>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</si>
  <si>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</si>
  <si>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</si>
  <si>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"z výkopu předběžně ponecháno cca 100m3 pro TU"365-100-138,75-43,23</t>
  </si>
  <si>
    <t>7</t>
  </si>
  <si>
    <t>167151111</t>
  </si>
  <si>
    <t>Nakládání výkopku z hornin třídy těžitelnosti I, skupiny 1 až 3 přes 100 m3</t>
  </si>
  <si>
    <t>-723384815</t>
  </si>
  <si>
    <t>"zpět do zásypu"138,75+43,23</t>
  </si>
  <si>
    <t>"odvoz"365-100-138,75-43,23</t>
  </si>
  <si>
    <t>"z vrtů v případě, kdy nelze zeminu nakládat na dopravní prostředek přímo vrtnou soupravou jako součást technologického procesu vrtání"254,505</t>
  </si>
  <si>
    <t>8</t>
  </si>
  <si>
    <t>171201221</t>
  </si>
  <si>
    <t>Poplatek za uložení na skládce (skládkovné) zeminy a kamení kód odpadu 17 05 04</t>
  </si>
  <si>
    <t>t</t>
  </si>
  <si>
    <t>-490970602</t>
  </si>
  <si>
    <t>"z vrtů"254,505*1,8</t>
  </si>
  <si>
    <t>262</t>
  </si>
  <si>
    <t>171201231</t>
  </si>
  <si>
    <t>Poplatek za uložení zeminy a kamení na recyklační skládce (skládkovné) kód odpadu 17 05 04</t>
  </si>
  <si>
    <t>27169876</t>
  </si>
  <si>
    <t>"přebytečná zemina"(365-100-138,75-43,23)*1,8</t>
  </si>
  <si>
    <t>9</t>
  </si>
  <si>
    <t>171251201</t>
  </si>
  <si>
    <t>Uložení sypaniny na skládky nebo meziskládky</t>
  </si>
  <si>
    <t>-263095958</t>
  </si>
  <si>
    <t>337,525</t>
  </si>
  <si>
    <t>10</t>
  </si>
  <si>
    <t>174151101</t>
  </si>
  <si>
    <t>Zásyp jam, šachet rýh nebo kolem objektů sypaninou se zhutněním</t>
  </si>
  <si>
    <t>-235200284</t>
  </si>
  <si>
    <t>"kolem objektu"131,0*0,60*0,55</t>
  </si>
  <si>
    <t>269</t>
  </si>
  <si>
    <t>174151102</t>
  </si>
  <si>
    <t>Zásyp v uzavřených prostorech sypaninou se zhutněním</t>
  </si>
  <si>
    <t>-2064934983</t>
  </si>
  <si>
    <t>"doplnění pod desku cca 25cm"(700,0-145,0)*0,25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</si>
  <si>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</si>
  <si>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</si>
  <si>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</si>
  <si>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</si>
  <si>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</si>
  <si>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</si>
  <si>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</si>
  <si>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</si>
  <si>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</si>
  <si>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</si>
  <si>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</si>
  <si>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</si>
  <si>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</si>
  <si>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</si>
  <si>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</si>
  <si>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</si>
  <si>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</si>
  <si>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</si>
  <si>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</si>
  <si>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</si>
  <si>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</si>
  <si>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</si>
  <si>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</si>
  <si>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58932932.1</t>
  </si>
  <si>
    <t>beton tř. C 25/30 XA1, XC4</t>
  </si>
  <si>
    <t>1436023453</t>
  </si>
  <si>
    <t>P</t>
  </si>
  <si>
    <t xml:space="preserve">Poznámka k položce:_x000D_
beton dle ČSN EN 206-1/Z3 – Změna Z3, tab. NA.F.1 min. pevnostní třída_x000D_
XA1 – C25/30, XC4 – C25/30._x000D_
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</si>
  <si>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</si>
  <si>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</si>
  <si>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</si>
  <si>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</si>
  <si>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</si>
  <si>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</si>
  <si>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</si>
  <si>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</si>
  <si>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</si>
  <si>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</si>
  <si>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234</t>
  </si>
  <si>
    <t>271532211</t>
  </si>
  <si>
    <t>Podsyp pod základové konstrukce se zhutněním z hrubého kameniva frakce 32 až 63 mm</t>
  </si>
  <si>
    <t>1944245860</t>
  </si>
  <si>
    <t>"skladba F01"700*0,15</t>
  </si>
  <si>
    <t>"odpočet pasy"-145,0*0,15</t>
  </si>
  <si>
    <t>261</t>
  </si>
  <si>
    <t>271532212</t>
  </si>
  <si>
    <t>Podsyp pod základové konstrukce se zhutněním z hrubého kameniva frakce 8 až 32 mm</t>
  </si>
  <si>
    <t>1376984607</t>
  </si>
  <si>
    <t>20</t>
  </si>
  <si>
    <t>271572211</t>
  </si>
  <si>
    <t>Podsyp pod základové konstrukce se zhutněním z netříděného štěrkopísku</t>
  </si>
  <si>
    <t>102289724</t>
  </si>
  <si>
    <t>"případné zpevnění pilotovací roviny - použití upřesnit po výkopu"</t>
  </si>
  <si>
    <t>700*0,15</t>
  </si>
  <si>
    <t>273322511</t>
  </si>
  <si>
    <t>Základové desky ze ŽB se zvýšenými nároky na prostředí tř. C 25/30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</si>
  <si>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</si>
  <si>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</si>
  <si>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</si>
  <si>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</si>
  <si>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</si>
  <si>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</si>
  <si>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</si>
  <si>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</si>
  <si>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</si>
  <si>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341</t>
  </si>
  <si>
    <t>273353121</t>
  </si>
  <si>
    <t>Bednění prostupů v základových deskách průřezu přes 0,02 do 0,05 m2 hl do 0,5 m</t>
  </si>
  <si>
    <t>-843384239</t>
  </si>
  <si>
    <t>24</t>
  </si>
  <si>
    <t>273361821</t>
  </si>
  <si>
    <t>Výztuž základových desek a pásů betonářskou ocelí 10 505 (R)</t>
  </si>
  <si>
    <t>-1732010228</t>
  </si>
  <si>
    <t>25</t>
  </si>
  <si>
    <t>274322511</t>
  </si>
  <si>
    <t>Základové pasy ze ŽB se zvýšenými nároky na prostředí tř. C 25/30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</si>
  <si>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</si>
  <si>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</si>
  <si>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</si>
  <si>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</si>
  <si>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</si>
  <si>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</si>
  <si>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</si>
  <si>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</si>
  <si>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</si>
  <si>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</si>
  <si>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</si>
  <si>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</si>
  <si>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</si>
  <si>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</si>
  <si>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</si>
  <si>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</si>
  <si>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</si>
  <si>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</si>
  <si>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</si>
  <si>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</si>
  <si>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</si>
  <si>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</si>
  <si>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</si>
  <si>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</si>
  <si>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</si>
  <si>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</si>
  <si>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</si>
  <si>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</si>
  <si>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</si>
  <si>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</si>
  <si>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</si>
  <si>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</si>
  <si>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</si>
  <si>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</si>
  <si>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</si>
  <si>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</si>
  <si>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</si>
  <si>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</si>
  <si>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</si>
  <si>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</si>
  <si>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</si>
  <si>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</si>
  <si>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</si>
  <si>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</si>
  <si>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</si>
  <si>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</si>
  <si>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</si>
  <si>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</si>
  <si>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</si>
  <si>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</si>
  <si>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</si>
  <si>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</si>
  <si>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</si>
  <si>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</si>
  <si>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</si>
  <si>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</si>
  <si>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</si>
  <si>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</si>
  <si>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</si>
  <si>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</si>
  <si>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</si>
  <si>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</si>
  <si>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</si>
  <si>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</si>
  <si>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</si>
  <si>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</si>
  <si>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</si>
  <si>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</si>
  <si>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</si>
  <si>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</si>
  <si>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</si>
  <si>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</si>
  <si>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</si>
  <si>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</si>
  <si>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</si>
  <si>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</si>
  <si>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</si>
  <si>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</si>
  <si>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</si>
  <si>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</si>
  <si>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</si>
  <si>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 xml:space="preserve">Stropy deskové ze ŽB tř. C 30/37 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</si>
  <si>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</si>
  <si>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</si>
  <si>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</si>
  <si>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</si>
  <si>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</si>
  <si>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</si>
  <si>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</si>
  <si>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</si>
  <si>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</si>
  <si>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</si>
  <si>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</si>
  <si>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</si>
  <si>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</si>
  <si>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</si>
  <si>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</si>
  <si>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</si>
  <si>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</si>
  <si>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</si>
  <si>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</si>
  <si>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</si>
  <si>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</si>
  <si>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</si>
  <si>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</si>
  <si>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</si>
  <si>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</si>
  <si>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276</t>
  </si>
  <si>
    <t>411359111</t>
  </si>
  <si>
    <t>Příplatek k cenám bednění stropů za pohledový beton</t>
  </si>
  <si>
    <t>420235014</t>
  </si>
  <si>
    <t>"1np"13,22+47,69+12,76+5,0+6,25+23,1+12,68+5,9</t>
  </si>
  <si>
    <t>"2np"14,35</t>
  </si>
  <si>
    <t>12,2*1,2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</si>
  <si>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</si>
  <si>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</si>
  <si>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</si>
  <si>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</si>
  <si>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</si>
  <si>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</si>
  <si>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</si>
  <si>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</si>
  <si>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</si>
  <si>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</si>
  <si>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</si>
  <si>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</si>
  <si>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</si>
  <si>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</si>
  <si>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</si>
  <si>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</si>
  <si>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</si>
  <si>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</si>
  <si>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</si>
  <si>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</si>
  <si>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</si>
  <si>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</si>
  <si>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</si>
  <si>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</si>
  <si>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</si>
  <si>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</si>
  <si>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</si>
  <si>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</si>
  <si>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</si>
  <si>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</si>
  <si>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</si>
  <si>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</si>
  <si>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270</t>
  </si>
  <si>
    <t>430321616</t>
  </si>
  <si>
    <t>Schodišťová konstrukce ze ŽB tř. C 30/37</t>
  </si>
  <si>
    <t>-990431112</t>
  </si>
  <si>
    <t>"mezipodesta"1,21*2,4*0,20</t>
  </si>
  <si>
    <t>"ramena vč.stupňů"3,0*1,2*(0,185+0,09)*2</t>
  </si>
  <si>
    <t>275</t>
  </si>
  <si>
    <t>953611115</t>
  </si>
  <si>
    <t>Schodišťový nosný a zvukově-izolační prvek mezi podestou a stěnou</t>
  </si>
  <si>
    <t>1844556234</t>
  </si>
  <si>
    <t>271</t>
  </si>
  <si>
    <t>430361821</t>
  </si>
  <si>
    <t>Výztuž schodišťové konstrukce a rampy betonářskou ocelí 10 505</t>
  </si>
  <si>
    <t>-1176866440</t>
  </si>
  <si>
    <t>300*0,001</t>
  </si>
  <si>
    <t>272</t>
  </si>
  <si>
    <t>431351121</t>
  </si>
  <si>
    <t>Zřízení bednění podest schodišť a ramp přímočarých v do 4 m</t>
  </si>
  <si>
    <t>-481433360</t>
  </si>
  <si>
    <t>1,2*2,4+3,0*2,4*1,2+3,0*1,2*0,27*2</t>
  </si>
  <si>
    <t>(0,165+0,27)*1,2*10*2</t>
  </si>
  <si>
    <t>273</t>
  </si>
  <si>
    <t>431351122</t>
  </si>
  <si>
    <t>Odstranění bednění podest schodišť a ramp přímočarých v do 4 m</t>
  </si>
  <si>
    <t>-1344635448</t>
  </si>
  <si>
    <t>Úpravy povrchů, podlahy a osazování výplní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</si>
  <si>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</si>
  <si>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</si>
  <si>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</si>
  <si>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</si>
  <si>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</si>
  <si>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</si>
  <si>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</si>
  <si>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</si>
  <si>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</si>
  <si>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</si>
  <si>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</si>
  <si>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</si>
  <si>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</si>
  <si>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</si>
  <si>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</si>
  <si>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</si>
  <si>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</si>
  <si>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</si>
  <si>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</si>
  <si>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</si>
  <si>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</si>
  <si>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</si>
  <si>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</si>
  <si>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</si>
  <si>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</si>
  <si>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</si>
  <si>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</si>
  <si>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</si>
  <si>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</si>
  <si>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</si>
  <si>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</si>
  <si>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</si>
  <si>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</si>
  <si>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</si>
  <si>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</si>
  <si>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</si>
  <si>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</si>
  <si>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</si>
  <si>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</si>
  <si>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</si>
  <si>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</si>
  <si>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</si>
  <si>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</si>
  <si>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</si>
  <si>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</si>
  <si>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</si>
  <si>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</si>
  <si>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</si>
  <si>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</si>
  <si>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</si>
  <si>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</si>
  <si>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</si>
  <si>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</si>
  <si>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</si>
  <si>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</si>
  <si>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</si>
  <si>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</si>
  <si>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</si>
  <si>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</si>
  <si>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</si>
  <si>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</si>
  <si>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</si>
  <si>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</si>
  <si>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</si>
  <si>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</si>
  <si>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</si>
  <si>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</si>
  <si>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</si>
  <si>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</si>
  <si>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</si>
  <si>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</si>
  <si>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</si>
  <si>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</si>
  <si>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</si>
  <si>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</si>
  <si>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</si>
  <si>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(950,494-132,0*0,44-36,1*1,0)*1,05 "Přepočtené koeficientem množství</t>
  </si>
  <si>
    <t>283</t>
  </si>
  <si>
    <t>28376451</t>
  </si>
  <si>
    <t>deska z polystyrénu XPS, hrana polodrážková a hladký povrch 300kPA tl 200mm</t>
  </si>
  <si>
    <t>329728291</t>
  </si>
  <si>
    <t>"sokl nad terénem"132,0*0,44*1,05</t>
  </si>
  <si>
    <t>"sokl 2np"36,1*1,0*1,05</t>
  </si>
  <si>
    <t>284</t>
  </si>
  <si>
    <t>622212061</t>
  </si>
  <si>
    <t>Montáž kontaktního zateplení vnějšího ostění, nadpraží nebo parapetu hl. špalety do 400 mm lepením desek z polystyrenu tl do 80 mm</t>
  </si>
  <si>
    <t>-1299335183</t>
  </si>
  <si>
    <t>"pod parapety xps"51,0</t>
  </si>
  <si>
    <t>285</t>
  </si>
  <si>
    <t>28376379</t>
  </si>
  <si>
    <t>deska z polystyrénu XPS, hrana polodrážková a hladký povrch 500kPa tl 50mm</t>
  </si>
  <si>
    <t>-1400815370</t>
  </si>
  <si>
    <t>51,000*0,25</t>
  </si>
  <si>
    <t>12,75*1,1 'Přepočtené koeficientem množství</t>
  </si>
  <si>
    <t>278</t>
  </si>
  <si>
    <t>622251101</t>
  </si>
  <si>
    <t>Příplatek k cenám kontaktního zateplení vnějších stěn za zápustnou montáž a použití tepelněizolačních zátek z polystyrenu</t>
  </si>
  <si>
    <t>1976476195</t>
  </si>
  <si>
    <t>277</t>
  </si>
  <si>
    <t>622241301X03</t>
  </si>
  <si>
    <t xml:space="preserve">Příplatek k montáži kontaktního zateplení montáž a dodání všech systémových doplňkových prvků, lišt a příslušenství zateplovacího systému nutných k řádnému provedení dle vybraného výrobce (rohové, nadokenní, dilatační, apod.) </t>
  </si>
  <si>
    <t>718419092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</si>
  <si>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</si>
  <si>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</si>
  <si>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</si>
  <si>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</si>
  <si>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</si>
  <si>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</si>
  <si>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</si>
  <si>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</si>
  <si>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</si>
  <si>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</si>
  <si>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</si>
  <si>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</si>
  <si>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</si>
  <si>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</si>
  <si>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</si>
  <si>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</si>
  <si>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</si>
  <si>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</si>
  <si>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</si>
  <si>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</si>
  <si>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</si>
  <si>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</si>
  <si>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</si>
  <si>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</si>
  <si>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</si>
  <si>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348</t>
  </si>
  <si>
    <t>632451254</t>
  </si>
  <si>
    <t>Potěr cementový samonivelační litý C30 tl přes 45 do 50 mm</t>
  </si>
  <si>
    <t>-255794792</t>
  </si>
  <si>
    <t>(590,23+410,85)*1,03</t>
  </si>
  <si>
    <t>349</t>
  </si>
  <si>
    <t>632451293</t>
  </si>
  <si>
    <t>Příplatek k cementovému samonivelačnímu litému potěru C30 ZKD 5 mm tl přes 50 mm</t>
  </si>
  <si>
    <t>-1471788877</t>
  </si>
  <si>
    <t>(590,23+410,85)*1,03*6</t>
  </si>
  <si>
    <t>279</t>
  </si>
  <si>
    <t>631319239.1</t>
  </si>
  <si>
    <t>Příplatek k mazaninám za plastifikátor pro podlahové vytápění</t>
  </si>
  <si>
    <t>973903554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</si>
  <si>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</si>
  <si>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</si>
  <si>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</si>
  <si>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</si>
  <si>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</si>
  <si>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</si>
  <si>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</si>
  <si>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</si>
  <si>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</si>
  <si>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</si>
  <si>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</si>
  <si>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</si>
  <si>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</si>
  <si>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</si>
  <si>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</si>
  <si>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</si>
  <si>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</si>
  <si>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</si>
  <si>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</si>
  <si>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</si>
  <si>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</si>
  <si>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</si>
  <si>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</si>
  <si>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</si>
  <si>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</si>
  <si>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</si>
  <si>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</si>
  <si>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</si>
  <si>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</si>
  <si>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</si>
  <si>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</si>
  <si>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"skladba F01 pod podsypy"555,0*2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</si>
  <si>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</si>
  <si>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</si>
  <si>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</si>
  <si>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</si>
  <si>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</si>
  <si>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</si>
  <si>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</si>
  <si>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</si>
  <si>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</si>
  <si>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</si>
  <si>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</si>
  <si>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</si>
  <si>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</si>
  <si>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</si>
  <si>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</si>
  <si>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</si>
  <si>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</si>
  <si>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</si>
  <si>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</si>
  <si>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</si>
  <si>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</si>
  <si>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</si>
  <si>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</si>
  <si>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</si>
  <si>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</si>
  <si>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</si>
  <si>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</si>
  <si>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</si>
  <si>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</si>
  <si>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</si>
  <si>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</si>
  <si>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</si>
  <si>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</si>
  <si>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</si>
  <si>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</si>
  <si>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</si>
  <si>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</si>
  <si>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</si>
  <si>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</si>
  <si>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</si>
  <si>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</si>
  <si>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</si>
  <si>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</si>
  <si>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</si>
  <si>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</si>
  <si>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</si>
  <si>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</si>
  <si>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</si>
  <si>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</si>
  <si>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</si>
  <si>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</si>
  <si>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</si>
  <si>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</si>
  <si>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</si>
  <si>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</si>
  <si>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</si>
  <si>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</si>
  <si>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</si>
  <si>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</si>
  <si>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</si>
  <si>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132,0*1,2</t>
  </si>
  <si>
    <t>105</t>
  </si>
  <si>
    <t>2016281905</t>
  </si>
  <si>
    <t>158,40*0,00034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</si>
  <si>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</si>
  <si>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</si>
  <si>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</si>
  <si>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</si>
  <si>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</si>
  <si>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</si>
  <si>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</si>
  <si>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</si>
  <si>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1551,264*0,5*1,1655 "Přepočtené koeficientem množství</t>
  </si>
  <si>
    <t>292</t>
  </si>
  <si>
    <t>62853004</t>
  </si>
  <si>
    <t>pás asfaltový natavitelný modifikovaný SBS tl 4,0mm s vložkou ze skleněné tkaniny a spalitelnou PE fólií nebo jemnozrnným minerálním posypem na horním povrchu</t>
  </si>
  <si>
    <t>1714299247</t>
  </si>
  <si>
    <t>108</t>
  </si>
  <si>
    <t>711142559</t>
  </si>
  <si>
    <t>Provedení izolace proti zemní vlhkosti pásy přitavením svislé NAIP</t>
  </si>
  <si>
    <t>1531398019</t>
  </si>
  <si>
    <t>158,40*2</t>
  </si>
  <si>
    <t>109</t>
  </si>
  <si>
    <t>981053512</t>
  </si>
  <si>
    <t>158,40*1,221 "Přepočtené koeficientem množství</t>
  </si>
  <si>
    <t>293</t>
  </si>
  <si>
    <t>1256754557</t>
  </si>
  <si>
    <t>281</t>
  </si>
  <si>
    <t>711161215</t>
  </si>
  <si>
    <t>Izolace proti zemní vlhkosti nopovou fólií svislá, nopek v 20,0 mm, tl do 1,0 mm</t>
  </si>
  <si>
    <t>-2081477854</t>
  </si>
  <si>
    <t>132,0*(0,76+0,54)</t>
  </si>
  <si>
    <t>282</t>
  </si>
  <si>
    <t>711161383</t>
  </si>
  <si>
    <t>Izolace proti zemní vlhkosti nopovou fólií ukončení horní lištou</t>
  </si>
  <si>
    <t>862034640</t>
  </si>
  <si>
    <t>321</t>
  </si>
  <si>
    <t>711411001</t>
  </si>
  <si>
    <t>Provedení izolace proti tlakové vodě vodorovné za studena nátěrem penetračním</t>
  </si>
  <si>
    <t>-2053968178</t>
  </si>
  <si>
    <t>"jako dilatace mezi zdivo a žb kce"(125,0+107)*0,25</t>
  </si>
  <si>
    <t>(133,0+21,0)*0,30</t>
  </si>
  <si>
    <t>322</t>
  </si>
  <si>
    <t>-1556156058</t>
  </si>
  <si>
    <t>104,2*0,00033 'Přepočtené koeficientem množství</t>
  </si>
  <si>
    <t>323</t>
  </si>
  <si>
    <t>711441559</t>
  </si>
  <si>
    <t>Provedení izolace proti tlakové vodě vodorovné přitavením pásu NAIP</t>
  </si>
  <si>
    <t>-368451407</t>
  </si>
  <si>
    <t>324</t>
  </si>
  <si>
    <t>1609984169</t>
  </si>
  <si>
    <t>104,2*1,1655 'Přepočtené koeficientem množství</t>
  </si>
  <si>
    <t>342</t>
  </si>
  <si>
    <t>7117470.1</t>
  </si>
  <si>
    <t>Izolace proti vodě opracování trubních prostupů do 200 mm včetně chráničky s dodávkou materiálu</t>
  </si>
  <si>
    <t>34465530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</si>
  <si>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</si>
  <si>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</si>
  <si>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</si>
  <si>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</si>
  <si>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</si>
  <si>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</si>
  <si>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</si>
  <si>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</si>
  <si>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</si>
  <si>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</si>
  <si>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</si>
  <si>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</si>
  <si>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</si>
  <si>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</si>
  <si>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</si>
  <si>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</si>
  <si>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</si>
  <si>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</si>
  <si>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</si>
  <si>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223004105</t>
  </si>
  <si>
    <t>(171,5532-14,8)*1,1655 "Přepočtené koeficientem množství</t>
  </si>
  <si>
    <t>325</t>
  </si>
  <si>
    <t>62855001</t>
  </si>
  <si>
    <t>pás asfaltový natavitelný modifikovaný SBS tl 4,0mm s vložkou z polyesterové rohože a spalitelnou PE fólií nebo jemnozrnným minerálním posypem na horním povrchu</t>
  </si>
  <si>
    <t>-2086073929</t>
  </si>
  <si>
    <t>"R02"14,8*1,165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</si>
  <si>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</si>
  <si>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</si>
  <si>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</si>
  <si>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</si>
  <si>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</si>
  <si>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</si>
  <si>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</si>
  <si>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</si>
  <si>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</si>
  <si>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328</t>
  </si>
  <si>
    <t>71236901</t>
  </si>
  <si>
    <t>Příplatek k foliové izolaci za provedení a dodávku systémových detailů - kouty, rohy, ukonč. lišty apod.</t>
  </si>
  <si>
    <t>-1272998983</t>
  </si>
  <si>
    <t>326</t>
  </si>
  <si>
    <t>712391171</t>
  </si>
  <si>
    <t>Provedení povlakové krytiny střech do 10° podkladní textilní vrstvy</t>
  </si>
  <si>
    <t>2137575282</t>
  </si>
  <si>
    <t>327</t>
  </si>
  <si>
    <t>69311068</t>
  </si>
  <si>
    <t>geotextilie netkaná separační, ochranná, filtrační, drenážní PP 300g/m2</t>
  </si>
  <si>
    <t>-1148202613</t>
  </si>
  <si>
    <t>140,769*1,165 'Přepočtené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</si>
  <si>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</si>
  <si>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</si>
  <si>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</si>
  <si>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</si>
  <si>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</si>
  <si>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69311082</t>
  </si>
  <si>
    <t>geotextilie netkaná separační, ochranná, filtrační, drenážní PP 500g/m2</t>
  </si>
  <si>
    <t>-572696812</t>
  </si>
  <si>
    <t>140,7692*1,165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</si>
  <si>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</si>
  <si>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</si>
  <si>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</si>
  <si>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</si>
  <si>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</si>
  <si>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</si>
  <si>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</si>
  <si>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</si>
  <si>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</si>
  <si>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</si>
  <si>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</si>
  <si>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</si>
  <si>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</si>
  <si>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</si>
  <si>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</si>
  <si>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</si>
  <si>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255</t>
  </si>
  <si>
    <t>712631111</t>
  </si>
  <si>
    <t>Provedení povlakové krytiny střech přes 30° podkladní vrstvy pásy na sucho samolepící</t>
  </si>
  <si>
    <t>-334202408</t>
  </si>
  <si>
    <t>256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</si>
  <si>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</si>
  <si>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</si>
  <si>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322005039</t>
  </si>
  <si>
    <t>746,934*1,15 'Přepočtené koeficientem množství</t>
  </si>
  <si>
    <t>329</t>
  </si>
  <si>
    <t>712811101</t>
  </si>
  <si>
    <t>Provedení povlakové krytiny vytažením na konstrukce za studena nátěrem penetračním</t>
  </si>
  <si>
    <t>-1574771101</t>
  </si>
  <si>
    <t>330</t>
  </si>
  <si>
    <t>1231740429</t>
  </si>
  <si>
    <t>42*0,00035 'Přepočtené koeficientem množství</t>
  </si>
  <si>
    <t>331</t>
  </si>
  <si>
    <t>712841559</t>
  </si>
  <si>
    <t>Provedení povlakové krytiny vytažením na konstrukce pásy přitavením NAIP</t>
  </si>
  <si>
    <t>-1438971568</t>
  </si>
  <si>
    <t>332</t>
  </si>
  <si>
    <t>1029862278</t>
  </si>
  <si>
    <t>42*1,2 'Přepočtené koeficientem množství</t>
  </si>
  <si>
    <t>339</t>
  </si>
  <si>
    <t>712861703</t>
  </si>
  <si>
    <t>Provedení povlakové krytiny vytažením na konstrukce fólií přilepenou v plné ploše</t>
  </si>
  <si>
    <t>-1966722305</t>
  </si>
  <si>
    <t>340</t>
  </si>
  <si>
    <t>-51756458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</si>
  <si>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</si>
  <si>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</si>
  <si>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</si>
  <si>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</si>
  <si>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</si>
  <si>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</si>
  <si>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</si>
  <si>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</si>
  <si>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</si>
  <si>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</si>
  <si>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</si>
  <si>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</si>
  <si>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</si>
  <si>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</si>
  <si>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</si>
  <si>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</si>
  <si>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</si>
  <si>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</si>
  <si>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</si>
  <si>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</si>
  <si>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</si>
  <si>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</si>
  <si>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</si>
  <si>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</si>
  <si>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</si>
  <si>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</si>
  <si>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</si>
  <si>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63231210</t>
  </si>
  <si>
    <t>deska čedičová minerální pro snížení kročejového hluku (max. zatížení 2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</si>
  <si>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</si>
  <si>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</si>
  <si>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</si>
  <si>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</si>
  <si>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</si>
  <si>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"sokl xps160"132,0*0,76</t>
  </si>
  <si>
    <t>"nadpraží oken bez žaluzií xps75"14,0*0,25</t>
  </si>
  <si>
    <t>"nadpraží oken s žaluzií xps50"37,0*0,30</t>
  </si>
  <si>
    <t>"nadpraží oken s žaluzií pir50"37,0*0,25</t>
  </si>
  <si>
    <t>131</t>
  </si>
  <si>
    <t>28376460</t>
  </si>
  <si>
    <t>deska z polystyrénu XPS, hrana polodrážková a hladký povrch 500kPa tl 160mm</t>
  </si>
  <si>
    <t>-309754640</t>
  </si>
  <si>
    <t>100,32*1,05 "Přepočtené koeficientem množství</t>
  </si>
  <si>
    <t>286</t>
  </si>
  <si>
    <t>911637409</t>
  </si>
  <si>
    <t>"nadpraží oken s žaluzií xps50"37,0*0,30*1,05</t>
  </si>
  <si>
    <t>287</t>
  </si>
  <si>
    <t>28376456</t>
  </si>
  <si>
    <t>deska z polystyrénu XPS, hrana polodrážková a hladký povrch 500kPa tl 80mm</t>
  </si>
  <si>
    <t>52179543</t>
  </si>
  <si>
    <t>"nadpraží oken bez žaluzií xps75"14,0*0,25*1,05</t>
  </si>
  <si>
    <t>288</t>
  </si>
  <si>
    <t>28376525</t>
  </si>
  <si>
    <t>deska izolační PIR s oboustranným textilním rounem tl 50mm</t>
  </si>
  <si>
    <t>-1720190087</t>
  </si>
  <si>
    <t>"nadpraží oken s žaluzií pir50"37,0*0,25*1,05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</si>
  <si>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</si>
  <si>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</si>
  <si>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</si>
  <si>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</si>
  <si>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</si>
  <si>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</si>
  <si>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</si>
  <si>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</si>
  <si>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</si>
  <si>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</si>
  <si>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</si>
  <si>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</si>
  <si>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</si>
  <si>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</si>
  <si>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</si>
  <si>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</si>
  <si>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</si>
  <si>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</si>
  <si>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</si>
  <si>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</si>
  <si>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</si>
  <si>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</si>
  <si>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</si>
  <si>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</si>
  <si>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</si>
  <si>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</si>
  <si>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</si>
  <si>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</si>
  <si>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</si>
  <si>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</si>
  <si>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</si>
  <si>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713151166</t>
  </si>
  <si>
    <t>Montáž izolace tepelné střech šikmých přišroubované nad krokve z desek sklonu přes 30° do 45° tl přes 160 do 180 mm</t>
  </si>
  <si>
    <t>-1674222019</t>
  </si>
  <si>
    <t>140</t>
  </si>
  <si>
    <t>28376536</t>
  </si>
  <si>
    <t>deska izolační PIR s oboustrannou kompozitní fólií s hliníkovou vložkou pro šikmé střechy 1200x2400x180mm</t>
  </si>
  <si>
    <t>1751174563</t>
  </si>
  <si>
    <t>746,93424*1,02 "Přepočtené koeficientem množství</t>
  </si>
  <si>
    <t>141</t>
  </si>
  <si>
    <t>713151162</t>
  </si>
  <si>
    <t>Montáž izolace tepelné střech šikmých přišroubované nad krokve z desek sklonu přes 30° do 45° tl přes 60 do 100 mm</t>
  </si>
  <si>
    <t>1212746141</t>
  </si>
  <si>
    <t>142</t>
  </si>
  <si>
    <t>59590825</t>
  </si>
  <si>
    <t>deska dřevovláknitá tepelně izolační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</si>
  <si>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</si>
  <si>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</si>
  <si>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</si>
  <si>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</si>
  <si>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</si>
  <si>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</si>
  <si>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</si>
  <si>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</si>
  <si>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</si>
  <si>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</si>
  <si>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</si>
  <si>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</si>
  <si>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725</t>
  </si>
  <si>
    <t>Zdravotechnika - zařizovací předměty (doplňky)</t>
  </si>
  <si>
    <t>236</t>
  </si>
  <si>
    <t>725291621</t>
  </si>
  <si>
    <t>Doplňky zařízení koupelen a záchodů  nerezové zásobník toaletních papírů d=300 mm</t>
  </si>
  <si>
    <t>soubor</t>
  </si>
  <si>
    <t>-870389090</t>
  </si>
  <si>
    <t>"podrobný popis a schema viz Výpis sanitárních doplňků"8</t>
  </si>
  <si>
    <t>237</t>
  </si>
  <si>
    <t>725291631</t>
  </si>
  <si>
    <t>Doplňky zařízení koupelen a záchodů nerezové zásobník papírových ručníků</t>
  </si>
  <si>
    <t>397770053</t>
  </si>
  <si>
    <t>"podrobný popis a schema viz Výpis sanitárních doplňků"13</t>
  </si>
  <si>
    <t>238</t>
  </si>
  <si>
    <t>725291511.1</t>
  </si>
  <si>
    <t>Doplňky zařízení koupelen a záchodů nerezové dávkovač tekutého mýdla</t>
  </si>
  <si>
    <t>-1239851543</t>
  </si>
  <si>
    <t>239</t>
  </si>
  <si>
    <t>725291511.2</t>
  </si>
  <si>
    <t>Doplňky zařízení koupelen a záchodů - kartáč na WC</t>
  </si>
  <si>
    <t>740299</t>
  </si>
  <si>
    <t>240</t>
  </si>
  <si>
    <t>725291511.3</t>
  </si>
  <si>
    <t>Doplňky zařízení koupelen a záchodů - tlačítka pro oddělené splachování imobilní matný chrom</t>
  </si>
  <si>
    <t>1395114</t>
  </si>
  <si>
    <t>"podrobný popis a schema viz Výpis sanitárních doplňků"4</t>
  </si>
  <si>
    <t>241</t>
  </si>
  <si>
    <t>725291511.4</t>
  </si>
  <si>
    <t>Doplňky zařízení koupelen a záchodů - háčky pochromovaný zinek</t>
  </si>
  <si>
    <t>-1343568067</t>
  </si>
  <si>
    <t>"podrobný popis a schema viz Výpis sanitárních doplňků"65</t>
  </si>
  <si>
    <t>242</t>
  </si>
  <si>
    <t>725291511.5</t>
  </si>
  <si>
    <t>Doplňky zařízení koupelen a záchodů - nástěnný držák sprch chrom</t>
  </si>
  <si>
    <t>-1196871955</t>
  </si>
  <si>
    <t>"podrobný popis a schema viz Výpis sanitárních doplňků"5</t>
  </si>
  <si>
    <t>243</t>
  </si>
  <si>
    <t>725291511.6</t>
  </si>
  <si>
    <t>Doplňky zařízení koupelen a záchodů - koš na WC  objem 5 litrů, nerez kartáčovaná</t>
  </si>
  <si>
    <t>591441487</t>
  </si>
  <si>
    <t>244</t>
  </si>
  <si>
    <t>725291511.7</t>
  </si>
  <si>
    <t xml:space="preserve">Doplňky zařízení koupelen a záchodů - ovládací tlačítka WC nerez </t>
  </si>
  <si>
    <t>64907210</t>
  </si>
  <si>
    <t>"podrobný popis a schema viz Výpis sanitárních doplňků"10</t>
  </si>
  <si>
    <t>245</t>
  </si>
  <si>
    <t>725291511.8</t>
  </si>
  <si>
    <t>Doplňky zařízení koupelen a záchodů - držák ručníků dl. 654mm chromový povrch</t>
  </si>
  <si>
    <t>-1273632741</t>
  </si>
  <si>
    <t>"podrobný popis a schema viz Výpis sanitárních doplňků"12</t>
  </si>
  <si>
    <t>246</t>
  </si>
  <si>
    <t>725291511.9</t>
  </si>
  <si>
    <t>Doplňky zařízení koupelen a záchodů - držák ručníků chromový povrch</t>
  </si>
  <si>
    <t>-155833560</t>
  </si>
  <si>
    <t>247</t>
  </si>
  <si>
    <t>725291511.10</t>
  </si>
  <si>
    <t>Doplňky zařízení koupelen a záchodů - drátěný program pro sprchu provedení chrom vel. 328x195x90mm</t>
  </si>
  <si>
    <t>145585498</t>
  </si>
  <si>
    <t>248</t>
  </si>
  <si>
    <t>725291511.11</t>
  </si>
  <si>
    <t>Doplňky zařízení koupelen a záchodů - držák toaletního papíru bez krytu - kov</t>
  </si>
  <si>
    <t>-1238727442</t>
  </si>
  <si>
    <t>"podrobný popis a schema viz Výpis sanitárních doplňků"9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</si>
  <si>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</si>
  <si>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</si>
  <si>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</si>
  <si>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</si>
  <si>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</si>
  <si>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</si>
  <si>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</si>
  <si>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</si>
  <si>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</si>
  <si>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</si>
  <si>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</si>
  <si>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</si>
  <si>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</si>
  <si>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</si>
  <si>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</si>
  <si>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</si>
  <si>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</si>
  <si>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</si>
  <si>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</si>
  <si>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</si>
  <si>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</si>
  <si>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</si>
  <si>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</si>
  <si>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</si>
  <si>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</si>
  <si>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</si>
  <si>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</si>
  <si>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</si>
  <si>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</si>
  <si>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</si>
  <si>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</si>
  <si>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</si>
  <si>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</si>
  <si>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</si>
  <si>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</si>
  <si>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</si>
  <si>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</si>
  <si>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</si>
  <si>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</si>
  <si>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</si>
  <si>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</si>
  <si>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</si>
  <si>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</si>
  <si>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</si>
  <si>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</si>
  <si>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</si>
  <si>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</si>
  <si>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</si>
  <si>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</si>
  <si>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</si>
  <si>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</si>
  <si>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</si>
  <si>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</si>
  <si>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</si>
  <si>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</si>
  <si>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</si>
  <si>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</si>
  <si>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</si>
  <si>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</si>
  <si>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</si>
  <si>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</si>
  <si>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762342624</t>
  </si>
  <si>
    <t>Montáž kontralatí přes systémovou tepelnou izolaci nad krokvemi s trámky přes 2 do 3 dvouzávitových vrutů na m latě pro izolaci tl přes 240 mm do 300 mm</t>
  </si>
  <si>
    <t>86053708</t>
  </si>
  <si>
    <t>746,934/0,85</t>
  </si>
  <si>
    <t>161</t>
  </si>
  <si>
    <t>60514114</t>
  </si>
  <si>
    <t>řezivo jehličnaté lať impregnovaná dl 4 m</t>
  </si>
  <si>
    <t>-2012880953</t>
  </si>
  <si>
    <t>746,934/0,85*0,06*0,06*1,1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</si>
  <si>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</si>
  <si>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</si>
  <si>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</si>
  <si>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</si>
  <si>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</si>
  <si>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</si>
  <si>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</si>
  <si>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</si>
  <si>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</si>
  <si>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</si>
  <si>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165</t>
  </si>
  <si>
    <t>763131432</t>
  </si>
  <si>
    <t>SDK podhled deska 1xDF 15 bez izolace dvouvrstvá spodní kce profil CD+UD REI 90</t>
  </si>
  <si>
    <t>1299975361</t>
  </si>
  <si>
    <t>Poznámka k položce:_x000D_
povrchy SDK budou finálně opatřeny 1x penetračním nátěrem a 2x vrchní výmalbou bílou. Dodržet technologický postup pro SDK. Uvedeno v TZ v kapitole č.7 a na výkresu č. 19 "Skladby konstrukcí".</t>
  </si>
  <si>
    <t>"1np"497,453-91,44</t>
  </si>
  <si>
    <t>289</t>
  </si>
  <si>
    <t>763131484.1</t>
  </si>
  <si>
    <t>SDK podhled desky 1xDFH2 15 bez izolace dvouvrstvá spodní kce profil CD+UD REI do 60</t>
  </si>
  <si>
    <t>-1103493868</t>
  </si>
  <si>
    <t>"1np"12,75+14,0+13,0+15,0+12,68+12,76+5,0+6,25</t>
  </si>
  <si>
    <t>166</t>
  </si>
  <si>
    <t>763131714</t>
  </si>
  <si>
    <t>SDK podhled základní penetrační nátěr</t>
  </si>
  <si>
    <t>740647095</t>
  </si>
  <si>
    <t>167</t>
  </si>
  <si>
    <t>72707924</t>
  </si>
  <si>
    <t>343</t>
  </si>
  <si>
    <t>763131912</t>
  </si>
  <si>
    <t>Zhotovení otvoru vel. přes 0,1 do 0,25 m2 v SDK podhledu a podkroví s vyztužením profily</t>
  </si>
  <si>
    <t>61946726</t>
  </si>
  <si>
    <t>290</t>
  </si>
  <si>
    <t>763161724.1</t>
  </si>
  <si>
    <t>SDK podkroví deska 1xDF 15  REI 30 DP3 dvouvrstvá spodní kce profil CD+UD na krokvových závěsech</t>
  </si>
  <si>
    <t>806732208</t>
  </si>
  <si>
    <t>"2np"746,934-18,38</t>
  </si>
  <si>
    <t>291</t>
  </si>
  <si>
    <t>763161744.1</t>
  </si>
  <si>
    <t>SDK podkroví deska 1xDFH2 15  REI 30 DP3 dvouvrstvá spodní kce profil CD+UD na krokvových závěsech</t>
  </si>
  <si>
    <t>1314301214</t>
  </si>
  <si>
    <t>"2np"5,92+5,38+7,08</t>
  </si>
  <si>
    <t>344</t>
  </si>
  <si>
    <t>763172354</t>
  </si>
  <si>
    <t>Montáž dvířek revizních jednoplášťových SDK kcí vel. 500 x 500 mm pro podhledy</t>
  </si>
  <si>
    <t>590453545</t>
  </si>
  <si>
    <t>345</t>
  </si>
  <si>
    <t>59030713</t>
  </si>
  <si>
    <t>dvířka revizní jednokřídlá s automatickým zámkem 500x500mm</t>
  </si>
  <si>
    <t>-797900956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</si>
  <si>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</si>
  <si>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</si>
  <si>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</si>
  <si>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</si>
  <si>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</si>
  <si>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</si>
  <si>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</si>
  <si>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</si>
  <si>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</si>
  <si>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</si>
  <si>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</si>
  <si>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</si>
  <si>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</si>
  <si>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</si>
  <si>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</si>
  <si>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</si>
  <si>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</si>
  <si>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</si>
  <si>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</si>
  <si>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</si>
  <si>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</si>
  <si>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</si>
  <si>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</si>
  <si>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</si>
  <si>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</si>
  <si>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</si>
  <si>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</si>
  <si>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</si>
  <si>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</si>
  <si>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</si>
  <si>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</si>
  <si>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</si>
  <si>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</si>
  <si>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</si>
  <si>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</si>
  <si>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</si>
  <si>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</si>
  <si>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</si>
  <si>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</si>
  <si>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</si>
  <si>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</si>
  <si>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</si>
  <si>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</si>
  <si>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</si>
  <si>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</si>
  <si>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</si>
  <si>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</si>
  <si>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</si>
  <si>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</si>
  <si>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</si>
  <si>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</si>
  <si>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</si>
  <si>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</si>
  <si>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</si>
  <si>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</si>
  <si>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</si>
  <si>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</si>
  <si>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</si>
  <si>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</si>
  <si>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</si>
  <si>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</si>
  <si>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</si>
  <si>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</si>
  <si>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765</t>
  </si>
  <si>
    <t>Krytina skládaná</t>
  </si>
  <si>
    <t>251</t>
  </si>
  <si>
    <t>765191013</t>
  </si>
  <si>
    <t>Montáž pojistné hydroizolační nebo parotěsné fólie kladené přes 20° volně na bednění nebo tepelnou izolaci</t>
  </si>
  <si>
    <t>-460379059</t>
  </si>
  <si>
    <t>252</t>
  </si>
  <si>
    <t>28329029</t>
  </si>
  <si>
    <t>fólie kontaktní difuzně propustná pro doplňkovou hydroizolační vrstvu, monolitická třívrstvá PES/PP 150-160g/m2</t>
  </si>
  <si>
    <t>274086059</t>
  </si>
  <si>
    <t>746,934*1,1 'Přepočtené koeficientem množství</t>
  </si>
  <si>
    <t>253</t>
  </si>
  <si>
    <t>28329307</t>
  </si>
  <si>
    <t>páska těsnící jednostranně lepící univerzální pro DHV a opracování prostupů š 60mm</t>
  </si>
  <si>
    <t>-1982523871</t>
  </si>
  <si>
    <t>249</t>
  </si>
  <si>
    <t>765191031</t>
  </si>
  <si>
    <t>Lepení těsnících pásků pod kontralatě</t>
  </si>
  <si>
    <t>1145120843</t>
  </si>
  <si>
    <t>250</t>
  </si>
  <si>
    <t>28329301</t>
  </si>
  <si>
    <t>páska těsnící jednostranně lepící pěnová pod kontralatě š 50mm</t>
  </si>
  <si>
    <t>399203584</t>
  </si>
  <si>
    <t>880*1,1 'Přepočtené koeficientem množství</t>
  </si>
  <si>
    <t>254</t>
  </si>
  <si>
    <t>998765202</t>
  </si>
  <si>
    <t>Přesun hmot procentní pro krytiny skládané v objektech v přes 6 do 12 m</t>
  </si>
  <si>
    <t>-282741865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</si>
  <si>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</si>
  <si>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</si>
  <si>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</si>
  <si>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</si>
  <si>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</si>
  <si>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</si>
  <si>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Poznámka k položce:_x000D_
systém generálního klíče dle specifikace uvedené v TZ, kapitola č.4 Okenní a dveřní výplně -  poznámka platí i pro ostatní položky s gen.klíčem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</si>
  <si>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</si>
  <si>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</si>
  <si>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</si>
  <si>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</si>
  <si>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</si>
  <si>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</si>
  <si>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</si>
  <si>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</si>
  <si>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</si>
  <si>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</si>
  <si>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</si>
  <si>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</si>
  <si>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260</t>
  </si>
  <si>
    <t>766002EWCAP</t>
  </si>
  <si>
    <t>D+M dveře vnitřní dřevěné plné 1kř vel. 1000x2200mm vč. ocelové zárubně, kování, zámek, gen.klíč, samozavírač, pož.odol. EW15DP3-C, autom.práh - podrobný popis viz Výpis dveří ozn. D.1.2</t>
  </si>
  <si>
    <t>32646003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</si>
  <si>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</si>
  <si>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</si>
  <si>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</si>
  <si>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</si>
  <si>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</si>
  <si>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</si>
  <si>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</si>
  <si>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</si>
  <si>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</si>
  <si>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</si>
  <si>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</si>
  <si>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</si>
  <si>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</si>
  <si>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</si>
  <si>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</si>
  <si>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</si>
  <si>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</si>
  <si>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</si>
  <si>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</si>
  <si>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</si>
  <si>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194</t>
  </si>
  <si>
    <t>766004</t>
  </si>
  <si>
    <t xml:space="preserve">D+M dveře vnitřní dřevěné plné posuvné 1kř vel. 1200x2200mm vč. stav.pouzdra, ocelové zárubně, kování, zámek, gen.klíč, - podrobný popis viz Výpis dveří ozn. D.2.2 </t>
  </si>
  <si>
    <t>-761031592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</si>
  <si>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</si>
  <si>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</si>
  <si>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</si>
  <si>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</si>
  <si>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</si>
  <si>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304</t>
  </si>
  <si>
    <t>76681.T01</t>
  </si>
  <si>
    <t>D+M Šatní skříň pro typický pokoj - schema T01 - podrobný popis viz Výpis atypického nábytku</t>
  </si>
  <si>
    <t>1028309031</t>
  </si>
  <si>
    <t>305</t>
  </si>
  <si>
    <t>76681.T02</t>
  </si>
  <si>
    <t>D+M Botník pro typický pokoj - schema T02 - podrobný popis viz Výpis atypického nábytku</t>
  </si>
  <si>
    <t>1743138729</t>
  </si>
  <si>
    <t>306</t>
  </si>
  <si>
    <t>76681.T03</t>
  </si>
  <si>
    <t>D+M Prádelní pult pro pračku - schema T03 - podrobný popis viz Výpis atypického nábytku</t>
  </si>
  <si>
    <t>-1130650771</t>
  </si>
  <si>
    <t>307</t>
  </si>
  <si>
    <t>76681.T04</t>
  </si>
  <si>
    <t>D+M Skříň nad WC - schema T04 - podrobný popis viz Výpis atypického nábytku</t>
  </si>
  <si>
    <t>-425718450</t>
  </si>
  <si>
    <t>308</t>
  </si>
  <si>
    <t>76681.T06</t>
  </si>
  <si>
    <t>D+M Typická kuchyňka (bez spotřebičů) - schema T06 - podrobný popis viz Výpis atypického nábytku</t>
  </si>
  <si>
    <t>400377819</t>
  </si>
  <si>
    <t>309</t>
  </si>
  <si>
    <t>76681.T07</t>
  </si>
  <si>
    <t>D+M Skříň špajz - schema T07 - podrobný popis viz Výpis atypického nábytku</t>
  </si>
  <si>
    <t>-1217757523</t>
  </si>
  <si>
    <t>310</t>
  </si>
  <si>
    <t>76681.T08</t>
  </si>
  <si>
    <t>D+M Pracovní pult masérna - schema T08 - podrobný popis viz Výpis atypického nábytku</t>
  </si>
  <si>
    <t>974405113</t>
  </si>
  <si>
    <t>311</t>
  </si>
  <si>
    <t>76681.T09</t>
  </si>
  <si>
    <t>D+M Kuchyňka u vyšetřovny (bez spotřebičů) - schema T09 - podrobný popis viz Výpis atypického nábytku</t>
  </si>
  <si>
    <t>1755964328</t>
  </si>
  <si>
    <t>312</t>
  </si>
  <si>
    <t>76681.T10</t>
  </si>
  <si>
    <t>D+M Pracovní pult vyšetřovny - schema T10 - podrobný popis viz Výpis atypického nábytku</t>
  </si>
  <si>
    <t>-1331819529</t>
  </si>
  <si>
    <t>313</t>
  </si>
  <si>
    <t>76681.T11</t>
  </si>
  <si>
    <t>D+M Skříň obývák - schema T11 - podrobný popis viz Výpis atypického nábytku</t>
  </si>
  <si>
    <t>495164230</t>
  </si>
  <si>
    <t>314</t>
  </si>
  <si>
    <t>76681.T13</t>
  </si>
  <si>
    <t>D+M Typická šatna - schema T13 - podrobný popis viz Výpis atypického nábytku</t>
  </si>
  <si>
    <t>-765323279</t>
  </si>
  <si>
    <t>315</t>
  </si>
  <si>
    <t>76681.T14</t>
  </si>
  <si>
    <t>D+M Kuchyňka denní místnost (bez spotřebičů)- schema T14 - podrobný popis viz Výpis atypického nábytku</t>
  </si>
  <si>
    <t>-847886454</t>
  </si>
  <si>
    <t>316</t>
  </si>
  <si>
    <t>76681.T15</t>
  </si>
  <si>
    <t>D+M Šatna personál - schema T15 - podrobný popis viz Výpis atypického nábytku</t>
  </si>
  <si>
    <t>1906206331</t>
  </si>
  <si>
    <t>317</t>
  </si>
  <si>
    <t>76681.T16</t>
  </si>
  <si>
    <t>D+M Lavička - šatna personál - schema T16 - podrobný popis viz Výpis atypického nábytku</t>
  </si>
  <si>
    <t>-1550628152</t>
  </si>
  <si>
    <t>318</t>
  </si>
  <si>
    <t>76681.T17</t>
  </si>
  <si>
    <t>D+M Mycí pult gastro nádob - schema T17 - podrobný popis viz Výpis atypického nábytku</t>
  </si>
  <si>
    <t>1934783009</t>
  </si>
  <si>
    <t>319</t>
  </si>
  <si>
    <t>76681.T18</t>
  </si>
  <si>
    <t>D+M Nábytek kancelář - schema T18 - podrobný popis viz Výpis atypického nábytku</t>
  </si>
  <si>
    <t>-145649227</t>
  </si>
  <si>
    <t>320</t>
  </si>
  <si>
    <t>76681.T19</t>
  </si>
  <si>
    <t>D+M Nábytek kancelář - schema T19 - podrobný popis viz Výpis atypického nábytku</t>
  </si>
  <si>
    <t>-1286233896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</si>
  <si>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</si>
  <si>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</si>
  <si>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</si>
  <si>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</si>
  <si>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</si>
  <si>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</si>
  <si>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</si>
  <si>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</si>
  <si>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W01-W22 (mimo stř.oken, gar.vrat a světlíku)</t>
  </si>
  <si>
    <t>45016379</t>
  </si>
  <si>
    <t>132,75</t>
  </si>
  <si>
    <t>"pomocný výpočet dle výpisu celkem A+B"</t>
  </si>
  <si>
    <t>"w01"1,5*2,2*9</t>
  </si>
  <si>
    <t>"w02"1,5*2,2*9</t>
  </si>
  <si>
    <t>"w03"0,9*1,85*20</t>
  </si>
  <si>
    <t>"w04"(1,45+1,45)*1,85*4</t>
  </si>
  <si>
    <t>"w05"3,3*2,75*2</t>
  </si>
  <si>
    <t>"w06"1,5*1,85*3</t>
  </si>
  <si>
    <t>"w07"1,5*0,6*7</t>
  </si>
  <si>
    <t>"w08"0,6*0,6*4</t>
  </si>
  <si>
    <t>"w09"2,9*2,2*1</t>
  </si>
  <si>
    <t>"w13"0,9*2,2</t>
  </si>
  <si>
    <t>"w10"(6,0+1,65)*2,2+1,55*2,55</t>
  </si>
  <si>
    <t>"w11"0,6*8,94</t>
  </si>
  <si>
    <t>"w12"(2,5+6,25)*2,2+2,2*2,55</t>
  </si>
  <si>
    <t>"w15"1,3*2,75</t>
  </si>
  <si>
    <t>"w17"3,3*2,2*2</t>
  </si>
  <si>
    <t>"w18"3,3*2,2*2</t>
  </si>
  <si>
    <t>"w19"0,9*1,5*8</t>
  </si>
  <si>
    <t>"w22"1,8*0,6*3</t>
  </si>
  <si>
    <t>Mezisoučet</t>
  </si>
  <si>
    <t>233</t>
  </si>
  <si>
    <t>767001a</t>
  </si>
  <si>
    <t>D+M garážových výklopných vrat vel. 3000x2750, el.pohon - podrobný popis viz Výpis vnějších výplní ozn. W16</t>
  </si>
  <si>
    <t>-1884908427</t>
  </si>
  <si>
    <t>259</t>
  </si>
  <si>
    <t>767001pur</t>
  </si>
  <si>
    <t>D+M založení na purenit - podrobný popis viz Výpis vnějších výplní ozn. W01-W23 (mimo stř.oken a gar.vrat)</t>
  </si>
  <si>
    <t>-491082093</t>
  </si>
  <si>
    <t>11,058</t>
  </si>
  <si>
    <t>"w01"1,5*0,35*9</t>
  </si>
  <si>
    <t>"w02"1,5*0,35*9</t>
  </si>
  <si>
    <t>"w05"3,3*0,35*2</t>
  </si>
  <si>
    <t>"w09"2,9*0,35*1</t>
  </si>
  <si>
    <t>"w13"0,9*0,35</t>
  </si>
  <si>
    <t>"w10"(6,0+1,65)*0,35</t>
  </si>
  <si>
    <t>"w12"(2,5+6,25)*0,35</t>
  </si>
  <si>
    <t>"w15"1,3*0,35</t>
  </si>
  <si>
    <t>"w17"3,3*0,15*2</t>
  </si>
  <si>
    <t>"w18"3,3*0,15*2</t>
  </si>
  <si>
    <t>257</t>
  </si>
  <si>
    <t>767001w20</t>
  </si>
  <si>
    <t>M+D střešního okna 940x1600mm, dálk. ovl. - podrobný popis viz Výpis vnějších výplní ozn. W20</t>
  </si>
  <si>
    <t>-1073187866</t>
  </si>
  <si>
    <t>258</t>
  </si>
  <si>
    <t>767001w21</t>
  </si>
  <si>
    <t>M+D střešního okna 780x1600mm, dálk. ovl. - podrobný popis viz Výpis vnějších výplní ozn. W21</t>
  </si>
  <si>
    <t>46400318</t>
  </si>
  <si>
    <t>303</t>
  </si>
  <si>
    <t>767001w23</t>
  </si>
  <si>
    <t>M+D střešního světlíku kopulového 1960x1960mm, podkladní manžeta, lemování - podrobný popis viz Výpis vnějších výplní ozn. W23</t>
  </si>
  <si>
    <t>-1399276004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</si>
  <si>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</si>
  <si>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</si>
  <si>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</si>
  <si>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</si>
  <si>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</si>
  <si>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</si>
  <si>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</si>
  <si>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</si>
  <si>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</si>
  <si>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</si>
  <si>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</si>
  <si>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</si>
  <si>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Poznámka k položce:_x000D_
žaluzie venkovní dle specifikace uvedené v TZ, kapitola č. 4 Okenní a dveřní výplně.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</si>
  <si>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</si>
  <si>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</si>
  <si>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</si>
  <si>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</si>
  <si>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</si>
  <si>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</si>
  <si>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</si>
  <si>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</si>
  <si>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</si>
  <si>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</si>
  <si>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</si>
  <si>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</si>
  <si>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</si>
  <si>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5,2*3,3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</si>
  <si>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</si>
  <si>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</si>
  <si>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</si>
  <si>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</si>
  <si>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</si>
  <si>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</si>
  <si>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</si>
  <si>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</si>
  <si>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</si>
  <si>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"schema Z02,Z04"    (3,085+3,115+1,2)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</si>
  <si>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</si>
  <si>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</si>
  <si>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</si>
  <si>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</si>
  <si>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</si>
  <si>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</si>
  <si>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294</t>
  </si>
  <si>
    <t>771111011</t>
  </si>
  <si>
    <t>Vysátí podkladu před pokládkou dlažby</t>
  </si>
  <si>
    <t>260131100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</si>
  <si>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</si>
  <si>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</si>
  <si>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</si>
  <si>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</si>
  <si>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</si>
  <si>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</si>
  <si>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</si>
  <si>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</si>
  <si>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299</t>
  </si>
  <si>
    <t>771474114</t>
  </si>
  <si>
    <t>Montáž soklů z dlaždic keramických rovných flexibilní lepidlo v přes 120 do 150 mm</t>
  </si>
  <si>
    <t>1511662271</t>
  </si>
  <si>
    <t>213</t>
  </si>
  <si>
    <t>771574112</t>
  </si>
  <si>
    <t>Montáž podlah keramických hladkých lepených flexibilním lepidlem do 12 ks/ m2</t>
  </si>
  <si>
    <t>-607104220</t>
  </si>
  <si>
    <t>7,0+6,25+23,10</t>
  </si>
  <si>
    <t>214</t>
  </si>
  <si>
    <t>59761433</t>
  </si>
  <si>
    <t>dlažba keramická slinutá hladká do interiéru i exteriéru pro vysoké mechanické namáhání přes 9 do 12ks/m2 tl 15mm</t>
  </si>
  <si>
    <t>1130061053</t>
  </si>
  <si>
    <t>36,35*1,1 "Přepočtené koeficientem množství</t>
  </si>
  <si>
    <t>47,25*0,15*1,2</t>
  </si>
  <si>
    <t>215</t>
  </si>
  <si>
    <t>771591112</t>
  </si>
  <si>
    <t>Izolace pod nášlapnou vrstvu nátěrem nebo stěrkou ve dvou vrstvách</t>
  </si>
  <si>
    <t>1070763551</t>
  </si>
  <si>
    <t>347</t>
  </si>
  <si>
    <t>771591241</t>
  </si>
  <si>
    <t>Izolace těsnícími pásy vnitřní kout</t>
  </si>
  <si>
    <t>-1158889668</t>
  </si>
  <si>
    <t>346</t>
  </si>
  <si>
    <t>771591264</t>
  </si>
  <si>
    <t>Izolace těsnícími pásy mezi podlahou a stěnou</t>
  </si>
  <si>
    <t>-1971255087</t>
  </si>
  <si>
    <t>295</t>
  </si>
  <si>
    <t>771592011</t>
  </si>
  <si>
    <t>Čištění vnitřních ploch podlah nebo schodišť po položení dlažby chemickými prostředky</t>
  </si>
  <si>
    <t>-1151187074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</si>
  <si>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</si>
  <si>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</si>
  <si>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</si>
  <si>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</si>
  <si>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</si>
  <si>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</si>
  <si>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300</t>
  </si>
  <si>
    <t>776111311</t>
  </si>
  <si>
    <t>Vysátí podkladu povlakových podlah</t>
  </si>
  <si>
    <t>-2112910961</t>
  </si>
  <si>
    <t>217</t>
  </si>
  <si>
    <t>776121111</t>
  </si>
  <si>
    <t>Vodou ředitelná penetrace savého podkladu povlakových podlah ředěná v poměru 1:3</t>
  </si>
  <si>
    <t>1439850381</t>
  </si>
  <si>
    <t>1151,242+12,48</t>
  </si>
  <si>
    <t>"na stěny"504,548</t>
  </si>
  <si>
    <t>218</t>
  </si>
  <si>
    <t>776141111</t>
  </si>
  <si>
    <t>Vyrovnání podkladu povlakových podlah stěrkou pevnosti 20 MPa tl 3 mm</t>
  </si>
  <si>
    <t>959835980</t>
  </si>
  <si>
    <t>336</t>
  </si>
  <si>
    <t>776141221</t>
  </si>
  <si>
    <t>Vyrovnání podkladu povlakových podlah schodišťových stupňů samonivelační stěrkou pevnosti 35 MPa tl do 3 mm</t>
  </si>
  <si>
    <t>-1785218034</t>
  </si>
  <si>
    <t>337</t>
  </si>
  <si>
    <t>776144111</t>
  </si>
  <si>
    <t>Tmelení hran schodišťových povlakových podlah</t>
  </si>
  <si>
    <t>1841159094</t>
  </si>
  <si>
    <t>219</t>
  </si>
  <si>
    <t>776223111</t>
  </si>
  <si>
    <t>Spoj povlakových podlahovin z PVC svařováním za tepla</t>
  </si>
  <si>
    <t>-1295453794</t>
  </si>
  <si>
    <t>220</t>
  </si>
  <si>
    <t>776241121.1</t>
  </si>
  <si>
    <t>Lepení pásů z vinylu včetně provedení soklíků (vytažení + ukonč.lišta)</t>
  </si>
  <si>
    <t>-2043425412</t>
  </si>
  <si>
    <t>"včetně vytažených soklíků 150mm"</t>
  </si>
  <si>
    <t>"protiskluz 1np"(12,75+14,0+13,0+12,68+15,0+15,0)*1,15</t>
  </si>
  <si>
    <t>"2np"(7,08+5,92+5,38)*1,15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</si>
  <si>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</si>
  <si>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</si>
  <si>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</si>
  <si>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</si>
  <si>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121,980*1,1 "Přepočtené koeficientem množství</t>
  </si>
  <si>
    <t>222</t>
  </si>
  <si>
    <t>-312844888</t>
  </si>
  <si>
    <t>(590,23+410,85)*1,15</t>
  </si>
  <si>
    <t>-115,932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</si>
  <si>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</si>
  <si>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</si>
  <si>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</si>
  <si>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</si>
  <si>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1035,31*1,1 "Přepočtené koeficientem množství</t>
  </si>
  <si>
    <t>333</t>
  </si>
  <si>
    <t>776321111</t>
  </si>
  <si>
    <t>Montáž podlahovin na stupnice šířky do 300 mm</t>
  </si>
  <si>
    <t>-1712933206</t>
  </si>
  <si>
    <t>334</t>
  </si>
  <si>
    <t>776321211</t>
  </si>
  <si>
    <t>Montáž podlahovin na podstupnice výšky do 200 mm</t>
  </si>
  <si>
    <t>1634367010</t>
  </si>
  <si>
    <t>335</t>
  </si>
  <si>
    <t>1381840154</t>
  </si>
  <si>
    <t>12,48*1,2 'Přepočtené koeficientem množství</t>
  </si>
  <si>
    <t>301</t>
  </si>
  <si>
    <t>776421312</t>
  </si>
  <si>
    <t>Montáž přechodových šroubovaných lišt</t>
  </si>
  <si>
    <t>-1465193531</t>
  </si>
  <si>
    <t>0,9*3</t>
  </si>
  <si>
    <t>302</t>
  </si>
  <si>
    <t>55343124</t>
  </si>
  <si>
    <t xml:space="preserve">profil přechodový Al </t>
  </si>
  <si>
    <t>824110768</t>
  </si>
  <si>
    <t>2,7*1,1 'Přepočtené koeficientem množství</t>
  </si>
  <si>
    <t>350</t>
  </si>
  <si>
    <t>776521111</t>
  </si>
  <si>
    <t>Lepení pásů z vinylu na stěnu výšky do 2,0 m</t>
  </si>
  <si>
    <t>186696540</t>
  </si>
  <si>
    <t>"A103-A107"(4,225+3,525+3,335+1,575+1,5+2,5+1,5+2,4+1,5+2,4)*2*1,5</t>
  </si>
  <si>
    <t>"108"(3,25*2+2,4)*1,5</t>
  </si>
  <si>
    <t>"111"(5,0+2,55)*2*1,5</t>
  </si>
  <si>
    <t>"114"3,2*1,5</t>
  </si>
  <si>
    <t>"117,135,123,137,138"(2,5+2,5+1,4+2,4+5,185+2,6+2,0+2,5+1,2+2,5)*2*1,5</t>
  </si>
  <si>
    <t>"206,214,220"(3,95+2,6+3,95+2,5+3,95+3,0)*2*1,5</t>
  </si>
  <si>
    <t>352</t>
  </si>
  <si>
    <t>776521112</t>
  </si>
  <si>
    <t>Lepení pásů z vinylu na stěnu výšky přes 2,0 m do 3,8 m</t>
  </si>
  <si>
    <t>-253123638</t>
  </si>
  <si>
    <t>"113,115,130,131"(5,0+2,8+5,0+2,6+5,0+2,9+5,0+2,2)*2*2,75</t>
  </si>
  <si>
    <t>"208,209,213"(3,95+1,36+3,95+1,365+2,95+2,5)*2*2,75</t>
  </si>
  <si>
    <t>351</t>
  </si>
  <si>
    <t>-445946266</t>
  </si>
  <si>
    <t>504,548*1,1 'Přepočtené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</si>
  <si>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</si>
  <si>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</si>
  <si>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</si>
  <si>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</si>
  <si>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</si>
  <si>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</si>
  <si>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296</t>
  </si>
  <si>
    <t>781111011</t>
  </si>
  <si>
    <t>Ometení (oprášení) stěny při přípravě podkladu</t>
  </si>
  <si>
    <t>-1161899652</t>
  </si>
  <si>
    <t>66,136+504,548</t>
  </si>
  <si>
    <t>225</t>
  </si>
  <si>
    <t>781121011</t>
  </si>
  <si>
    <t>Nátěr penetrační na stěnu</t>
  </si>
  <si>
    <t>-631980537</t>
  </si>
  <si>
    <t>66,136</t>
  </si>
  <si>
    <t>226</t>
  </si>
  <si>
    <t>781131112</t>
  </si>
  <si>
    <t>Izolace pod obklad nátěrem nebo stěrkou ve dvou vrstvách</t>
  </si>
  <si>
    <t>-814403407</t>
  </si>
  <si>
    <t>"pod vinyl mokré provozy"</t>
  </si>
  <si>
    <t>227</t>
  </si>
  <si>
    <t>781474112</t>
  </si>
  <si>
    <t>Montáž obkladů vnitřních keramických hladkých do 12 ks/m2 lepených flexibilním lepidlem</t>
  </si>
  <si>
    <t>-1622028280</t>
  </si>
  <si>
    <t>"A116+A118"(3,25+1,6+7,1*2)*2*2,2-1,3*2,75-3,0*2,75-0,9*2,17*3</t>
  </si>
  <si>
    <t>"ostatní obklady vinyl"</t>
  </si>
  <si>
    <t>228</t>
  </si>
  <si>
    <t>59761026</t>
  </si>
  <si>
    <t>obklad keramický hladký do 12ks/m2</t>
  </si>
  <si>
    <t>-1177080011</t>
  </si>
  <si>
    <t>66,136*1,1 "Přepočtené koeficientem množství</t>
  </si>
  <si>
    <t>298</t>
  </si>
  <si>
    <t>781479193X3</t>
  </si>
  <si>
    <t>Příplatek k cenám za montáž a dodání všech doplňkových prvků a lišt apod. dle vybraného výrobce a úprav (proniků) v obkladech</t>
  </si>
  <si>
    <t>97586141</t>
  </si>
  <si>
    <t>297</t>
  </si>
  <si>
    <t>781495211</t>
  </si>
  <si>
    <t>Čištění vnitřních ploch stěn po provedení obkladu chemickými prostředky</t>
  </si>
  <si>
    <t>1063254828</t>
  </si>
  <si>
    <t>230</t>
  </si>
  <si>
    <t>998781202</t>
  </si>
  <si>
    <t>Přesun hmot procentní pro obklady keramické v objektech v přes 6 do 12 m</t>
  </si>
  <si>
    <t>982702652</t>
  </si>
  <si>
    <t>783</t>
  </si>
  <si>
    <t>Dokončovací práce - nátěry</t>
  </si>
  <si>
    <t>338</t>
  </si>
  <si>
    <t>78331.1</t>
  </si>
  <si>
    <t xml:space="preserve">Nátěr zámečnických konstrukcí (zárubní) </t>
  </si>
  <si>
    <t>-1765344710</t>
  </si>
  <si>
    <t>"barva definována ve výpisu dveří, barva bude prášková, vypalovaná"</t>
  </si>
  <si>
    <t>(1,3+2,2*2)*0,40*13</t>
  </si>
  <si>
    <t>(1,0+2,2*2)*0,40*19</t>
  </si>
  <si>
    <t>(0,9+2,2*2)*0,40*10</t>
  </si>
  <si>
    <t>(0,75+2,2*2)*0,40*1</t>
  </si>
  <si>
    <t>(1,0+2,2*2)*0,40*7</t>
  </si>
  <si>
    <t>(1,2+2,2*2)*0,40*1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</si>
  <si>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</si>
  <si>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</si>
  <si>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</si>
  <si>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</si>
  <si>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</si>
  <si>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</si>
  <si>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</si>
  <si>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</si>
  <si>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</si>
  <si>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</si>
  <si>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Poznámka k položce:_x000D_
povrchy zdiva budou finálně natřeny 1x penetračním nátěrem a 2x vrchní výmalbou bílou. Uvedeno v TZ v kapitole č.7 a na výkresu č. 19 "Skladby konstrukcí"._x000D_
_x000D_
povrchy SDK budou finálně opatřeny 1x penetračním nátěrem a 2x vrchní výmalbou bílou. Dodržet technologický postup pro SDK. Uvedeno v TZ v kapitole č.7 a na výkresu č. 19 "Skladby konstrukcí"</t>
  </si>
  <si>
    <t>1244,387+3001,52*1,20+150,076</t>
  </si>
  <si>
    <t>JC-B - SO 02 - Objekt B</t>
  </si>
  <si>
    <t>663164061</t>
  </si>
  <si>
    <t>-1490253958</t>
  </si>
  <si>
    <t>1136603764</t>
  </si>
  <si>
    <t>1376436813</t>
  </si>
  <si>
    <t>690,0*0,5</t>
  </si>
  <si>
    <t>-341979025</t>
  </si>
  <si>
    <t>2091564765</t>
  </si>
  <si>
    <t>-1077612282</t>
  </si>
  <si>
    <t>-1767587958</t>
  </si>
  <si>
    <t>12*9 'Přepočtené koeficientem množství</t>
  </si>
  <si>
    <t>1456362012</t>
  </si>
  <si>
    <t>-2015800937</t>
  </si>
  <si>
    <t>1876391100</t>
  </si>
  <si>
    <t>345,0</t>
  </si>
  <si>
    <t>"část do zásypů"130,0+41,91</t>
  </si>
  <si>
    <t>-1265132324</t>
  </si>
  <si>
    <t>"z vrtů pilot"218,568+16,359</t>
  </si>
  <si>
    <t>"z výkopu předběžně ponecháno cca 100m3 pro TU"345-100-130,0-41,91</t>
  </si>
  <si>
    <t>819409808</t>
  </si>
  <si>
    <t>"zpět do zásypu"130,0+41,91</t>
  </si>
  <si>
    <t>"odvoz"345,0-100-130-41,91</t>
  </si>
  <si>
    <t>"z vrtů v případě, kdy nelze zeminu nakládat na dopravní prostředek přímo vrtnou soupravou jako součást technologického procesu vrtání"234,927</t>
  </si>
  <si>
    <t>-1571819940</t>
  </si>
  <si>
    <t>"z vrtů"234,927*1,8</t>
  </si>
  <si>
    <t>-1850404168</t>
  </si>
  <si>
    <t>"přebytečná zemina"(345-100-130,0-41,91)*1,8</t>
  </si>
  <si>
    <t>-346597391</t>
  </si>
  <si>
    <t>308,017</t>
  </si>
  <si>
    <t>-476000183</t>
  </si>
  <si>
    <t>"kolem objektu"127,0*0,60*0,55</t>
  </si>
  <si>
    <t>640536708</t>
  </si>
  <si>
    <t>"doplnění pod desku cca 25cm"(656,0-136,0)*0,25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</si>
  <si>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</si>
  <si>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</si>
  <si>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</si>
  <si>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</si>
  <si>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</si>
  <si>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</si>
  <si>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</si>
  <si>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</si>
  <si>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</si>
  <si>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-875493573</t>
  </si>
  <si>
    <t>"skladba F01"656*0,15</t>
  </si>
  <si>
    <t>"odpočet pasy"-136,0*0,15</t>
  </si>
  <si>
    <t>617101581</t>
  </si>
  <si>
    <t>627513570</t>
  </si>
  <si>
    <t>656*0,15</t>
  </si>
  <si>
    <t>-1526478558</t>
  </si>
  <si>
    <t>-1238378937</t>
  </si>
  <si>
    <t>1679934508</t>
  </si>
  <si>
    <t>-1682903267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</si>
  <si>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</si>
  <si>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</si>
  <si>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</si>
  <si>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</si>
  <si>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</si>
  <si>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</si>
  <si>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</si>
  <si>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</si>
  <si>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</si>
  <si>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</si>
  <si>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</si>
  <si>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</si>
  <si>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</si>
  <si>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</si>
  <si>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</si>
  <si>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</si>
  <si>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</si>
  <si>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</si>
  <si>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</si>
  <si>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</si>
  <si>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</si>
  <si>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</si>
  <si>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</si>
  <si>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</si>
  <si>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</si>
  <si>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</si>
  <si>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</si>
  <si>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</si>
  <si>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</si>
  <si>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</si>
  <si>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</si>
  <si>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</si>
  <si>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-390569941</t>
  </si>
  <si>
    <t>"1np"11,57+38,48+4,20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</si>
  <si>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</si>
  <si>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</si>
  <si>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</si>
  <si>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</si>
  <si>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</si>
  <si>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</si>
  <si>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</si>
  <si>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</si>
  <si>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1457234137</t>
  </si>
  <si>
    <t>1783484984</t>
  </si>
  <si>
    <t>-1570743933</t>
  </si>
  <si>
    <t>1544325472</t>
  </si>
  <si>
    <t>989476971</t>
  </si>
  <si>
    <t>410194748</t>
  </si>
  <si>
    <t>58</t>
  </si>
  <si>
    <t>-1216002598</t>
  </si>
  <si>
    <t>59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</si>
  <si>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</si>
  <si>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</si>
  <si>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</si>
  <si>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</si>
  <si>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</si>
  <si>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</si>
  <si>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</si>
  <si>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</si>
  <si>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</si>
  <si>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</si>
  <si>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</si>
  <si>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</si>
  <si>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</si>
  <si>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</si>
  <si>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</si>
  <si>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</si>
  <si>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</si>
  <si>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</si>
  <si>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</si>
  <si>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877,38-(128,0*0,44-36,1*1,0)*1,05 "Přepočtené koeficientem množství</t>
  </si>
  <si>
    <t>1113543967</t>
  </si>
  <si>
    <t>"sokl nad terénem"128,0*0,44*1,05</t>
  </si>
  <si>
    <t>-908415841</t>
  </si>
  <si>
    <t>"pod parapety xps"47,0</t>
  </si>
  <si>
    <t>-544553929</t>
  </si>
  <si>
    <t>47,000*0,25</t>
  </si>
  <si>
    <t>11,75*1,1 'Přepočtené koeficientem množství</t>
  </si>
  <si>
    <t>1925392475</t>
  </si>
  <si>
    <t>-2138440982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</si>
  <si>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</si>
  <si>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</si>
  <si>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</si>
  <si>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</si>
  <si>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</si>
  <si>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</si>
  <si>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</si>
  <si>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48281103</t>
  </si>
  <si>
    <t>(547,26+422,39)*1,03</t>
  </si>
  <si>
    <t>-813441053</t>
  </si>
  <si>
    <t>(547,26+422,39)*1,03*6</t>
  </si>
  <si>
    <t>1324620399</t>
  </si>
  <si>
    <t>-2061929307</t>
  </si>
  <si>
    <t>915996487</t>
  </si>
  <si>
    <t>84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</si>
  <si>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</si>
  <si>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</si>
  <si>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</si>
  <si>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</si>
  <si>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</si>
  <si>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</si>
  <si>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</si>
  <si>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</si>
  <si>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"skladba F01 pod podsypy"520,0*2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</si>
  <si>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</si>
  <si>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</si>
  <si>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</si>
  <si>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</si>
  <si>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</si>
  <si>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</si>
  <si>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</si>
  <si>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</si>
  <si>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</si>
  <si>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</si>
  <si>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</si>
  <si>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</si>
  <si>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</si>
  <si>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128,0*1,2</t>
  </si>
  <si>
    <t>-1413145965</t>
  </si>
  <si>
    <t>153,60*0,00034 "Přepočtené koeficientem množství</t>
  </si>
  <si>
    <t>469092656</t>
  </si>
  <si>
    <t>500934627</t>
  </si>
  <si>
    <t>1431,936*0,5*1,1655 "Přepočtené koeficientem množství</t>
  </si>
  <si>
    <t>280</t>
  </si>
  <si>
    <t>1687205056</t>
  </si>
  <si>
    <t>1143083768</t>
  </si>
  <si>
    <t>153,60*2</t>
  </si>
  <si>
    <t>-113615285</t>
  </si>
  <si>
    <t>153,6*1,221 "Přepočtené koeficientem množství</t>
  </si>
  <si>
    <t>106406467</t>
  </si>
  <si>
    <t>-440500923</t>
  </si>
  <si>
    <t>128,0*(0,76+0,54)</t>
  </si>
  <si>
    <t>-867695534</t>
  </si>
  <si>
    <t>219210021</t>
  </si>
  <si>
    <t>"jako dilatace mezi zdivo a žb kce"(139,0+113,0)*0,25</t>
  </si>
  <si>
    <t>(120,0+20,0)*0,30</t>
  </si>
  <si>
    <t>-2022441749</t>
  </si>
  <si>
    <t>105*0,00033 'Přepočtené koeficientem množství</t>
  </si>
  <si>
    <t>1704022186</t>
  </si>
  <si>
    <t>288824679</t>
  </si>
  <si>
    <t>105*1,1655 'Přepočtené koeficientem množství</t>
  </si>
  <si>
    <t>1809416317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</si>
  <si>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</si>
  <si>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</si>
  <si>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</si>
  <si>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</si>
  <si>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</si>
  <si>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</si>
  <si>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(158,3568-14,8)*1,1655 "Přepočtené koeficientem množství</t>
  </si>
  <si>
    <t>1609338622</t>
  </si>
  <si>
    <t>-1012658329</t>
  </si>
  <si>
    <t>318970088</t>
  </si>
  <si>
    <t>129,9408*1,1655 "Přepočtené koeficientem množství</t>
  </si>
  <si>
    <t>-487008907</t>
  </si>
  <si>
    <t>505553103</t>
  </si>
  <si>
    <t>-301436888</t>
  </si>
  <si>
    <t>129,941*1,1655 'Přepočtené koeficientem množství</t>
  </si>
  <si>
    <t>38324121</t>
  </si>
  <si>
    <t>1748649766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</si>
  <si>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</si>
  <si>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</si>
  <si>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</si>
  <si>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</si>
  <si>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</si>
  <si>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</si>
  <si>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-540416972</t>
  </si>
  <si>
    <t>-1493758116</t>
  </si>
  <si>
    <t>689,478*1,15 'Přepočtené koeficientem množství</t>
  </si>
  <si>
    <t>-68043386</t>
  </si>
  <si>
    <t>-2061219683</t>
  </si>
  <si>
    <t>38,7*0,00035 'Přepočtené koeficientem množství</t>
  </si>
  <si>
    <t>1026300680</t>
  </si>
  <si>
    <t>661754198</t>
  </si>
  <si>
    <t>38,7*1,2 'Přepočtené koeficientem množství</t>
  </si>
  <si>
    <t>1869201950</t>
  </si>
  <si>
    <t>995104056</t>
  </si>
  <si>
    <t>-804979537</t>
  </si>
  <si>
    <t>767114728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</si>
  <si>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</si>
  <si>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</si>
  <si>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</si>
  <si>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</si>
  <si>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</si>
  <si>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</si>
  <si>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</si>
  <si>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</si>
  <si>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</si>
  <si>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"sokl"128,0*0,76</t>
  </si>
  <si>
    <t>"nadpraží oken bez žaluzií xps75"13,0*0,25</t>
  </si>
  <si>
    <t>"nadpraží oken s žaluzií xps40"35,0*0,30</t>
  </si>
  <si>
    <t>"nadpraží oken s žaluzií pir50"35,0*0,25</t>
  </si>
  <si>
    <t>-477548069</t>
  </si>
  <si>
    <t>97,28*1,05 "Přepočtené koeficientem množství</t>
  </si>
  <si>
    <t>274</t>
  </si>
  <si>
    <t>1168618037</t>
  </si>
  <si>
    <t>"nadpraží oken s žaluzií xps50"35,0*0,30*1,05</t>
  </si>
  <si>
    <t>602777077</t>
  </si>
  <si>
    <t>"nadpraží oken bez žaluzií xps75"13,0*0,25*1,05</t>
  </si>
  <si>
    <t>-1369721465</t>
  </si>
  <si>
    <t>"nadpraží oken s žaluzií pir50"35,0*0,25*1,05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</si>
  <si>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</si>
  <si>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</si>
  <si>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</si>
  <si>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</si>
  <si>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</si>
  <si>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</si>
  <si>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</si>
  <si>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</si>
  <si>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</si>
  <si>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</si>
  <si>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</si>
  <si>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</si>
  <si>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</si>
  <si>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</si>
  <si>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</si>
  <si>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</si>
  <si>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</si>
  <si>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</si>
  <si>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-429073773</t>
  </si>
  <si>
    <t>"podrobný popis a schema viz Výpis sanitárních doplňků"7</t>
  </si>
  <si>
    <t>1662489147</t>
  </si>
  <si>
    <t>1615270353</t>
  </si>
  <si>
    <t>229</t>
  </si>
  <si>
    <t>-1789568231</t>
  </si>
  <si>
    <t>1025326980</t>
  </si>
  <si>
    <t>"podrobný popis a schema viz Výpis sanitárních doplňků"3</t>
  </si>
  <si>
    <t>1758601892</t>
  </si>
  <si>
    <t>-284367119</t>
  </si>
  <si>
    <t>-72172508</t>
  </si>
  <si>
    <t>1036592833</t>
  </si>
  <si>
    <t>235</t>
  </si>
  <si>
    <t>1739902093</t>
  </si>
  <si>
    <t>-1408348575</t>
  </si>
  <si>
    <t>1455876669</t>
  </si>
  <si>
    <t>-1137506174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</si>
  <si>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</si>
  <si>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</si>
  <si>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</si>
  <si>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</si>
  <si>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</si>
  <si>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</si>
  <si>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</si>
  <si>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</si>
  <si>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</si>
  <si>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</si>
  <si>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</si>
  <si>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</si>
  <si>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</si>
  <si>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</si>
  <si>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</si>
  <si>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</si>
  <si>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</si>
  <si>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</si>
  <si>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</si>
  <si>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</si>
  <si>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</si>
  <si>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689,478/0,85</t>
  </si>
  <si>
    <t>442376983</t>
  </si>
  <si>
    <t>689,478/0,85*0,06*0,06*1,1</t>
  </si>
  <si>
    <t>1793171442</t>
  </si>
  <si>
    <t>-312643678</t>
  </si>
  <si>
    <t>-304927288</t>
  </si>
  <si>
    <t>"1np"459,187-51,0</t>
  </si>
  <si>
    <t>18320822</t>
  </si>
  <si>
    <t>"1np"14,5+11,0+14,5+11,0</t>
  </si>
  <si>
    <t>1737961254</t>
  </si>
  <si>
    <t>-2140256484</t>
  </si>
  <si>
    <t>-1452178902</t>
  </si>
  <si>
    <t>-822704493</t>
  </si>
  <si>
    <t>"2np"689,478-18,92</t>
  </si>
  <si>
    <t>-1176067618</t>
  </si>
  <si>
    <t>"2np"5,92+5,92+7,08</t>
  </si>
  <si>
    <t>2040079407</t>
  </si>
  <si>
    <t>1024099280</t>
  </si>
  <si>
    <t>164</t>
  </si>
  <si>
    <t>623795327</t>
  </si>
  <si>
    <t>(1,5+1,35+2,4)*2,15</t>
  </si>
  <si>
    <t>-703905830</t>
  </si>
  <si>
    <t>-1339009762</t>
  </si>
  <si>
    <t>-228652345</t>
  </si>
  <si>
    <t>1314131163</t>
  </si>
  <si>
    <t>-89186787</t>
  </si>
  <si>
    <t>947325980</t>
  </si>
  <si>
    <t>172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</si>
  <si>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</si>
  <si>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</si>
  <si>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</si>
  <si>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</si>
  <si>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</si>
  <si>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</si>
  <si>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</si>
  <si>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</si>
  <si>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578230063</t>
  </si>
  <si>
    <t>-1219884546</t>
  </si>
  <si>
    <t>689,478*1,1 'Přepočtené koeficientem množství</t>
  </si>
  <si>
    <t>-753801310</t>
  </si>
  <si>
    <t>-62807895</t>
  </si>
  <si>
    <t>1826004077</t>
  </si>
  <si>
    <t>820*1,1 'Přepočtené koeficientem množství</t>
  </si>
  <si>
    <t>-1136990751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</si>
  <si>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</si>
  <si>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</si>
  <si>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</si>
  <si>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</si>
  <si>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</si>
  <si>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</si>
  <si>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</si>
  <si>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</si>
  <si>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</si>
  <si>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</si>
  <si>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</si>
  <si>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546375750</t>
  </si>
  <si>
    <t>-1466561845</t>
  </si>
  <si>
    <t>-601524447</t>
  </si>
  <si>
    <t>1342506965</t>
  </si>
  <si>
    <t>1081330672</t>
  </si>
  <si>
    <t>-1234334156</t>
  </si>
  <si>
    <t>1429929033</t>
  </si>
  <si>
    <t>1330089287</t>
  </si>
  <si>
    <t>-916590413</t>
  </si>
  <si>
    <t>705997434</t>
  </si>
  <si>
    <t>1625430614</t>
  </si>
  <si>
    <t>1391088219</t>
  </si>
  <si>
    <t>1407168038</t>
  </si>
  <si>
    <t>526105971</t>
  </si>
  <si>
    <t>10,208</t>
  </si>
  <si>
    <t>469418534</t>
  </si>
  <si>
    <t>-979074257</t>
  </si>
  <si>
    <t>-687289140</t>
  </si>
  <si>
    <t>-1469075331</t>
  </si>
  <si>
    <t>193</t>
  </si>
  <si>
    <t>-2143278298</t>
  </si>
  <si>
    <t>-680251755</t>
  </si>
  <si>
    <t>195</t>
  </si>
  <si>
    <t>1143648314</t>
  </si>
  <si>
    <t>122457893</t>
  </si>
  <si>
    <t>1419239909</t>
  </si>
  <si>
    <t>3,77*3,3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</si>
  <si>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</si>
  <si>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</si>
  <si>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</si>
  <si>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1577621334</t>
  </si>
  <si>
    <t>"vlhké prostory pod vinyl"142,526</t>
  </si>
  <si>
    <t>-1141148736</t>
  </si>
  <si>
    <t>-747550686</t>
  </si>
  <si>
    <t>364336796</t>
  </si>
  <si>
    <t>1668849711</t>
  </si>
  <si>
    <t>208</t>
  </si>
  <si>
    <t>-238648236</t>
  </si>
  <si>
    <t>80,408+1034,69+12,48</t>
  </si>
  <si>
    <t>"na stěny"391,9</t>
  </si>
  <si>
    <t>1932284542</t>
  </si>
  <si>
    <t>-575524363</t>
  </si>
  <si>
    <t>1064420312</t>
  </si>
  <si>
    <t>-850018175</t>
  </si>
  <si>
    <t>Lepení pásů z vinylu včetně provedení soklíků  (vytažení + ukonč.lišta)</t>
  </si>
  <si>
    <t>2040537671</t>
  </si>
  <si>
    <t>"protiskluz 1np"(14,5+11,0+14,5+11,0)*1,15</t>
  </si>
  <si>
    <t>"2np"(5,92+5,92+7,08)*1,15</t>
  </si>
  <si>
    <t>1225729760</t>
  </si>
  <si>
    <t>80,408*1,1 "Přepočtené koeficientem množství</t>
  </si>
  <si>
    <t>1186028315</t>
  </si>
  <si>
    <t>(547,26+422,39)*1,15</t>
  </si>
  <si>
    <t>-80,408</t>
  </si>
  <si>
    <t>1911122285</t>
  </si>
  <si>
    <t>1034,69*1,1 "Přepočtené koeficientem množství</t>
  </si>
  <si>
    <t>-315778932</t>
  </si>
  <si>
    <t>2688108</t>
  </si>
  <si>
    <t>-1983538415</t>
  </si>
  <si>
    <t>862212131</t>
  </si>
  <si>
    <t>"B103,105,106,107,109"(2,55+2,4+2,2+2,55+1,5+2,55+1,35+2,85+2,2+2,4)*2*1,5</t>
  </si>
  <si>
    <t>"204"(3,95+0,7*2)*1,5</t>
  </si>
  <si>
    <t>"206,214,220"(3,95+3,0+3,95+2,4+3,95+3,0)*2*1,5</t>
  </si>
  <si>
    <t>86828913</t>
  </si>
  <si>
    <t>"118,119,130,131"(5,0+2,9+5,0+2,2+5,0+2,9+5,0+2,2)*2*2,75</t>
  </si>
  <si>
    <t>"208,209,213"(3,95+1,5+3,95+1,5+2,95+2,4)*2*2,75</t>
  </si>
  <si>
    <t>1804510374</t>
  </si>
  <si>
    <t>391,9*1,1 'Přepočtené koeficientem množství</t>
  </si>
  <si>
    <t>643909835</t>
  </si>
  <si>
    <t>-1690966284</t>
  </si>
  <si>
    <t>391,9</t>
  </si>
  <si>
    <t>-567867809</t>
  </si>
  <si>
    <t>601712629</t>
  </si>
  <si>
    <t>1959089832</t>
  </si>
  <si>
    <t>(1,3+2,2*2)*0,40*12</t>
  </si>
  <si>
    <t>(1,0+2,2*2)*0,40*18</t>
  </si>
  <si>
    <t>(0,9+2,2*2)*0,40*9</t>
  </si>
  <si>
    <t>-1059843557</t>
  </si>
  <si>
    <t>-1554746793</t>
  </si>
  <si>
    <t>1148,665+3010,2*1,2+150,51</t>
  </si>
  <si>
    <t>JC-C - SO 03 - Zpevněné plochy</t>
  </si>
  <si>
    <t xml:space="preserve">    </t>
  </si>
  <si>
    <t xml:space="preserve">    5 - Komunikace pozemní</t>
  </si>
  <si>
    <t xml:space="preserve">    8 - Trubní vedení</t>
  </si>
  <si>
    <t>-1895891260</t>
  </si>
  <si>
    <t>"pro zp.plochy"1627,0</t>
  </si>
  <si>
    <t>122251106</t>
  </si>
  <si>
    <t>Odkopávky a prokopávky nezapažené v hornině třídy těžitelnosti I skupiny 3 objem do 5000 m3 strojně</t>
  </si>
  <si>
    <t>-1458117738</t>
  </si>
  <si>
    <t>"zp1"615,0*0,40*1,2</t>
  </si>
  <si>
    <t>"zp2"320,0*0,55*1,2</t>
  </si>
  <si>
    <t>"zp3"290,0*0,55*1,2</t>
  </si>
  <si>
    <t>"zp5"310,0*0,35*1,2</t>
  </si>
  <si>
    <t>"zp6"70,0*0,45*1,2</t>
  </si>
  <si>
    <t>132251102</t>
  </si>
  <si>
    <t>Hloubení rýh nezapažených š do 800 mm v hornině třídy těžitelnosti I skupiny 3 objem do 50 m3 strojně</t>
  </si>
  <si>
    <t>-244274688</t>
  </si>
  <si>
    <t>"trativod"220,0*0,5*0,4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</si>
  <si>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</si>
  <si>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</si>
  <si>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</si>
  <si>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</si>
  <si>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</si>
  <si>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909,8*1,8</t>
  </si>
  <si>
    <t>-1289405643</t>
  </si>
  <si>
    <t>Úprava pláně v hornině třídy těžitelnosti I skupiny 1 až 3 se zhutněním strojně</t>
  </si>
  <si>
    <t>282905246</t>
  </si>
  <si>
    <t>615+320+290+310+70</t>
  </si>
  <si>
    <t>212751106</t>
  </si>
  <si>
    <t>Trativod z drenážních trubek flexibilních PVC-U SN 4 perforace 360° včetně lože otevřený výkop DN 160 pro meliorace</t>
  </si>
  <si>
    <t>404881638</t>
  </si>
  <si>
    <t>2096070868</t>
  </si>
  <si>
    <t>"zp4"95,0*0,15</t>
  </si>
  <si>
    <t>1869656107</t>
  </si>
  <si>
    <t>548083682</t>
  </si>
  <si>
    <t>273362021</t>
  </si>
  <si>
    <t>Výztuž základových desek svařovanými sítěmi Kari</t>
  </si>
  <si>
    <t>610253493</t>
  </si>
  <si>
    <t>95,0*1,3*0,00444</t>
  </si>
  <si>
    <t>Komunikace pozemní</t>
  </si>
  <si>
    <t>564211011</t>
  </si>
  <si>
    <t>Podklad nebo podsyp z lomové výsivky 0-4mm tl 50 mm</t>
  </si>
  <si>
    <t>1546898495</t>
  </si>
  <si>
    <t>"mlatová cesta skladba zp5"310,0</t>
  </si>
  <si>
    <t>564761111</t>
  </si>
  <si>
    <t>Podklad z kameniva hrubého drceného vel. 16-64 mm plochy přes 100 m2 tl 200 mm</t>
  </si>
  <si>
    <t>1380423786</t>
  </si>
  <si>
    <t>"zp2"320,0*2</t>
  </si>
  <si>
    <t>"zp3"290,0*2</t>
  </si>
  <si>
    <t>"zp5"290,0</t>
  </si>
  <si>
    <t>564771111</t>
  </si>
  <si>
    <t>Podklad z kameniva hrubého drceného vel. 16-64 mm plochy přes 100 m2 tl 250 mm</t>
  </si>
  <si>
    <t>-236707312</t>
  </si>
  <si>
    <t>"zp1"615,000</t>
  </si>
  <si>
    <t>"zp6"70,000</t>
  </si>
  <si>
    <t>564801112</t>
  </si>
  <si>
    <t>Podklad ze štěrkodrtě 8-16 plochy přes 100 m2 tl 40 mm</t>
  </si>
  <si>
    <t>840762256</t>
  </si>
  <si>
    <t>"navýšení kladecí vrstvy na 75mm dle skladeb"</t>
  </si>
  <si>
    <t>"zp1"615,0</t>
  </si>
  <si>
    <t>"zp2"320,0</t>
  </si>
  <si>
    <t>"zp3"290,0</t>
  </si>
  <si>
    <t>"zp6"70,0</t>
  </si>
  <si>
    <t>564811012</t>
  </si>
  <si>
    <t>Podklad ze štěrkodrtě ŠD 0-32 plochy do 100 m2 tl 60 mm</t>
  </si>
  <si>
    <t>-1668741629</t>
  </si>
  <si>
    <t>"zp5"310,000</t>
  </si>
  <si>
    <t>596211123</t>
  </si>
  <si>
    <t>Kladení zámkové dlažby komunikací pro pěší ručně tl 60 mm skupiny B pl přes 300 m2</t>
  </si>
  <si>
    <t>-1527704580</t>
  </si>
  <si>
    <t>"zp2, V04"320,0</t>
  </si>
  <si>
    <t>59245008</t>
  </si>
  <si>
    <t>dlažba tvar obdélníky betonová 90x70-120mm tl. 60mm barevná</t>
  </si>
  <si>
    <t>-1588005382</t>
  </si>
  <si>
    <t>"v04"320,000</t>
  </si>
  <si>
    <t>320*1,02 'Přepočtené koeficientem množství</t>
  </si>
  <si>
    <t>596412212</t>
  </si>
  <si>
    <t>Kladení dlažby z vegetačních tvárnic pozemních komunikací tl 80 mm pl přes 100 do 300 m2</t>
  </si>
  <si>
    <t>-1892409815</t>
  </si>
  <si>
    <t>"zp3, V05"290,0</t>
  </si>
  <si>
    <t>59245004</t>
  </si>
  <si>
    <t>dlažba zasakovací tvar čtverec betonová 200x200x80mm barevná</t>
  </si>
  <si>
    <t>1383340357</t>
  </si>
  <si>
    <t>"V05"290,000</t>
  </si>
  <si>
    <t>596811221</t>
  </si>
  <si>
    <t>Kladení betonové dlažby komunikací pro pěší do lože z kameniva velikosti přes 0,09 do 0,25 m2 pl přes 50 do 100 m2</t>
  </si>
  <si>
    <t>-682498907</t>
  </si>
  <si>
    <t>"zp6, v08"70,0</t>
  </si>
  <si>
    <t>59246020</t>
  </si>
  <si>
    <t>dlažba betonová plochy do 0,25m2 tl 120mm</t>
  </si>
  <si>
    <t>868884399</t>
  </si>
  <si>
    <t>"přesný popis materiálu viz výrobek V08"70,0</t>
  </si>
  <si>
    <t>70*1,03 'Přepočtené koeficientem množství</t>
  </si>
  <si>
    <t>596811223</t>
  </si>
  <si>
    <t>Kladení betonové dlažby komunikací pro pěší do lože z kameniva velikosti přes 0,09 do 0,25 m2 pl přes 300 m2</t>
  </si>
  <si>
    <t>312665826</t>
  </si>
  <si>
    <t>"skladba ZP1, výrobek V03"615,0</t>
  </si>
  <si>
    <t>59246009</t>
  </si>
  <si>
    <t>dlažba plošná betonová terasová tryskaná 500x500x50mm</t>
  </si>
  <si>
    <t>-2077841689</t>
  </si>
  <si>
    <t>"v03"615,0</t>
  </si>
  <si>
    <t>615*1,01 'Přepočtené koeficientem množství</t>
  </si>
  <si>
    <t>Trubní vedení</t>
  </si>
  <si>
    <t>899103112</t>
  </si>
  <si>
    <t>Osazení poklopů litinových nebo ocelových včetně rámů pro třídu zatížení B125, C250</t>
  </si>
  <si>
    <t>1321179734</t>
  </si>
  <si>
    <t>"v13"8</t>
  </si>
  <si>
    <t>63126057</t>
  </si>
  <si>
    <t>poklop kompozitní zátěžový včetně rámů a příslušenství DN600 C250</t>
  </si>
  <si>
    <t>-2120071162</t>
  </si>
  <si>
    <t>63126079</t>
  </si>
  <si>
    <t>rám pro uložení roštů a poklopů kompozitní L60x82/10mm, nerez. pracny, těsnění, C250, D400</t>
  </si>
  <si>
    <t>1432163425</t>
  </si>
  <si>
    <t>914111111</t>
  </si>
  <si>
    <t>Montáž svislé dopravní značky do velikosti 1 m2 objímkami na sloupek nebo konzolu</t>
  </si>
  <si>
    <t>451388870</t>
  </si>
  <si>
    <t>4044563.1</t>
  </si>
  <si>
    <t>dopravní značky</t>
  </si>
  <si>
    <t>174385350</t>
  </si>
  <si>
    <t>914511111</t>
  </si>
  <si>
    <t>Montáž sloupku dopravních značek délky do 3,5 m s betonovým základem</t>
  </si>
  <si>
    <t>405153406</t>
  </si>
  <si>
    <t>40445230</t>
  </si>
  <si>
    <t>sloupek pro dopravní značku Zn D 70mm v 3,5m</t>
  </si>
  <si>
    <t>-563433346</t>
  </si>
  <si>
    <t>915001</t>
  </si>
  <si>
    <t xml:space="preserve">D+M obrubník pro mlatové cesty z ocelové pásoviny 100/60 s navařenými roxory dl.600mm po 0,4m </t>
  </si>
  <si>
    <t>426834433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</si>
  <si>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</si>
  <si>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</si>
  <si>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</si>
  <si>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</si>
  <si>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</si>
  <si>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59217029</t>
  </si>
  <si>
    <t>obrubník betonový silniční nájezdový 1000x150x150mm</t>
  </si>
  <si>
    <t>2032991580</t>
  </si>
  <si>
    <t>"V12"180*1,02 "Přepočtené koeficientem množství</t>
  </si>
  <si>
    <t>59217034</t>
  </si>
  <si>
    <t>obrubník betonový silniční 1000x150x300mm</t>
  </si>
  <si>
    <t>-418605541</t>
  </si>
  <si>
    <t>"V09"120*1,02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</si>
  <si>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</si>
  <si>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</si>
  <si>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</si>
  <si>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59217016</t>
  </si>
  <si>
    <t>obrubník betonový chodníkový 1000x80x250mm</t>
  </si>
  <si>
    <t>-909602388</t>
  </si>
  <si>
    <t>"V10"360*1,02 "Přepočtené koeficientem množství</t>
  </si>
  <si>
    <t>916331112</t>
  </si>
  <si>
    <t>Osazení zahradního obrubníku betonového do lože z betonu s boční opěrou</t>
  </si>
  <si>
    <t>161497241</t>
  </si>
  <si>
    <t>59217001</t>
  </si>
  <si>
    <t>obrubník betonový zahradní 1000x50x250mm</t>
  </si>
  <si>
    <t>-643546402</t>
  </si>
  <si>
    <t>"V11"70,000</t>
  </si>
  <si>
    <t>919726124</t>
  </si>
  <si>
    <t>Geotextilie pro ochranu, separaci a filtraci netkaná měrná hm přes 500 do 800 g/m2</t>
  </si>
  <si>
    <t>-324890533</t>
  </si>
  <si>
    <t>"zp1"615,0*2</t>
  </si>
  <si>
    <t>"zp5"310,0*2</t>
  </si>
  <si>
    <t>"zp6"70,0*2</t>
  </si>
  <si>
    <t>919726126</t>
  </si>
  <si>
    <t>Geotextilie pro ochranu, separaci a filtraci netkaná měrná hm přes 1000 do 1200 g/m2</t>
  </si>
  <si>
    <t>206452740</t>
  </si>
  <si>
    <t>"zp2"320,0*3</t>
  </si>
  <si>
    <t>"zp3"290,0*3</t>
  </si>
  <si>
    <t>935113111</t>
  </si>
  <si>
    <t>Osazení odvodňovacího polymerbetonového žlabu s krycím roštem šířky do 200 mm</t>
  </si>
  <si>
    <t>-1023852228</t>
  </si>
  <si>
    <t>"v14"65,0</t>
  </si>
  <si>
    <t>59227011</t>
  </si>
  <si>
    <t>žlab odvodňovací z polymerbetonu</t>
  </si>
  <si>
    <t>337426935</t>
  </si>
  <si>
    <t>56241032</t>
  </si>
  <si>
    <t>rošt můstkový C250 litina dl 0,5m pro žlab š 200mm</t>
  </si>
  <si>
    <t>-1930131720</t>
  </si>
  <si>
    <t>998223011</t>
  </si>
  <si>
    <t>Přesun hmot pro pozemní komunikace s krytem dlážděným</t>
  </si>
  <si>
    <t>-1510519399</t>
  </si>
  <si>
    <t>1458798670</t>
  </si>
  <si>
    <t>"zp4"95*1,1</t>
  </si>
  <si>
    <t>1690327769</t>
  </si>
  <si>
    <t>104,5*0,00033 'Přepočtené koeficientem množství</t>
  </si>
  <si>
    <t>-610300596</t>
  </si>
  <si>
    <t>-868615869</t>
  </si>
  <si>
    <t>104,5*1,1655 'Přepočtené koeficientem množství</t>
  </si>
  <si>
    <t>998711201</t>
  </si>
  <si>
    <t>Přesun hmot procentní pro izolace proti vodě, vlhkosti a plynům v objektech v do 6 m</t>
  </si>
  <si>
    <t>-168461218</t>
  </si>
  <si>
    <t>762951002</t>
  </si>
  <si>
    <t>Montáž podkladního roštu terasy z plných profilů osové vzdálenosti podpěr přes 300 do 420 mm</t>
  </si>
  <si>
    <t>-1802609814</t>
  </si>
  <si>
    <t>95,0/0,4*1,1</t>
  </si>
  <si>
    <t>61198142</t>
  </si>
  <si>
    <t>terasový hranol 45x70mm exotická dřevina</t>
  </si>
  <si>
    <t>-973139974</t>
  </si>
  <si>
    <t>261,25*1,1 'Přepočtené koeficientem množství</t>
  </si>
  <si>
    <t>762951101</t>
  </si>
  <si>
    <t>Příplatek k montáži podkladního roštu za výškové vyrovnání roštu terči do 65 mm</t>
  </si>
  <si>
    <t>1961172876</t>
  </si>
  <si>
    <t>762952024</t>
  </si>
  <si>
    <t>Montáž teras z prken přes 135 mm z dřevin tvrdých skrytým spojem broušených bez povrchové úpravy</t>
  </si>
  <si>
    <t>1056453050</t>
  </si>
  <si>
    <t>"zp4"95,0</t>
  </si>
  <si>
    <t>61198165</t>
  </si>
  <si>
    <t>prkno terasové hladký povrch se zámkovým spojem tl 25mm</t>
  </si>
  <si>
    <t>-2100865354</t>
  </si>
  <si>
    <t>"zp4 - podrobný popis materiálu viz skladba"95,0</t>
  </si>
  <si>
    <t>95*1,08 'Přepočtené koeficientem množství</t>
  </si>
  <si>
    <t>762953002</t>
  </si>
  <si>
    <t>Nátěr dřevěných teras olejový dvojnásobný s očištěním</t>
  </si>
  <si>
    <t>50485356</t>
  </si>
  <si>
    <t>998762201</t>
  </si>
  <si>
    <t>Přesun hmot procentní pro kce tesařské v objektech v do 6 m</t>
  </si>
  <si>
    <t>1174696416</t>
  </si>
  <si>
    <t>JC-D - Venkovní objekty</t>
  </si>
  <si>
    <t xml:space="preserve">   </t>
  </si>
  <si>
    <t>132251103</t>
  </si>
  <si>
    <t>Hloubení rýh nezapažených š do 800 mm v hornině třídy těžitelnosti I skupiny 3 objem do 100 m3 strojně</t>
  </si>
  <si>
    <t>-151745326</t>
  </si>
  <si>
    <t>"zděné"0,50*1,2*120</t>
  </si>
  <si>
    <t>"rýha pro podhrab.desky"0,30*0,10*(110+32)</t>
  </si>
  <si>
    <t>133251101</t>
  </si>
  <si>
    <t>Hloubení šachet nezapažených v hornině třídy těžitelnosti I skupiny 3 objem do 20 m3</t>
  </si>
  <si>
    <t>-1168275908</t>
  </si>
  <si>
    <t>0,15*0,15*3,14*0,8*63</t>
  </si>
  <si>
    <t>162251102</t>
  </si>
  <si>
    <t>Vodorovné přemístění přes 20 do 50 m výkopku/sypaniny z horniny třídy těžitelnosti I skupiny 1 až 3</t>
  </si>
  <si>
    <t>798232897</t>
  </si>
  <si>
    <t>"použitá ornice na pozemku"1899,0*0,25</t>
  </si>
  <si>
    <t>Vodorovné přemístění přes 50 do 500 m výkopku/sypaniny z horniny třídy těžitelnosti I skupiny 1 až 3</t>
  </si>
  <si>
    <t>1408011521</t>
  </si>
  <si>
    <t>76,26+3,561</t>
  </si>
  <si>
    <t>1018505748</t>
  </si>
  <si>
    <t>"ornice celkem"(700+656+1627)*0,25</t>
  </si>
  <si>
    <t>"použitá"-474,5</t>
  </si>
  <si>
    <t>1276604073</t>
  </si>
  <si>
    <t>"ornice na pozemek i pro odvoz mimo na sousední pozemek"(700+656+1627)*0,25</t>
  </si>
  <si>
    <t>-1055086892</t>
  </si>
  <si>
    <t>780332619</t>
  </si>
  <si>
    <t>"přebytečná ornice"271,25</t>
  </si>
  <si>
    <t>181351114</t>
  </si>
  <si>
    <t>Rozprostření ornice tl vrstvy přes 200 do 250 mm pl přes 500 m2 v rovině nebo ve svahu do 1:5 strojně</t>
  </si>
  <si>
    <t>-816433076</t>
  </si>
  <si>
    <t>"dle sadových úprav"1899</t>
  </si>
  <si>
    <t>181951111</t>
  </si>
  <si>
    <t>Úprava pláně v hornině třídy těžitelnosti I skupiny 1 až 3 bez zhutnění strojně</t>
  </si>
  <si>
    <t>-930474777</t>
  </si>
  <si>
    <t>"potřebné terénní úpravy zahrady předběžně"1899,0</t>
  </si>
  <si>
    <t>182251101</t>
  </si>
  <si>
    <t>Svahování násypů strojně</t>
  </si>
  <si>
    <t>399756829</t>
  </si>
  <si>
    <t>"potřebné terénní úpravy zahrady předběžně"1899,0*0,5</t>
  </si>
  <si>
    <t>Podsyp u základových konstrukcí se zhutněním z hrubého kameniva frakce 16 až 32 mm</t>
  </si>
  <si>
    <t>-970472529</t>
  </si>
  <si>
    <t>"terén u podhrab.desek"(110+32)*0,25*0,10</t>
  </si>
  <si>
    <t>"terén kolem zděného plotu"120*0,30*0,10</t>
  </si>
  <si>
    <t>274313611</t>
  </si>
  <si>
    <t>Základové pásy z betonu tř. C 16/20</t>
  </si>
  <si>
    <t>1270100847</t>
  </si>
  <si>
    <t>"zděné"0,50*1,0*120</t>
  </si>
  <si>
    <t>338171123</t>
  </si>
  <si>
    <t>Montáž sloupků a vzpěr plotových ocelových trubkových nebo profilovaných výšky do 2,60 m se zabetonováním do 0,08 m3 do připravených jamek</t>
  </si>
  <si>
    <t>1537138386</t>
  </si>
  <si>
    <t>"plot v. 125"45+2</t>
  </si>
  <si>
    <t>"plot v. 200"14+2</t>
  </si>
  <si>
    <t>55342152</t>
  </si>
  <si>
    <t>plotový sloupek pro svařované panely profilovaný  40x60mm dl 2,0-2,5m povrchová úprava Pz a komaxit</t>
  </si>
  <si>
    <t>2044926899</t>
  </si>
  <si>
    <t>55342166</t>
  </si>
  <si>
    <t>plotový sloupek pro svařované panely profilovaný 60x60mm dl 2,0-2,5m povrchová úprava Pz a komaxit</t>
  </si>
  <si>
    <t>31990466</t>
  </si>
  <si>
    <t>55342153</t>
  </si>
  <si>
    <t>plotový sloupek pro svařované panely profilovaný  40x60mm dl 2,5-3,0m povrchová úprava Pz a komaxit</t>
  </si>
  <si>
    <t>-582846465</t>
  </si>
  <si>
    <t>55342167</t>
  </si>
  <si>
    <t>plotový sloupek pro svařované panely profilovaný  60x60mm dl 2,5-3,0m povrchová úprava Pz a komaxit</t>
  </si>
  <si>
    <t>380122023</t>
  </si>
  <si>
    <t>348101210</t>
  </si>
  <si>
    <t>Osazení vrat nebo vrátek k oplocení na ocelové sloupky pl do 2 m2</t>
  </si>
  <si>
    <t>537147964</t>
  </si>
  <si>
    <t>55342330</t>
  </si>
  <si>
    <t>branka plotová jednokřídlá 1000x1230mm</t>
  </si>
  <si>
    <t>1100354564</t>
  </si>
  <si>
    <t>"přesný popis výrobku - viz výkres 38-35 Areálové oplocení str.1"1</t>
  </si>
  <si>
    <t>55342332</t>
  </si>
  <si>
    <t>branka plotová jednokřídlá 1000x2030mm</t>
  </si>
  <si>
    <t>-1530498926</t>
  </si>
  <si>
    <t>"přesný popis výrobku - viz výkres 38-35 Areálové oplocení str.2"1</t>
  </si>
  <si>
    <t>348121221</t>
  </si>
  <si>
    <t>Osazení podhrabových desek dl přes 2 do 3 m na ocelové plotové sloupky</t>
  </si>
  <si>
    <t>-1880914693</t>
  </si>
  <si>
    <t>"plot v. 125"45</t>
  </si>
  <si>
    <t>"plot v. 200"14</t>
  </si>
  <si>
    <t>59233120</t>
  </si>
  <si>
    <t>deska plotová podhrabová betonová 2500x50x290mm včetně držáků</t>
  </si>
  <si>
    <t>-695727044</t>
  </si>
  <si>
    <t>348171143</t>
  </si>
  <si>
    <t>Montáž panelového svařovaného oplocení v přes 1,0 do 1,5 m</t>
  </si>
  <si>
    <t>-1096628922</t>
  </si>
  <si>
    <t>55342421</t>
  </si>
  <si>
    <t>plotový panel svařovaný v 1,0-1,5m š do 2,5m průměru drátu 6mm oka 50x200mm s dvojitým horizontálním drátem 8mm povrchová úprava PZ komaxit včetně příchytek</t>
  </si>
  <si>
    <t>-401253136</t>
  </si>
  <si>
    <t>"přesný popis výrobku - viz výkres 38-35 Areálové oplocení str.1"45</t>
  </si>
  <si>
    <t>348171149</t>
  </si>
  <si>
    <t>Montáž panelového svařovaného oplocení v přes 2,0 do 2,5 m</t>
  </si>
  <si>
    <t>-1785035617</t>
  </si>
  <si>
    <t>55342424</t>
  </si>
  <si>
    <t>plotový panel svařovaný v 2,5-3,0m š do 2,5m průměru drátu 6mm oka 50x200mm s dvojitým horizontálním drátem 8mm povrchová úprava PZ komaxit včetně příchytek</t>
  </si>
  <si>
    <t>1138573879</t>
  </si>
  <si>
    <t>"přesný popis výrobku - viz výkres 38-35 Areálové oplocení str.2"14</t>
  </si>
  <si>
    <t>311113132</t>
  </si>
  <si>
    <t>Nosná zeď tl přes 150 do 200 mm z hladkých pohledových  tvárnic ztraceného bednění včetně výplně z betonu tř. C 16/20</t>
  </si>
  <si>
    <t>288350121</t>
  </si>
  <si>
    <t>"přesný popis výrobku - viz výkres 38-35 Areálové oplocení str.3"</t>
  </si>
  <si>
    <t>120,0*2,2</t>
  </si>
  <si>
    <t>311361821</t>
  </si>
  <si>
    <t>Výztuž nosných zdí betonářskou ocelí 10 505</t>
  </si>
  <si>
    <t>908629597</t>
  </si>
  <si>
    <t>"cca 30kg/m3"264,0*0,20*30*0,001</t>
  </si>
  <si>
    <t>348272513</t>
  </si>
  <si>
    <t>Plotová stříška pro zeď tl 200 mm z tvarovek hladkých nebo štípaných přírodních</t>
  </si>
  <si>
    <t>-1491297649</t>
  </si>
  <si>
    <t>348273931</t>
  </si>
  <si>
    <t>Poštovní schránka pevná zazděná do plotového sloupku nebo zdi tl 200 mm</t>
  </si>
  <si>
    <t>-322340768</t>
  </si>
  <si>
    <t>"popis viz  ozn.V06"1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</si>
  <si>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</si>
  <si>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</si>
  <si>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</si>
  <si>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</si>
  <si>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</si>
  <si>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</si>
  <si>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</si>
  <si>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</si>
  <si>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</si>
  <si>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</si>
  <si>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</si>
  <si>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</si>
  <si>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</si>
  <si>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</si>
  <si>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</si>
  <si>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998232110</t>
  </si>
  <si>
    <t>Přesun hmot pro oplocení zděné z cihel nebo tvárnic v do 3 m</t>
  </si>
  <si>
    <t>-16474755</t>
  </si>
  <si>
    <t>721002AB</t>
  </si>
  <si>
    <t>D+M vnější rozvody vody č. zemních prací - viz samostatný připojený rozpočet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</si>
  <si>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</si>
  <si>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</si>
  <si>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</si>
  <si>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</si>
  <si>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Poznámka k položce:_x000D_
areálové brány a branky dle výkresové dokumentace č. výkresu 35-05, 35-06 a 35-07 z materiálu ocel, žárově pozinkované + barva komaxit dle odstínu RAL.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</si>
  <si>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</si>
  <si>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</si>
  <si>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</si>
  <si>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</si>
  <si>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</si>
  <si>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</si>
  <si>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JC-E - Sadové úpravy</t>
  </si>
  <si>
    <t>D1 - ROSTLINNÝ MATERIÁL</t>
  </si>
  <si>
    <t xml:space="preserve">    D2 - Stromy vzrostlé listnaté</t>
  </si>
  <si>
    <t xml:space="preserve">    D3 - Solitérní dřeviny</t>
  </si>
  <si>
    <t xml:space="preserve">    D4 - Keře</t>
  </si>
  <si>
    <t xml:space="preserve">    D5 - Cibuloviny</t>
  </si>
  <si>
    <t xml:space="preserve">    D6 - Trvalky</t>
  </si>
  <si>
    <t>D7 - PRÁCE A DODÁVKY, ZELEŇ</t>
  </si>
  <si>
    <t xml:space="preserve">    D8 - Terénní modelace hrubé</t>
  </si>
  <si>
    <t xml:space="preserve">    D9 - Jemná modelace půdy</t>
  </si>
  <si>
    <t xml:space="preserve">    D10 - Výsadba vzrostlých stromů - kotvení Holland 3 kůly</t>
  </si>
  <si>
    <t xml:space="preserve">    D11 - Výsadba solitérních rostlin</t>
  </si>
  <si>
    <t xml:space="preserve">    D12 - Výsadba keřů, ovocných a popínavek</t>
  </si>
  <si>
    <t xml:space="preserve">    D13 - Výsadba cibulovin</t>
  </si>
  <si>
    <t xml:space="preserve">    D14 - Výsadba trvalek</t>
  </si>
  <si>
    <t xml:space="preserve">    D15 - Založení trávníku výsevem</t>
  </si>
  <si>
    <t xml:space="preserve">    D16 - Mulčování výsadeb</t>
  </si>
  <si>
    <t xml:space="preserve">    OST - Ostatní</t>
  </si>
  <si>
    <t>D1</t>
  </si>
  <si>
    <t>ROSTLINNÝ MATERIÁL</t>
  </si>
  <si>
    <t>D2</t>
  </si>
  <si>
    <t>Stromy vzrostlé listnaté</t>
  </si>
  <si>
    <t>Pol1</t>
  </si>
  <si>
    <t>Amelanchier ´Robin Hill´- muchovník 120-150</t>
  </si>
  <si>
    <t>Pol2</t>
  </si>
  <si>
    <t>Prunus ´Accolade´- sakura ok10-12</t>
  </si>
  <si>
    <t>Pol3</t>
  </si>
  <si>
    <t>Malus ´Evereste´- jabloň ok10-12</t>
  </si>
  <si>
    <t>Pol4</t>
  </si>
  <si>
    <t>Betula utilis var. Jacquemontii - bříza vícekmen 180-200</t>
  </si>
  <si>
    <t>Pol5</t>
  </si>
  <si>
    <t>Malus ´Rubinola´- jabloň VK semenáč PK</t>
  </si>
  <si>
    <t>Pol6</t>
  </si>
  <si>
    <t>Fagus sylvatica ´Atropunicea´- buk lesní 150 -160</t>
  </si>
  <si>
    <t>Pol7</t>
  </si>
  <si>
    <t>Carpinus betulus ´Frans Fontaine´- habr 150 -160</t>
  </si>
  <si>
    <t>Pol8</t>
  </si>
  <si>
    <t>Abies concolor - jedle 120</t>
  </si>
  <si>
    <t>Pol9</t>
  </si>
  <si>
    <t>Crataegus laevigata ´Paul´s Scarlet´- hloh ok10-12</t>
  </si>
  <si>
    <t>Pol10</t>
  </si>
  <si>
    <t>Betula pendula - bříza ok12-14</t>
  </si>
  <si>
    <t>Pol11</t>
  </si>
  <si>
    <t>Pinus nigra - borovice černá 150-200</t>
  </si>
  <si>
    <t>Pol12</t>
  </si>
  <si>
    <t>Pinus sylvestris - borovice 150-200</t>
  </si>
  <si>
    <t>Pol13</t>
  </si>
  <si>
    <t>Acer rubrum ´Brandywine´- javor 160-180</t>
  </si>
  <si>
    <t>Pol14</t>
  </si>
  <si>
    <t>Quercus robur ´Fastigiata´- dub 160-180</t>
  </si>
  <si>
    <t>Pol15</t>
  </si>
  <si>
    <t>Prunus serrulata ´Kanzan´- sakura ok12-14</t>
  </si>
  <si>
    <t>Pol16</t>
  </si>
  <si>
    <t>Magnolia ´Susan´- šácholan 150</t>
  </si>
  <si>
    <t>Pol17</t>
  </si>
  <si>
    <t>Malus ´Van Eseltine´- jabloň 100-120</t>
  </si>
  <si>
    <t>Pol18</t>
  </si>
  <si>
    <t>Acer x freemanii ´Autumn Blaze´- javor ok12-14</t>
  </si>
  <si>
    <t>D3</t>
  </si>
  <si>
    <t>Solitérní dřeviny</t>
  </si>
  <si>
    <t>Pol19</t>
  </si>
  <si>
    <t>Cydonia oblonga - kdouloň 150</t>
  </si>
  <si>
    <t>D4</t>
  </si>
  <si>
    <t>Keře</t>
  </si>
  <si>
    <t>Pol20</t>
  </si>
  <si>
    <t>Potentilla ´Goldfinger´- mochna 40-50</t>
  </si>
  <si>
    <t>Pol21</t>
  </si>
  <si>
    <t>Deutzia Strawbery Field´- trojpuk 40-60</t>
  </si>
  <si>
    <t>Pol22</t>
  </si>
  <si>
    <t>Hydrangea paniculata ´Wims Red´- hortenzie 40-60</t>
  </si>
  <si>
    <t>Pol23</t>
  </si>
  <si>
    <t>Photinia fraseri ´Mandarino´- blýskalka 40-60</t>
  </si>
  <si>
    <t>Pol24</t>
  </si>
  <si>
    <t>Rhododendron ´Cunninghams White´- pěnišník 40-60</t>
  </si>
  <si>
    <t>Pol25</t>
  </si>
  <si>
    <t>Pachysandra terminalis - pachysandra 10 -15</t>
  </si>
  <si>
    <t>Pol26</t>
  </si>
  <si>
    <t>Erica carnea - vřesovec (SV-R) 10-15</t>
  </si>
  <si>
    <t>Pol27</t>
  </si>
  <si>
    <t>Erica carnea ´Loughrigg´ - vřesovec ( R) 10-15</t>
  </si>
  <si>
    <t>Pol28</t>
  </si>
  <si>
    <t>Akebia quinata - akébie 40-60</t>
  </si>
  <si>
    <t>Pol29</t>
  </si>
  <si>
    <t>Spiraea japonica - tavolník 20</t>
  </si>
  <si>
    <t>Pol30</t>
  </si>
  <si>
    <t>Prunus laurocerasus - bobkovišeň 60-80</t>
  </si>
  <si>
    <t>Pol31</t>
  </si>
  <si>
    <t>Weigela florida ´Red Prince´- vajgélie 40-60</t>
  </si>
  <si>
    <t>Pol32</t>
  </si>
  <si>
    <t>Philadelphus ´Manteau d´Hermine´- pustoryl 40-60</t>
  </si>
  <si>
    <t>Pol33</t>
  </si>
  <si>
    <t>Cornus mas ´Pancherovo´- a ´Jolico´- dřín 100</t>
  </si>
  <si>
    <t>Pol34</t>
  </si>
  <si>
    <t>Lonicera purpusii - zimolez (alter. Viburnum x farreri Bod Dawvn) 40-60</t>
  </si>
  <si>
    <t>Pol35</t>
  </si>
  <si>
    <t>Coryllus avellana ´Lombradská´- líska 60-80</t>
  </si>
  <si>
    <t>Pol36</t>
  </si>
  <si>
    <t>Physocarpus opulifolius ´Darts Gold´- tavola 40-60</t>
  </si>
  <si>
    <t>Pol37</t>
  </si>
  <si>
    <t>Ligustrum vulgare ´Atrovirens´- ptačí zob 40-60</t>
  </si>
  <si>
    <t>Pol38</t>
  </si>
  <si>
    <t>Forsythia x intermedia - zlatice 40-60</t>
  </si>
  <si>
    <t>Pol39</t>
  </si>
  <si>
    <t>Hypericum ´Hidcote´- třezalka 10</t>
  </si>
  <si>
    <t>Pol40</t>
  </si>
  <si>
    <t>Weigela florida ´Variegata´- vajgélie 40-60</t>
  </si>
  <si>
    <t>Pol41</t>
  </si>
  <si>
    <t>Buddleia davidii - komule 40-60</t>
  </si>
  <si>
    <t>Pol42</t>
  </si>
  <si>
    <t>Photinia fraserii ´Red Robin´- blýsklaka 40-60</t>
  </si>
  <si>
    <t>Pol43</t>
  </si>
  <si>
    <t>Perovskia abrotanoides - perovskie 40-60</t>
  </si>
  <si>
    <t>D5</t>
  </si>
  <si>
    <t>Cibuloviny</t>
  </si>
  <si>
    <t>Pol44</t>
  </si>
  <si>
    <t>Narcissus geranium -</t>
  </si>
  <si>
    <t>Pol45</t>
  </si>
  <si>
    <t>Narcissus mix</t>
  </si>
  <si>
    <t>Pol46</t>
  </si>
  <si>
    <t>Narcissus žluté -</t>
  </si>
  <si>
    <t>Pol47</t>
  </si>
  <si>
    <t>Narcissus teetee -</t>
  </si>
  <si>
    <t>Pol48</t>
  </si>
  <si>
    <t>Iris reticulata - kosatec -</t>
  </si>
  <si>
    <t>Pol49</t>
  </si>
  <si>
    <t>Crocus chrysanthus -</t>
  </si>
  <si>
    <t>Pol50</t>
  </si>
  <si>
    <t>Narcissus pozdní -</t>
  </si>
  <si>
    <t>Pol51</t>
  </si>
  <si>
    <t>Crocus žl -</t>
  </si>
  <si>
    <t>Pol52</t>
  </si>
  <si>
    <t>Tulipa double late -</t>
  </si>
  <si>
    <t>Pol53</t>
  </si>
  <si>
    <t>Tulipa -</t>
  </si>
  <si>
    <t>Pol54</t>
  </si>
  <si>
    <t>Allium gig. -</t>
  </si>
  <si>
    <t>Pol55</t>
  </si>
  <si>
    <t>Dutch Muster -</t>
  </si>
  <si>
    <t>Pol56</t>
  </si>
  <si>
    <t>Tulipa časné -</t>
  </si>
  <si>
    <t>D6</t>
  </si>
  <si>
    <t>Trvalky</t>
  </si>
  <si>
    <t>Pol57</t>
  </si>
  <si>
    <t>Pennisetum alup. - vousatec k9</t>
  </si>
  <si>
    <t>Pol58</t>
  </si>
  <si>
    <t>Stipa tenuissima - kavyl k9</t>
  </si>
  <si>
    <t>Pol59</t>
  </si>
  <si>
    <t>Lavandula ang. ´Hidcote Blue´- levandule k9</t>
  </si>
  <si>
    <t>Pol60</t>
  </si>
  <si>
    <t>Stipa gigantea - kavyl k9</t>
  </si>
  <si>
    <t>Pol61</t>
  </si>
  <si>
    <t>Viola odorata - fialka k9</t>
  </si>
  <si>
    <t>Pol62</t>
  </si>
  <si>
    <t>Hemerocalis hybr. - denivka k9</t>
  </si>
  <si>
    <t>Pol63</t>
  </si>
  <si>
    <t>Miscanthus purpurascens ´Herkules´- ozdobnice K9</t>
  </si>
  <si>
    <t>Pol64</t>
  </si>
  <si>
    <t>Miscanthus ´grazilea´- ozdobnice K9</t>
  </si>
  <si>
    <t>Pol65</t>
  </si>
  <si>
    <t>Aster fricartii ´Monch´- astra k9</t>
  </si>
  <si>
    <t>Pol66</t>
  </si>
  <si>
    <t>Lavandula ´grosso´- levandule k9</t>
  </si>
  <si>
    <t>D7</t>
  </si>
  <si>
    <t>PRÁCE A DODÁVKY, ZELEŇ</t>
  </si>
  <si>
    <t>D8</t>
  </si>
  <si>
    <t>Terénní modelace hrubé</t>
  </si>
  <si>
    <t>Pol67</t>
  </si>
  <si>
    <t>-kultivace</t>
  </si>
  <si>
    <t>Pol68</t>
  </si>
  <si>
    <t>-zemina zahradní</t>
  </si>
  <si>
    <t>Pol69</t>
  </si>
  <si>
    <t>-mechanizovaný rozvoz zeminy</t>
  </si>
  <si>
    <t>Pol70</t>
  </si>
  <si>
    <t>-ruční dorovnání zeminy</t>
  </si>
  <si>
    <t>Pol71</t>
  </si>
  <si>
    <t>-příprava ploch - postřik roundup dle potřeby!!!!</t>
  </si>
  <si>
    <t>Pol72</t>
  </si>
  <si>
    <t>-odvoz odpadu s manipulací</t>
  </si>
  <si>
    <t>D9</t>
  </si>
  <si>
    <t>Jemná modelace půdy</t>
  </si>
  <si>
    <t>Pol73</t>
  </si>
  <si>
    <t>-jemná úprava terénu - záhony</t>
  </si>
  <si>
    <t>D10</t>
  </si>
  <si>
    <t>Výsadba vzrostlých stromů - kotvení Holland 3 kůly</t>
  </si>
  <si>
    <t>Pol74</t>
  </si>
  <si>
    <t>- kůl k ukotvení včetně příčk y a úvazku (3kůly/strom)</t>
  </si>
  <si>
    <t>Pol75</t>
  </si>
  <si>
    <t>-ukotvení stromu - kotvení Holland (juta, kokos) - kůl s úvazkem</t>
  </si>
  <si>
    <t>Pol76</t>
  </si>
  <si>
    <t>-juta pás na kmen + nátěr</t>
  </si>
  <si>
    <t>Pol77</t>
  </si>
  <si>
    <t>-výsadba stromu vzrotlého</t>
  </si>
  <si>
    <t>D11</t>
  </si>
  <si>
    <t>Výsadba solitérních rostlin</t>
  </si>
  <si>
    <t>Pol78</t>
  </si>
  <si>
    <t>-hloubení jamek s výměnou půdy 50%</t>
  </si>
  <si>
    <t>Pol79</t>
  </si>
  <si>
    <t>-výsadba rostliny</t>
  </si>
  <si>
    <t>Pol80</t>
  </si>
  <si>
    <t>-substrát 250l</t>
  </si>
  <si>
    <t>D12</t>
  </si>
  <si>
    <t>Výsadba keřů, ovocných a popínavek</t>
  </si>
  <si>
    <t>Pol81</t>
  </si>
  <si>
    <t>Pol82</t>
  </si>
  <si>
    <t>D13</t>
  </si>
  <si>
    <t>Výsadba cibulovin</t>
  </si>
  <si>
    <t>Pol83</t>
  </si>
  <si>
    <t>-hloubení jamek</t>
  </si>
  <si>
    <t>Pol84</t>
  </si>
  <si>
    <t>D14</t>
  </si>
  <si>
    <t>Výsadba trvalek</t>
  </si>
  <si>
    <t>Pol85</t>
  </si>
  <si>
    <t>Pol86</t>
  </si>
  <si>
    <t>D15</t>
  </si>
  <si>
    <t>Založení trávníku výsevem</t>
  </si>
  <si>
    <t>Pol87</t>
  </si>
  <si>
    <t>-jemná modelace</t>
  </si>
  <si>
    <t>Pol88</t>
  </si>
  <si>
    <t>-zhotovení  lože</t>
  </si>
  <si>
    <t>Pol89</t>
  </si>
  <si>
    <t>-travní osivo včetně výsevu 6-9kg/100m2</t>
  </si>
  <si>
    <t>Pol90</t>
  </si>
  <si>
    <t>-dohnojení a válcování</t>
  </si>
  <si>
    <t>D16</t>
  </si>
  <si>
    <t>Mulčování výsadeb</t>
  </si>
  <si>
    <t>Pol91</t>
  </si>
  <si>
    <t>-kůra mulčovací - výběrová I.</t>
  </si>
  <si>
    <t>Pol92</t>
  </si>
  <si>
    <t>-přesun hmot</t>
  </si>
  <si>
    <t>Pol93</t>
  </si>
  <si>
    <t>-mulčování výsadeb</t>
  </si>
  <si>
    <t>OST</t>
  </si>
  <si>
    <t>Ostatní</t>
  </si>
  <si>
    <t>ost01</t>
  </si>
  <si>
    <t>Přepravní náklady ( ...% z ceny)</t>
  </si>
  <si>
    <t>232319291</t>
  </si>
  <si>
    <t>ost02</t>
  </si>
  <si>
    <t>Provozní režie ( ...% z ceny)</t>
  </si>
  <si>
    <t>-1856295289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</si>
  <si>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</si>
  <si>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</si>
  <si>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</si>
  <si>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</si>
  <si>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</si>
  <si>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</si>
  <si>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</si>
  <si>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</si>
  <si>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</si>
  <si>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</si>
  <si>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</si>
  <si>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</si>
  <si>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</si>
  <si>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</si>
  <si>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1024</t>
  </si>
  <si>
    <t>-2128038422</t>
  </si>
  <si>
    <t>013002000</t>
  </si>
  <si>
    <t>Projektové práce-dokumentace skutečného provedení</t>
  </si>
  <si>
    <t>-1510473663</t>
  </si>
  <si>
    <t>013294000</t>
  </si>
  <si>
    <t>Ostatní dokumentace</t>
  </si>
  <si>
    <t>-1414532700</t>
  </si>
  <si>
    <t>013294001</t>
  </si>
  <si>
    <t>Provozní dokumentace</t>
  </si>
  <si>
    <t>-58122995</t>
  </si>
  <si>
    <t>013294002</t>
  </si>
  <si>
    <t>Výrobní/dílenská dokumentace</t>
  </si>
  <si>
    <t>1128586477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</si>
  <si>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</si>
  <si>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</si>
  <si>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</si>
  <si>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</si>
  <si>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</si>
  <si>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</si>
  <si>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</si>
  <si>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</si>
  <si>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</si>
  <si>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</si>
  <si>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</si>
  <si>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</si>
  <si>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</si>
  <si>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</si>
  <si>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</si>
  <si>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</si>
  <si>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</si>
  <si>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</si>
  <si>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</si>
  <si>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</si>
  <si>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</si>
  <si>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</si>
  <si>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</si>
  <si>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</si>
  <si>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</si>
  <si>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</si>
  <si>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</si>
  <si>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</si>
  <si>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043154000</t>
  </si>
  <si>
    <t>Zkoušky hutnicí</t>
  </si>
  <si>
    <t>-540634901</t>
  </si>
  <si>
    <t>045203000</t>
  </si>
  <si>
    <t>Kompletační činnost</t>
  </si>
  <si>
    <t>208721474</t>
  </si>
  <si>
    <t>045303000</t>
  </si>
  <si>
    <t>Koordinační činnost</t>
  </si>
  <si>
    <t>-1601679833</t>
  </si>
  <si>
    <t>045303001</t>
  </si>
  <si>
    <t>Administrativní činnost zhotovitele dle článku 17 nařízení EP a Rady (EU) 2020/852 ze dne 18.6.2020 o zřízení rámce pro usnadnění udržitelných investic a o změně nařízení (EU) 2019/2088</t>
  </si>
  <si>
    <t>1756119046</t>
  </si>
  <si>
    <t>045303002</t>
  </si>
  <si>
    <t>Kolaudační souhlas</t>
  </si>
  <si>
    <t>-1397752804</t>
  </si>
  <si>
    <t>VRN5</t>
  </si>
  <si>
    <t>Finanční náklady</t>
  </si>
  <si>
    <t>056002000</t>
  </si>
  <si>
    <t>Bankovní záruka</t>
  </si>
  <si>
    <t>1936502013</t>
  </si>
  <si>
    <t>VRN7</t>
  </si>
  <si>
    <t>Provozní vlivy</t>
  </si>
  <si>
    <t>071002000</t>
  </si>
  <si>
    <t>Provoz investora, třetích osob</t>
  </si>
  <si>
    <t>931249492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</si>
  <si>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</si>
  <si>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</si>
  <si>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</si>
  <si>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</si>
  <si>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</si>
  <si>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</si>
  <si>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</si>
  <si>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</si>
  <si>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094002000</t>
  </si>
  <si>
    <t xml:space="preserve">Zajištění a provedení časosběrného videa z průběhu výstavby, následnou výrobu a tvorbu promo videa pro prezentaci stavby DOZP Jičín </t>
  </si>
  <si>
    <t>-694013367</t>
  </si>
  <si>
    <t>Poznámka k položce:_x000D_
Zajištění a provedení časosběrného videa z průběhu výstavby, následnou výrobu a tvorbu promo videa pro prezentaci stavby DOZP Jičín v délce cca 3-4 minuty, které bude doplněno o texty a fotografie/videa stavby objektů DOZP, dále budou použity záběry z dronu. Součástí jsou i nutná povolení k provedení záběrů z dronu, převedení autorských práv na objednatele k použití dle jeho potřeb. Výsledné dílo promo videa bude předáno ve 2 vyhotoveních v digitální formě na CD/DVD a 2x na flash disku;</t>
  </si>
  <si>
    <t>094002001</t>
  </si>
  <si>
    <t>Zajištění provedení zkušebního provozu</t>
  </si>
  <si>
    <t>1461142275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</si>
  <si>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</si>
  <si>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</si>
  <si>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</si>
  <si>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</si>
  <si>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</si>
  <si>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</si>
  <si>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</si>
  <si>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</si>
  <si>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</si>
  <si>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</si>
  <si>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</si>
  <si>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</si>
  <si>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</si>
  <si>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</si>
  <si>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</si>
  <si>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</si>
  <si>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</si>
  <si>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</si>
  <si>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</si>
  <si>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</si>
  <si>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</si>
  <si>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</si>
  <si>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</si>
  <si>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</si>
  <si>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</si>
  <si>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</si>
  <si>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</si>
  <si>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</si>
  <si>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</si>
  <si>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</si>
  <si>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</si>
  <si>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</si>
  <si>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</si>
  <si>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</si>
  <si>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</si>
  <si>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</si>
  <si>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</si>
  <si>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</si>
  <si>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</si>
  <si>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</si>
  <si>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</si>
  <si>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</si>
  <si>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</si>
  <si>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</si>
  <si>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</si>
  <si>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</si>
  <si>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</si>
  <si>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</si>
  <si>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</si>
  <si>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</si>
  <si>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</si>
  <si>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</si>
  <si>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</si>
  <si>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</si>
  <si>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</si>
  <si>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</si>
  <si>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</si>
  <si>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</si>
  <si>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</si>
  <si>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</si>
  <si>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</si>
  <si>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</si>
  <si>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</si>
  <si>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</si>
  <si>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</si>
  <si>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</si>
  <si>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</si>
  <si>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</si>
  <si>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</si>
  <si>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</si>
  <si>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</si>
  <si>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</si>
  <si>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</si>
  <si>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</si>
  <si>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</si>
  <si>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</si>
  <si>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</si>
  <si>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</si>
  <si>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</si>
  <si>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</si>
  <si>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 - dle specifikace ve výpisu Sanitárních doplňků</t>
  </si>
  <si>
    <t>725822613</t>
  </si>
  <si>
    <t>426731739</t>
  </si>
  <si>
    <t>Baterie dřezové nástěnné pákové s otáčivým plochým ústím a délkou ramínka 300 mm - dle specifikace ve výpisu Sanitárních doplňků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</si>
  <si>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</si>
  <si>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</si>
  <si>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</si>
  <si>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</si>
  <si>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</si>
  <si>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</si>
  <si>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</si>
  <si>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</si>
  <si>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</si>
  <si>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</si>
  <si>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</si>
  <si>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</si>
  <si>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</si>
  <si>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</si>
  <si>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</si>
  <si>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</si>
  <si>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</si>
  <si>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nerez - dle výpisu Sanitárních doplňků.</t>
  </si>
  <si>
    <t>725291723</t>
  </si>
  <si>
    <t>1443194066</t>
  </si>
  <si>
    <t>Doplňky zařízení koupelen a záchodů nerezové madlo krakorcové sklopné dl 834 mm - dle výpisu Sanitárních doplňků</t>
  </si>
  <si>
    <t>725291724</t>
  </si>
  <si>
    <t>-374987619</t>
  </si>
  <si>
    <t>Doplňky zařízení koupelen a záchodů nerez madlo krakorcové dl 834 mm - dle výpisu Sanitárních doplňků</t>
  </si>
  <si>
    <t>725291713</t>
  </si>
  <si>
    <t>330251509</t>
  </si>
  <si>
    <t>zástěna sprchového koutu dvoudílná čelní bezrámová skleněná tl 6 a 8mm s jedním otvíravým dílem na vaničku š 1400mm</t>
  </si>
  <si>
    <t>55495070</t>
  </si>
  <si>
    <t>88859635</t>
  </si>
  <si>
    <t>Sprchové dveře a zástěny montáž sprchové zástěny rohové (kout)</t>
  </si>
  <si>
    <t>725244907</t>
  </si>
  <si>
    <t>1637518317</t>
  </si>
  <si>
    <t>zástěna sprchová pevná skleněná tl 8mm samostatně stojící na vaničku š 900mm</t>
  </si>
  <si>
    <t>55495083</t>
  </si>
  <si>
    <t>441130633</t>
  </si>
  <si>
    <t>zástěna sprchová pevná skleněná tl 8mm samostatně stojící na vaničku š 1200mm</t>
  </si>
  <si>
    <t>55495085</t>
  </si>
  <si>
    <t>200272425</t>
  </si>
  <si>
    <t>Sprchové dveře a zástěny montáž sprchové zástěny bezdveřové (pevná stěna)</t>
  </si>
  <si>
    <t>725244905</t>
  </si>
  <si>
    <t>-944788836</t>
  </si>
  <si>
    <t>Vana, volně stojící, smaltovaná/litá - 180x80cm - dle výpisu Sanitárních doplňků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</si>
  <si>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</si>
  <si>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</si>
  <si>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</si>
  <si>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</si>
  <si>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</si>
  <si>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</si>
  <si>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</si>
  <si>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</si>
  <si>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</si>
  <si>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</si>
  <si>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</si>
  <si>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</si>
  <si>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</si>
  <si>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</si>
  <si>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Klozet keramický závěsný na nosné stěny s hlubokým splachováním odpad vodorovný - pro imobilní_x000D_
- dle Výpis sanitárních doplňku</t>
  </si>
  <si>
    <t>725112023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</si>
  <si>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</si>
  <si>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</si>
  <si>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</si>
  <si>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</si>
  <si>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</si>
  <si>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</si>
  <si>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</si>
  <si>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</si>
  <si>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</si>
  <si>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</si>
  <si>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</si>
  <si>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</si>
  <si>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</si>
  <si>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</si>
  <si>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</si>
  <si>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</si>
  <si>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</si>
  <si>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</si>
  <si>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</si>
  <si>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</si>
  <si>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</si>
  <si>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</si>
  <si>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</si>
  <si>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</si>
  <si>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</si>
  <si>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</si>
  <si>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</si>
  <si>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</si>
  <si>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</si>
  <si>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</si>
  <si>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</si>
  <si>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</si>
  <si>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</si>
  <si>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</si>
  <si>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</si>
  <si>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</si>
  <si>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</si>
  <si>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</si>
  <si>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</si>
  <si>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</si>
  <si>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</si>
  <si>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</si>
  <si>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</si>
  <si>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</si>
  <si>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</si>
  <si>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</si>
  <si>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</si>
  <si>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</si>
  <si>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</si>
  <si>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</si>
  <si>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</si>
  <si>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</si>
  <si>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</si>
  <si>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</si>
  <si>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</si>
  <si>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</si>
  <si>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</si>
  <si>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</si>
  <si>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</si>
  <si>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</si>
  <si>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</si>
  <si>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</si>
  <si>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</si>
  <si>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</si>
  <si>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</si>
  <si>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</si>
  <si>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</si>
  <si>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</si>
  <si>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</si>
  <si>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</si>
  <si>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</si>
  <si>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</si>
  <si>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</si>
  <si>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</si>
  <si>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</si>
  <si>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</si>
  <si>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</si>
  <si>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</si>
  <si>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</si>
  <si>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</si>
  <si>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</si>
  <si>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</si>
  <si>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</si>
  <si>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</si>
  <si>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</si>
  <si>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</si>
  <si>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</si>
  <si>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</si>
  <si>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</si>
  <si>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</si>
  <si>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</si>
  <si>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</si>
  <si>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</si>
  <si>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</si>
  <si>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</si>
  <si>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</si>
  <si>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</si>
  <si>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</si>
  <si>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</si>
  <si>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</si>
  <si>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</si>
  <si>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</si>
  <si>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</si>
  <si>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</si>
  <si>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</si>
  <si>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</si>
  <si>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</si>
  <si>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</si>
  <si>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</si>
  <si>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</si>
  <si>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</si>
  <si>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</si>
  <si>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</si>
  <si>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</si>
  <si>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</si>
  <si>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</si>
  <si>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</si>
  <si>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</si>
  <si>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</si>
  <si>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</si>
  <si>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</si>
  <si>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</si>
  <si>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</si>
  <si>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</si>
  <si>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</si>
  <si>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</si>
  <si>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</si>
  <si>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</si>
  <si>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</si>
  <si>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</si>
  <si>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</si>
  <si>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</si>
  <si>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</si>
  <si>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</si>
  <si>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</si>
  <si>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</si>
  <si>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</si>
  <si>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</si>
  <si>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</si>
  <si>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</si>
  <si>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</si>
  <si>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</si>
  <si>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</si>
  <si>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</si>
  <si>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</si>
  <si>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</si>
  <si>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</si>
  <si>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</si>
  <si>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</si>
  <si>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</si>
  <si>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</si>
  <si>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</si>
  <si>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</si>
  <si>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</si>
  <si>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</si>
  <si>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</si>
  <si>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</si>
  <si>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</si>
  <si>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</si>
  <si>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</si>
  <si>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</si>
  <si>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</si>
  <si>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</si>
  <si>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</si>
  <si>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</si>
  <si>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</si>
  <si>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</si>
  <si>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</si>
  <si>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</si>
  <si>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</si>
  <si>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</si>
  <si>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</si>
  <si>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</si>
  <si>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</si>
  <si>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</si>
  <si>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</si>
  <si>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</si>
  <si>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</si>
  <si>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</si>
  <si>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</si>
  <si>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</si>
  <si>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</si>
  <si>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</si>
  <si>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</si>
  <si>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</si>
  <si>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</si>
  <si>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</si>
  <si>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</si>
  <si>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</si>
  <si>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</si>
  <si>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</si>
  <si>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</si>
  <si>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</si>
  <si>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</si>
  <si>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-1816842660</t>
  </si>
  <si>
    <t>Revizní a čistící šachta z polypropylenu PP pro hladké trouby DN 400 šachtové dno (DN šachty / DN trubního vedení) DN 400/150 pravý a levý přítok</t>
  </si>
  <si>
    <t>894812003</t>
  </si>
  <si>
    <t>144867009</t>
  </si>
  <si>
    <t>Revizní a čistící šachta z polypropylenu PP pro hladké trouby DN 400 šachtové dno (DN šachty / DN trubního vedení) DN 400/150 přímý tok</t>
  </si>
  <si>
    <t>894812001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</si>
  <si>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</si>
  <si>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</si>
  <si>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</si>
  <si>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</si>
  <si>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</si>
  <si>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</si>
  <si>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</si>
  <si>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</si>
  <si>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</si>
  <si>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</si>
  <si>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</si>
  <si>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</si>
  <si>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</si>
  <si>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</si>
  <si>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</si>
  <si>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</si>
  <si>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</si>
  <si>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</si>
  <si>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</si>
  <si>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</si>
  <si>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</si>
  <si>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</si>
  <si>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</si>
  <si>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</si>
  <si>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</si>
  <si>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</si>
  <si>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</si>
  <si>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</si>
  <si>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</si>
  <si>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</si>
  <si>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</si>
  <si>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</si>
  <si>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</si>
  <si>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</si>
  <si>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</si>
  <si>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</si>
  <si>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</si>
  <si>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</si>
  <si>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</si>
  <si>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</si>
  <si>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</si>
  <si>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</si>
  <si>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</si>
  <si>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</si>
  <si>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</si>
  <si>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</si>
  <si>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>HSV - HSV</t>
  </si>
  <si>
    <t xml:space="preserve"> </t>
  </si>
  <si>
    <t>15. 3. 2022</t>
  </si>
  <si>
    <t>Jičín</t>
  </si>
  <si>
    <t>Objekt A - e - Zdravotní technika</t>
  </si>
  <si>
    <t>Rozvoj komunitních sociálních služeb DOZP v lokalitě Jičín - aktualizace PD - změna PD 11/2022</t>
  </si>
  <si>
    <t>{1fb0e9dc-eb37-43f2-86d9-205815e50727}</t>
  </si>
  <si>
    <t>&gt;&gt;  skryté sloupce  &lt;&lt;</t>
  </si>
  <si>
    <t>1519794112</t>
  </si>
  <si>
    <t>2135973055</t>
  </si>
  <si>
    <t>Přesun hmot pro otopná tělesa  stanovený z hmotnosti přesunovaného materiálu vodorovná dopravní vzdálenost do 50 m v objektech výšky do 6 m</t>
  </si>
  <si>
    <t>998735101</t>
  </si>
  <si>
    <t>1021278362</t>
  </si>
  <si>
    <t>Trubkové teplovodní podlahové vytápění připojovací šroubení rozdělovače, potrubí 18x2,0 mm</t>
  </si>
  <si>
    <t>735511139</t>
  </si>
  <si>
    <t>-1397485786</t>
  </si>
  <si>
    <t>Trubkové teplovodní podlahové vytápění připojovací šroubení rozdělovače, potrubí 17x2,0 mm</t>
  </si>
  <si>
    <t>735511138</t>
  </si>
  <si>
    <t>1411183368</t>
  </si>
  <si>
    <t>Trubkové teplovodní podlahové vytápění skříně rozdělovače pod omítku, pro rozdělovač s počtem okruhů 6-9</t>
  </si>
  <si>
    <t>735511103</t>
  </si>
  <si>
    <t>-28103129</t>
  </si>
  <si>
    <t>Trubkové teplovodní podlahové vytápění rozdělovače mosazné s průtokoměry devítiokruhové</t>
  </si>
  <si>
    <t>735511088</t>
  </si>
  <si>
    <t>-552793664</t>
  </si>
  <si>
    <t>Trubkové teplovodní podlahové vytápění rozdělovače mosazné s průtokoměry osmiokruhové</t>
  </si>
  <si>
    <t>735511087</t>
  </si>
  <si>
    <t>-770541609</t>
  </si>
  <si>
    <t>Trubkové teplovodní podlahové vytápění rozdělovače mosazné s průtokoměry sedmiokruhové</t>
  </si>
  <si>
    <t>735511086</t>
  </si>
  <si>
    <t>-1353525937</t>
  </si>
  <si>
    <t>Trubkové teplovodní podlahové vytápění rozdělovače mosazné s průtokoměry šestiokruhové</t>
  </si>
  <si>
    <t>735511085</t>
  </si>
  <si>
    <t>"1NP" 850</t>
  </si>
  <si>
    <t>142615023</t>
  </si>
  <si>
    <t>Trubkové teplovodní podlahové vytápění rozvod s uchycením ve vodící liště potrubí polybutylen rozvodné potrubí 18x2 mm, rozteč 150 mm</t>
  </si>
  <si>
    <t>735511073</t>
  </si>
  <si>
    <t>261434704</t>
  </si>
  <si>
    <t>Trubkové teplovodní podlahové vytápění doplňkové prvky spárový (dilatační) profil</t>
  </si>
  <si>
    <t>735511064</t>
  </si>
  <si>
    <t>-1300466219</t>
  </si>
  <si>
    <t>Trubkové teplovodní podlahové vytápění doplňkové prvky ochranná trubka</t>
  </si>
  <si>
    <t>735511063</t>
  </si>
  <si>
    <t>-1669052121</t>
  </si>
  <si>
    <t>Trubkové teplovodní podlahové vytápění doplňkové prvky okrajový izolační pruh</t>
  </si>
  <si>
    <t>735511062</t>
  </si>
  <si>
    <t>-1706293639</t>
  </si>
  <si>
    <t>Trubkové teplovodní podlahové vytápění rozvod v systémové desce systémová deska s tepelnou izolací, celkové výšky 31 mm</t>
  </si>
  <si>
    <t>735511026</t>
  </si>
  <si>
    <t>"1NP" 170</t>
  </si>
  <si>
    <t>-385310932</t>
  </si>
  <si>
    <t>Trubkové teplovodní podlahové vytápění rozvod v systémové desce potrubí polyethylen PE-Xa rozvodné potrubí 17x2 mm, rozteč 250 mm</t>
  </si>
  <si>
    <t>735511011</t>
  </si>
  <si>
    <t>"2NP" 3000</t>
  </si>
  <si>
    <t>"1NP" 4600</t>
  </si>
  <si>
    <t>-1785202744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</si>
  <si>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</si>
  <si>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</si>
  <si>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</si>
  <si>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</si>
  <si>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405028775</t>
  </si>
  <si>
    <t>Trubkové teplovodní podlahové vytápění rozvod v systémové desce potrubí polyethylen PE-Xa rozvodné potrubí 17x2 mm, rozteč 100 mm</t>
  </si>
  <si>
    <t>735511007</t>
  </si>
  <si>
    <t>1344344362</t>
  </si>
  <si>
    <t>Ostatní opravy otopných těles  odvzdušnění tělesa</t>
  </si>
  <si>
    <t>735191905</t>
  </si>
  <si>
    <t>731009584</t>
  </si>
  <si>
    <t>těleso trubkové koupelnové 1810x750mm 800W</t>
  </si>
  <si>
    <t>54153074</t>
  </si>
  <si>
    <t>-2007069401</t>
  </si>
  <si>
    <t>Otopná tělesa trubková montáž těles na stěnu výšky tělesa přes 1500 mm</t>
  </si>
  <si>
    <t>735164512</t>
  </si>
  <si>
    <t>-1777301261</t>
  </si>
  <si>
    <t>Regulace otopného systému při opravách  vyregulování dvojregulačních ventilů a kohoutů s termostatickým ovládáním</t>
  </si>
  <si>
    <t>735000912</t>
  </si>
  <si>
    <t>-564091274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</si>
  <si>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</si>
  <si>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</si>
  <si>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</si>
  <si>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</si>
  <si>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-32583867</t>
  </si>
  <si>
    <t>-1230773169</t>
  </si>
  <si>
    <t>1593965708</t>
  </si>
  <si>
    <t>Tlakoměry s pevným stonkem a zpětnou klapkou spodní připojení (radiální) tlaku 0–16 bar průměru 50 mm</t>
  </si>
  <si>
    <t>734421101</t>
  </si>
  <si>
    <t>-559061226</t>
  </si>
  <si>
    <t>Teploměry technické s pevným stonkem a jímkou zadní připojení (axiální) průměr 63 mm délka stonku 50 mm</t>
  </si>
  <si>
    <t>734411101</t>
  </si>
  <si>
    <t>-1090078784</t>
  </si>
  <si>
    <t>Směšovací armatury otopných a chladících systémů ventily závitové PN 10 T= 120°C třícestné se servomotorem G 5/4</t>
  </si>
  <si>
    <t>734295023</t>
  </si>
  <si>
    <t>-543485988</t>
  </si>
  <si>
    <t>Ostatní armatury kulové kohouty PN 42 do 185°C plnoprůtokové vnitřní závit G 2</t>
  </si>
  <si>
    <t>734292777</t>
  </si>
  <si>
    <t>-202254681</t>
  </si>
  <si>
    <t>Ostatní armatury kulové kohouty PN 42 do 185°C plnoprůtokové vnitřní závit G 1 1/4</t>
  </si>
  <si>
    <t>734292775</t>
  </si>
  <si>
    <t>-1461598356</t>
  </si>
  <si>
    <t>Ostatní armatury kulové kohouty PN 42 do 185°C plnoprůtokové vnitřní závit G 1</t>
  </si>
  <si>
    <t>734292774</t>
  </si>
  <si>
    <t>156835741</t>
  </si>
  <si>
    <t>Ostatní armatury kulové kohouty PN 42 do 185°C plnoprůtokové vnitřní závit G 1/2</t>
  </si>
  <si>
    <t>734292772</t>
  </si>
  <si>
    <t>-1492235307</t>
  </si>
  <si>
    <t>Ostatní armatury filtry závitové PN 30 do 110°C přímé s vnitřními závity G 1 1/4</t>
  </si>
  <si>
    <t>734291265</t>
  </si>
  <si>
    <t>1972883892</t>
  </si>
  <si>
    <t>Ostatní armatury filtry závitové PN 16 do 130°C přímé s vnitřními závity G 2</t>
  </si>
  <si>
    <t>734291247</t>
  </si>
  <si>
    <t>-1526634061</t>
  </si>
  <si>
    <t>Ostatní armatury kohouty plnicí a vypouštěcí PN 10 do 90°C G 1/2</t>
  </si>
  <si>
    <t>734291123</t>
  </si>
  <si>
    <t>392345681</t>
  </si>
  <si>
    <t>Šroubení regulační radiátorové přímé bez vypouštění pro adaptér na měď nebo plast G 1/2" x 16</t>
  </si>
  <si>
    <t>734261734</t>
  </si>
  <si>
    <t>-308436369</t>
  </si>
  <si>
    <t>Šroubení topenářské PN 16 do 120°C přímé G 5/4</t>
  </si>
  <si>
    <t>734261236</t>
  </si>
  <si>
    <t>-106260042</t>
  </si>
  <si>
    <t>1994486735</t>
  </si>
  <si>
    <t>Ventily zpětné závitové PN 16 do 110°C přímé G 2</t>
  </si>
  <si>
    <t>734242417</t>
  </si>
  <si>
    <t>-941530879</t>
  </si>
  <si>
    <t>Ventily zpětné závitové PN 16 do 110°C přímé G 5/4</t>
  </si>
  <si>
    <t>734242415</t>
  </si>
  <si>
    <t>89274256</t>
  </si>
  <si>
    <t>Ventily zpětné závitové PN 16 do 110°C přímé G 1</t>
  </si>
  <si>
    <t>734242414</t>
  </si>
  <si>
    <t>1521536795</t>
  </si>
  <si>
    <t>Ventily regulační závitové hlavice termostatické, pro ovládání ventilů PN 10 do 110°C kapalinové otopných těles VK</t>
  </si>
  <si>
    <t>734221682</t>
  </si>
  <si>
    <t>-729845252</t>
  </si>
  <si>
    <t>Ventily regulační závitové termostatické, bez hlavice ovládání PN 16 do 110°C rohové dvouregulační G 1/2</t>
  </si>
  <si>
    <t>734221536</t>
  </si>
  <si>
    <t>1928349866</t>
  </si>
  <si>
    <t>Ventily odvzdušňovací závitové automatické se zpětnou klapkou PN 14 do 120°C G 3/8</t>
  </si>
  <si>
    <t>734211126</t>
  </si>
  <si>
    <t>1783442346</t>
  </si>
  <si>
    <t>Přesun hmot pro rozvody potrubí  stanovený z hmotnosti přesunovaného materiálu vodorovná dopravní vzdálenost do 50 m v objektech výšky do 6 m</t>
  </si>
  <si>
    <t>998733101</t>
  </si>
  <si>
    <t>-1409123814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</si>
  <si>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</si>
  <si>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</si>
  <si>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-995719970</t>
  </si>
  <si>
    <t>pouzdro izolační potrubní z minerální vlny s Al fólií max. 250/100°C 35/50mm</t>
  </si>
  <si>
    <t>63154602</t>
  </si>
  <si>
    <t>1764018763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</si>
  <si>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</si>
  <si>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</si>
  <si>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161626795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</si>
  <si>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</si>
  <si>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</si>
  <si>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1582386091</t>
  </si>
  <si>
    <t>Zkoušky těsnosti potrubí z trubek měděných  Ø přes 35/1,5 do 64/2,0</t>
  </si>
  <si>
    <t>733291102</t>
  </si>
  <si>
    <t>-1621575762</t>
  </si>
  <si>
    <t>Zkoušky těsnosti potrubí z trubek měděných  Ø do 35/1,5</t>
  </si>
  <si>
    <t>733291101</t>
  </si>
  <si>
    <t>1650184141</t>
  </si>
  <si>
    <t>Manžety prostupové pro potrubí primárních okruhů tepelných čerpadel průměru D 32 - 40</t>
  </si>
  <si>
    <t>733390404</t>
  </si>
  <si>
    <t>-727693442</t>
  </si>
  <si>
    <t>Potrubí z trubek měděných Příplatek k cenám za zhotovení přípojky z trubek měděných Ø 35/1,5</t>
  </si>
  <si>
    <t>733224226</t>
  </si>
  <si>
    <t>1368649456</t>
  </si>
  <si>
    <t>Potrubí z trubek měděných Příplatek k cenám za zhotovení přípojky z trubek měděných Ø 22/1</t>
  </si>
  <si>
    <t>733224224</t>
  </si>
  <si>
    <t>-1460508678</t>
  </si>
  <si>
    <t>Potrubí z trubek měděných Příplatek k cenám za zhotovení přípojky z trubek měděných Ø 15/1</t>
  </si>
  <si>
    <t>733224222</t>
  </si>
  <si>
    <t>-296847885</t>
  </si>
  <si>
    <t>Potrubí z trubek měděných tvrdých spojovaných tvrdým pájením Ø 54/2</t>
  </si>
  <si>
    <t>733223208</t>
  </si>
  <si>
    <t>1790838187</t>
  </si>
  <si>
    <t>Potrubí z trubek měděných tvrdých spojovaných tvrdým pájením Ø 35/1,5</t>
  </si>
  <si>
    <t>733223206</t>
  </si>
  <si>
    <t>-110713285</t>
  </si>
  <si>
    <t>Potrubí z trubek měděných tvrdých spojovaných tvrdým pájením Ø 28/1,5</t>
  </si>
  <si>
    <t>733223205</t>
  </si>
  <si>
    <t>764277565</t>
  </si>
  <si>
    <t>Potrubí z trubek měděných tvrdých spojovaných tvrdým pájením Ø 22/1</t>
  </si>
  <si>
    <t>733223204</t>
  </si>
  <si>
    <t>81842062</t>
  </si>
  <si>
    <t>Potrubí z trubek měděných tvrdých spojovaných tvrdým pájením Ø 15/1</t>
  </si>
  <si>
    <t>733223202</t>
  </si>
  <si>
    <t>Ústřední vytápění - rozvodné potrubí</t>
  </si>
  <si>
    <t>733</t>
  </si>
  <si>
    <t>-2028801867</t>
  </si>
  <si>
    <t>-1658571686</t>
  </si>
  <si>
    <t>Tepelná čerpadla akumulační zásobníky topné vody o objemu 750 l</t>
  </si>
  <si>
    <t>732525175</t>
  </si>
  <si>
    <t>1400825728</t>
  </si>
  <si>
    <t>Tepelná čerpadla nerezové zásobníky teplé vody o objemu a výkonu tepelného čerpadla 462 l / 17 kW</t>
  </si>
  <si>
    <t>732525112</t>
  </si>
  <si>
    <t>-356960032</t>
  </si>
  <si>
    <t>Tepelná čerpadla vzduch/voda venkovní jednotka topný výkon/příkon 17,0/5,20 kW</t>
  </si>
  <si>
    <t>732522120</t>
  </si>
  <si>
    <t>2024687075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</si>
  <si>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</si>
  <si>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</si>
  <si>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1128889373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</si>
  <si>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</si>
  <si>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</si>
  <si>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-673795180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</si>
  <si>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</si>
  <si>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</si>
  <si>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-44005023</t>
  </si>
  <si>
    <t>Nádoby expanzní tlakové příslušenství k expanzním nádobám bezpečnostní uzávěr k měření tlaku G 1</t>
  </si>
  <si>
    <t>732331778</t>
  </si>
  <si>
    <t>-1602323027</t>
  </si>
  <si>
    <t>Nádoby expanzní tlakové příslušenství k expanzním nádobám konzole nastavitelná</t>
  </si>
  <si>
    <t>732331772</t>
  </si>
  <si>
    <t>-1925844275</t>
  </si>
  <si>
    <t>Nádoby expanzní tlakové pro solární, topné a chladicí soustavy s membránou bez pojistného ventilu se závitovým připojením PN 1,0 o objemu 80 l</t>
  </si>
  <si>
    <t>732331107</t>
  </si>
  <si>
    <t>668494036</t>
  </si>
  <si>
    <t>Elektrická topná jednotka šroubovací 6/4" o výkonu 9,0 kW</t>
  </si>
  <si>
    <t>732294118</t>
  </si>
  <si>
    <t>-714464418</t>
  </si>
  <si>
    <t>Montáž štítků  orientačních</t>
  </si>
  <si>
    <t>732199100</t>
  </si>
  <si>
    <t>1622172530</t>
  </si>
  <si>
    <t>soub</t>
  </si>
  <si>
    <t>Montáž a uvedení do provozu</t>
  </si>
  <si>
    <t>722999008</t>
  </si>
  <si>
    <t>1522792320</t>
  </si>
  <si>
    <t>FE externí tlakové čidlo</t>
  </si>
  <si>
    <t>722999007</t>
  </si>
  <si>
    <t>-670695105</t>
  </si>
  <si>
    <t>GH sada na měření celkové tvrdosti</t>
  </si>
  <si>
    <t>722999006</t>
  </si>
  <si>
    <t>-1922060261</t>
  </si>
  <si>
    <t>Rozbor vody</t>
  </si>
  <si>
    <t>722999005</t>
  </si>
  <si>
    <t>-284670751</t>
  </si>
  <si>
    <t>Změkčování vody - průtok 0,6l/s topné vody - cca 3000 litrů vody v otopné soustavě</t>
  </si>
  <si>
    <t>722999004</t>
  </si>
  <si>
    <t>-922227658</t>
  </si>
  <si>
    <t>Automatické doplňování topné vody s oddělením od vodovodní soustavy a vodoměrem-podtlakové odplyňovací zařízení s integrovaným doplňováním</t>
  </si>
  <si>
    <t>722999003</t>
  </si>
  <si>
    <t>134434660</t>
  </si>
  <si>
    <t>Ekvitermní regulace tepelných čerpadel včetně dodávky, prokabelování a montáže</t>
  </si>
  <si>
    <t>722999001</t>
  </si>
  <si>
    <t>897300822</t>
  </si>
  <si>
    <t>Přesun hmot pro kotelny  stanovený z hmotnosti přesunovaného materiálu vodorovná dopravní vzdálenost do 50 m v objektech výšky do 6 m</t>
  </si>
  <si>
    <t>998731101</t>
  </si>
  <si>
    <t>1490094038</t>
  </si>
  <si>
    <t>Kotle ocelové teplovodní elektrické závěsné přímotopné 24,0 kW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</si>
  <si>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</si>
  <si>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</si>
  <si>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</si>
  <si>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</si>
  <si>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</si>
  <si>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A - a - Vytápění</t>
  </si>
  <si>
    <t>{dfdf194b-0251-46be-aa27-1a4dc6834f93}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</si>
  <si>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</si>
  <si>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</si>
  <si>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</si>
  <si>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</si>
  <si>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</si>
  <si>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</si>
  <si>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</si>
  <si>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</si>
  <si>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</si>
  <si>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</si>
  <si>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</si>
  <si>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</si>
  <si>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</si>
  <si>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</si>
  <si>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</si>
  <si>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</si>
  <si>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</si>
  <si>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</si>
  <si>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</si>
  <si>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</si>
  <si>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</si>
  <si>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</si>
  <si>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</si>
  <si>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</si>
  <si>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</si>
  <si>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</si>
  <si>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</si>
  <si>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</si>
  <si>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</si>
  <si>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</si>
  <si>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</si>
  <si>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</si>
  <si>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</si>
  <si>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</si>
  <si>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</si>
  <si>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</si>
  <si>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</si>
  <si>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</si>
  <si>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</si>
  <si>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</si>
  <si>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</si>
  <si>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</si>
  <si>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</si>
  <si>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</si>
  <si>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</si>
  <si>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</si>
  <si>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</si>
  <si>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</si>
  <si>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</si>
  <si>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</si>
  <si>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</si>
  <si>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</si>
  <si>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</si>
  <si>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</si>
  <si>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</si>
  <si>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</si>
  <si>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</si>
  <si>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</si>
  <si>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</si>
  <si>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</si>
  <si>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</si>
  <si>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</si>
  <si>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</si>
  <si>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</si>
  <si>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</si>
  <si>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</si>
  <si>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</si>
  <si>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</si>
  <si>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</si>
  <si>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</si>
  <si>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</si>
  <si>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</si>
  <si>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</si>
  <si>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</si>
  <si>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</si>
  <si>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</si>
  <si>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</si>
  <si>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</si>
  <si>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</si>
  <si>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174084591</t>
  </si>
  <si>
    <t>Protipožární ochrana vzduchotechnického potrubí  dodatečný obklad přímého potrubí čtyřhranného, požární odolnost EI 30</t>
  </si>
  <si>
    <t>751581211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</si>
  <si>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</si>
  <si>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</si>
  <si>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</si>
  <si>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</si>
  <si>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</si>
  <si>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</si>
  <si>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</si>
  <si>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</si>
  <si>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</si>
  <si>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</si>
  <si>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</si>
  <si>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</si>
  <si>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</si>
  <si>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</si>
  <si>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</si>
  <si>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</si>
  <si>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</si>
  <si>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</si>
  <si>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</si>
  <si>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</si>
  <si>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</si>
  <si>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</si>
  <si>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</si>
  <si>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</si>
  <si>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</si>
  <si>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</si>
  <si>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</si>
  <si>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</si>
  <si>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</si>
  <si>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</si>
  <si>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</si>
  <si>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</si>
  <si>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</si>
  <si>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</si>
  <si>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</si>
  <si>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</si>
  <si>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</si>
  <si>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</si>
  <si>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</si>
  <si>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</si>
  <si>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</si>
  <si>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</si>
  <si>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</si>
  <si>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</si>
  <si>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</si>
  <si>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</si>
  <si>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</si>
  <si>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</si>
  <si>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</si>
  <si>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</si>
  <si>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</si>
  <si>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</si>
  <si>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</si>
  <si>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</si>
  <si>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</si>
  <si>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</si>
  <si>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</si>
  <si>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</si>
  <si>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</si>
  <si>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</si>
  <si>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</si>
  <si>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</si>
  <si>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</si>
  <si>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</si>
  <si>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</si>
  <si>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</si>
  <si>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</si>
  <si>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</si>
  <si>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</si>
  <si>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</si>
  <si>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</si>
  <si>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</si>
  <si>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</si>
  <si>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</si>
  <si>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</si>
  <si>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</si>
  <si>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</si>
  <si>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</si>
  <si>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</si>
  <si>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</si>
  <si>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</si>
  <si>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</si>
  <si>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</si>
  <si>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</si>
  <si>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</si>
  <si>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</si>
  <si>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</si>
  <si>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</si>
  <si>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</si>
  <si>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</si>
  <si>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</si>
  <si>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</si>
  <si>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</si>
  <si>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Vypracoval : Roman Hladík</t>
  </si>
  <si>
    <t>Zásuvky a vypínače SIL jsou ve standardu instalací určených pro obytné místnosti s parametry uvedenými u té, které položky. Přístroje jsou dle vykázaných instalačních krabic určeny do standardu rozměrů 68 mm (+/-). U SLP zásuvek datových jsou strojky ve standardu kabeláže tzn. CAT6, u TV pak jako koncové. Přístroje jsou seskupeny do vícerámečkového provedení s jednotným designem krytek. U systému SE-PA jsou pak koncové prvky dané tím kterým výrobcem systému. Tzn. není vyžadován jednotný design společný pro SIL a SLP.
Barevné provedení je výchozí, bílé. Může se stát, že v rámci vzorkování, v průběhu realizace, dojde u části nebo typu přístrojů k požadavku odlišného tónování.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</si>
  <si>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</si>
  <si>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</si>
  <si>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</si>
  <si>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-</t>
  </si>
  <si>
    <t>- aktivní prvky pro připojení k telekominikační síti a aktivační poplatky</t>
  </si>
  <si>
    <t>- A/V techniku - pouze příprava</t>
  </si>
  <si>
    <t>- televizní a satelitní přijímače</t>
  </si>
  <si>
    <t>- dodávku a montáž ZTI (pouze připojení)</t>
  </si>
  <si>
    <t>- připojovací poplatky za rezervovaný příkon</t>
  </si>
  <si>
    <t>- výkopové práce pro zemnič a kabely NN, konečné úpravy terénu ve stavbou zasažené části</t>
  </si>
  <si>
    <t>- dodávku a montáž ÚT zařízení (pouze připojení)</t>
  </si>
  <si>
    <t>- dodávku a montáž VZT a Klima zařízení (pouze připojení)</t>
  </si>
  <si>
    <t>Výkaz výměr - Specifikace neobsahuje :</t>
  </si>
  <si>
    <t>Aktualizace PD 11/2022</t>
  </si>
  <si>
    <t>KRÁLOVÉHRADECKÝ KRAJ, Pivovarské náměstí 1245, 500 03 Hradec Králové</t>
  </si>
  <si>
    <t>Investor:</t>
  </si>
  <si>
    <t>Rozvoj komunitních sociálních služeb DOZP v lokalitě Jičín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</si>
  <si>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</si>
  <si>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</si>
  <si>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</si>
  <si>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</si>
  <si>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</si>
  <si>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</si>
  <si>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</si>
  <si>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</si>
  <si>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</si>
  <si>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</si>
  <si>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</si>
  <si>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</si>
  <si>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</si>
  <si>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</si>
  <si>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</si>
  <si>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</si>
  <si>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</si>
  <si>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</si>
  <si>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</si>
  <si>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</si>
  <si>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</si>
  <si>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</si>
  <si>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</si>
  <si>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</si>
  <si>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</si>
  <si>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</si>
  <si>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</si>
  <si>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</si>
  <si>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</si>
  <si>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</si>
  <si>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</si>
  <si>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</si>
  <si>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</si>
  <si>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</si>
  <si>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</si>
  <si>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</si>
  <si>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</si>
  <si>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</si>
  <si>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</si>
  <si>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</si>
  <si>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</si>
  <si>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</si>
  <si>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</si>
  <si>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</si>
  <si>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</si>
  <si>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</si>
  <si>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</si>
  <si>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</si>
  <si>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</si>
  <si>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</si>
  <si>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</si>
  <si>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</si>
  <si>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</si>
  <si>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</si>
  <si>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</si>
  <si>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</si>
  <si>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</si>
  <si>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</si>
  <si>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</si>
  <si>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</si>
  <si>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Zesilovač (4x programovatelné vstupy VHF/UHF (174-230, 470-694 MHz) _ 1x vstup FM (87-110 MHz), zesílení automatické, max 75 dB pro program vstupy, max 29 dB pro FM, napájení předzesilovače 12V/50mA), 230V/14W/231mA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</si>
  <si>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</si>
  <si>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</si>
  <si>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</si>
  <si>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</si>
  <si>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</si>
  <si>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</si>
  <si>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</si>
  <si>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</si>
  <si>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</si>
  <si>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</si>
  <si>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</si>
  <si>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</si>
  <si>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</si>
  <si>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</si>
  <si>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</si>
  <si>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</si>
  <si>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</si>
  <si>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</si>
  <si>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</si>
  <si>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</si>
  <si>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</si>
  <si>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</si>
  <si>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</si>
  <si>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</si>
  <si>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</si>
  <si>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</si>
  <si>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</si>
  <si>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</si>
  <si>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</si>
  <si>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</si>
  <si>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</si>
  <si>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</si>
  <si>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</si>
  <si>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</si>
  <si>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</si>
  <si>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</si>
  <si>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</si>
  <si>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</si>
  <si>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</si>
  <si>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</si>
  <si>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</si>
  <si>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</si>
  <si>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</si>
  <si>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</si>
  <si>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</si>
  <si>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</si>
  <si>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</si>
  <si>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</si>
  <si>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</si>
  <si>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</si>
  <si>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</si>
  <si>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</si>
  <si>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</si>
  <si>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</si>
  <si>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</si>
  <si>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</si>
  <si>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</si>
  <si>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</si>
  <si>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</si>
  <si>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</si>
  <si>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</si>
  <si>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</si>
  <si>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</si>
  <si>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</si>
  <si>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</si>
  <si>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</si>
  <si>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</si>
  <si>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</si>
  <si>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</si>
  <si>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</si>
  <si>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</si>
  <si>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</si>
  <si>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</si>
  <si>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</si>
  <si>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</si>
  <si>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</si>
  <si>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</si>
  <si>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</si>
  <si>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</si>
  <si>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</si>
  <si>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</si>
  <si>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</si>
  <si>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</si>
  <si>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</si>
  <si>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</si>
  <si>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</si>
  <si>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</si>
  <si>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</si>
  <si>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</si>
  <si>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</si>
  <si>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</si>
  <si>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</si>
  <si>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</si>
  <si>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autotest</t>
  </si>
  <si>
    <t>"NO2" typ:LED Svítidlo nouzové, vestavné, 1W, 1hod, IP20, autotest,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</si>
  <si>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</si>
  <si>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</si>
  <si>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</si>
  <si>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</si>
  <si>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</si>
  <si>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</si>
  <si>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</si>
  <si>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</si>
  <si>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</si>
  <si>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</si>
  <si>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</si>
  <si>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</si>
  <si>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</si>
  <si>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</si>
  <si>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</si>
  <si>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</si>
  <si>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</si>
  <si>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</si>
  <si>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</si>
  <si>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</si>
  <si>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</si>
  <si>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</si>
  <si>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</si>
  <si>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</si>
  <si>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</si>
  <si>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</si>
  <si>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</si>
  <si>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</si>
  <si>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</si>
  <si>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</si>
  <si>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</si>
  <si>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</si>
  <si>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</si>
  <si>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</si>
  <si>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</si>
  <si>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</si>
  <si>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</si>
  <si>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</si>
  <si>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</si>
  <si>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</si>
  <si>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</si>
  <si>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</si>
  <si>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</si>
  <si>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</si>
  <si>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</si>
  <si>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</si>
  <si>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</si>
  <si>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</si>
  <si>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</si>
  <si>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</si>
  <si>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</si>
  <si>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</si>
  <si>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</si>
  <si>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</si>
  <si>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</si>
  <si>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</si>
  <si>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</si>
  <si>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</si>
  <si>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</si>
  <si>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</si>
  <si>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</si>
  <si>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</si>
  <si>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</si>
  <si>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</si>
  <si>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</si>
  <si>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</si>
  <si>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</si>
  <si>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</si>
  <si>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</si>
  <si>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</si>
  <si>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</si>
  <si>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</si>
  <si>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</si>
  <si>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</si>
  <si>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</si>
  <si>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</si>
  <si>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</si>
  <si>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</si>
  <si>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</si>
  <si>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</si>
  <si>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</si>
  <si>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</si>
  <si>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</si>
  <si>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</si>
  <si>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</si>
  <si>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</si>
  <si>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</si>
  <si>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</si>
  <si>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</si>
  <si>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</si>
  <si>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</si>
  <si>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</si>
  <si>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</si>
  <si>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</si>
  <si>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</si>
  <si>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</si>
  <si>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</si>
  <si>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</si>
  <si>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</si>
  <si>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</si>
  <si>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</si>
  <si>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</si>
  <si>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</si>
  <si>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</si>
  <si>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</si>
  <si>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</si>
  <si>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</si>
  <si>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</si>
  <si>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</si>
  <si>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</si>
  <si>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</si>
  <si>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</si>
  <si>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</si>
  <si>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</si>
  <si>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</si>
  <si>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</si>
  <si>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</si>
  <si>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CXKH-R-J 5x1,5</t>
  </si>
  <si>
    <t>Kabel CXKH-R-J 3x2,5</t>
  </si>
  <si>
    <t>Kabel CXKH-R-J 3x1,5</t>
  </si>
  <si>
    <t>Kabel CXKH-R-O 3x1,5</t>
  </si>
  <si>
    <t>Kabel CXKH-R-O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</si>
  <si>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</si>
  <si>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</si>
  <si>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</si>
  <si>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</si>
  <si>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</si>
  <si>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</si>
  <si>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</si>
  <si>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</si>
  <si>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</si>
  <si>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</si>
  <si>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</si>
  <si>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</si>
  <si>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</si>
  <si>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</si>
  <si>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</si>
  <si>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</si>
  <si>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</si>
  <si>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Baterie umyvadlové stojánkové pákové s výpustí - dle výpisu Sanitárních doplňků</t>
  </si>
  <si>
    <t>Baterie dřezové nástěnné pákové s otáčivým plochým ústím a délkou ramínka 300 mm - dle výpisu Sanitárních doplňků</t>
  </si>
  <si>
    <t>Doplňky zařízení koupelen a záchodů  nerezové madla krakorcová sklopná, délky 834 mm - dle výpisu Sanitárních doplňků</t>
  </si>
  <si>
    <t>725291722</t>
  </si>
  <si>
    <t>Doplňky zařízení koupelen a záchodů  nerezové madla krakorcová, délky 834 mm dle výpisu Sanitárních doplňků</t>
  </si>
  <si>
    <t>725291712</t>
  </si>
  <si>
    <t>-1153325564</t>
  </si>
  <si>
    <t>511413671</t>
  </si>
  <si>
    <t>-1472522772</t>
  </si>
  <si>
    <t>-1268120441</t>
  </si>
  <si>
    <t>2142997798</t>
  </si>
  <si>
    <t>725112173</t>
  </si>
  <si>
    <t>-351550265</t>
  </si>
  <si>
    <t>-829992335</t>
  </si>
  <si>
    <t>Revizní a čistící šachta z polypropylenu PP pro hladké trouby DN 400 šachtové dno (DN šachty / DN trubního vedení) DN 400/200 přímý tok</t>
  </si>
  <si>
    <t>894812006</t>
  </si>
  <si>
    <t>-1557195100</t>
  </si>
  <si>
    <t>Objekt B - e - Zdravotní technika</t>
  </si>
  <si>
    <t>{67de968b-a4c8-4efe-a576-205bdf5f2530}</t>
  </si>
  <si>
    <t>1847070483</t>
  </si>
  <si>
    <t>Trubkové teplovodní podlahové vytápění skříně rozdělovače pod omítku, pro rozdělovač s počtem okruhů 2-6</t>
  </si>
  <si>
    <t>735511102</t>
  </si>
  <si>
    <t>1911027808</t>
  </si>
  <si>
    <t>Trubkové teplovodní podlahové vytápění rozdělovače mosazné s průtokoměry pětiokruhové</t>
  </si>
  <si>
    <t>735511084</t>
  </si>
  <si>
    <t>-782209068</t>
  </si>
  <si>
    <t>"1NP" 5500</t>
  </si>
  <si>
    <t>-852546105</t>
  </si>
  <si>
    <t>-1490911012</t>
  </si>
  <si>
    <t>-1060232782</t>
  </si>
  <si>
    <t>-357244377</t>
  </si>
  <si>
    <t>-1327408567</t>
  </si>
  <si>
    <t>-303246261</t>
  </si>
  <si>
    <t>Ventily pojistné závitové a čepové rohové provozní tlak od 2,5 do 6 bar G 1/2</t>
  </si>
  <si>
    <t>734251211</t>
  </si>
  <si>
    <t>-1378433282</t>
  </si>
  <si>
    <t>-1606349714</t>
  </si>
  <si>
    <t>274388648</t>
  </si>
  <si>
    <t>1847170479</t>
  </si>
  <si>
    <t>-509786619</t>
  </si>
  <si>
    <t>167334257</t>
  </si>
  <si>
    <t>1554714139</t>
  </si>
  <si>
    <t>-1243481728</t>
  </si>
  <si>
    <t>-657861787</t>
  </si>
  <si>
    <t>234397642</t>
  </si>
  <si>
    <t>1613409787</t>
  </si>
  <si>
    <t>148149090</t>
  </si>
  <si>
    <t>-1120888878</t>
  </si>
  <si>
    <t>-392896474</t>
  </si>
  <si>
    <t>-1326412476</t>
  </si>
  <si>
    <t>-1433276013</t>
  </si>
  <si>
    <t>-449707434</t>
  </si>
  <si>
    <t>-677835804</t>
  </si>
  <si>
    <t>-1625750585</t>
  </si>
  <si>
    <t>1022363432</t>
  </si>
  <si>
    <t>-1273970303</t>
  </si>
  <si>
    <t>-750132332</t>
  </si>
  <si>
    <t>1012541423</t>
  </si>
  <si>
    <t>-1020425613</t>
  </si>
  <si>
    <t>-1481473866</t>
  </si>
  <si>
    <t>-1646456181</t>
  </si>
  <si>
    <t>Objekt  B - a - Vytápění</t>
  </si>
  <si>
    <t>{44bce319-a560-4196-849b-88224033499c}</t>
  </si>
  <si>
    <t>-1057000004</t>
  </si>
  <si>
    <t>58,252427184466*1,03 'Přepočtené koeficientem množství</t>
  </si>
  <si>
    <t>1538516892</t>
  </si>
  <si>
    <t>60*0,1 'Přepočtené koeficientem množství</t>
  </si>
  <si>
    <t>Objekt B - c - Vzduchotechnika</t>
  </si>
  <si>
    <t>{4ba638cf-d83f-4072-a988-9f6a30e5855f}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</si>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</sst>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0" fillId="0" borderId="0"/>
  </cellStyleXfs>
  <cellXfs count="3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top" wrapText="1"/>
      <protection locked="0"/>
    </xf>
    <xf numFmtId="0" fontId="40" fillId="0" borderId="0" xfId="2"/>
    <xf numFmtId="0" fontId="41" fillId="0" borderId="0" xfId="2" applyFont="1"/>
    <xf numFmtId="14" fontId="41" fillId="0" borderId="0" xfId="2" applyNumberFormat="1" applyFont="1"/>
    <xf numFmtId="49" fontId="41" fillId="0" borderId="0" xfId="2" applyNumberFormat="1" applyFont="1"/>
    <xf numFmtId="49" fontId="42" fillId="0" borderId="0" xfId="2" applyNumberFormat="1" applyFont="1"/>
    <xf numFmtId="0" fontId="40" fillId="0" borderId="0" xfId="2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46" fillId="0" borderId="0" xfId="2" applyFont="1" applyAlignment="1">
      <alignment horizontal="centerContinuous"/>
    </xf>
    <xf numFmtId="0" fontId="40" fillId="0" borderId="23" xfId="2" applyBorder="1"/>
    <xf numFmtId="0" fontId="47" fillId="0" borderId="23" xfId="2" applyFont="1" applyBorder="1"/>
    <xf numFmtId="0" fontId="48" fillId="0" borderId="0" xfId="2" applyFont="1"/>
    <xf numFmtId="0" fontId="49" fillId="0" borderId="0" xfId="2" applyFont="1"/>
    <xf numFmtId="0" fontId="50" fillId="0" borderId="0" xfId="2" applyFont="1" applyAlignment="1">
      <alignment horizontal="center" vertical="center"/>
    </xf>
    <xf numFmtId="170" fontId="51" fillId="0" borderId="0" xfId="2" applyNumberFormat="1" applyFont="1" applyAlignment="1">
      <alignment horizontal="right" vertical="center"/>
    </xf>
    <xf numFmtId="0" fontId="51" fillId="0" borderId="0" xfId="2" applyFont="1"/>
    <xf numFmtId="171" fontId="52" fillId="0" borderId="0" xfId="2" applyNumberFormat="1" applyFont="1" applyAlignment="1">
      <alignment horizontal="right" vertical="center"/>
    </xf>
    <xf numFmtId="172" fontId="52" fillId="0" borderId="0" xfId="2" applyNumberFormat="1" applyFont="1" applyAlignment="1">
      <alignment horizontal="right" vertical="center"/>
    </xf>
    <xf numFmtId="0" fontId="47" fillId="0" borderId="0" xfId="2" applyFont="1"/>
    <xf numFmtId="0" fontId="52" fillId="0" borderId="0" xfId="2" applyFont="1"/>
    <xf numFmtId="0" fontId="53" fillId="0" borderId="0" xfId="2" applyFont="1"/>
    <xf numFmtId="0" fontId="47" fillId="0" borderId="26" xfId="2" applyFont="1" applyBorder="1" applyAlignment="1">
      <alignment vertical="center"/>
    </xf>
    <xf numFmtId="0" fontId="50" fillId="0" borderId="25" xfId="2" applyFont="1" applyBorder="1" applyAlignment="1">
      <alignment vertical="center"/>
    </xf>
    <xf numFmtId="0" fontId="50" fillId="0" borderId="25" xfId="2" applyFont="1" applyBorder="1" applyAlignment="1">
      <alignment horizontal="center" vertical="center"/>
    </xf>
    <xf numFmtId="0" fontId="47" fillId="0" borderId="27" xfId="2" applyFont="1" applyBorder="1" applyAlignment="1">
      <alignment vertical="center"/>
    </xf>
    <xf numFmtId="0" fontId="47" fillId="0" borderId="0" xfId="2" applyFont="1" applyAlignment="1">
      <alignment vertical="center"/>
    </xf>
    <xf numFmtId="173" fontId="47" fillId="0" borderId="27" xfId="2" applyNumberFormat="1" applyFont="1" applyBorder="1" applyAlignment="1">
      <alignment vertical="center"/>
    </xf>
    <xf numFmtId="1" fontId="47" fillId="0" borderId="0" xfId="2" applyNumberFormat="1" applyFont="1" applyAlignment="1">
      <alignment vertical="center"/>
    </xf>
    <xf numFmtId="0" fontId="47" fillId="0" borderId="28" xfId="2" applyFont="1" applyBorder="1" applyAlignment="1">
      <alignment vertical="center"/>
    </xf>
    <xf numFmtId="0" fontId="47" fillId="0" borderId="28" xfId="2" applyFont="1" applyBorder="1" applyAlignment="1">
      <alignment horizontal="center" vertical="center"/>
    </xf>
    <xf numFmtId="0" fontId="47" fillId="0" borderId="29" xfId="2" applyFont="1" applyBorder="1" applyAlignment="1">
      <alignment vertical="center"/>
    </xf>
    <xf numFmtId="0" fontId="47" fillId="0" borderId="30" xfId="2" applyFont="1" applyBorder="1" applyAlignment="1">
      <alignment vertical="center"/>
    </xf>
    <xf numFmtId="44" fontId="47" fillId="0" borderId="29" xfId="2" applyNumberFormat="1" applyFont="1" applyBorder="1" applyAlignment="1">
      <alignment vertical="center"/>
    </xf>
    <xf numFmtId="0" fontId="47" fillId="0" borderId="31" xfId="2" applyFont="1" applyBorder="1" applyAlignment="1">
      <alignment vertical="center"/>
    </xf>
    <xf numFmtId="0" fontId="47" fillId="0" borderId="30" xfId="2" applyFont="1" applyBorder="1" applyAlignment="1">
      <alignment horizontal="center" vertical="center"/>
    </xf>
    <xf numFmtId="170" fontId="47" fillId="0" borderId="32" xfId="2" applyNumberFormat="1" applyFont="1" applyBorder="1" applyAlignment="1">
      <alignment horizontal="right" vertical="center"/>
    </xf>
    <xf numFmtId="0" fontId="47" fillId="0" borderId="34" xfId="2" applyFont="1" applyBorder="1" applyAlignment="1">
      <alignment horizontal="justify" vertical="center"/>
    </xf>
    <xf numFmtId="0" fontId="47" fillId="0" borderId="33" xfId="2" applyFont="1" applyBorder="1" applyAlignment="1">
      <alignment horizontal="justify" vertical="center"/>
    </xf>
    <xf numFmtId="0" fontId="47" fillId="0" borderId="35" xfId="2" applyFont="1" applyBorder="1" applyAlignment="1">
      <alignment horizontal="center" vertical="center"/>
    </xf>
    <xf numFmtId="0" fontId="50" fillId="0" borderId="36" xfId="2" applyFont="1" applyBorder="1" applyAlignment="1">
      <alignment horizontal="center" vertical="center"/>
    </xf>
    <xf numFmtId="0" fontId="50" fillId="0" borderId="37" xfId="2" applyFont="1" applyBorder="1" applyAlignment="1">
      <alignment horizontal="center" vertical="center"/>
    </xf>
    <xf numFmtId="0" fontId="50" fillId="0" borderId="38" xfId="2" applyFont="1" applyBorder="1" applyAlignment="1">
      <alignment horizontal="center" vertical="center"/>
    </xf>
    <xf numFmtId="0" fontId="50" fillId="0" borderId="39" xfId="2" applyFont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44" fontId="50" fillId="0" borderId="24" xfId="2" applyNumberFormat="1" applyFont="1" applyBorder="1" applyAlignment="1">
      <alignment vertical="center"/>
    </xf>
    <xf numFmtId="0" fontId="47" fillId="0" borderId="25" xfId="2" applyFont="1" applyBorder="1" applyAlignment="1">
      <alignment vertical="center"/>
    </xf>
    <xf numFmtId="44" fontId="47" fillId="0" borderId="27" xfId="2" applyNumberFormat="1" applyFont="1" applyBorder="1" applyAlignment="1">
      <alignment vertical="center"/>
    </xf>
    <xf numFmtId="173" fontId="47" fillId="0" borderId="40" xfId="2" applyNumberFormat="1" applyFont="1" applyBorder="1" applyAlignment="1">
      <alignment vertical="center"/>
    </xf>
    <xf numFmtId="173" fontId="47" fillId="0" borderId="41" xfId="2" applyNumberFormat="1" applyFont="1" applyBorder="1" applyAlignment="1">
      <alignment vertical="center"/>
    </xf>
    <xf numFmtId="174" fontId="47" fillId="0" borderId="42" xfId="2" applyNumberFormat="1" applyFont="1" applyBorder="1" applyAlignment="1">
      <alignment vertical="center"/>
    </xf>
    <xf numFmtId="49" fontId="47" fillId="0" borderId="43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vertical="center"/>
    </xf>
    <xf numFmtId="174" fontId="47" fillId="0" borderId="40" xfId="2" applyNumberFormat="1" applyFont="1" applyBorder="1" applyAlignment="1">
      <alignment vertical="center"/>
    </xf>
    <xf numFmtId="49" fontId="47" fillId="0" borderId="41" xfId="2" applyNumberFormat="1" applyFont="1" applyBorder="1" applyAlignment="1">
      <alignment horizontal="center" vertical="center"/>
    </xf>
    <xf numFmtId="49" fontId="47" fillId="0" borderId="35" xfId="2" applyNumberFormat="1" applyFont="1" applyBorder="1" applyAlignment="1">
      <alignment vertical="center"/>
    </xf>
    <xf numFmtId="49" fontId="47" fillId="0" borderId="44" xfId="2" applyNumberFormat="1" applyFont="1" applyBorder="1" applyAlignment="1">
      <alignment horizontal="justify" vertical="center"/>
    </xf>
    <xf numFmtId="0" fontId="50" fillId="0" borderId="39" xfId="2" applyFont="1" applyBorder="1" applyAlignment="1">
      <alignment vertical="center"/>
    </xf>
    <xf numFmtId="0" fontId="53" fillId="6" borderId="0" xfId="2" applyFont="1" applyFill="1" applyAlignment="1">
      <alignment vertical="center"/>
    </xf>
    <xf numFmtId="44" fontId="50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174" fontId="47" fillId="7" borderId="40" xfId="2" applyNumberFormat="1" applyFont="1" applyFill="1" applyBorder="1" applyAlignment="1">
      <alignment vertical="center"/>
    </xf>
    <xf numFmtId="49" fontId="47" fillId="0" borderId="35" xfId="2" applyNumberFormat="1" applyFont="1" applyBorder="1" applyAlignment="1">
      <alignment horizontal="justify" vertical="center"/>
    </xf>
    <xf numFmtId="49" fontId="47" fillId="0" borderId="35" xfId="2" applyNumberFormat="1" applyFont="1" applyBorder="1" applyAlignment="1">
      <alignment vertical="center" wrapText="1"/>
    </xf>
    <xf numFmtId="0" fontId="47" fillId="0" borderId="35" xfId="2" applyFont="1" applyBorder="1" applyAlignment="1">
      <alignment vertical="center" wrapText="1"/>
    </xf>
    <xf numFmtId="0" fontId="53" fillId="7" borderId="0" xfId="2" applyFont="1" applyFill="1" applyAlignment="1">
      <alignment vertical="center"/>
    </xf>
    <xf numFmtId="49" fontId="47" fillId="0" borderId="45" xfId="2" applyNumberFormat="1" applyFont="1" applyBorder="1" applyAlignment="1">
      <alignment horizontal="center" vertical="center"/>
    </xf>
    <xf numFmtId="49" fontId="47" fillId="0" borderId="46" xfId="2" applyNumberFormat="1" applyFont="1" applyBorder="1" applyAlignment="1">
      <alignment vertical="center"/>
    </xf>
    <xf numFmtId="49" fontId="47" fillId="0" borderId="47" xfId="2" applyNumberFormat="1" applyFont="1" applyBorder="1" applyAlignment="1">
      <alignment horizontal="center" vertical="center"/>
    </xf>
    <xf numFmtId="49" fontId="47" fillId="0" borderId="48" xfId="2" applyNumberFormat="1" applyFont="1" applyBorder="1" applyAlignment="1">
      <alignment vertical="center"/>
    </xf>
    <xf numFmtId="49" fontId="47" fillId="0" borderId="49" xfId="2" applyNumberFormat="1" applyFont="1" applyBorder="1" applyAlignment="1">
      <alignment horizontal="center" vertical="center"/>
    </xf>
    <xf numFmtId="0" fontId="47" fillId="0" borderId="35" xfId="2" applyFont="1" applyBorder="1" applyAlignment="1">
      <alignment horizontal="justify" vertical="center" wrapText="1"/>
    </xf>
    <xf numFmtId="2" fontId="47" fillId="0" borderId="35" xfId="2" applyNumberFormat="1" applyFont="1" applyBorder="1" applyAlignment="1">
      <alignment vertical="center" wrapText="1"/>
    </xf>
    <xf numFmtId="49" fontId="47" fillId="0" borderId="44" xfId="2" applyNumberFormat="1" applyFont="1" applyBorder="1" applyAlignment="1">
      <alignment horizontal="justify" vertical="top" wrapText="1"/>
    </xf>
    <xf numFmtId="49" fontId="47" fillId="0" borderId="35" xfId="2" applyNumberFormat="1" applyFont="1" applyBorder="1" applyAlignment="1">
      <alignment vertical="top" wrapText="1"/>
    </xf>
    <xf numFmtId="49" fontId="47" fillId="0" borderId="44" xfId="2" applyNumberFormat="1" applyFont="1" applyBorder="1" applyAlignment="1">
      <alignment vertical="top" wrapText="1"/>
    </xf>
    <xf numFmtId="174" fontId="47" fillId="7" borderId="42" xfId="2" applyNumberFormat="1" applyFont="1" applyFill="1" applyBorder="1" applyAlignment="1">
      <alignment vertical="center"/>
    </xf>
    <xf numFmtId="49" fontId="47" fillId="0" borderId="44" xfId="2" applyNumberFormat="1" applyFont="1" applyBorder="1" applyAlignment="1">
      <alignment vertical="center" wrapText="1"/>
    </xf>
    <xf numFmtId="174" fontId="47" fillId="0" borderId="50" xfId="2" applyNumberFormat="1" applyFont="1" applyBorder="1" applyAlignment="1">
      <alignment vertical="center"/>
    </xf>
    <xf numFmtId="174" fontId="47" fillId="0" borderId="51" xfId="2" applyNumberFormat="1" applyFont="1" applyBorder="1" applyAlignment="1">
      <alignment vertical="center"/>
    </xf>
    <xf numFmtId="49" fontId="47" fillId="7" borderId="41" xfId="2" applyNumberFormat="1" applyFont="1" applyFill="1" applyBorder="1" applyAlignment="1">
      <alignment horizontal="center" vertical="center"/>
    </xf>
    <xf numFmtId="49" fontId="47" fillId="7" borderId="35" xfId="2" applyNumberFormat="1" applyFont="1" applyFill="1" applyBorder="1" applyAlignment="1">
      <alignment vertical="center" wrapText="1"/>
    </xf>
    <xf numFmtId="49" fontId="47" fillId="7" borderId="43" xfId="2" applyNumberFormat="1" applyFont="1" applyFill="1" applyBorder="1" applyAlignment="1">
      <alignment horizontal="center" vertical="center"/>
    </xf>
    <xf numFmtId="49" fontId="47" fillId="7" borderId="44" xfId="2" applyNumberFormat="1" applyFont="1" applyFill="1" applyBorder="1" applyAlignment="1">
      <alignment horizontal="justify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5" fillId="5" borderId="0" xfId="0" applyFont="1" applyFill="1" applyAlignment="1">
      <alignment horizontal="center" vertical="center"/>
    </xf>
    <xf numFmtId="0" fontId="41" fillId="0" borderId="0" xfId="2" applyFont="1" applyAlignment="1">
      <alignment wrapText="1"/>
    </xf>
    <xf numFmtId="0" fontId="53" fillId="0" borderId="26" xfId="2" applyFont="1" applyBorder="1" applyAlignment="1">
      <alignment horizontal="center" vertical="center"/>
    </xf>
    <xf numFmtId="0" fontId="50" fillId="0" borderId="38" xfId="2" applyFont="1" applyBorder="1" applyAlignment="1">
      <alignment vertical="center"/>
    </xf>
    <xf numFmtId="0" fontId="40" fillId="0" borderId="37" xfId="2" applyBorder="1" applyAlignment="1">
      <alignment vertical="center"/>
    </xf>
    <xf numFmtId="0" fontId="40" fillId="0" borderId="36" xfId="2" applyBorder="1" applyAlignment="1">
      <alignment vertical="center"/>
    </xf>
    <xf numFmtId="44" fontId="47" fillId="0" borderId="33" xfId="2" applyNumberFormat="1" applyFont="1" applyBorder="1" applyAlignment="1">
      <alignment vertical="center"/>
    </xf>
    <xf numFmtId="44" fontId="47" fillId="0" borderId="32" xfId="2" applyNumberFormat="1" applyFont="1" applyBorder="1" applyAlignment="1">
      <alignment vertical="center"/>
    </xf>
    <xf numFmtId="44" fontId="49" fillId="0" borderId="0" xfId="2" applyNumberFormat="1" applyFont="1"/>
    <xf numFmtId="44" fontId="50" fillId="0" borderId="26" xfId="2" applyNumberFormat="1" applyFont="1" applyBorder="1" applyAlignment="1">
      <alignment vertical="center"/>
    </xf>
    <xf numFmtId="44" fontId="50" fillId="0" borderId="24" xfId="2" applyNumberFormat="1" applyFont="1" applyBorder="1" applyAlignment="1">
      <alignment vertical="center"/>
    </xf>
    <xf numFmtId="44" fontId="50" fillId="0" borderId="25" xfId="2" applyNumberFormat="1" applyFont="1" applyBorder="1" applyAlignment="1">
      <alignment vertical="center"/>
    </xf>
    <xf numFmtId="44" fontId="53" fillId="0" borderId="0" xfId="2" applyNumberFormat="1" applyFont="1"/>
    <xf numFmtId="169" fontId="51" fillId="0" borderId="0" xfId="2" applyNumberFormat="1" applyFont="1"/>
    <xf numFmtId="168" fontId="51" fillId="0" borderId="0" xfId="2" applyNumberFormat="1" applyFont="1" applyAlignment="1">
      <alignment horizontal="right"/>
    </xf>
    <xf numFmtId="168" fontId="51" fillId="0" borderId="0" xfId="2" applyNumberFormat="1" applyFont="1"/>
  </cellXfs>
  <cellStyles count="3">
    <cellStyle name="Hypertextový odkaz" xfId="1" builtinId="8"/>
    <cellStyle name="Normální" xfId="0" builtinId="0" customBuiltin="1"/>
    <cellStyle name="Normální 2" xfId="2" xr:uid="{56C7C1D0-BE3F-4F2F-AF1E-2894FD4486D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DB63539-F9BD-42B2-B1D5-0BDCC62EBBA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6EE31200-A4F7-4B3B-B39F-D31D4AEA63B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C41DE9A9-FF90-45DA-B657-EF72E601511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8196F43B-4A48-491C-8677-3B148280B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814785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C543229F-8A0C-4E98-9A77-C2347F55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81105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4C3EA911-4EF4-4676-BCFC-1C356D6B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1465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9B0FDB55-7180-49CC-A9CF-4E760F4E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5763A61A-0D7A-4C5F-A434-A8BC2645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B28BC41C-9F88-435B-870A-9F7ADE89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47F64024-97C3-4D8C-8E4D-663EAC4E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EE393384-32D1-4FE9-82C5-3143D990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0036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1AA6EAC5-E5C5-439A-AE65-2AE0A252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2857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9DB50FFB-1308-49B1-B885-07EB959F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42863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60F106C4-09E0-4AFB-83E4-57C60B6AB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5760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6630920D-ADF4-4EDE-9D74-4795D00D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72205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344C2F62-C6F6-43A2-87F8-FBFD938E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49348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1E6B44C2-0947-431A-B689-02C67DCB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7149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28FBC0AC-B336-4F58-BD39-31D134A0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4354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37912EF7-08C9-4EC6-87CD-46738297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2926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7B6F2483-8F08-4910-80E4-EC62B499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5783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79EA4325-B082-462C-B668-A002C46B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7182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BE87EA53-BAEE-4558-917B-9024B543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97091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90FE994-F08B-4FF7-9E8C-202EE56EB80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4EBFC20A-552A-4695-A2D3-FF7D666E5C8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FFF3160-282E-4E8B-8612-0DB42D3EEA4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9868D64D-A2B6-441B-BB0D-38E38485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77192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78B3B585-2B2C-4474-B34C-26C79E43E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768188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724A6E68-B5FA-4A4C-9A24-B5BFD140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435B5193-08AB-4291-A7AA-4BDE30FA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8BBA8C82-91FA-4BB1-ABB0-E0F7545D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4791A863-FB0C-42EB-B737-BF553B67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89E0829E-0B74-4608-B052-4CA23608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0000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861B19AA-3BD6-4ACA-8B4B-561F6F76B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14737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ACAB2E00-39EF-4F26-A265-9FE3F59F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2934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9A8CFA55-63C1-4C28-BF0C-88BE5084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0648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F337A37B-0606-44E7-AD74-B997606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672112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90FED2CB-B353-4B97-8BAD-ECB67384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0068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A260053C-9447-4E13-B346-2045B5D2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68639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AF602EDA-862A-456F-A337-1317FA76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149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4CE8850A-3241-4DEF-ACB5-5C511E82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28966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472DD265-CFB5-426C-84FE-5911E088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5422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9AFB2C7-9142-40E5-80DF-9667E270A84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C09245D7-A3C9-407B-8C45-0A560F5BB37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466E7E3C-2BA1-49BB-BC02-6836B4D29E0C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4D6155BF-A2CA-4706-8B83-CA88B1C7B243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4C23E0E1-A053-44C1-BB84-C3DAFBBAD81E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810658AA-698E-48EF-B23E-06DB047E31C2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CF810658-BC19-452F-891F-30785D03405D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2E335E45-8303-4CFF-B839-B2D912872FB6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5E274A64-38F2-43B9-8BC7-2CC54A9A8DB4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C42A06C2-B68F-4107-89DE-CCE04E3BFDE3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BE4BCA2D-49A5-421E-8D88-04AB743BF92B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74FD1DF2-3D9C-4DD5-9747-6730EEA12CF9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85F6197F-27EF-4AC4-A826-B54DB10C57FC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9DBB5D5D-FE0D-4D82-8FBB-4F00F80D5943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4EC62CF9-22EF-4BD6-8B40-D8912D2111DB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125AA57E-3025-47C4-82A6-8922DFAEA26E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DCF7855D-0A8D-407B-8AD4-52059B6BD144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CD7D233C-E46D-461C-8DD3-D4E9D52E3989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F2C0B588-1937-421C-BD67-7425E5DD0CEB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AB8EFD05-8E18-4987-8DD4-03E5EB122C4A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833162C1-9206-431E-8763-57F6873EC836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8294E070-69D6-4387-914A-27EF005FFBD8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E0D5C01F-8DB6-4DE8-A661-89A0DE56EB46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7E9DAC65-11EC-4774-B4AF-55D5CA017146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1A2DD46F-59B8-479B-A404-70753A9E4117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EEDAFAF8-D56F-45BB-8324-B514F85D3584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CAD45DF6-69F5-48A2-B304-44E8C49B7727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21912AFF-767D-4FD8-BBBB-4E432479ABC3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EC007AAD-33AE-4642-9F53-54F757D7729C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DF7CD2DC-F167-4185-9566-DC18C5C59274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77C2F1EE-BC59-4A8B-A274-C023DAB83501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90837236-E9B5-47E5-811A-81A0A836542C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FD97EFF5-58D2-48CC-BA2F-D8CE9784487E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38A417FA-15C2-4E72-BC7D-609841434CFF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3695E272-8055-4148-9037-305A78600DE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05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R5" s="20"/>
      <c r="BE5" s="302" t="s">
        <v>15</v>
      </c>
      <c r="BS5" s="17" t="s">
        <v>6</v>
      </c>
    </row>
    <row r="6" spans="1:74" ht="36.9" customHeight="1">
      <c r="B6" s="20"/>
      <c r="D6" s="26" t="s">
        <v>16</v>
      </c>
      <c r="K6" s="306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R6" s="20"/>
      <c r="BE6" s="303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303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303"/>
      <c r="BS8" s="17" t="s">
        <v>6</v>
      </c>
    </row>
    <row r="9" spans="1:74" ht="14.4" customHeight="1">
      <c r="B9" s="20"/>
      <c r="AR9" s="20"/>
      <c r="BE9" s="303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303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303"/>
      <c r="BS11" s="17" t="s">
        <v>6</v>
      </c>
    </row>
    <row r="12" spans="1:74" ht="6.9" customHeight="1">
      <c r="B12" s="20"/>
      <c r="AR12" s="20"/>
      <c r="BE12" s="303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303"/>
      <c r="BS13" s="17" t="s">
        <v>6</v>
      </c>
    </row>
    <row r="14" spans="1:74" ht="13.2">
      <c r="B14" s="20"/>
      <c r="E14" s="307" t="s">
        <v>29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27" t="s">
        <v>27</v>
      </c>
      <c r="AN14" s="29" t="s">
        <v>29</v>
      </c>
      <c r="AR14" s="20"/>
      <c r="BE14" s="303"/>
      <c r="BS14" s="17" t="s">
        <v>6</v>
      </c>
    </row>
    <row r="15" spans="1:74" ht="6.9" customHeight="1">
      <c r="B15" s="20"/>
      <c r="AR15" s="20"/>
      <c r="BE15" s="303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303"/>
      <c r="BS16" s="17" t="s">
        <v>4</v>
      </c>
    </row>
    <row r="17" spans="2:7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303"/>
      <c r="BS17" s="17" t="s">
        <v>32</v>
      </c>
    </row>
    <row r="18" spans="2:71" ht="6.9" customHeight="1">
      <c r="B18" s="20"/>
      <c r="AR18" s="20"/>
      <c r="BE18" s="303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303"/>
      <c r="BS19" s="17" t="s">
        <v>6</v>
      </c>
    </row>
    <row r="20" spans="2:7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303"/>
      <c r="BS20" s="17" t="s">
        <v>32</v>
      </c>
    </row>
    <row r="21" spans="2:71" ht="6.9" customHeight="1">
      <c r="B21" s="20"/>
      <c r="AR21" s="20"/>
      <c r="BE21" s="303"/>
    </row>
    <row r="22" spans="2:71" ht="12" customHeight="1">
      <c r="B22" s="20"/>
      <c r="D22" s="27" t="s">
        <v>35</v>
      </c>
      <c r="AR22" s="20"/>
      <c r="BE22" s="303"/>
    </row>
    <row r="23" spans="2:71" ht="47.25" customHeight="1">
      <c r="B23" s="20"/>
      <c r="E23" s="309" t="s">
        <v>36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R23" s="20"/>
      <c r="BE23" s="303"/>
    </row>
    <row r="24" spans="2:71" ht="6.9" customHeight="1">
      <c r="B24" s="20"/>
      <c r="AR24" s="20"/>
      <c r="BE24" s="303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03"/>
    </row>
    <row r="26" spans="2:71" s="1" customFormat="1" ht="25.95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10">
        <f>ROUND(AG94,2)</f>
        <v>0</v>
      </c>
      <c r="AL26" s="311"/>
      <c r="AM26" s="311"/>
      <c r="AN26" s="311"/>
      <c r="AO26" s="311"/>
      <c r="AR26" s="32"/>
      <c r="BE26" s="303"/>
    </row>
    <row r="27" spans="2:71" s="1" customFormat="1" ht="6.9" customHeight="1">
      <c r="B27" s="32"/>
      <c r="AR27" s="32"/>
      <c r="BE27" s="303"/>
    </row>
    <row r="28" spans="2:71" s="1" customFormat="1" ht="13.2">
      <c r="B28" s="32"/>
      <c r="L28" s="312" t="s">
        <v>38</v>
      </c>
      <c r="M28" s="312"/>
      <c r="N28" s="312"/>
      <c r="O28" s="312"/>
      <c r="P28" s="312"/>
      <c r="W28" s="312" t="s">
        <v>39</v>
      </c>
      <c r="X28" s="312"/>
      <c r="Y28" s="312"/>
      <c r="Z28" s="312"/>
      <c r="AA28" s="312"/>
      <c r="AB28" s="312"/>
      <c r="AC28" s="312"/>
      <c r="AD28" s="312"/>
      <c r="AE28" s="312"/>
      <c r="AK28" s="312" t="s">
        <v>40</v>
      </c>
      <c r="AL28" s="312"/>
      <c r="AM28" s="312"/>
      <c r="AN28" s="312"/>
      <c r="AO28" s="312"/>
      <c r="AR28" s="32"/>
      <c r="BE28" s="303"/>
    </row>
    <row r="29" spans="2:71" s="2" customFormat="1" ht="14.4" customHeight="1">
      <c r="B29" s="36"/>
      <c r="D29" s="27" t="s">
        <v>41</v>
      </c>
      <c r="F29" s="27" t="s">
        <v>42</v>
      </c>
      <c r="L29" s="297">
        <v>0.21</v>
      </c>
      <c r="M29" s="296"/>
      <c r="N29" s="296"/>
      <c r="O29" s="296"/>
      <c r="P29" s="296"/>
      <c r="W29" s="295">
        <f>ROUND(AZ94, 2)</f>
        <v>0</v>
      </c>
      <c r="X29" s="296"/>
      <c r="Y29" s="296"/>
      <c r="Z29" s="296"/>
      <c r="AA29" s="296"/>
      <c r="AB29" s="296"/>
      <c r="AC29" s="296"/>
      <c r="AD29" s="296"/>
      <c r="AE29" s="296"/>
      <c r="AK29" s="295">
        <f>ROUND(AV94, 2)</f>
        <v>0</v>
      </c>
      <c r="AL29" s="296"/>
      <c r="AM29" s="296"/>
      <c r="AN29" s="296"/>
      <c r="AO29" s="296"/>
      <c r="AR29" s="36"/>
      <c r="BE29" s="304"/>
    </row>
    <row r="30" spans="2:71" s="2" customFormat="1" ht="14.4" customHeight="1">
      <c r="B30" s="36"/>
      <c r="F30" s="27" t="s">
        <v>43</v>
      </c>
      <c r="L30" s="297">
        <v>0.15</v>
      </c>
      <c r="M30" s="296"/>
      <c r="N30" s="296"/>
      <c r="O30" s="296"/>
      <c r="P30" s="296"/>
      <c r="W30" s="295">
        <f>ROUND(BA94, 2)</f>
        <v>0</v>
      </c>
      <c r="X30" s="296"/>
      <c r="Y30" s="296"/>
      <c r="Z30" s="296"/>
      <c r="AA30" s="296"/>
      <c r="AB30" s="296"/>
      <c r="AC30" s="296"/>
      <c r="AD30" s="296"/>
      <c r="AE30" s="296"/>
      <c r="AK30" s="295">
        <f>ROUND(AW94, 2)</f>
        <v>0</v>
      </c>
      <c r="AL30" s="296"/>
      <c r="AM30" s="296"/>
      <c r="AN30" s="296"/>
      <c r="AO30" s="296"/>
      <c r="AR30" s="36"/>
      <c r="BE30" s="304"/>
    </row>
    <row r="31" spans="2:71" s="2" customFormat="1" ht="14.4" hidden="1" customHeight="1">
      <c r="B31" s="36"/>
      <c r="F31" s="27" t="s">
        <v>44</v>
      </c>
      <c r="L31" s="297">
        <v>0.21</v>
      </c>
      <c r="M31" s="296"/>
      <c r="N31" s="296"/>
      <c r="O31" s="296"/>
      <c r="P31" s="296"/>
      <c r="W31" s="295">
        <f>ROUND(BB94, 2)</f>
        <v>0</v>
      </c>
      <c r="X31" s="296"/>
      <c r="Y31" s="296"/>
      <c r="Z31" s="296"/>
      <c r="AA31" s="296"/>
      <c r="AB31" s="296"/>
      <c r="AC31" s="296"/>
      <c r="AD31" s="296"/>
      <c r="AE31" s="296"/>
      <c r="AK31" s="295">
        <v>0</v>
      </c>
      <c r="AL31" s="296"/>
      <c r="AM31" s="296"/>
      <c r="AN31" s="296"/>
      <c r="AO31" s="296"/>
      <c r="AR31" s="36"/>
      <c r="BE31" s="304"/>
    </row>
    <row r="32" spans="2:71" s="2" customFormat="1" ht="14.4" hidden="1" customHeight="1">
      <c r="B32" s="36"/>
      <c r="F32" s="27" t="s">
        <v>45</v>
      </c>
      <c r="L32" s="297">
        <v>0.15</v>
      </c>
      <c r="M32" s="296"/>
      <c r="N32" s="296"/>
      <c r="O32" s="296"/>
      <c r="P32" s="296"/>
      <c r="W32" s="295">
        <f>ROUND(BC94, 2)</f>
        <v>0</v>
      </c>
      <c r="X32" s="296"/>
      <c r="Y32" s="296"/>
      <c r="Z32" s="296"/>
      <c r="AA32" s="296"/>
      <c r="AB32" s="296"/>
      <c r="AC32" s="296"/>
      <c r="AD32" s="296"/>
      <c r="AE32" s="296"/>
      <c r="AK32" s="295">
        <v>0</v>
      </c>
      <c r="AL32" s="296"/>
      <c r="AM32" s="296"/>
      <c r="AN32" s="296"/>
      <c r="AO32" s="296"/>
      <c r="AR32" s="36"/>
      <c r="BE32" s="304"/>
    </row>
    <row r="33" spans="2:57" s="2" customFormat="1" ht="14.4" hidden="1" customHeight="1">
      <c r="B33" s="36"/>
      <c r="F33" s="27" t="s">
        <v>46</v>
      </c>
      <c r="L33" s="297">
        <v>0</v>
      </c>
      <c r="M33" s="296"/>
      <c r="N33" s="296"/>
      <c r="O33" s="296"/>
      <c r="P33" s="296"/>
      <c r="W33" s="295">
        <f>ROUND(BD94, 2)</f>
        <v>0</v>
      </c>
      <c r="X33" s="296"/>
      <c r="Y33" s="296"/>
      <c r="Z33" s="296"/>
      <c r="AA33" s="296"/>
      <c r="AB33" s="296"/>
      <c r="AC33" s="296"/>
      <c r="AD33" s="296"/>
      <c r="AE33" s="296"/>
      <c r="AK33" s="295">
        <v>0</v>
      </c>
      <c r="AL33" s="296"/>
      <c r="AM33" s="296"/>
      <c r="AN33" s="296"/>
      <c r="AO33" s="296"/>
      <c r="AR33" s="36"/>
      <c r="BE33" s="304"/>
    </row>
    <row r="34" spans="2:57" s="1" customFormat="1" ht="6.9" customHeight="1">
      <c r="B34" s="32"/>
      <c r="AR34" s="32"/>
      <c r="BE34" s="303"/>
    </row>
    <row r="35" spans="2:57" s="1" customFormat="1" ht="25.95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01" t="s">
        <v>49</v>
      </c>
      <c r="Y35" s="299"/>
      <c r="Z35" s="299"/>
      <c r="AA35" s="299"/>
      <c r="AB35" s="299"/>
      <c r="AC35" s="39"/>
      <c r="AD35" s="39"/>
      <c r="AE35" s="39"/>
      <c r="AF35" s="39"/>
      <c r="AG35" s="39"/>
      <c r="AH35" s="39"/>
      <c r="AI35" s="39"/>
      <c r="AJ35" s="39"/>
      <c r="AK35" s="298">
        <f>SUM(AK26:AK33)</f>
        <v>0</v>
      </c>
      <c r="AL35" s="299"/>
      <c r="AM35" s="299"/>
      <c r="AN35" s="299"/>
      <c r="AO35" s="300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56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JICIN</v>
      </c>
      <c r="AR84" s="48"/>
    </row>
    <row r="85" spans="1:91" s="4" customFormat="1" ht="36.9" customHeight="1">
      <c r="B85" s="49"/>
      <c r="C85" s="50" t="s">
        <v>16</v>
      </c>
      <c r="L85" s="323" t="str">
        <f>K6</f>
        <v>Komunitní sociální služby DOZP</v>
      </c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Jičín parc. č.1628</v>
      </c>
      <c r="AI87" s="27" t="s">
        <v>22</v>
      </c>
      <c r="AM87" s="325" t="str">
        <f>IF(AN8= "","",AN8)</f>
        <v>15. 12. 2022</v>
      </c>
      <c r="AN87" s="325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326" t="str">
        <f>IF(E17="","",E17)</f>
        <v>Ing.arch. Kušnierik</v>
      </c>
      <c r="AN89" s="327"/>
      <c r="AO89" s="327"/>
      <c r="AP89" s="327"/>
      <c r="AR89" s="32"/>
      <c r="AS89" s="328" t="s">
        <v>57</v>
      </c>
      <c r="AT89" s="32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326" t="str">
        <f>IF(E20="","",E20)</f>
        <v>Ing.Pavel Michálek</v>
      </c>
      <c r="AN90" s="327"/>
      <c r="AO90" s="327"/>
      <c r="AP90" s="327"/>
      <c r="AR90" s="32"/>
      <c r="AS90" s="330"/>
      <c r="AT90" s="331"/>
      <c r="BD90" s="56"/>
    </row>
    <row r="91" spans="1:91" s="1" customFormat="1" ht="10.95" customHeight="1">
      <c r="B91" s="32"/>
      <c r="AR91" s="32"/>
      <c r="AS91" s="330"/>
      <c r="AT91" s="331"/>
      <c r="BD91" s="56"/>
    </row>
    <row r="92" spans="1:91" s="1" customFormat="1" ht="29.25" customHeight="1">
      <c r="B92" s="32"/>
      <c r="C92" s="318" t="s">
        <v>58</v>
      </c>
      <c r="D92" s="319"/>
      <c r="E92" s="319"/>
      <c r="F92" s="319"/>
      <c r="G92" s="319"/>
      <c r="H92" s="57"/>
      <c r="I92" s="321" t="s">
        <v>59</v>
      </c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20" t="s">
        <v>60</v>
      </c>
      <c r="AH92" s="319"/>
      <c r="AI92" s="319"/>
      <c r="AJ92" s="319"/>
      <c r="AK92" s="319"/>
      <c r="AL92" s="319"/>
      <c r="AM92" s="319"/>
      <c r="AN92" s="321" t="s">
        <v>61</v>
      </c>
      <c r="AO92" s="319"/>
      <c r="AP92" s="322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16">
        <f>ROUND(SUM(AG95:AG100),2)</f>
        <v>0</v>
      </c>
      <c r="AH94" s="316"/>
      <c r="AI94" s="316"/>
      <c r="AJ94" s="316"/>
      <c r="AK94" s="316"/>
      <c r="AL94" s="316"/>
      <c r="AM94" s="316"/>
      <c r="AN94" s="317">
        <f t="shared" ref="AN94:AN100" si="0">SUM(AG94,AT94)</f>
        <v>0</v>
      </c>
      <c r="AO94" s="317"/>
      <c r="AP94" s="317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315" t="s">
        <v>82</v>
      </c>
      <c r="E95" s="315"/>
      <c r="F95" s="315"/>
      <c r="G95" s="315"/>
      <c r="H95" s="315"/>
      <c r="I95" s="77"/>
      <c r="J95" s="315" t="s">
        <v>83</v>
      </c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3">
        <f>'JC-A - SO 01 - Objekt A'!J30</f>
        <v>0</v>
      </c>
      <c r="AH95" s="314"/>
      <c r="AI95" s="314"/>
      <c r="AJ95" s="314"/>
      <c r="AK95" s="314"/>
      <c r="AL95" s="314"/>
      <c r="AM95" s="314"/>
      <c r="AN95" s="313">
        <f t="shared" si="0"/>
        <v>0</v>
      </c>
      <c r="AO95" s="314"/>
      <c r="AP95" s="314"/>
      <c r="AQ95" s="78" t="s">
        <v>84</v>
      </c>
      <c r="AR95" s="75"/>
      <c r="AS95" s="79">
        <v>0</v>
      </c>
      <c r="AT95" s="80">
        <f t="shared" si="1"/>
        <v>0</v>
      </c>
      <c r="AU95" s="81">
        <f>'JC-A - SO 01 - Objekt A'!P144</f>
        <v>0</v>
      </c>
      <c r="AV95" s="80">
        <f>'JC-A - SO 01 - Objekt A'!J33</f>
        <v>0</v>
      </c>
      <c r="AW95" s="80">
        <f>'JC-A - SO 01 - Objekt A'!J34</f>
        <v>0</v>
      </c>
      <c r="AX95" s="80">
        <f>'JC-A - SO 01 - Objekt A'!J35</f>
        <v>0</v>
      </c>
      <c r="AY95" s="80">
        <f>'JC-A - SO 01 - Objekt A'!J36</f>
        <v>0</v>
      </c>
      <c r="AZ95" s="80">
        <f>'JC-A - SO 01 - Objekt A'!F33</f>
        <v>0</v>
      </c>
      <c r="BA95" s="80">
        <f>'JC-A - SO 01 - Objekt A'!F34</f>
        <v>0</v>
      </c>
      <c r="BB95" s="80">
        <f>'JC-A - SO 01 - Objekt A'!F35</f>
        <v>0</v>
      </c>
      <c r="BC95" s="80">
        <f>'JC-A - SO 01 - Objekt A'!F36</f>
        <v>0</v>
      </c>
      <c r="BD95" s="82">
        <f>'JC-A - SO 01 - Objekt A'!F37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81</v>
      </c>
      <c r="B96" s="75"/>
      <c r="C96" s="76"/>
      <c r="D96" s="315" t="s">
        <v>87</v>
      </c>
      <c r="E96" s="315"/>
      <c r="F96" s="315"/>
      <c r="G96" s="315"/>
      <c r="H96" s="315"/>
      <c r="I96" s="77"/>
      <c r="J96" s="315" t="s">
        <v>88</v>
      </c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3">
        <f>'JC-B - SO 02 - Objekt B'!J30</f>
        <v>0</v>
      </c>
      <c r="AH96" s="314"/>
      <c r="AI96" s="314"/>
      <c r="AJ96" s="314"/>
      <c r="AK96" s="314"/>
      <c r="AL96" s="314"/>
      <c r="AM96" s="314"/>
      <c r="AN96" s="313">
        <f t="shared" si="0"/>
        <v>0</v>
      </c>
      <c r="AO96" s="314"/>
      <c r="AP96" s="314"/>
      <c r="AQ96" s="78" t="s">
        <v>84</v>
      </c>
      <c r="AR96" s="75"/>
      <c r="AS96" s="79">
        <v>0</v>
      </c>
      <c r="AT96" s="80">
        <f t="shared" si="1"/>
        <v>0</v>
      </c>
      <c r="AU96" s="81">
        <f>'JC-B - SO 02 - Objekt B'!P144</f>
        <v>0</v>
      </c>
      <c r="AV96" s="80">
        <f>'JC-B - SO 02 - Objekt B'!J33</f>
        <v>0</v>
      </c>
      <c r="AW96" s="80">
        <f>'JC-B - SO 02 - Objekt B'!J34</f>
        <v>0</v>
      </c>
      <c r="AX96" s="80">
        <f>'JC-B - SO 02 - Objekt B'!J35</f>
        <v>0</v>
      </c>
      <c r="AY96" s="80">
        <f>'JC-B - SO 02 - Objekt B'!J36</f>
        <v>0</v>
      </c>
      <c r="AZ96" s="80">
        <f>'JC-B - SO 02 - Objekt B'!F33</f>
        <v>0</v>
      </c>
      <c r="BA96" s="80">
        <f>'JC-B - SO 02 - Objekt B'!F34</f>
        <v>0</v>
      </c>
      <c r="BB96" s="80">
        <f>'JC-B - SO 02 - Objekt B'!F35</f>
        <v>0</v>
      </c>
      <c r="BC96" s="80">
        <f>'JC-B - SO 02 - Objekt B'!F36</f>
        <v>0</v>
      </c>
      <c r="BD96" s="82">
        <f>'JC-B - SO 02 - Objekt B'!F37</f>
        <v>0</v>
      </c>
      <c r="BT96" s="83" t="s">
        <v>85</v>
      </c>
      <c r="BV96" s="83" t="s">
        <v>79</v>
      </c>
      <c r="BW96" s="83" t="s">
        <v>89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81</v>
      </c>
      <c r="B97" s="75"/>
      <c r="C97" s="76"/>
      <c r="D97" s="315" t="s">
        <v>90</v>
      </c>
      <c r="E97" s="315"/>
      <c r="F97" s="315"/>
      <c r="G97" s="315"/>
      <c r="H97" s="315"/>
      <c r="I97" s="77"/>
      <c r="J97" s="315" t="s">
        <v>91</v>
      </c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3">
        <f>'JC-C - SO 03 - Zpevněné p...'!J30</f>
        <v>0</v>
      </c>
      <c r="AH97" s="314"/>
      <c r="AI97" s="314"/>
      <c r="AJ97" s="314"/>
      <c r="AK97" s="314"/>
      <c r="AL97" s="314"/>
      <c r="AM97" s="314"/>
      <c r="AN97" s="313">
        <f t="shared" si="0"/>
        <v>0</v>
      </c>
      <c r="AO97" s="314"/>
      <c r="AP97" s="314"/>
      <c r="AQ97" s="78" t="s">
        <v>84</v>
      </c>
      <c r="AR97" s="75"/>
      <c r="AS97" s="79">
        <v>0</v>
      </c>
      <c r="AT97" s="80">
        <f t="shared" si="1"/>
        <v>0</v>
      </c>
      <c r="AU97" s="81">
        <f>'JC-C - SO 03 - Zpevněné p...'!P126</f>
        <v>0</v>
      </c>
      <c r="AV97" s="80">
        <f>'JC-C - SO 03 - Zpevněné p...'!J33</f>
        <v>0</v>
      </c>
      <c r="AW97" s="80">
        <f>'JC-C - SO 03 - Zpevněné p...'!J34</f>
        <v>0</v>
      </c>
      <c r="AX97" s="80">
        <f>'JC-C - SO 03 - Zpevněné p...'!J35</f>
        <v>0</v>
      </c>
      <c r="AY97" s="80">
        <f>'JC-C - SO 03 - Zpevněné p...'!J36</f>
        <v>0</v>
      </c>
      <c r="AZ97" s="80">
        <f>'JC-C - SO 03 - Zpevněné p...'!F33</f>
        <v>0</v>
      </c>
      <c r="BA97" s="80">
        <f>'JC-C - SO 03 - Zpevněné p...'!F34</f>
        <v>0</v>
      </c>
      <c r="BB97" s="80">
        <f>'JC-C - SO 03 - Zpevněné p...'!F35</f>
        <v>0</v>
      </c>
      <c r="BC97" s="80">
        <f>'JC-C - SO 03 - Zpevněné p...'!F36</f>
        <v>0</v>
      </c>
      <c r="BD97" s="82">
        <f>'JC-C - SO 03 - Zpevněné p...'!F37</f>
        <v>0</v>
      </c>
      <c r="BT97" s="83" t="s">
        <v>85</v>
      </c>
      <c r="BV97" s="83" t="s">
        <v>79</v>
      </c>
      <c r="BW97" s="83" t="s">
        <v>92</v>
      </c>
      <c r="BX97" s="83" t="s">
        <v>5</v>
      </c>
      <c r="CL97" s="83" t="s">
        <v>1</v>
      </c>
      <c r="CM97" s="83" t="s">
        <v>85</v>
      </c>
    </row>
    <row r="98" spans="1:91" s="6" customFormat="1" ht="16.5" customHeight="1">
      <c r="A98" s="74" t="s">
        <v>81</v>
      </c>
      <c r="B98" s="75"/>
      <c r="C98" s="76"/>
      <c r="D98" s="315" t="s">
        <v>93</v>
      </c>
      <c r="E98" s="315"/>
      <c r="F98" s="315"/>
      <c r="G98" s="315"/>
      <c r="H98" s="315"/>
      <c r="I98" s="77"/>
      <c r="J98" s="315" t="s">
        <v>94</v>
      </c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3">
        <f>'JC-D - Venkovní objekty'!J30</f>
        <v>0</v>
      </c>
      <c r="AH98" s="314"/>
      <c r="AI98" s="314"/>
      <c r="AJ98" s="314"/>
      <c r="AK98" s="314"/>
      <c r="AL98" s="314"/>
      <c r="AM98" s="314"/>
      <c r="AN98" s="313">
        <f t="shared" si="0"/>
        <v>0</v>
      </c>
      <c r="AO98" s="314"/>
      <c r="AP98" s="314"/>
      <c r="AQ98" s="78" t="s">
        <v>84</v>
      </c>
      <c r="AR98" s="75"/>
      <c r="AS98" s="79">
        <v>0</v>
      </c>
      <c r="AT98" s="80">
        <f t="shared" si="1"/>
        <v>0</v>
      </c>
      <c r="AU98" s="81">
        <f>'JC-D - Venkovní objekty'!P125</f>
        <v>0</v>
      </c>
      <c r="AV98" s="80">
        <f>'JC-D - Venkovní objekty'!J33</f>
        <v>0</v>
      </c>
      <c r="AW98" s="80">
        <f>'JC-D - Venkovní objekty'!J34</f>
        <v>0</v>
      </c>
      <c r="AX98" s="80">
        <f>'JC-D - Venkovní objekty'!J35</f>
        <v>0</v>
      </c>
      <c r="AY98" s="80">
        <f>'JC-D - Venkovní objekty'!J36</f>
        <v>0</v>
      </c>
      <c r="AZ98" s="80">
        <f>'JC-D - Venkovní objekty'!F33</f>
        <v>0</v>
      </c>
      <c r="BA98" s="80">
        <f>'JC-D - Venkovní objekty'!F34</f>
        <v>0</v>
      </c>
      <c r="BB98" s="80">
        <f>'JC-D - Venkovní objekty'!F35</f>
        <v>0</v>
      </c>
      <c r="BC98" s="80">
        <f>'JC-D - Venkovní objekty'!F36</f>
        <v>0</v>
      </c>
      <c r="BD98" s="82">
        <f>'JC-D - Venkovní objekty'!F37</f>
        <v>0</v>
      </c>
      <c r="BT98" s="83" t="s">
        <v>85</v>
      </c>
      <c r="BV98" s="83" t="s">
        <v>79</v>
      </c>
      <c r="BW98" s="83" t="s">
        <v>95</v>
      </c>
      <c r="BX98" s="83" t="s">
        <v>5</v>
      </c>
      <c r="CL98" s="83" t="s">
        <v>1</v>
      </c>
      <c r="CM98" s="83" t="s">
        <v>85</v>
      </c>
    </row>
    <row r="99" spans="1:91" s="6" customFormat="1" ht="16.5" customHeight="1">
      <c r="A99" s="74" t="s">
        <v>81</v>
      </c>
      <c r="B99" s="75"/>
      <c r="C99" s="76"/>
      <c r="D99" s="315" t="s">
        <v>96</v>
      </c>
      <c r="E99" s="315"/>
      <c r="F99" s="315"/>
      <c r="G99" s="315"/>
      <c r="H99" s="315"/>
      <c r="I99" s="77"/>
      <c r="J99" s="315" t="s">
        <v>97</v>
      </c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3">
        <f>'JC-E - Sadové úpravy'!J30</f>
        <v>0</v>
      </c>
      <c r="AH99" s="314"/>
      <c r="AI99" s="314"/>
      <c r="AJ99" s="314"/>
      <c r="AK99" s="314"/>
      <c r="AL99" s="314"/>
      <c r="AM99" s="314"/>
      <c r="AN99" s="313">
        <f t="shared" si="0"/>
        <v>0</v>
      </c>
      <c r="AO99" s="314"/>
      <c r="AP99" s="314"/>
      <c r="AQ99" s="78" t="s">
        <v>84</v>
      </c>
      <c r="AR99" s="75"/>
      <c r="AS99" s="79">
        <v>0</v>
      </c>
      <c r="AT99" s="80">
        <f t="shared" si="1"/>
        <v>0</v>
      </c>
      <c r="AU99" s="81">
        <f>'JC-E - Sadové úpravy'!P133</f>
        <v>0</v>
      </c>
      <c r="AV99" s="80">
        <f>'JC-E - Sadové úpravy'!J33</f>
        <v>0</v>
      </c>
      <c r="AW99" s="80">
        <f>'JC-E - Sadové úpravy'!J34</f>
        <v>0</v>
      </c>
      <c r="AX99" s="80">
        <f>'JC-E - Sadové úpravy'!J35</f>
        <v>0</v>
      </c>
      <c r="AY99" s="80">
        <f>'JC-E - Sadové úpravy'!J36</f>
        <v>0</v>
      </c>
      <c r="AZ99" s="80">
        <f>'JC-E - Sadové úpravy'!F33</f>
        <v>0</v>
      </c>
      <c r="BA99" s="80">
        <f>'JC-E - Sadové úpravy'!F34</f>
        <v>0</v>
      </c>
      <c r="BB99" s="80">
        <f>'JC-E - Sadové úpravy'!F35</f>
        <v>0</v>
      </c>
      <c r="BC99" s="80">
        <f>'JC-E - Sadové úpravy'!F36</f>
        <v>0</v>
      </c>
      <c r="BD99" s="82">
        <f>'JC-E - Sadové úpravy'!F37</f>
        <v>0</v>
      </c>
      <c r="BT99" s="83" t="s">
        <v>85</v>
      </c>
      <c r="BV99" s="83" t="s">
        <v>79</v>
      </c>
      <c r="BW99" s="83" t="s">
        <v>98</v>
      </c>
      <c r="BX99" s="83" t="s">
        <v>5</v>
      </c>
      <c r="CL99" s="83" t="s">
        <v>1</v>
      </c>
      <c r="CM99" s="83" t="s">
        <v>99</v>
      </c>
    </row>
    <row r="100" spans="1:91" s="6" customFormat="1" ht="16.5" customHeight="1">
      <c r="A100" s="74" t="s">
        <v>81</v>
      </c>
      <c r="B100" s="75"/>
      <c r="C100" s="76"/>
      <c r="D100" s="315" t="s">
        <v>100</v>
      </c>
      <c r="E100" s="315"/>
      <c r="F100" s="315"/>
      <c r="G100" s="315"/>
      <c r="H100" s="315"/>
      <c r="I100" s="77"/>
      <c r="J100" s="315" t="s">
        <v>101</v>
      </c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3">
        <f>'VON - Vedlejší a ostatní ...'!J30</f>
        <v>0</v>
      </c>
      <c r="AH100" s="314"/>
      <c r="AI100" s="314"/>
      <c r="AJ100" s="314"/>
      <c r="AK100" s="314"/>
      <c r="AL100" s="314"/>
      <c r="AM100" s="314"/>
      <c r="AN100" s="313">
        <f t="shared" si="0"/>
        <v>0</v>
      </c>
      <c r="AO100" s="314"/>
      <c r="AP100" s="314"/>
      <c r="AQ100" s="78" t="s">
        <v>84</v>
      </c>
      <c r="AR100" s="75"/>
      <c r="AS100" s="84">
        <v>0</v>
      </c>
      <c r="AT100" s="85">
        <f t="shared" si="1"/>
        <v>0</v>
      </c>
      <c r="AU100" s="86">
        <f>'VON - Vedlejší a ostatní ...'!P123</f>
        <v>0</v>
      </c>
      <c r="AV100" s="85">
        <f>'VON - Vedlejší a ostatní ...'!J33</f>
        <v>0</v>
      </c>
      <c r="AW100" s="85">
        <f>'VON - Vedlejší a ostatní ...'!J34</f>
        <v>0</v>
      </c>
      <c r="AX100" s="85">
        <f>'VON - Vedlejší a ostatní ...'!J35</f>
        <v>0</v>
      </c>
      <c r="AY100" s="85">
        <f>'VON - Vedlejší a ostatní ...'!J36</f>
        <v>0</v>
      </c>
      <c r="AZ100" s="85">
        <f>'VON - Vedlejší a ostatní ...'!F33</f>
        <v>0</v>
      </c>
      <c r="BA100" s="85">
        <f>'VON - Vedlejší a ostatní ...'!F34</f>
        <v>0</v>
      </c>
      <c r="BB100" s="85">
        <f>'VON - Vedlejší a ostatní ...'!F35</f>
        <v>0</v>
      </c>
      <c r="BC100" s="85">
        <f>'VON - Vedlejší a ostatní ...'!F36</f>
        <v>0</v>
      </c>
      <c r="BD100" s="87">
        <f>'VON - Vedlejší a ostatní ...'!F37</f>
        <v>0</v>
      </c>
      <c r="BT100" s="83" t="s">
        <v>85</v>
      </c>
      <c r="BV100" s="83" t="s">
        <v>79</v>
      </c>
      <c r="BW100" s="83" t="s">
        <v>102</v>
      </c>
      <c r="BX100" s="83" t="s">
        <v>5</v>
      </c>
      <c r="CL100" s="83" t="s">
        <v>1</v>
      </c>
      <c r="CM100" s="83" t="s">
        <v>85</v>
      </c>
    </row>
    <row r="101" spans="1:91" s="1" customFormat="1" ht="30" customHeight="1">
      <c r="B101" s="32"/>
      <c r="AR101" s="32"/>
    </row>
    <row r="102" spans="1:91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DRhHVogzmmJ0qNucEJ0/PO8qQ/0UEdN+tZurP3HL4yf2C70hLtP+pjR3JdXlnDkL2DHTPfMWa0/NuyjFaOvluQ==" saltValue="lgwBQUVU7aGdonH745SXMZMxepjfytrVgscBOHDzKt6xXB/sr9zRu0c+pTIzCylujSy1+Ab7d0eHdEnDrjAwJA==" spinCount="100000" sheet="1" objects="1" scenarios="1" formatColumns="0" formatRows="0"/>
  <mergeCells count="62"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5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105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05"/>
      <c r="G18" s="305"/>
      <c r="H18" s="305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ROUND(J144,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ROUND((SUM(BE144:BE756)),  2)</f>
        <v>0</v>
      </c>
      <c r="I33" s="92">
        <v>0.21</v>
      </c>
      <c r="J33" s="91">
        <f>ROUND(((SUM(BE144:BE756))*I33),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ROUND((SUM(BF144:BF756)),  2)</f>
        <v>0</v>
      </c>
      <c r="I34" s="92">
        <v>0.15</v>
      </c>
      <c r="J34" s="91">
        <f>ROUND(((SUM(BF144:BF756))*I34),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ROUND((SUM(BG144:BG756)),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ROUND((SUM(BH144:BH756)),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ROUND((SUM(BI144:BI756)),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JC-A - SO 01 - Objekt A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J144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J145</f>
        <v>0</v>
      </c>
      <c r="L97" s="104"/>
    </row>
    <row r="98" spans="2:12" s="9" customFormat="1" ht="19.95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J146</f>
        <v>0</v>
      </c>
      <c r="L98" s="108"/>
    </row>
    <row r="99" spans="2:12" s="9" customFormat="1" ht="19.95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J188</f>
        <v>0</v>
      </c>
      <c r="L99" s="108"/>
    </row>
    <row r="100" spans="2:12" s="9" customFormat="1" ht="19.95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J220</f>
        <v>0</v>
      </c>
      <c r="L100" s="108"/>
    </row>
    <row r="101" spans="2:12" s="9" customFormat="1" ht="19.95" customHeight="1">
      <c r="B101" s="108"/>
      <c r="D101" s="109" t="s">
        <v>115</v>
      </c>
      <c r="E101" s="110"/>
      <c r="F101" s="110"/>
      <c r="G101" s="110"/>
      <c r="H101" s="110"/>
      <c r="I101" s="110"/>
      <c r="J101" s="111">
        <f>J251</f>
        <v>0</v>
      </c>
      <c r="L101" s="108"/>
    </row>
    <row r="102" spans="2:12" s="9" customFormat="1" ht="19.95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J284</f>
        <v>0</v>
      </c>
      <c r="L102" s="108"/>
    </row>
    <row r="103" spans="2:12" s="9" customFormat="1" ht="19.95" customHeight="1">
      <c r="B103" s="108"/>
      <c r="D103" s="109" t="s">
        <v>117</v>
      </c>
      <c r="E103" s="110"/>
      <c r="F103" s="110"/>
      <c r="G103" s="110"/>
      <c r="H103" s="110"/>
      <c r="I103" s="110"/>
      <c r="J103" s="111">
        <f>J332</f>
        <v>0</v>
      </c>
      <c r="L103" s="108"/>
    </row>
    <row r="104" spans="2:12" s="9" customFormat="1" ht="19.95" customHeight="1">
      <c r="B104" s="108"/>
      <c r="D104" s="109" t="s">
        <v>118</v>
      </c>
      <c r="E104" s="110"/>
      <c r="F104" s="110"/>
      <c r="G104" s="110"/>
      <c r="H104" s="110"/>
      <c r="I104" s="110"/>
      <c r="J104" s="111">
        <f>J350</f>
        <v>0</v>
      </c>
      <c r="L104" s="108"/>
    </row>
    <row r="105" spans="2:12" s="8" customFormat="1" ht="24.9" customHeight="1">
      <c r="B105" s="104"/>
      <c r="D105" s="105" t="s">
        <v>119</v>
      </c>
      <c r="E105" s="106"/>
      <c r="F105" s="106"/>
      <c r="G105" s="106"/>
      <c r="H105" s="106"/>
      <c r="I105" s="106"/>
      <c r="J105" s="107">
        <f>J352</f>
        <v>0</v>
      </c>
      <c r="L105" s="104"/>
    </row>
    <row r="106" spans="2:12" s="9" customFormat="1" ht="19.95" customHeight="1">
      <c r="B106" s="108"/>
      <c r="D106" s="109" t="s">
        <v>120</v>
      </c>
      <c r="E106" s="110"/>
      <c r="F106" s="110"/>
      <c r="G106" s="110"/>
      <c r="H106" s="110"/>
      <c r="I106" s="110"/>
      <c r="J106" s="111">
        <f>J353</f>
        <v>0</v>
      </c>
      <c r="L106" s="108"/>
    </row>
    <row r="107" spans="2:12" s="9" customFormat="1" ht="19.95" customHeight="1">
      <c r="B107" s="108"/>
      <c r="D107" s="109" t="s">
        <v>121</v>
      </c>
      <c r="E107" s="110"/>
      <c r="F107" s="110"/>
      <c r="G107" s="110"/>
      <c r="H107" s="110"/>
      <c r="I107" s="110"/>
      <c r="J107" s="111">
        <f>J386</f>
        <v>0</v>
      </c>
      <c r="L107" s="108"/>
    </row>
    <row r="108" spans="2:12" s="9" customFormat="1" ht="19.95" customHeight="1">
      <c r="B108" s="108"/>
      <c r="D108" s="109" t="s">
        <v>122</v>
      </c>
      <c r="E108" s="110"/>
      <c r="F108" s="110"/>
      <c r="G108" s="110"/>
      <c r="H108" s="110"/>
      <c r="I108" s="110"/>
      <c r="J108" s="111">
        <f>J424</f>
        <v>0</v>
      </c>
      <c r="L108" s="108"/>
    </row>
    <row r="109" spans="2:12" s="9" customFormat="1" ht="19.95" customHeight="1">
      <c r="B109" s="108"/>
      <c r="D109" s="109" t="s">
        <v>123</v>
      </c>
      <c r="E109" s="110"/>
      <c r="F109" s="110"/>
      <c r="G109" s="110"/>
      <c r="H109" s="110"/>
      <c r="I109" s="110"/>
      <c r="J109" s="111">
        <f>J470</f>
        <v>0</v>
      </c>
      <c r="L109" s="108"/>
    </row>
    <row r="110" spans="2:12" s="9" customFormat="1" ht="19.95" customHeight="1">
      <c r="B110" s="108"/>
      <c r="D110" s="109" t="s">
        <v>124</v>
      </c>
      <c r="E110" s="110"/>
      <c r="F110" s="110"/>
      <c r="G110" s="110"/>
      <c r="H110" s="110"/>
      <c r="I110" s="110"/>
      <c r="J110" s="111">
        <f>J472</f>
        <v>0</v>
      </c>
      <c r="L110" s="108"/>
    </row>
    <row r="111" spans="2:12" s="9" customFormat="1" ht="19.95" customHeight="1">
      <c r="B111" s="108"/>
      <c r="D111" s="109" t="s">
        <v>125</v>
      </c>
      <c r="E111" s="110"/>
      <c r="F111" s="110"/>
      <c r="G111" s="110"/>
      <c r="H111" s="110"/>
      <c r="I111" s="110"/>
      <c r="J111" s="111">
        <f>J499</f>
        <v>0</v>
      </c>
      <c r="L111" s="108"/>
    </row>
    <row r="112" spans="2:12" s="9" customFormat="1" ht="19.95" customHeight="1">
      <c r="B112" s="108"/>
      <c r="D112" s="109" t="s">
        <v>126</v>
      </c>
      <c r="E112" s="110"/>
      <c r="F112" s="110"/>
      <c r="G112" s="110"/>
      <c r="H112" s="110"/>
      <c r="I112" s="110"/>
      <c r="J112" s="111">
        <f>J501</f>
        <v>0</v>
      </c>
      <c r="L112" s="108"/>
    </row>
    <row r="113" spans="2:12" s="9" customFormat="1" ht="19.95" customHeight="1">
      <c r="B113" s="108"/>
      <c r="D113" s="109" t="s">
        <v>127</v>
      </c>
      <c r="E113" s="110"/>
      <c r="F113" s="110"/>
      <c r="G113" s="110"/>
      <c r="H113" s="110"/>
      <c r="I113" s="110"/>
      <c r="J113" s="111">
        <f>J503</f>
        <v>0</v>
      </c>
      <c r="L113" s="108"/>
    </row>
    <row r="114" spans="2:12" s="9" customFormat="1" ht="19.95" customHeight="1">
      <c r="B114" s="108"/>
      <c r="D114" s="109" t="s">
        <v>128</v>
      </c>
      <c r="E114" s="110"/>
      <c r="F114" s="110"/>
      <c r="G114" s="110"/>
      <c r="H114" s="110"/>
      <c r="I114" s="110"/>
      <c r="J114" s="111">
        <f>J505</f>
        <v>0</v>
      </c>
      <c r="L114" s="108"/>
    </row>
    <row r="115" spans="2:12" s="9" customFormat="1" ht="19.95" customHeight="1">
      <c r="B115" s="108"/>
      <c r="D115" s="109" t="s">
        <v>129</v>
      </c>
      <c r="E115" s="110"/>
      <c r="F115" s="110"/>
      <c r="G115" s="110"/>
      <c r="H115" s="110"/>
      <c r="I115" s="110"/>
      <c r="J115" s="111">
        <f>J524</f>
        <v>0</v>
      </c>
      <c r="L115" s="108"/>
    </row>
    <row r="116" spans="2:12" s="9" customFormat="1" ht="19.95" customHeight="1">
      <c r="B116" s="108"/>
      <c r="D116" s="109" t="s">
        <v>130</v>
      </c>
      <c r="E116" s="110"/>
      <c r="F116" s="110"/>
      <c r="G116" s="110"/>
      <c r="H116" s="110"/>
      <c r="I116" s="110"/>
      <c r="J116" s="111">
        <f>J546</f>
        <v>0</v>
      </c>
      <c r="L116" s="108"/>
    </row>
    <row r="117" spans="2:12" s="9" customFormat="1" ht="19.95" customHeight="1">
      <c r="B117" s="108"/>
      <c r="D117" s="109" t="s">
        <v>131</v>
      </c>
      <c r="E117" s="110"/>
      <c r="F117" s="110"/>
      <c r="G117" s="110"/>
      <c r="H117" s="110"/>
      <c r="I117" s="110"/>
      <c r="J117" s="111">
        <f>J559</f>
        <v>0</v>
      </c>
      <c r="L117" s="108"/>
    </row>
    <row r="118" spans="2:12" s="9" customFormat="1" ht="19.95" customHeight="1">
      <c r="B118" s="108"/>
      <c r="D118" s="109" t="s">
        <v>132</v>
      </c>
      <c r="E118" s="110"/>
      <c r="F118" s="110"/>
      <c r="G118" s="110"/>
      <c r="H118" s="110"/>
      <c r="I118" s="110"/>
      <c r="J118" s="111">
        <f>J568</f>
        <v>0</v>
      </c>
      <c r="L118" s="108"/>
    </row>
    <row r="119" spans="2:12" s="9" customFormat="1" ht="19.95" customHeight="1">
      <c r="B119" s="108"/>
      <c r="D119" s="109" t="s">
        <v>133</v>
      </c>
      <c r="E119" s="110"/>
      <c r="F119" s="110"/>
      <c r="G119" s="110"/>
      <c r="H119" s="110"/>
      <c r="I119" s="110"/>
      <c r="J119" s="111">
        <f>J600</f>
        <v>0</v>
      </c>
      <c r="L119" s="108"/>
    </row>
    <row r="120" spans="2:12" s="9" customFormat="1" ht="19.95" customHeight="1">
      <c r="B120" s="108"/>
      <c r="D120" s="109" t="s">
        <v>134</v>
      </c>
      <c r="E120" s="110"/>
      <c r="F120" s="110"/>
      <c r="G120" s="110"/>
      <c r="H120" s="110"/>
      <c r="I120" s="110"/>
      <c r="J120" s="111">
        <f>J656</f>
        <v>0</v>
      </c>
      <c r="L120" s="108"/>
    </row>
    <row r="121" spans="2:12" s="9" customFormat="1" ht="19.95" customHeight="1">
      <c r="B121" s="108"/>
      <c r="D121" s="109" t="s">
        <v>135</v>
      </c>
      <c r="E121" s="110"/>
      <c r="F121" s="110"/>
      <c r="G121" s="110"/>
      <c r="H121" s="110"/>
      <c r="I121" s="110"/>
      <c r="J121" s="111">
        <f>J672</f>
        <v>0</v>
      </c>
      <c r="L121" s="108"/>
    </row>
    <row r="122" spans="2:12" s="9" customFormat="1" ht="19.95" customHeight="1">
      <c r="B122" s="108"/>
      <c r="D122" s="109" t="s">
        <v>136</v>
      </c>
      <c r="E122" s="110"/>
      <c r="F122" s="110"/>
      <c r="G122" s="110"/>
      <c r="H122" s="110"/>
      <c r="I122" s="110"/>
      <c r="J122" s="111">
        <f>J723</f>
        <v>0</v>
      </c>
      <c r="L122" s="108"/>
    </row>
    <row r="123" spans="2:12" s="9" customFormat="1" ht="19.95" customHeight="1">
      <c r="B123" s="108"/>
      <c r="D123" s="109" t="s">
        <v>137</v>
      </c>
      <c r="E123" s="110"/>
      <c r="F123" s="110"/>
      <c r="G123" s="110"/>
      <c r="H123" s="110"/>
      <c r="I123" s="110"/>
      <c r="J123" s="111">
        <f>J742</f>
        <v>0</v>
      </c>
      <c r="L123" s="108"/>
    </row>
    <row r="124" spans="2:12" s="9" customFormat="1" ht="19.95" customHeight="1">
      <c r="B124" s="108"/>
      <c r="D124" s="109" t="s">
        <v>138</v>
      </c>
      <c r="E124" s="110"/>
      <c r="F124" s="110"/>
      <c r="G124" s="110"/>
      <c r="H124" s="110"/>
      <c r="I124" s="110"/>
      <c r="J124" s="111">
        <f>J752</f>
        <v>0</v>
      </c>
      <c r="L124" s="108"/>
    </row>
    <row r="125" spans="2:12" s="1" customFormat="1" ht="21.75" customHeight="1">
      <c r="B125" s="32"/>
      <c r="L125" s="32"/>
    </row>
    <row r="126" spans="2:12" s="1" customFormat="1" ht="6.9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" customHeight="1">
      <c r="B131" s="32"/>
      <c r="C131" s="21" t="s">
        <v>139</v>
      </c>
      <c r="L131" s="32"/>
    </row>
    <row r="132" spans="2:63" s="1" customFormat="1" ht="6.9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16.5" customHeight="1">
      <c r="B134" s="32"/>
      <c r="E134" s="333" t="str">
        <f>E7</f>
        <v>Komunitní sociální služby DOZP</v>
      </c>
      <c r="F134" s="334"/>
      <c r="G134" s="334"/>
      <c r="H134" s="334"/>
      <c r="L134" s="32"/>
    </row>
    <row r="135" spans="2:63" s="1" customFormat="1" ht="12" customHeight="1">
      <c r="B135" s="32"/>
      <c r="C135" s="27" t="s">
        <v>104</v>
      </c>
      <c r="L135" s="32"/>
    </row>
    <row r="136" spans="2:63" s="1" customFormat="1" ht="16.5" customHeight="1">
      <c r="B136" s="32"/>
      <c r="E136" s="323" t="str">
        <f>E9</f>
        <v>JC-A - SO 01 - Objekt A</v>
      </c>
      <c r="F136" s="332"/>
      <c r="G136" s="332"/>
      <c r="H136" s="332"/>
      <c r="L136" s="32"/>
    </row>
    <row r="137" spans="2:63" s="1" customFormat="1" ht="6.9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F12</f>
        <v>Jičín parc. č.1628</v>
      </c>
      <c r="I138" s="27" t="s">
        <v>22</v>
      </c>
      <c r="J138" s="52" t="str">
        <f>IF(J12="","",J12)</f>
        <v>15. 12. 2022</v>
      </c>
      <c r="L138" s="32"/>
    </row>
    <row r="139" spans="2:63" s="1" customFormat="1" ht="6.9" customHeight="1">
      <c r="B139" s="32"/>
      <c r="L139" s="32"/>
    </row>
    <row r="140" spans="2:63" s="1" customFormat="1" ht="15.15" customHeight="1">
      <c r="B140" s="32"/>
      <c r="C140" s="27" t="s">
        <v>24</v>
      </c>
      <c r="F140" s="25" t="str">
        <f>E15</f>
        <v>Královéhradecký kraj</v>
      </c>
      <c r="I140" s="27" t="s">
        <v>30</v>
      </c>
      <c r="J140" s="30" t="str">
        <f>E21</f>
        <v>Ing.arch. Kušnierik</v>
      </c>
      <c r="L140" s="32"/>
    </row>
    <row r="141" spans="2:63" s="1" customFormat="1" ht="15.15" customHeight="1">
      <c r="B141" s="32"/>
      <c r="C141" s="27" t="s">
        <v>28</v>
      </c>
      <c r="F141" s="25" t="str">
        <f>IF(E18="","",E18)</f>
        <v>Vyplň údaj</v>
      </c>
      <c r="I141" s="27" t="s">
        <v>33</v>
      </c>
      <c r="J141" s="30" t="str">
        <f>E24</f>
        <v>Ing.Pavel Michálek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2"/>
      <c r="C143" s="113" t="s">
        <v>140</v>
      </c>
      <c r="D143" s="114" t="s">
        <v>62</v>
      </c>
      <c r="E143" s="114" t="s">
        <v>58</v>
      </c>
      <c r="F143" s="114" t="s">
        <v>59</v>
      </c>
      <c r="G143" s="114" t="s">
        <v>141</v>
      </c>
      <c r="H143" s="114" t="s">
        <v>142</v>
      </c>
      <c r="I143" s="114" t="s">
        <v>143</v>
      </c>
      <c r="J143" s="114" t="s">
        <v>108</v>
      </c>
      <c r="K143" s="115" t="s">
        <v>144</v>
      </c>
      <c r="L143" s="112"/>
      <c r="M143" s="59" t="s">
        <v>1</v>
      </c>
      <c r="N143" s="60" t="s">
        <v>41</v>
      </c>
      <c r="O143" s="60" t="s">
        <v>145</v>
      </c>
      <c r="P143" s="60" t="s">
        <v>146</v>
      </c>
      <c r="Q143" s="60" t="s">
        <v>147</v>
      </c>
      <c r="R143" s="60" t="s">
        <v>148</v>
      </c>
      <c r="S143" s="60" t="s">
        <v>149</v>
      </c>
      <c r="T143" s="61" t="s">
        <v>150</v>
      </c>
    </row>
    <row r="144" spans="2:63" s="1" customFormat="1" ht="22.95" customHeight="1">
      <c r="B144" s="32"/>
      <c r="C144" s="64" t="s">
        <v>151</v>
      </c>
      <c r="J144" s="116">
        <f>BK144</f>
        <v>0</v>
      </c>
      <c r="L144" s="32"/>
      <c r="M144" s="62"/>
      <c r="N144" s="53"/>
      <c r="O144" s="53"/>
      <c r="P144" s="117">
        <f>P145+P352</f>
        <v>0</v>
      </c>
      <c r="Q144" s="53"/>
      <c r="R144" s="117">
        <f>R145+R352</f>
        <v>3821.6766555499999</v>
      </c>
      <c r="S144" s="53"/>
      <c r="T144" s="118">
        <f>T145+T352</f>
        <v>0.65949999999999998</v>
      </c>
      <c r="AT144" s="17" t="s">
        <v>76</v>
      </c>
      <c r="AU144" s="17" t="s">
        <v>110</v>
      </c>
      <c r="BK144" s="119">
        <f>BK145+BK352</f>
        <v>0</v>
      </c>
    </row>
    <row r="145" spans="2:65" s="11" customFormat="1" ht="25.95" customHeight="1">
      <c r="B145" s="120"/>
      <c r="D145" s="121" t="s">
        <v>76</v>
      </c>
      <c r="E145" s="122" t="s">
        <v>152</v>
      </c>
      <c r="F145" s="122" t="s">
        <v>153</v>
      </c>
      <c r="I145" s="123"/>
      <c r="J145" s="124">
        <f>BK145</f>
        <v>0</v>
      </c>
      <c r="L145" s="120"/>
      <c r="M145" s="125"/>
      <c r="P145" s="126">
        <f>P146+P188+P220+P251+P284+P332+P350</f>
        <v>0</v>
      </c>
      <c r="R145" s="126">
        <f>R146+R188+R220+R251+R284+R332+R350</f>
        <v>3647.9002170799999</v>
      </c>
      <c r="T145" s="127">
        <f>T146+T188+T220+T251+T284+T332+T350</f>
        <v>0.621</v>
      </c>
      <c r="AR145" s="121" t="s">
        <v>85</v>
      </c>
      <c r="AT145" s="128" t="s">
        <v>76</v>
      </c>
      <c r="AU145" s="128" t="s">
        <v>77</v>
      </c>
      <c r="AY145" s="121" t="s">
        <v>154</v>
      </c>
      <c r="BK145" s="129">
        <f>BK146+BK188+BK220+BK251+BK284+BK332+BK350</f>
        <v>0</v>
      </c>
    </row>
    <row r="146" spans="2:65" s="11" customFormat="1" ht="22.95" customHeight="1">
      <c r="B146" s="120"/>
      <c r="D146" s="121" t="s">
        <v>76</v>
      </c>
      <c r="E146" s="130" t="s">
        <v>85</v>
      </c>
      <c r="F146" s="130" t="s">
        <v>155</v>
      </c>
      <c r="I146" s="123"/>
      <c r="J146" s="131">
        <f>BK146</f>
        <v>0</v>
      </c>
      <c r="L146" s="120"/>
      <c r="M146" s="125"/>
      <c r="P146" s="126">
        <f>SUM(P147:P187)</f>
        <v>0</v>
      </c>
      <c r="R146" s="126">
        <f>SUM(R147:R187)</f>
        <v>0</v>
      </c>
      <c r="T146" s="127">
        <f>SUM(T147:T187)</f>
        <v>0</v>
      </c>
      <c r="AR146" s="121" t="s">
        <v>85</v>
      </c>
      <c r="AT146" s="128" t="s">
        <v>76</v>
      </c>
      <c r="AU146" s="128" t="s">
        <v>85</v>
      </c>
      <c r="AY146" s="121" t="s">
        <v>154</v>
      </c>
      <c r="BK146" s="129">
        <f>SUM(BK147:BK187)</f>
        <v>0</v>
      </c>
    </row>
    <row r="147" spans="2:65" s="1" customFormat="1" ht="24.15" customHeight="1">
      <c r="B147" s="32"/>
      <c r="C147" s="132" t="s">
        <v>85</v>
      </c>
      <c r="D147" s="132" t="s">
        <v>156</v>
      </c>
      <c r="E147" s="133" t="s">
        <v>157</v>
      </c>
      <c r="F147" s="134" t="s">
        <v>158</v>
      </c>
      <c r="G147" s="135" t="s">
        <v>159</v>
      </c>
      <c r="H147" s="136">
        <v>13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162</v>
      </c>
    </row>
    <row r="148" spans="2:65" s="1" customFormat="1" ht="16.5" customHeight="1">
      <c r="B148" s="32"/>
      <c r="C148" s="132" t="s">
        <v>99</v>
      </c>
      <c r="D148" s="132" t="s">
        <v>156</v>
      </c>
      <c r="E148" s="133" t="s">
        <v>163</v>
      </c>
      <c r="F148" s="134" t="s">
        <v>164</v>
      </c>
      <c r="G148" s="135" t="s">
        <v>159</v>
      </c>
      <c r="H148" s="136">
        <v>13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165</v>
      </c>
    </row>
    <row r="149" spans="2:65" s="1" customFormat="1" ht="24.15" customHeight="1">
      <c r="B149" s="32"/>
      <c r="C149" s="132" t="s">
        <v>166</v>
      </c>
      <c r="D149" s="132" t="s">
        <v>156</v>
      </c>
      <c r="E149" s="133" t="s">
        <v>167</v>
      </c>
      <c r="F149" s="134" t="s">
        <v>168</v>
      </c>
      <c r="G149" s="135" t="s">
        <v>169</v>
      </c>
      <c r="H149" s="136">
        <v>700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170</v>
      </c>
    </row>
    <row r="150" spans="2:65" s="1" customFormat="1" ht="33" customHeight="1">
      <c r="B150" s="32"/>
      <c r="C150" s="132" t="s">
        <v>161</v>
      </c>
      <c r="D150" s="132" t="s">
        <v>156</v>
      </c>
      <c r="E150" s="133" t="s">
        <v>171</v>
      </c>
      <c r="F150" s="134" t="s">
        <v>172</v>
      </c>
      <c r="G150" s="135" t="s">
        <v>173</v>
      </c>
      <c r="H150" s="136">
        <v>365</v>
      </c>
      <c r="I150" s="137"/>
      <c r="J150" s="138">
        <f>ROUND(I150*H150,2)</f>
        <v>0</v>
      </c>
      <c r="K150" s="134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161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161</v>
      </c>
      <c r="BM150" s="143" t="s">
        <v>174</v>
      </c>
    </row>
    <row r="151" spans="2:65" s="12" customFormat="1">
      <c r="B151" s="145"/>
      <c r="D151" s="146" t="s">
        <v>175</v>
      </c>
      <c r="E151" s="147" t="s">
        <v>1</v>
      </c>
      <c r="F151" s="148" t="s">
        <v>176</v>
      </c>
      <c r="H151" s="149">
        <v>365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>
      <c r="B152" s="153"/>
      <c r="D152" s="146" t="s">
        <v>175</v>
      </c>
      <c r="E152" s="154" t="s">
        <v>1</v>
      </c>
      <c r="F152" s="155" t="s">
        <v>177</v>
      </c>
      <c r="H152" s="156">
        <v>365</v>
      </c>
      <c r="I152" s="157"/>
      <c r="L152" s="153"/>
      <c r="M152" s="158"/>
      <c r="T152" s="159"/>
      <c r="AT152" s="154" t="s">
        <v>175</v>
      </c>
      <c r="AU152" s="154" t="s">
        <v>99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" customFormat="1" ht="24.15" customHeight="1">
      <c r="B153" s="32"/>
      <c r="C153" s="132" t="s">
        <v>178</v>
      </c>
      <c r="D153" s="132" t="s">
        <v>156</v>
      </c>
      <c r="E153" s="133" t="s">
        <v>179</v>
      </c>
      <c r="F153" s="134" t="s">
        <v>180</v>
      </c>
      <c r="G153" s="135" t="s">
        <v>159</v>
      </c>
      <c r="H153" s="136">
        <v>13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181</v>
      </c>
    </row>
    <row r="154" spans="2:65" s="1" customFormat="1" ht="24.15" customHeight="1">
      <c r="B154" s="32"/>
      <c r="C154" s="132" t="s">
        <v>182</v>
      </c>
      <c r="D154" s="132" t="s">
        <v>156</v>
      </c>
      <c r="E154" s="133" t="s">
        <v>183</v>
      </c>
      <c r="F154" s="134" t="s">
        <v>184</v>
      </c>
      <c r="G154" s="135" t="s">
        <v>159</v>
      </c>
      <c r="H154" s="136">
        <v>13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185</v>
      </c>
    </row>
    <row r="155" spans="2:65" s="1" customFormat="1" ht="24.15" customHeight="1">
      <c r="B155" s="32"/>
      <c r="C155" s="132" t="s">
        <v>186</v>
      </c>
      <c r="D155" s="132" t="s">
        <v>156</v>
      </c>
      <c r="E155" s="133" t="s">
        <v>187</v>
      </c>
      <c r="F155" s="134" t="s">
        <v>188</v>
      </c>
      <c r="G155" s="135" t="s">
        <v>159</v>
      </c>
      <c r="H155" s="136">
        <v>13</v>
      </c>
      <c r="I155" s="137"/>
      <c r="J155" s="138">
        <f>ROUND(I155*H155,2)</f>
        <v>0</v>
      </c>
      <c r="K155" s="134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161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161</v>
      </c>
      <c r="BM155" s="143" t="s">
        <v>189</v>
      </c>
    </row>
    <row r="156" spans="2:65" s="1" customFormat="1" ht="33" customHeight="1">
      <c r="B156" s="32"/>
      <c r="C156" s="132" t="s">
        <v>190</v>
      </c>
      <c r="D156" s="132" t="s">
        <v>156</v>
      </c>
      <c r="E156" s="133" t="s">
        <v>191</v>
      </c>
      <c r="F156" s="134" t="s">
        <v>192</v>
      </c>
      <c r="G156" s="135" t="s">
        <v>159</v>
      </c>
      <c r="H156" s="136">
        <v>117</v>
      </c>
      <c r="I156" s="137"/>
      <c r="J156" s="138">
        <f>ROUND(I156*H156,2)</f>
        <v>0</v>
      </c>
      <c r="K156" s="134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193</v>
      </c>
    </row>
    <row r="157" spans="2:65" s="12" customFormat="1">
      <c r="B157" s="145"/>
      <c r="D157" s="146" t="s">
        <v>175</v>
      </c>
      <c r="F157" s="148" t="s">
        <v>194</v>
      </c>
      <c r="H157" s="149">
        <v>117</v>
      </c>
      <c r="I157" s="150"/>
      <c r="L157" s="145"/>
      <c r="M157" s="151"/>
      <c r="T157" s="152"/>
      <c r="AT157" s="147" t="s">
        <v>175</v>
      </c>
      <c r="AU157" s="147" t="s">
        <v>99</v>
      </c>
      <c r="AV157" s="12" t="s">
        <v>99</v>
      </c>
      <c r="AW157" s="12" t="s">
        <v>4</v>
      </c>
      <c r="AX157" s="12" t="s">
        <v>85</v>
      </c>
      <c r="AY157" s="147" t="s">
        <v>154</v>
      </c>
    </row>
    <row r="158" spans="2:65" s="1" customFormat="1" ht="33" customHeight="1">
      <c r="B158" s="32"/>
      <c r="C158" s="132" t="s">
        <v>195</v>
      </c>
      <c r="D158" s="132" t="s">
        <v>156</v>
      </c>
      <c r="E158" s="133" t="s">
        <v>196</v>
      </c>
      <c r="F158" s="134" t="s">
        <v>197</v>
      </c>
      <c r="G158" s="135" t="s">
        <v>159</v>
      </c>
      <c r="H158" s="136">
        <v>117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198</v>
      </c>
    </row>
    <row r="159" spans="2:65" s="12" customFormat="1">
      <c r="B159" s="145"/>
      <c r="D159" s="146" t="s">
        <v>175</v>
      </c>
      <c r="F159" s="148" t="s">
        <v>194</v>
      </c>
      <c r="H159" s="149">
        <v>117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4</v>
      </c>
      <c r="AX159" s="12" t="s">
        <v>85</v>
      </c>
      <c r="AY159" s="147" t="s">
        <v>154</v>
      </c>
    </row>
    <row r="160" spans="2:65" s="1" customFormat="1" ht="24.15" customHeight="1">
      <c r="B160" s="32"/>
      <c r="C160" s="132" t="s">
        <v>199</v>
      </c>
      <c r="D160" s="132" t="s">
        <v>156</v>
      </c>
      <c r="E160" s="133" t="s">
        <v>200</v>
      </c>
      <c r="F160" s="134" t="s">
        <v>201</v>
      </c>
      <c r="G160" s="135" t="s">
        <v>159</v>
      </c>
      <c r="H160" s="136">
        <v>117</v>
      </c>
      <c r="I160" s="137"/>
      <c r="J160" s="138">
        <f>ROUND(I160*H160,2)</f>
        <v>0</v>
      </c>
      <c r="K160" s="134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161</v>
      </c>
      <c r="BM160" s="143" t="s">
        <v>202</v>
      </c>
    </row>
    <row r="161" spans="2:65" s="12" customFormat="1">
      <c r="B161" s="145"/>
      <c r="D161" s="146" t="s">
        <v>175</v>
      </c>
      <c r="F161" s="148" t="s">
        <v>194</v>
      </c>
      <c r="H161" s="149">
        <v>117</v>
      </c>
      <c r="I161" s="150"/>
      <c r="L161" s="145"/>
      <c r="M161" s="151"/>
      <c r="T161" s="152"/>
      <c r="AT161" s="147" t="s">
        <v>175</v>
      </c>
      <c r="AU161" s="147" t="s">
        <v>99</v>
      </c>
      <c r="AV161" s="12" t="s">
        <v>99</v>
      </c>
      <c r="AW161" s="12" t="s">
        <v>4</v>
      </c>
      <c r="AX161" s="12" t="s">
        <v>85</v>
      </c>
      <c r="AY161" s="147" t="s">
        <v>154</v>
      </c>
    </row>
    <row r="162" spans="2:65" s="1" customFormat="1" ht="33" customHeight="1">
      <c r="B162" s="32"/>
      <c r="C162" s="132" t="s">
        <v>203</v>
      </c>
      <c r="D162" s="132" t="s">
        <v>156</v>
      </c>
      <c r="E162" s="133" t="s">
        <v>204</v>
      </c>
      <c r="F162" s="134" t="s">
        <v>205</v>
      </c>
      <c r="G162" s="135" t="s">
        <v>173</v>
      </c>
      <c r="H162" s="136">
        <v>546.98</v>
      </c>
      <c r="I162" s="137"/>
      <c r="J162" s="138">
        <f>ROUND(I162*H162,2)</f>
        <v>0</v>
      </c>
      <c r="K162" s="134" t="s">
        <v>160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161</v>
      </c>
      <c r="BM162" s="143" t="s">
        <v>206</v>
      </c>
    </row>
    <row r="163" spans="2:65" s="12" customFormat="1">
      <c r="B163" s="145"/>
      <c r="D163" s="146" t="s">
        <v>175</v>
      </c>
      <c r="E163" s="147" t="s">
        <v>1</v>
      </c>
      <c r="F163" s="148" t="s">
        <v>207</v>
      </c>
      <c r="H163" s="149">
        <v>365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2" customFormat="1">
      <c r="B164" s="145"/>
      <c r="D164" s="146" t="s">
        <v>175</v>
      </c>
      <c r="E164" s="147" t="s">
        <v>1</v>
      </c>
      <c r="F164" s="148" t="s">
        <v>208</v>
      </c>
      <c r="H164" s="149">
        <v>181.98</v>
      </c>
      <c r="I164" s="150"/>
      <c r="L164" s="145"/>
      <c r="M164" s="151"/>
      <c r="T164" s="152"/>
      <c r="AT164" s="147" t="s">
        <v>175</v>
      </c>
      <c r="AU164" s="147" t="s">
        <v>99</v>
      </c>
      <c r="AV164" s="12" t="s">
        <v>99</v>
      </c>
      <c r="AW164" s="12" t="s">
        <v>32</v>
      </c>
      <c r="AX164" s="12" t="s">
        <v>77</v>
      </c>
      <c r="AY164" s="147" t="s">
        <v>154</v>
      </c>
    </row>
    <row r="165" spans="2:65" s="13" customFormat="1">
      <c r="B165" s="153"/>
      <c r="D165" s="146" t="s">
        <v>175</v>
      </c>
      <c r="E165" s="154" t="s">
        <v>1</v>
      </c>
      <c r="F165" s="155" t="s">
        <v>177</v>
      </c>
      <c r="H165" s="156">
        <v>546.98</v>
      </c>
      <c r="I165" s="157"/>
      <c r="L165" s="153"/>
      <c r="M165" s="158"/>
      <c r="T165" s="159"/>
      <c r="AT165" s="154" t="s">
        <v>175</v>
      </c>
      <c r="AU165" s="154" t="s">
        <v>99</v>
      </c>
      <c r="AV165" s="13" t="s">
        <v>161</v>
      </c>
      <c r="AW165" s="13" t="s">
        <v>32</v>
      </c>
      <c r="AX165" s="13" t="s">
        <v>85</v>
      </c>
      <c r="AY165" s="154" t="s">
        <v>154</v>
      </c>
    </row>
    <row r="166" spans="2:65" s="1" customFormat="1" ht="33" customHeight="1">
      <c r="B166" s="32"/>
      <c r="C166" s="132" t="s">
        <v>209</v>
      </c>
      <c r="D166" s="132" t="s">
        <v>156</v>
      </c>
      <c r="E166" s="133" t="s">
        <v>210</v>
      </c>
      <c r="F166" s="134" t="s">
        <v>211</v>
      </c>
      <c r="G166" s="135" t="s">
        <v>173</v>
      </c>
      <c r="H166" s="136">
        <v>337.52499999999998</v>
      </c>
      <c r="I166" s="137"/>
      <c r="J166" s="138">
        <f>ROUND(I166*H166,2)</f>
        <v>0</v>
      </c>
      <c r="K166" s="134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161</v>
      </c>
      <c r="BM166" s="143" t="s">
        <v>212</v>
      </c>
    </row>
    <row r="167" spans="2:65" s="12" customFormat="1">
      <c r="B167" s="145"/>
      <c r="D167" s="146" t="s">
        <v>175</v>
      </c>
      <c r="E167" s="147" t="s">
        <v>1</v>
      </c>
      <c r="F167" s="148" t="s">
        <v>213</v>
      </c>
      <c r="H167" s="149">
        <v>254.505</v>
      </c>
      <c r="I167" s="150"/>
      <c r="L167" s="145"/>
      <c r="M167" s="151"/>
      <c r="T167" s="152"/>
      <c r="AT167" s="147" t="s">
        <v>175</v>
      </c>
      <c r="AU167" s="147" t="s">
        <v>99</v>
      </c>
      <c r="AV167" s="12" t="s">
        <v>99</v>
      </c>
      <c r="AW167" s="12" t="s">
        <v>32</v>
      </c>
      <c r="AX167" s="12" t="s">
        <v>77</v>
      </c>
      <c r="AY167" s="147" t="s">
        <v>154</v>
      </c>
    </row>
    <row r="168" spans="2:65" s="12" customFormat="1" ht="20.399999999999999">
      <c r="B168" s="145"/>
      <c r="D168" s="146" t="s">
        <v>175</v>
      </c>
      <c r="E168" s="147" t="s">
        <v>1</v>
      </c>
      <c r="F168" s="148" t="s">
        <v>214</v>
      </c>
      <c r="H168" s="149">
        <v>83.02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32</v>
      </c>
      <c r="AX168" s="12" t="s">
        <v>77</v>
      </c>
      <c r="AY168" s="147" t="s">
        <v>154</v>
      </c>
    </row>
    <row r="169" spans="2:65" s="13" customFormat="1">
      <c r="B169" s="153"/>
      <c r="D169" s="146" t="s">
        <v>175</v>
      </c>
      <c r="E169" s="154" t="s">
        <v>1</v>
      </c>
      <c r="F169" s="155" t="s">
        <v>177</v>
      </c>
      <c r="H169" s="156">
        <v>337.52499999999998</v>
      </c>
      <c r="I169" s="157"/>
      <c r="L169" s="153"/>
      <c r="M169" s="158"/>
      <c r="T169" s="159"/>
      <c r="AT169" s="154" t="s">
        <v>175</v>
      </c>
      <c r="AU169" s="154" t="s">
        <v>99</v>
      </c>
      <c r="AV169" s="13" t="s">
        <v>161</v>
      </c>
      <c r="AW169" s="13" t="s">
        <v>32</v>
      </c>
      <c r="AX169" s="13" t="s">
        <v>85</v>
      </c>
      <c r="AY169" s="154" t="s">
        <v>154</v>
      </c>
    </row>
    <row r="170" spans="2:65" s="1" customFormat="1" ht="24.15" customHeight="1">
      <c r="B170" s="32"/>
      <c r="C170" s="132" t="s">
        <v>215</v>
      </c>
      <c r="D170" s="132" t="s">
        <v>156</v>
      </c>
      <c r="E170" s="133" t="s">
        <v>216</v>
      </c>
      <c r="F170" s="134" t="s">
        <v>217</v>
      </c>
      <c r="G170" s="135" t="s">
        <v>173</v>
      </c>
      <c r="H170" s="136">
        <v>519.505</v>
      </c>
      <c r="I170" s="137"/>
      <c r="J170" s="138">
        <f>ROUND(I170*H170,2)</f>
        <v>0</v>
      </c>
      <c r="K170" s="134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161</v>
      </c>
      <c r="BM170" s="143" t="s">
        <v>218</v>
      </c>
    </row>
    <row r="171" spans="2:65" s="12" customFormat="1">
      <c r="B171" s="145"/>
      <c r="D171" s="146" t="s">
        <v>175</v>
      </c>
      <c r="E171" s="147" t="s">
        <v>1</v>
      </c>
      <c r="F171" s="148" t="s">
        <v>219</v>
      </c>
      <c r="H171" s="149">
        <v>181.98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>
      <c r="B172" s="145"/>
      <c r="D172" s="146" t="s">
        <v>175</v>
      </c>
      <c r="E172" s="147" t="s">
        <v>1</v>
      </c>
      <c r="F172" s="148" t="s">
        <v>220</v>
      </c>
      <c r="H172" s="149">
        <v>83.02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2" customFormat="1" ht="30.6">
      <c r="B173" s="145"/>
      <c r="D173" s="146" t="s">
        <v>175</v>
      </c>
      <c r="E173" s="147" t="s">
        <v>1</v>
      </c>
      <c r="F173" s="148" t="s">
        <v>221</v>
      </c>
      <c r="H173" s="149">
        <v>254.505</v>
      </c>
      <c r="I173" s="150"/>
      <c r="L173" s="145"/>
      <c r="M173" s="151"/>
      <c r="T173" s="152"/>
      <c r="AT173" s="147" t="s">
        <v>175</v>
      </c>
      <c r="AU173" s="147" t="s">
        <v>99</v>
      </c>
      <c r="AV173" s="12" t="s">
        <v>99</v>
      </c>
      <c r="AW173" s="12" t="s">
        <v>32</v>
      </c>
      <c r="AX173" s="12" t="s">
        <v>77</v>
      </c>
      <c r="AY173" s="147" t="s">
        <v>154</v>
      </c>
    </row>
    <row r="174" spans="2:65" s="13" customFormat="1">
      <c r="B174" s="153"/>
      <c r="D174" s="146" t="s">
        <v>175</v>
      </c>
      <c r="E174" s="154" t="s">
        <v>1</v>
      </c>
      <c r="F174" s="155" t="s">
        <v>177</v>
      </c>
      <c r="H174" s="156">
        <v>519.505</v>
      </c>
      <c r="I174" s="157"/>
      <c r="L174" s="153"/>
      <c r="M174" s="158"/>
      <c r="T174" s="159"/>
      <c r="AT174" s="154" t="s">
        <v>175</v>
      </c>
      <c r="AU174" s="154" t="s">
        <v>99</v>
      </c>
      <c r="AV174" s="13" t="s">
        <v>161</v>
      </c>
      <c r="AW174" s="13" t="s">
        <v>32</v>
      </c>
      <c r="AX174" s="13" t="s">
        <v>85</v>
      </c>
      <c r="AY174" s="154" t="s">
        <v>154</v>
      </c>
    </row>
    <row r="175" spans="2:65" s="1" customFormat="1" ht="24.15" customHeight="1">
      <c r="B175" s="32"/>
      <c r="C175" s="132" t="s">
        <v>222</v>
      </c>
      <c r="D175" s="132" t="s">
        <v>156</v>
      </c>
      <c r="E175" s="133" t="s">
        <v>223</v>
      </c>
      <c r="F175" s="134" t="s">
        <v>224</v>
      </c>
      <c r="G175" s="135" t="s">
        <v>225</v>
      </c>
      <c r="H175" s="136">
        <v>458.10899999999998</v>
      </c>
      <c r="I175" s="137"/>
      <c r="J175" s="138">
        <f>ROUND(I175*H175,2)</f>
        <v>0</v>
      </c>
      <c r="K175" s="134" t="s">
        <v>160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161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161</v>
      </c>
      <c r="BM175" s="143" t="s">
        <v>226</v>
      </c>
    </row>
    <row r="176" spans="2:65" s="12" customFormat="1">
      <c r="B176" s="145"/>
      <c r="D176" s="146" t="s">
        <v>175</v>
      </c>
      <c r="E176" s="147" t="s">
        <v>1</v>
      </c>
      <c r="F176" s="148" t="s">
        <v>227</v>
      </c>
      <c r="H176" s="149">
        <v>458.10899999999998</v>
      </c>
      <c r="I176" s="150"/>
      <c r="L176" s="145"/>
      <c r="M176" s="151"/>
      <c r="T176" s="152"/>
      <c r="AT176" s="147" t="s">
        <v>175</v>
      </c>
      <c r="AU176" s="147" t="s">
        <v>99</v>
      </c>
      <c r="AV176" s="12" t="s">
        <v>99</v>
      </c>
      <c r="AW176" s="12" t="s">
        <v>32</v>
      </c>
      <c r="AX176" s="12" t="s">
        <v>85</v>
      </c>
      <c r="AY176" s="147" t="s">
        <v>154</v>
      </c>
    </row>
    <row r="177" spans="2:65" s="1" customFormat="1" ht="33" customHeight="1">
      <c r="B177" s="32"/>
      <c r="C177" s="132" t="s">
        <v>228</v>
      </c>
      <c r="D177" s="132" t="s">
        <v>156</v>
      </c>
      <c r="E177" s="133" t="s">
        <v>229</v>
      </c>
      <c r="F177" s="134" t="s">
        <v>230</v>
      </c>
      <c r="G177" s="135" t="s">
        <v>225</v>
      </c>
      <c r="H177" s="136">
        <v>149.43600000000001</v>
      </c>
      <c r="I177" s="137"/>
      <c r="J177" s="138">
        <f>ROUND(I177*H177,2)</f>
        <v>0</v>
      </c>
      <c r="K177" s="134" t="s">
        <v>160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161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161</v>
      </c>
      <c r="BM177" s="143" t="s">
        <v>231</v>
      </c>
    </row>
    <row r="178" spans="2:65" s="12" customFormat="1">
      <c r="B178" s="145"/>
      <c r="D178" s="146" t="s">
        <v>175</v>
      </c>
      <c r="E178" s="147" t="s">
        <v>1</v>
      </c>
      <c r="F178" s="148" t="s">
        <v>232</v>
      </c>
      <c r="H178" s="149">
        <v>149.43600000000001</v>
      </c>
      <c r="I178" s="150"/>
      <c r="L178" s="145"/>
      <c r="M178" s="151"/>
      <c r="T178" s="152"/>
      <c r="AT178" s="147" t="s">
        <v>175</v>
      </c>
      <c r="AU178" s="147" t="s">
        <v>99</v>
      </c>
      <c r="AV178" s="12" t="s">
        <v>99</v>
      </c>
      <c r="AW178" s="12" t="s">
        <v>32</v>
      </c>
      <c r="AX178" s="12" t="s">
        <v>85</v>
      </c>
      <c r="AY178" s="147" t="s">
        <v>154</v>
      </c>
    </row>
    <row r="179" spans="2:65" s="1" customFormat="1" ht="16.5" customHeight="1">
      <c r="B179" s="32"/>
      <c r="C179" s="132" t="s">
        <v>233</v>
      </c>
      <c r="D179" s="132" t="s">
        <v>156</v>
      </c>
      <c r="E179" s="133" t="s">
        <v>234</v>
      </c>
      <c r="F179" s="134" t="s">
        <v>235</v>
      </c>
      <c r="G179" s="135" t="s">
        <v>173</v>
      </c>
      <c r="H179" s="136">
        <v>702.52499999999998</v>
      </c>
      <c r="I179" s="137"/>
      <c r="J179" s="138">
        <f>ROUND(I179*H179,2)</f>
        <v>0</v>
      </c>
      <c r="K179" s="134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161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161</v>
      </c>
      <c r="BM179" s="143" t="s">
        <v>236</v>
      </c>
    </row>
    <row r="180" spans="2:65" s="12" customFormat="1">
      <c r="B180" s="145"/>
      <c r="D180" s="146" t="s">
        <v>175</v>
      </c>
      <c r="E180" s="147" t="s">
        <v>1</v>
      </c>
      <c r="F180" s="148" t="s">
        <v>207</v>
      </c>
      <c r="H180" s="149">
        <v>365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32</v>
      </c>
      <c r="AX180" s="12" t="s">
        <v>77</v>
      </c>
      <c r="AY180" s="147" t="s">
        <v>154</v>
      </c>
    </row>
    <row r="181" spans="2:65" s="12" customFormat="1">
      <c r="B181" s="145"/>
      <c r="D181" s="146" t="s">
        <v>175</v>
      </c>
      <c r="E181" s="147" t="s">
        <v>1</v>
      </c>
      <c r="F181" s="148" t="s">
        <v>237</v>
      </c>
      <c r="H181" s="149">
        <v>337.52499999999998</v>
      </c>
      <c r="I181" s="150"/>
      <c r="L181" s="145"/>
      <c r="M181" s="151"/>
      <c r="T181" s="152"/>
      <c r="AT181" s="147" t="s">
        <v>175</v>
      </c>
      <c r="AU181" s="147" t="s">
        <v>99</v>
      </c>
      <c r="AV181" s="12" t="s">
        <v>99</v>
      </c>
      <c r="AW181" s="12" t="s">
        <v>32</v>
      </c>
      <c r="AX181" s="12" t="s">
        <v>77</v>
      </c>
      <c r="AY181" s="147" t="s">
        <v>154</v>
      </c>
    </row>
    <row r="182" spans="2:65" s="13" customFormat="1">
      <c r="B182" s="153"/>
      <c r="D182" s="146" t="s">
        <v>175</v>
      </c>
      <c r="E182" s="154" t="s">
        <v>1</v>
      </c>
      <c r="F182" s="155" t="s">
        <v>177</v>
      </c>
      <c r="H182" s="156">
        <v>702.52499999999998</v>
      </c>
      <c r="I182" s="157"/>
      <c r="L182" s="153"/>
      <c r="M182" s="158"/>
      <c r="T182" s="159"/>
      <c r="AT182" s="154" t="s">
        <v>175</v>
      </c>
      <c r="AU182" s="154" t="s">
        <v>99</v>
      </c>
      <c r="AV182" s="13" t="s">
        <v>161</v>
      </c>
      <c r="AW182" s="13" t="s">
        <v>32</v>
      </c>
      <c r="AX182" s="13" t="s">
        <v>85</v>
      </c>
      <c r="AY182" s="154" t="s">
        <v>154</v>
      </c>
    </row>
    <row r="183" spans="2:65" s="1" customFormat="1" ht="24.15" customHeight="1">
      <c r="B183" s="32"/>
      <c r="C183" s="132" t="s">
        <v>238</v>
      </c>
      <c r="D183" s="132" t="s">
        <v>156</v>
      </c>
      <c r="E183" s="133" t="s">
        <v>239</v>
      </c>
      <c r="F183" s="134" t="s">
        <v>240</v>
      </c>
      <c r="G183" s="135" t="s">
        <v>173</v>
      </c>
      <c r="H183" s="136">
        <v>43.23</v>
      </c>
      <c r="I183" s="137"/>
      <c r="J183" s="138">
        <f>ROUND(I183*H183,2)</f>
        <v>0</v>
      </c>
      <c r="K183" s="134" t="s">
        <v>160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161</v>
      </c>
      <c r="AT183" s="143" t="s">
        <v>156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241</v>
      </c>
    </row>
    <row r="184" spans="2:65" s="12" customFormat="1">
      <c r="B184" s="145"/>
      <c r="D184" s="146" t="s">
        <v>175</v>
      </c>
      <c r="E184" s="147" t="s">
        <v>1</v>
      </c>
      <c r="F184" s="148" t="s">
        <v>242</v>
      </c>
      <c r="H184" s="149">
        <v>43.23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21.75" customHeight="1">
      <c r="B185" s="32"/>
      <c r="C185" s="132" t="s">
        <v>243</v>
      </c>
      <c r="D185" s="132" t="s">
        <v>156</v>
      </c>
      <c r="E185" s="133" t="s">
        <v>244</v>
      </c>
      <c r="F185" s="134" t="s">
        <v>245</v>
      </c>
      <c r="G185" s="135" t="s">
        <v>173</v>
      </c>
      <c r="H185" s="136">
        <v>138.75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246</v>
      </c>
    </row>
    <row r="186" spans="2:65" s="12" customFormat="1">
      <c r="B186" s="145"/>
      <c r="D186" s="146" t="s">
        <v>175</v>
      </c>
      <c r="E186" s="147" t="s">
        <v>1</v>
      </c>
      <c r="F186" s="148" t="s">
        <v>247</v>
      </c>
      <c r="H186" s="149">
        <v>138.75</v>
      </c>
      <c r="I186" s="150"/>
      <c r="L186" s="145"/>
      <c r="M186" s="151"/>
      <c r="T186" s="152"/>
      <c r="AT186" s="147" t="s">
        <v>175</v>
      </c>
      <c r="AU186" s="147" t="s">
        <v>99</v>
      </c>
      <c r="AV186" s="12" t="s">
        <v>99</v>
      </c>
      <c r="AW186" s="12" t="s">
        <v>32</v>
      </c>
      <c r="AX186" s="12" t="s">
        <v>85</v>
      </c>
      <c r="AY186" s="147" t="s">
        <v>154</v>
      </c>
    </row>
    <row r="187" spans="2:65" s="1" customFormat="1" ht="24.15" customHeight="1">
      <c r="B187" s="32"/>
      <c r="C187" s="132" t="s">
        <v>248</v>
      </c>
      <c r="D187" s="132" t="s">
        <v>156</v>
      </c>
      <c r="E187" s="133" t="s">
        <v>249</v>
      </c>
      <c r="F187" s="134" t="s">
        <v>250</v>
      </c>
      <c r="G187" s="135" t="s">
        <v>169</v>
      </c>
      <c r="H187" s="136">
        <v>770</v>
      </c>
      <c r="I187" s="137"/>
      <c r="J187" s="138">
        <f>ROUND(I187*H187,2)</f>
        <v>0</v>
      </c>
      <c r="K187" s="134" t="s">
        <v>160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161</v>
      </c>
      <c r="AT187" s="143" t="s">
        <v>156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161</v>
      </c>
      <c r="BM187" s="143" t="s">
        <v>251</v>
      </c>
    </row>
    <row r="188" spans="2:65" s="11" customFormat="1" ht="22.95" customHeight="1">
      <c r="B188" s="120"/>
      <c r="D188" s="121" t="s">
        <v>76</v>
      </c>
      <c r="E188" s="130" t="s">
        <v>99</v>
      </c>
      <c r="F188" s="130" t="s">
        <v>252</v>
      </c>
      <c r="I188" s="123"/>
      <c r="J188" s="131">
        <f>BK188</f>
        <v>0</v>
      </c>
      <c r="L188" s="120"/>
      <c r="M188" s="125"/>
      <c r="P188" s="126">
        <f>SUM(P189:P219)</f>
        <v>0</v>
      </c>
      <c r="R188" s="126">
        <f>SUM(R189:R219)</f>
        <v>2312.00857516</v>
      </c>
      <c r="T188" s="127">
        <f>SUM(T189:T219)</f>
        <v>0</v>
      </c>
      <c r="AR188" s="121" t="s">
        <v>85</v>
      </c>
      <c r="AT188" s="128" t="s">
        <v>76</v>
      </c>
      <c r="AU188" s="128" t="s">
        <v>85</v>
      </c>
      <c r="AY188" s="121" t="s">
        <v>154</v>
      </c>
      <c r="BK188" s="129">
        <f>SUM(BK189:BK219)</f>
        <v>0</v>
      </c>
    </row>
    <row r="189" spans="2:65" s="1" customFormat="1" ht="24.15" customHeight="1">
      <c r="B189" s="32"/>
      <c r="C189" s="132" t="s">
        <v>253</v>
      </c>
      <c r="D189" s="132" t="s">
        <v>156</v>
      </c>
      <c r="E189" s="133" t="s">
        <v>254</v>
      </c>
      <c r="F189" s="134" t="s">
        <v>255</v>
      </c>
      <c r="G189" s="135" t="s">
        <v>256</v>
      </c>
      <c r="H189" s="136">
        <v>62.712000000000003</v>
      </c>
      <c r="I189" s="137"/>
      <c r="J189" s="138">
        <f>ROUND(I189*H189,2)</f>
        <v>0</v>
      </c>
      <c r="K189" s="134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3.0000000000000001E-5</v>
      </c>
      <c r="R189" s="141">
        <f>Q189*H189</f>
        <v>1.8813600000000001E-3</v>
      </c>
      <c r="S189" s="141">
        <v>0</v>
      </c>
      <c r="T189" s="142">
        <f>S189*H189</f>
        <v>0</v>
      </c>
      <c r="AR189" s="143" t="s">
        <v>161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161</v>
      </c>
      <c r="BM189" s="143" t="s">
        <v>257</v>
      </c>
    </row>
    <row r="190" spans="2:65" s="1" customFormat="1" ht="24.15" customHeight="1">
      <c r="B190" s="32"/>
      <c r="C190" s="132" t="s">
        <v>258</v>
      </c>
      <c r="D190" s="132" t="s">
        <v>156</v>
      </c>
      <c r="E190" s="133" t="s">
        <v>259</v>
      </c>
      <c r="F190" s="134" t="s">
        <v>260</v>
      </c>
      <c r="G190" s="135" t="s">
        <v>256</v>
      </c>
      <c r="H190" s="136">
        <v>184.65199999999999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4.0000000000000003E-5</v>
      </c>
      <c r="R190" s="141">
        <f>Q190*H190</f>
        <v>7.3860799999999997E-3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261</v>
      </c>
    </row>
    <row r="191" spans="2:65" s="1" customFormat="1" ht="24.15" customHeight="1">
      <c r="B191" s="32"/>
      <c r="C191" s="132" t="s">
        <v>262</v>
      </c>
      <c r="D191" s="132" t="s">
        <v>156</v>
      </c>
      <c r="E191" s="133" t="s">
        <v>263</v>
      </c>
      <c r="F191" s="134" t="s">
        <v>264</v>
      </c>
      <c r="G191" s="135" t="s">
        <v>256</v>
      </c>
      <c r="H191" s="136">
        <v>183.45599999999999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4.0000000000000003E-5</v>
      </c>
      <c r="R191" s="141">
        <f>Q191*H191</f>
        <v>7.3382400000000002E-3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265</v>
      </c>
    </row>
    <row r="192" spans="2:65" s="1" customFormat="1" ht="24.15" customHeight="1">
      <c r="B192" s="32"/>
      <c r="C192" s="132" t="s">
        <v>8</v>
      </c>
      <c r="D192" s="132" t="s">
        <v>156</v>
      </c>
      <c r="E192" s="133" t="s">
        <v>266</v>
      </c>
      <c r="F192" s="134" t="s">
        <v>267</v>
      </c>
      <c r="G192" s="135" t="s">
        <v>256</v>
      </c>
      <c r="H192" s="136">
        <v>62.712000000000003</v>
      </c>
      <c r="I192" s="137"/>
      <c r="J192" s="138">
        <f>ROUND(I192*H192,2)</f>
        <v>0</v>
      </c>
      <c r="K192" s="134" t="s">
        <v>160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161</v>
      </c>
      <c r="AT192" s="143" t="s">
        <v>156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268</v>
      </c>
    </row>
    <row r="193" spans="2:65" s="1" customFormat="1" ht="16.5" customHeight="1">
      <c r="B193" s="32"/>
      <c r="C193" s="160" t="s">
        <v>269</v>
      </c>
      <c r="D193" s="160" t="s">
        <v>270</v>
      </c>
      <c r="E193" s="161" t="s">
        <v>271</v>
      </c>
      <c r="F193" s="162" t="s">
        <v>272</v>
      </c>
      <c r="G193" s="163" t="s">
        <v>173</v>
      </c>
      <c r="H193" s="164">
        <v>17.722999999999999</v>
      </c>
      <c r="I193" s="165"/>
      <c r="J193" s="166">
        <f>ROUND(I193*H193,2)</f>
        <v>0</v>
      </c>
      <c r="K193" s="162" t="s">
        <v>1</v>
      </c>
      <c r="L193" s="167"/>
      <c r="M193" s="168" t="s">
        <v>1</v>
      </c>
      <c r="N193" s="169" t="s">
        <v>43</v>
      </c>
      <c r="P193" s="141">
        <f>O193*H193</f>
        <v>0</v>
      </c>
      <c r="Q193" s="141">
        <v>2.4289999999999998</v>
      </c>
      <c r="R193" s="141">
        <f>Q193*H193</f>
        <v>43.049166999999997</v>
      </c>
      <c r="S193" s="141">
        <v>0</v>
      </c>
      <c r="T193" s="142">
        <f>S193*H193</f>
        <v>0</v>
      </c>
      <c r="AR193" s="143" t="s">
        <v>222</v>
      </c>
      <c r="AT193" s="143" t="s">
        <v>270</v>
      </c>
      <c r="AU193" s="143" t="s">
        <v>99</v>
      </c>
      <c r="AY193" s="17" t="s">
        <v>154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99</v>
      </c>
      <c r="BK193" s="144">
        <f>ROUND(I193*H193,2)</f>
        <v>0</v>
      </c>
      <c r="BL193" s="17" t="s">
        <v>161</v>
      </c>
      <c r="BM193" s="143" t="s">
        <v>273</v>
      </c>
    </row>
    <row r="194" spans="2:65" s="1" customFormat="1" ht="48">
      <c r="B194" s="32"/>
      <c r="D194" s="146" t="s">
        <v>274</v>
      </c>
      <c r="F194" s="170" t="s">
        <v>275</v>
      </c>
      <c r="I194" s="171"/>
      <c r="L194" s="32"/>
      <c r="M194" s="172"/>
      <c r="T194" s="56"/>
      <c r="AT194" s="17" t="s">
        <v>274</v>
      </c>
      <c r="AU194" s="17" t="s">
        <v>99</v>
      </c>
    </row>
    <row r="195" spans="2:65" s="1" customFormat="1" ht="24.15" customHeight="1">
      <c r="B195" s="32"/>
      <c r="C195" s="132" t="s">
        <v>276</v>
      </c>
      <c r="D195" s="132" t="s">
        <v>156</v>
      </c>
      <c r="E195" s="133" t="s">
        <v>277</v>
      </c>
      <c r="F195" s="134" t="s">
        <v>278</v>
      </c>
      <c r="G195" s="135" t="s">
        <v>256</v>
      </c>
      <c r="H195" s="136">
        <v>368.108</v>
      </c>
      <c r="I195" s="137"/>
      <c r="J195" s="138">
        <f>ROUND(I195*H195,2)</f>
        <v>0</v>
      </c>
      <c r="K195" s="134" t="s">
        <v>160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161</v>
      </c>
      <c r="AT195" s="143" t="s">
        <v>156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279</v>
      </c>
    </row>
    <row r="196" spans="2:65" s="1" customFormat="1" ht="16.5" customHeight="1">
      <c r="B196" s="32"/>
      <c r="C196" s="160" t="s">
        <v>280</v>
      </c>
      <c r="D196" s="160" t="s">
        <v>270</v>
      </c>
      <c r="E196" s="161" t="s">
        <v>271</v>
      </c>
      <c r="F196" s="162" t="s">
        <v>272</v>
      </c>
      <c r="G196" s="163" t="s">
        <v>173</v>
      </c>
      <c r="H196" s="164">
        <v>236.78200000000001</v>
      </c>
      <c r="I196" s="165"/>
      <c r="J196" s="166">
        <f>ROUND(I196*H196,2)</f>
        <v>0</v>
      </c>
      <c r="K196" s="162" t="s">
        <v>1</v>
      </c>
      <c r="L196" s="167"/>
      <c r="M196" s="168" t="s">
        <v>1</v>
      </c>
      <c r="N196" s="169" t="s">
        <v>43</v>
      </c>
      <c r="P196" s="141">
        <f>O196*H196</f>
        <v>0</v>
      </c>
      <c r="Q196" s="141">
        <v>2.4289999999999998</v>
      </c>
      <c r="R196" s="141">
        <f>Q196*H196</f>
        <v>575.14347799999996</v>
      </c>
      <c r="S196" s="141">
        <v>0</v>
      </c>
      <c r="T196" s="142">
        <f>S196*H196</f>
        <v>0</v>
      </c>
      <c r="AR196" s="143" t="s">
        <v>222</v>
      </c>
      <c r="AT196" s="143" t="s">
        <v>270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281</v>
      </c>
    </row>
    <row r="197" spans="2:65" s="1" customFormat="1" ht="48">
      <c r="B197" s="32"/>
      <c r="D197" s="146" t="s">
        <v>274</v>
      </c>
      <c r="F197" s="170" t="s">
        <v>275</v>
      </c>
      <c r="I197" s="171"/>
      <c r="L197" s="32"/>
      <c r="M197" s="172"/>
      <c r="T197" s="56"/>
      <c r="AT197" s="17" t="s">
        <v>274</v>
      </c>
      <c r="AU197" s="17" t="s">
        <v>99</v>
      </c>
    </row>
    <row r="198" spans="2:65" s="1" customFormat="1" ht="24.15" customHeight="1">
      <c r="B198" s="32"/>
      <c r="C198" s="132" t="s">
        <v>282</v>
      </c>
      <c r="D198" s="132" t="s">
        <v>156</v>
      </c>
      <c r="E198" s="133" t="s">
        <v>283</v>
      </c>
      <c r="F198" s="134" t="s">
        <v>284</v>
      </c>
      <c r="G198" s="135" t="s">
        <v>225</v>
      </c>
      <c r="H198" s="136">
        <v>10.92</v>
      </c>
      <c r="I198" s="137"/>
      <c r="J198" s="138">
        <f>ROUND(I198*H198,2)</f>
        <v>0</v>
      </c>
      <c r="K198" s="134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1.11381</v>
      </c>
      <c r="R198" s="141">
        <f>Q198*H198</f>
        <v>12.162805199999999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285</v>
      </c>
    </row>
    <row r="199" spans="2:65" s="1" customFormat="1" ht="24.15" customHeight="1">
      <c r="B199" s="32"/>
      <c r="C199" s="132" t="s">
        <v>286</v>
      </c>
      <c r="D199" s="132" t="s">
        <v>156</v>
      </c>
      <c r="E199" s="133" t="s">
        <v>287</v>
      </c>
      <c r="F199" s="134" t="s">
        <v>288</v>
      </c>
      <c r="G199" s="135" t="s">
        <v>173</v>
      </c>
      <c r="H199" s="136">
        <v>83.25</v>
      </c>
      <c r="I199" s="137"/>
      <c r="J199" s="138">
        <f>ROUND(I199*H199,2)</f>
        <v>0</v>
      </c>
      <c r="K199" s="134" t="s">
        <v>160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2.16</v>
      </c>
      <c r="R199" s="141">
        <f>Q199*H199</f>
        <v>179.82000000000002</v>
      </c>
      <c r="S199" s="141">
        <v>0</v>
      </c>
      <c r="T199" s="142">
        <f>S199*H199</f>
        <v>0</v>
      </c>
      <c r="AR199" s="143" t="s">
        <v>161</v>
      </c>
      <c r="AT199" s="143" t="s">
        <v>156</v>
      </c>
      <c r="AU199" s="143" t="s">
        <v>99</v>
      </c>
      <c r="AY199" s="17" t="s">
        <v>154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99</v>
      </c>
      <c r="BK199" s="144">
        <f>ROUND(I199*H199,2)</f>
        <v>0</v>
      </c>
      <c r="BL199" s="17" t="s">
        <v>161</v>
      </c>
      <c r="BM199" s="143" t="s">
        <v>289</v>
      </c>
    </row>
    <row r="200" spans="2:65" s="12" customFormat="1">
      <c r="B200" s="145"/>
      <c r="D200" s="146" t="s">
        <v>175</v>
      </c>
      <c r="E200" s="147" t="s">
        <v>1</v>
      </c>
      <c r="F200" s="148" t="s">
        <v>290</v>
      </c>
      <c r="H200" s="149">
        <v>105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2" customFormat="1">
      <c r="B201" s="145"/>
      <c r="D201" s="146" t="s">
        <v>175</v>
      </c>
      <c r="E201" s="147" t="s">
        <v>1</v>
      </c>
      <c r="F201" s="148" t="s">
        <v>291</v>
      </c>
      <c r="H201" s="149">
        <v>-21.75</v>
      </c>
      <c r="I201" s="150"/>
      <c r="L201" s="145"/>
      <c r="M201" s="151"/>
      <c r="T201" s="152"/>
      <c r="AT201" s="147" t="s">
        <v>175</v>
      </c>
      <c r="AU201" s="147" t="s">
        <v>99</v>
      </c>
      <c r="AV201" s="12" t="s">
        <v>99</v>
      </c>
      <c r="AW201" s="12" t="s">
        <v>32</v>
      </c>
      <c r="AX201" s="12" t="s">
        <v>77</v>
      </c>
      <c r="AY201" s="147" t="s">
        <v>154</v>
      </c>
    </row>
    <row r="202" spans="2:65" s="13" customFormat="1">
      <c r="B202" s="153"/>
      <c r="D202" s="146" t="s">
        <v>175</v>
      </c>
      <c r="E202" s="154" t="s">
        <v>1</v>
      </c>
      <c r="F202" s="155" t="s">
        <v>177</v>
      </c>
      <c r="H202" s="156">
        <v>83.25</v>
      </c>
      <c r="I202" s="157"/>
      <c r="L202" s="153"/>
      <c r="M202" s="158"/>
      <c r="T202" s="159"/>
      <c r="AT202" s="154" t="s">
        <v>175</v>
      </c>
      <c r="AU202" s="154" t="s">
        <v>99</v>
      </c>
      <c r="AV202" s="13" t="s">
        <v>161</v>
      </c>
      <c r="AW202" s="13" t="s">
        <v>32</v>
      </c>
      <c r="AX202" s="13" t="s">
        <v>85</v>
      </c>
      <c r="AY202" s="154" t="s">
        <v>154</v>
      </c>
    </row>
    <row r="203" spans="2:65" s="1" customFormat="1" ht="24.15" customHeight="1">
      <c r="B203" s="32"/>
      <c r="C203" s="132" t="s">
        <v>292</v>
      </c>
      <c r="D203" s="132" t="s">
        <v>156</v>
      </c>
      <c r="E203" s="133" t="s">
        <v>293</v>
      </c>
      <c r="F203" s="134" t="s">
        <v>294</v>
      </c>
      <c r="G203" s="135" t="s">
        <v>173</v>
      </c>
      <c r="H203" s="136">
        <v>83.25</v>
      </c>
      <c r="I203" s="137"/>
      <c r="J203" s="138">
        <f>ROUND(I203*H203,2)</f>
        <v>0</v>
      </c>
      <c r="K203" s="134" t="s">
        <v>160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2.16</v>
      </c>
      <c r="R203" s="141">
        <f>Q203*H203</f>
        <v>179.82000000000002</v>
      </c>
      <c r="S203" s="141">
        <v>0</v>
      </c>
      <c r="T203" s="142">
        <f>S203*H203</f>
        <v>0</v>
      </c>
      <c r="AR203" s="143" t="s">
        <v>161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161</v>
      </c>
      <c r="BM203" s="143" t="s">
        <v>295</v>
      </c>
    </row>
    <row r="204" spans="2:65" s="12" customFormat="1">
      <c r="B204" s="145"/>
      <c r="D204" s="146" t="s">
        <v>175</v>
      </c>
      <c r="E204" s="147" t="s">
        <v>1</v>
      </c>
      <c r="F204" s="148" t="s">
        <v>290</v>
      </c>
      <c r="H204" s="149">
        <v>105</v>
      </c>
      <c r="I204" s="150"/>
      <c r="L204" s="145"/>
      <c r="M204" s="151"/>
      <c r="T204" s="152"/>
      <c r="AT204" s="147" t="s">
        <v>175</v>
      </c>
      <c r="AU204" s="147" t="s">
        <v>99</v>
      </c>
      <c r="AV204" s="12" t="s">
        <v>99</v>
      </c>
      <c r="AW204" s="12" t="s">
        <v>32</v>
      </c>
      <c r="AX204" s="12" t="s">
        <v>77</v>
      </c>
      <c r="AY204" s="147" t="s">
        <v>154</v>
      </c>
    </row>
    <row r="205" spans="2:65" s="12" customFormat="1">
      <c r="B205" s="145"/>
      <c r="D205" s="146" t="s">
        <v>175</v>
      </c>
      <c r="E205" s="147" t="s">
        <v>1</v>
      </c>
      <c r="F205" s="148" t="s">
        <v>291</v>
      </c>
      <c r="H205" s="149">
        <v>-21.75</v>
      </c>
      <c r="I205" s="150"/>
      <c r="L205" s="145"/>
      <c r="M205" s="151"/>
      <c r="T205" s="152"/>
      <c r="AT205" s="147" t="s">
        <v>175</v>
      </c>
      <c r="AU205" s="147" t="s">
        <v>99</v>
      </c>
      <c r="AV205" s="12" t="s">
        <v>99</v>
      </c>
      <c r="AW205" s="12" t="s">
        <v>32</v>
      </c>
      <c r="AX205" s="12" t="s">
        <v>77</v>
      </c>
      <c r="AY205" s="147" t="s">
        <v>154</v>
      </c>
    </row>
    <row r="206" spans="2:65" s="13" customFormat="1">
      <c r="B206" s="153"/>
      <c r="D206" s="146" t="s">
        <v>175</v>
      </c>
      <c r="E206" s="154" t="s">
        <v>1</v>
      </c>
      <c r="F206" s="155" t="s">
        <v>177</v>
      </c>
      <c r="H206" s="156">
        <v>83.25</v>
      </c>
      <c r="I206" s="157"/>
      <c r="L206" s="153"/>
      <c r="M206" s="158"/>
      <c r="T206" s="159"/>
      <c r="AT206" s="154" t="s">
        <v>175</v>
      </c>
      <c r="AU206" s="154" t="s">
        <v>99</v>
      </c>
      <c r="AV206" s="13" t="s">
        <v>161</v>
      </c>
      <c r="AW206" s="13" t="s">
        <v>32</v>
      </c>
      <c r="AX206" s="13" t="s">
        <v>85</v>
      </c>
      <c r="AY206" s="154" t="s">
        <v>154</v>
      </c>
    </row>
    <row r="207" spans="2:65" s="1" customFormat="1" ht="24.15" customHeight="1">
      <c r="B207" s="32"/>
      <c r="C207" s="132" t="s">
        <v>296</v>
      </c>
      <c r="D207" s="132" t="s">
        <v>156</v>
      </c>
      <c r="E207" s="133" t="s">
        <v>297</v>
      </c>
      <c r="F207" s="134" t="s">
        <v>298</v>
      </c>
      <c r="G207" s="135" t="s">
        <v>173</v>
      </c>
      <c r="H207" s="136">
        <v>105</v>
      </c>
      <c r="I207" s="137"/>
      <c r="J207" s="138">
        <f>ROUND(I207*H207,2)</f>
        <v>0</v>
      </c>
      <c r="K207" s="134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1.98</v>
      </c>
      <c r="R207" s="141">
        <f>Q207*H207</f>
        <v>207.9</v>
      </c>
      <c r="S207" s="141">
        <v>0</v>
      </c>
      <c r="T207" s="142">
        <f>S207*H207</f>
        <v>0</v>
      </c>
      <c r="AR207" s="143" t="s">
        <v>161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161</v>
      </c>
      <c r="BM207" s="143" t="s">
        <v>299</v>
      </c>
    </row>
    <row r="208" spans="2:65" s="14" customFormat="1" ht="20.399999999999999">
      <c r="B208" s="173"/>
      <c r="D208" s="146" t="s">
        <v>175</v>
      </c>
      <c r="E208" s="174" t="s">
        <v>1</v>
      </c>
      <c r="F208" s="175" t="s">
        <v>300</v>
      </c>
      <c r="H208" s="174" t="s">
        <v>1</v>
      </c>
      <c r="I208" s="176"/>
      <c r="L208" s="173"/>
      <c r="M208" s="177"/>
      <c r="T208" s="178"/>
      <c r="AT208" s="174" t="s">
        <v>175</v>
      </c>
      <c r="AU208" s="174" t="s">
        <v>99</v>
      </c>
      <c r="AV208" s="14" t="s">
        <v>85</v>
      </c>
      <c r="AW208" s="14" t="s">
        <v>32</v>
      </c>
      <c r="AX208" s="14" t="s">
        <v>77</v>
      </c>
      <c r="AY208" s="174" t="s">
        <v>154</v>
      </c>
    </row>
    <row r="209" spans="2:65" s="12" customFormat="1">
      <c r="B209" s="145"/>
      <c r="D209" s="146" t="s">
        <v>175</v>
      </c>
      <c r="E209" s="147" t="s">
        <v>1</v>
      </c>
      <c r="F209" s="148" t="s">
        <v>301</v>
      </c>
      <c r="H209" s="149">
        <v>105</v>
      </c>
      <c r="I209" s="150"/>
      <c r="L209" s="145"/>
      <c r="M209" s="151"/>
      <c r="T209" s="152"/>
      <c r="AT209" s="147" t="s">
        <v>175</v>
      </c>
      <c r="AU209" s="147" t="s">
        <v>99</v>
      </c>
      <c r="AV209" s="12" t="s">
        <v>99</v>
      </c>
      <c r="AW209" s="12" t="s">
        <v>32</v>
      </c>
      <c r="AX209" s="12" t="s">
        <v>85</v>
      </c>
      <c r="AY209" s="147" t="s">
        <v>154</v>
      </c>
    </row>
    <row r="210" spans="2:65" s="1" customFormat="1" ht="24.15" customHeight="1">
      <c r="B210" s="32"/>
      <c r="C210" s="132" t="s">
        <v>7</v>
      </c>
      <c r="D210" s="132" t="s">
        <v>156</v>
      </c>
      <c r="E210" s="133" t="s">
        <v>302</v>
      </c>
      <c r="F210" s="134" t="s">
        <v>303</v>
      </c>
      <c r="G210" s="135" t="s">
        <v>173</v>
      </c>
      <c r="H210" s="136">
        <v>141.024</v>
      </c>
      <c r="I210" s="137"/>
      <c r="J210" s="138">
        <f>ROUND(I210*H210,2)</f>
        <v>0</v>
      </c>
      <c r="K210" s="134" t="s">
        <v>160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2.5018699999999998</v>
      </c>
      <c r="R210" s="141">
        <f>Q210*H210</f>
        <v>352.82371487999995</v>
      </c>
      <c r="S210" s="141">
        <v>0</v>
      </c>
      <c r="T210" s="142">
        <f>S210*H210</f>
        <v>0</v>
      </c>
      <c r="AR210" s="143" t="s">
        <v>161</v>
      </c>
      <c r="AT210" s="143" t="s">
        <v>156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161</v>
      </c>
      <c r="BM210" s="143" t="s">
        <v>304</v>
      </c>
    </row>
    <row r="211" spans="2:65" s="1" customFormat="1" ht="48">
      <c r="B211" s="32"/>
      <c r="D211" s="146" t="s">
        <v>274</v>
      </c>
      <c r="F211" s="170" t="s">
        <v>275</v>
      </c>
      <c r="I211" s="171"/>
      <c r="L211" s="32"/>
      <c r="M211" s="172"/>
      <c r="T211" s="56"/>
      <c r="AT211" s="17" t="s">
        <v>274</v>
      </c>
      <c r="AU211" s="17" t="s">
        <v>99</v>
      </c>
    </row>
    <row r="212" spans="2:65" s="1" customFormat="1" ht="16.5" customHeight="1">
      <c r="B212" s="32"/>
      <c r="C212" s="132" t="s">
        <v>305</v>
      </c>
      <c r="D212" s="132" t="s">
        <v>156</v>
      </c>
      <c r="E212" s="133" t="s">
        <v>306</v>
      </c>
      <c r="F212" s="134" t="s">
        <v>307</v>
      </c>
      <c r="G212" s="135" t="s">
        <v>169</v>
      </c>
      <c r="H212" s="136">
        <v>145.6</v>
      </c>
      <c r="I212" s="137"/>
      <c r="J212" s="138">
        <f>ROUND(I212*H212,2)</f>
        <v>0</v>
      </c>
      <c r="K212" s="134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2.47E-3</v>
      </c>
      <c r="R212" s="141">
        <f>Q212*H212</f>
        <v>0.35963200000000001</v>
      </c>
      <c r="S212" s="141">
        <v>0</v>
      </c>
      <c r="T212" s="142">
        <f>S212*H212</f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308</v>
      </c>
    </row>
    <row r="213" spans="2:65" s="1" customFormat="1" ht="16.5" customHeight="1">
      <c r="B213" s="32"/>
      <c r="C213" s="132" t="s">
        <v>309</v>
      </c>
      <c r="D213" s="132" t="s">
        <v>156</v>
      </c>
      <c r="E213" s="133" t="s">
        <v>310</v>
      </c>
      <c r="F213" s="134" t="s">
        <v>311</v>
      </c>
      <c r="G213" s="135" t="s">
        <v>169</v>
      </c>
      <c r="H213" s="136">
        <v>145.6</v>
      </c>
      <c r="I213" s="137"/>
      <c r="J213" s="138">
        <f>ROUND(I213*H213,2)</f>
        <v>0</v>
      </c>
      <c r="K213" s="134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161</v>
      </c>
      <c r="BM213" s="143" t="s">
        <v>312</v>
      </c>
    </row>
    <row r="214" spans="2:65" s="1" customFormat="1" ht="24.15" customHeight="1">
      <c r="B214" s="32"/>
      <c r="C214" s="132" t="s">
        <v>313</v>
      </c>
      <c r="D214" s="132" t="s">
        <v>156</v>
      </c>
      <c r="E214" s="133" t="s">
        <v>314</v>
      </c>
      <c r="F214" s="134" t="s">
        <v>315</v>
      </c>
      <c r="G214" s="135" t="s">
        <v>159</v>
      </c>
      <c r="H214" s="136">
        <v>5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4.9800000000000001E-3</v>
      </c>
      <c r="R214" s="141">
        <f>Q214*H214</f>
        <v>2.4899999999999999E-2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316</v>
      </c>
    </row>
    <row r="215" spans="2:65" s="1" customFormat="1" ht="24.15" customHeight="1">
      <c r="B215" s="32"/>
      <c r="C215" s="132" t="s">
        <v>317</v>
      </c>
      <c r="D215" s="132" t="s">
        <v>156</v>
      </c>
      <c r="E215" s="133" t="s">
        <v>318</v>
      </c>
      <c r="F215" s="134" t="s">
        <v>319</v>
      </c>
      <c r="G215" s="135" t="s">
        <v>225</v>
      </c>
      <c r="H215" s="136">
        <v>25.22</v>
      </c>
      <c r="I215" s="137"/>
      <c r="J215" s="138">
        <f>ROUND(I215*H215,2)</f>
        <v>0</v>
      </c>
      <c r="K215" s="134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1.0606199999999999</v>
      </c>
      <c r="R215" s="141">
        <f>Q215*H215</f>
        <v>26.748836399999995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320</v>
      </c>
    </row>
    <row r="216" spans="2:65" s="1" customFormat="1" ht="24.15" customHeight="1">
      <c r="B216" s="32"/>
      <c r="C216" s="132" t="s">
        <v>321</v>
      </c>
      <c r="D216" s="132" t="s">
        <v>156</v>
      </c>
      <c r="E216" s="133" t="s">
        <v>322</v>
      </c>
      <c r="F216" s="134" t="s">
        <v>323</v>
      </c>
      <c r="G216" s="135" t="s">
        <v>173</v>
      </c>
      <c r="H216" s="136">
        <v>291.92</v>
      </c>
      <c r="I216" s="137"/>
      <c r="J216" s="138">
        <f>ROUND(I216*H216,2)</f>
        <v>0</v>
      </c>
      <c r="K216" s="134" t="s">
        <v>160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2.5018699999999998</v>
      </c>
      <c r="R216" s="141">
        <f>Q216*H216</f>
        <v>730.34589040000003</v>
      </c>
      <c r="S216" s="141">
        <v>0</v>
      </c>
      <c r="T216" s="142">
        <f>S216*H216</f>
        <v>0</v>
      </c>
      <c r="AR216" s="143" t="s">
        <v>161</v>
      </c>
      <c r="AT216" s="143" t="s">
        <v>156</v>
      </c>
      <c r="AU216" s="143" t="s">
        <v>99</v>
      </c>
      <c r="AY216" s="17" t="s">
        <v>154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99</v>
      </c>
      <c r="BK216" s="144">
        <f>ROUND(I216*H216,2)</f>
        <v>0</v>
      </c>
      <c r="BL216" s="17" t="s">
        <v>161</v>
      </c>
      <c r="BM216" s="143" t="s">
        <v>324</v>
      </c>
    </row>
    <row r="217" spans="2:65" s="1" customFormat="1" ht="48">
      <c r="B217" s="32"/>
      <c r="D217" s="146" t="s">
        <v>274</v>
      </c>
      <c r="F217" s="170" t="s">
        <v>275</v>
      </c>
      <c r="I217" s="171"/>
      <c r="L217" s="32"/>
      <c r="M217" s="172"/>
      <c r="T217" s="56"/>
      <c r="AT217" s="17" t="s">
        <v>274</v>
      </c>
      <c r="AU217" s="17" t="s">
        <v>99</v>
      </c>
    </row>
    <row r="218" spans="2:65" s="1" customFormat="1" ht="16.5" customHeight="1">
      <c r="B218" s="32"/>
      <c r="C218" s="132" t="s">
        <v>325</v>
      </c>
      <c r="D218" s="132" t="s">
        <v>156</v>
      </c>
      <c r="E218" s="133" t="s">
        <v>326</v>
      </c>
      <c r="F218" s="134" t="s">
        <v>327</v>
      </c>
      <c r="G218" s="135" t="s">
        <v>169</v>
      </c>
      <c r="H218" s="136">
        <v>1410.24</v>
      </c>
      <c r="I218" s="137"/>
      <c r="J218" s="138">
        <f>ROUND(I218*H218,2)</f>
        <v>0</v>
      </c>
      <c r="K218" s="134" t="s">
        <v>160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2.6900000000000001E-3</v>
      </c>
      <c r="R218" s="141">
        <f>Q218*H218</f>
        <v>3.7935456000000003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328</v>
      </c>
    </row>
    <row r="219" spans="2:65" s="1" customFormat="1" ht="16.5" customHeight="1">
      <c r="B219" s="32"/>
      <c r="C219" s="132" t="s">
        <v>329</v>
      </c>
      <c r="D219" s="132" t="s">
        <v>156</v>
      </c>
      <c r="E219" s="133" t="s">
        <v>330</v>
      </c>
      <c r="F219" s="134" t="s">
        <v>331</v>
      </c>
      <c r="G219" s="135" t="s">
        <v>169</v>
      </c>
      <c r="H219" s="136">
        <v>1410.24</v>
      </c>
      <c r="I219" s="137"/>
      <c r="J219" s="138">
        <f>ROUND(I219*H219,2)</f>
        <v>0</v>
      </c>
      <c r="K219" s="134" t="s">
        <v>160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161</v>
      </c>
      <c r="AT219" s="143" t="s">
        <v>156</v>
      </c>
      <c r="AU219" s="143" t="s">
        <v>99</v>
      </c>
      <c r="AY219" s="17" t="s">
        <v>154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99</v>
      </c>
      <c r="BK219" s="144">
        <f>ROUND(I219*H219,2)</f>
        <v>0</v>
      </c>
      <c r="BL219" s="17" t="s">
        <v>161</v>
      </c>
      <c r="BM219" s="143" t="s">
        <v>332</v>
      </c>
    </row>
    <row r="220" spans="2:65" s="11" customFormat="1" ht="22.95" customHeight="1">
      <c r="B220" s="120"/>
      <c r="D220" s="121" t="s">
        <v>76</v>
      </c>
      <c r="E220" s="130" t="s">
        <v>166</v>
      </c>
      <c r="F220" s="130" t="s">
        <v>333</v>
      </c>
      <c r="I220" s="123"/>
      <c r="J220" s="131">
        <f>BK220</f>
        <v>0</v>
      </c>
      <c r="L220" s="120"/>
      <c r="M220" s="125"/>
      <c r="P220" s="126">
        <f>SUM(P221:P250)</f>
        <v>0</v>
      </c>
      <c r="R220" s="126">
        <f>SUM(R221:R250)</f>
        <v>350.41675739999999</v>
      </c>
      <c r="T220" s="127">
        <f>SUM(T221:T250)</f>
        <v>0</v>
      </c>
      <c r="AR220" s="121" t="s">
        <v>85</v>
      </c>
      <c r="AT220" s="128" t="s">
        <v>76</v>
      </c>
      <c r="AU220" s="128" t="s">
        <v>85</v>
      </c>
      <c r="AY220" s="121" t="s">
        <v>154</v>
      </c>
      <c r="BK220" s="129">
        <f>SUM(BK221:BK250)</f>
        <v>0</v>
      </c>
    </row>
    <row r="221" spans="2:65" s="1" customFormat="1" ht="24.15" customHeight="1">
      <c r="B221" s="32"/>
      <c r="C221" s="132" t="s">
        <v>334</v>
      </c>
      <c r="D221" s="132" t="s">
        <v>156</v>
      </c>
      <c r="E221" s="133" t="s">
        <v>335</v>
      </c>
      <c r="F221" s="134" t="s">
        <v>336</v>
      </c>
      <c r="G221" s="135" t="s">
        <v>169</v>
      </c>
      <c r="H221" s="136">
        <v>662.7</v>
      </c>
      <c r="I221" s="137"/>
      <c r="J221" s="138">
        <f>ROUND(I221*H221,2)</f>
        <v>0</v>
      </c>
      <c r="K221" s="134" t="s">
        <v>160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0.21828</v>
      </c>
      <c r="R221" s="141">
        <f>Q221*H221</f>
        <v>144.654156</v>
      </c>
      <c r="S221" s="141">
        <v>0</v>
      </c>
      <c r="T221" s="142">
        <f>S221*H221</f>
        <v>0</v>
      </c>
      <c r="AR221" s="143" t="s">
        <v>161</v>
      </c>
      <c r="AT221" s="143" t="s">
        <v>156</v>
      </c>
      <c r="AU221" s="143" t="s">
        <v>99</v>
      </c>
      <c r="AY221" s="17" t="s">
        <v>154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99</v>
      </c>
      <c r="BK221" s="144">
        <f>ROUND(I221*H221,2)</f>
        <v>0</v>
      </c>
      <c r="BL221" s="17" t="s">
        <v>161</v>
      </c>
      <c r="BM221" s="143" t="s">
        <v>337</v>
      </c>
    </row>
    <row r="222" spans="2:65" s="14" customFormat="1">
      <c r="B222" s="173"/>
      <c r="D222" s="146" t="s">
        <v>175</v>
      </c>
      <c r="E222" s="174" t="s">
        <v>1</v>
      </c>
      <c r="F222" s="175" t="s">
        <v>338</v>
      </c>
      <c r="H222" s="174" t="s">
        <v>1</v>
      </c>
      <c r="I222" s="176"/>
      <c r="L222" s="173"/>
      <c r="M222" s="177"/>
      <c r="T222" s="178"/>
      <c r="AT222" s="174" t="s">
        <v>175</v>
      </c>
      <c r="AU222" s="174" t="s">
        <v>99</v>
      </c>
      <c r="AV222" s="14" t="s">
        <v>85</v>
      </c>
      <c r="AW222" s="14" t="s">
        <v>32</v>
      </c>
      <c r="AX222" s="14" t="s">
        <v>77</v>
      </c>
      <c r="AY222" s="174" t="s">
        <v>154</v>
      </c>
    </row>
    <row r="223" spans="2:65" s="12" customFormat="1">
      <c r="B223" s="145"/>
      <c r="D223" s="146" t="s">
        <v>175</v>
      </c>
      <c r="E223" s="147" t="s">
        <v>1</v>
      </c>
      <c r="F223" s="148" t="s">
        <v>339</v>
      </c>
      <c r="H223" s="149">
        <v>400.6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2" customFormat="1">
      <c r="B224" s="145"/>
      <c r="D224" s="146" t="s">
        <v>175</v>
      </c>
      <c r="E224" s="147" t="s">
        <v>1</v>
      </c>
      <c r="F224" s="148" t="s">
        <v>340</v>
      </c>
      <c r="H224" s="149">
        <v>262.10000000000002</v>
      </c>
      <c r="I224" s="150"/>
      <c r="L224" s="145"/>
      <c r="M224" s="151"/>
      <c r="T224" s="152"/>
      <c r="AT224" s="147" t="s">
        <v>175</v>
      </c>
      <c r="AU224" s="147" t="s">
        <v>99</v>
      </c>
      <c r="AV224" s="12" t="s">
        <v>99</v>
      </c>
      <c r="AW224" s="12" t="s">
        <v>32</v>
      </c>
      <c r="AX224" s="12" t="s">
        <v>77</v>
      </c>
      <c r="AY224" s="147" t="s">
        <v>154</v>
      </c>
    </row>
    <row r="225" spans="2:65" s="13" customFormat="1">
      <c r="B225" s="153"/>
      <c r="D225" s="146" t="s">
        <v>175</v>
      </c>
      <c r="E225" s="154" t="s">
        <v>1</v>
      </c>
      <c r="F225" s="155" t="s">
        <v>177</v>
      </c>
      <c r="H225" s="156">
        <v>662.7</v>
      </c>
      <c r="I225" s="157"/>
      <c r="L225" s="153"/>
      <c r="M225" s="158"/>
      <c r="T225" s="159"/>
      <c r="AT225" s="154" t="s">
        <v>175</v>
      </c>
      <c r="AU225" s="154" t="s">
        <v>99</v>
      </c>
      <c r="AV225" s="13" t="s">
        <v>161</v>
      </c>
      <c r="AW225" s="13" t="s">
        <v>32</v>
      </c>
      <c r="AX225" s="13" t="s">
        <v>85</v>
      </c>
      <c r="AY225" s="154" t="s">
        <v>154</v>
      </c>
    </row>
    <row r="226" spans="2:65" s="1" customFormat="1" ht="24.15" customHeight="1">
      <c r="B226" s="32"/>
      <c r="C226" s="132" t="s">
        <v>341</v>
      </c>
      <c r="D226" s="132" t="s">
        <v>156</v>
      </c>
      <c r="E226" s="133" t="s">
        <v>342</v>
      </c>
      <c r="F226" s="134" t="s">
        <v>343</v>
      </c>
      <c r="G226" s="135" t="s">
        <v>169</v>
      </c>
      <c r="H226" s="136">
        <v>486.72</v>
      </c>
      <c r="I226" s="137"/>
      <c r="J226" s="138">
        <f>ROUND(I226*H226,2)</f>
        <v>0</v>
      </c>
      <c r="K226" s="134" t="s">
        <v>160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0.25622</v>
      </c>
      <c r="R226" s="141">
        <f>Q226*H226</f>
        <v>124.7073984</v>
      </c>
      <c r="S226" s="141">
        <v>0</v>
      </c>
      <c r="T226" s="142">
        <f>S226*H226</f>
        <v>0</v>
      </c>
      <c r="AR226" s="143" t="s">
        <v>161</v>
      </c>
      <c r="AT226" s="143" t="s">
        <v>156</v>
      </c>
      <c r="AU226" s="143" t="s">
        <v>99</v>
      </c>
      <c r="AY226" s="17" t="s">
        <v>154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99</v>
      </c>
      <c r="BK226" s="144">
        <f>ROUND(I226*H226,2)</f>
        <v>0</v>
      </c>
      <c r="BL226" s="17" t="s">
        <v>161</v>
      </c>
      <c r="BM226" s="143" t="s">
        <v>344</v>
      </c>
    </row>
    <row r="227" spans="2:65" s="14" customFormat="1">
      <c r="B227" s="173"/>
      <c r="D227" s="146" t="s">
        <v>175</v>
      </c>
      <c r="E227" s="174" t="s">
        <v>1</v>
      </c>
      <c r="F227" s="175" t="s">
        <v>338</v>
      </c>
      <c r="H227" s="174" t="s">
        <v>1</v>
      </c>
      <c r="I227" s="176"/>
      <c r="L227" s="173"/>
      <c r="M227" s="177"/>
      <c r="T227" s="178"/>
      <c r="AT227" s="174" t="s">
        <v>175</v>
      </c>
      <c r="AU227" s="174" t="s">
        <v>99</v>
      </c>
      <c r="AV227" s="14" t="s">
        <v>85</v>
      </c>
      <c r="AW227" s="14" t="s">
        <v>32</v>
      </c>
      <c r="AX227" s="14" t="s">
        <v>77</v>
      </c>
      <c r="AY227" s="174" t="s">
        <v>154</v>
      </c>
    </row>
    <row r="228" spans="2:65" s="12" customFormat="1">
      <c r="B228" s="145"/>
      <c r="D228" s="146" t="s">
        <v>175</v>
      </c>
      <c r="E228" s="147" t="s">
        <v>1</v>
      </c>
      <c r="F228" s="148" t="s">
        <v>345</v>
      </c>
      <c r="H228" s="149">
        <v>394.32</v>
      </c>
      <c r="I228" s="150"/>
      <c r="L228" s="145"/>
      <c r="M228" s="151"/>
      <c r="T228" s="152"/>
      <c r="AT228" s="147" t="s">
        <v>175</v>
      </c>
      <c r="AU228" s="147" t="s">
        <v>99</v>
      </c>
      <c r="AV228" s="12" t="s">
        <v>99</v>
      </c>
      <c r="AW228" s="12" t="s">
        <v>32</v>
      </c>
      <c r="AX228" s="12" t="s">
        <v>77</v>
      </c>
      <c r="AY228" s="147" t="s">
        <v>154</v>
      </c>
    </row>
    <row r="229" spans="2:65" s="12" customFormat="1">
      <c r="B229" s="145"/>
      <c r="D229" s="146" t="s">
        <v>175</v>
      </c>
      <c r="E229" s="147" t="s">
        <v>1</v>
      </c>
      <c r="F229" s="148" t="s">
        <v>346</v>
      </c>
      <c r="H229" s="149">
        <v>92.4</v>
      </c>
      <c r="I229" s="150"/>
      <c r="L229" s="145"/>
      <c r="M229" s="151"/>
      <c r="T229" s="152"/>
      <c r="AT229" s="147" t="s">
        <v>175</v>
      </c>
      <c r="AU229" s="147" t="s">
        <v>99</v>
      </c>
      <c r="AV229" s="12" t="s">
        <v>99</v>
      </c>
      <c r="AW229" s="12" t="s">
        <v>32</v>
      </c>
      <c r="AX229" s="12" t="s">
        <v>77</v>
      </c>
      <c r="AY229" s="147" t="s">
        <v>154</v>
      </c>
    </row>
    <row r="230" spans="2:65" s="13" customFormat="1">
      <c r="B230" s="153"/>
      <c r="D230" s="146" t="s">
        <v>175</v>
      </c>
      <c r="E230" s="154" t="s">
        <v>1</v>
      </c>
      <c r="F230" s="155" t="s">
        <v>177</v>
      </c>
      <c r="H230" s="156">
        <v>486.72</v>
      </c>
      <c r="I230" s="157"/>
      <c r="L230" s="153"/>
      <c r="M230" s="158"/>
      <c r="T230" s="159"/>
      <c r="AT230" s="154" t="s">
        <v>175</v>
      </c>
      <c r="AU230" s="154" t="s">
        <v>99</v>
      </c>
      <c r="AV230" s="13" t="s">
        <v>161</v>
      </c>
      <c r="AW230" s="13" t="s">
        <v>32</v>
      </c>
      <c r="AX230" s="13" t="s">
        <v>85</v>
      </c>
      <c r="AY230" s="154" t="s">
        <v>154</v>
      </c>
    </row>
    <row r="231" spans="2:65" s="1" customFormat="1" ht="21.75" customHeight="1">
      <c r="B231" s="32"/>
      <c r="C231" s="132" t="s">
        <v>347</v>
      </c>
      <c r="D231" s="132" t="s">
        <v>156</v>
      </c>
      <c r="E231" s="133" t="s">
        <v>348</v>
      </c>
      <c r="F231" s="134" t="s">
        <v>349</v>
      </c>
      <c r="G231" s="135" t="s">
        <v>159</v>
      </c>
      <c r="H231" s="136">
        <v>10</v>
      </c>
      <c r="I231" s="137"/>
      <c r="J231" s="138">
        <f t="shared" ref="J231:J241" si="0">ROUND(I231*H231,2)</f>
        <v>0</v>
      </c>
      <c r="K231" s="134" t="s">
        <v>160</v>
      </c>
      <c r="L231" s="32"/>
      <c r="M231" s="139" t="s">
        <v>1</v>
      </c>
      <c r="N231" s="140" t="s">
        <v>43</v>
      </c>
      <c r="P231" s="141">
        <f t="shared" ref="P231:P241" si="1">O231*H231</f>
        <v>0</v>
      </c>
      <c r="Q231" s="141">
        <v>2.2780000000000002E-2</v>
      </c>
      <c r="R231" s="141">
        <f t="shared" ref="R231:R241" si="2">Q231*H231</f>
        <v>0.2278</v>
      </c>
      <c r="S231" s="141">
        <v>0</v>
      </c>
      <c r="T231" s="142">
        <f t="shared" ref="T231:T241" si="3">S231*H231</f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 t="shared" ref="BE231:BE241" si="4">IF(N231="základní",J231,0)</f>
        <v>0</v>
      </c>
      <c r="BF231" s="144">
        <f t="shared" ref="BF231:BF241" si="5">IF(N231="snížená",J231,0)</f>
        <v>0</v>
      </c>
      <c r="BG231" s="144">
        <f t="shared" ref="BG231:BG241" si="6">IF(N231="zákl. přenesená",J231,0)</f>
        <v>0</v>
      </c>
      <c r="BH231" s="144">
        <f t="shared" ref="BH231:BH241" si="7">IF(N231="sníž. přenesená",J231,0)</f>
        <v>0</v>
      </c>
      <c r="BI231" s="144">
        <f t="shared" ref="BI231:BI241" si="8">IF(N231="nulová",J231,0)</f>
        <v>0</v>
      </c>
      <c r="BJ231" s="17" t="s">
        <v>99</v>
      </c>
      <c r="BK231" s="144">
        <f t="shared" ref="BK231:BK241" si="9">ROUND(I231*H231,2)</f>
        <v>0</v>
      </c>
      <c r="BL231" s="17" t="s">
        <v>161</v>
      </c>
      <c r="BM231" s="143" t="s">
        <v>350</v>
      </c>
    </row>
    <row r="232" spans="2:65" s="1" customFormat="1" ht="21.75" customHeight="1">
      <c r="B232" s="32"/>
      <c r="C232" s="132" t="s">
        <v>351</v>
      </c>
      <c r="D232" s="132" t="s">
        <v>156</v>
      </c>
      <c r="E232" s="133" t="s">
        <v>352</v>
      </c>
      <c r="F232" s="134" t="s">
        <v>353</v>
      </c>
      <c r="G232" s="135" t="s">
        <v>159</v>
      </c>
      <c r="H232" s="136">
        <v>2</v>
      </c>
      <c r="I232" s="137"/>
      <c r="J232" s="138">
        <f t="shared" si="0"/>
        <v>0</v>
      </c>
      <c r="K232" s="134" t="s">
        <v>160</v>
      </c>
      <c r="L232" s="32"/>
      <c r="M232" s="139" t="s">
        <v>1</v>
      </c>
      <c r="N232" s="140" t="s">
        <v>43</v>
      </c>
      <c r="P232" s="141">
        <f t="shared" si="1"/>
        <v>0</v>
      </c>
      <c r="Q232" s="141">
        <v>2.7109999999999999E-2</v>
      </c>
      <c r="R232" s="141">
        <f t="shared" si="2"/>
        <v>5.4219999999999997E-2</v>
      </c>
      <c r="S232" s="141">
        <v>0</v>
      </c>
      <c r="T232" s="142">
        <f t="shared" si="3"/>
        <v>0</v>
      </c>
      <c r="AR232" s="143" t="s">
        <v>161</v>
      </c>
      <c r="AT232" s="143" t="s">
        <v>156</v>
      </c>
      <c r="AU232" s="143" t="s">
        <v>99</v>
      </c>
      <c r="AY232" s="17" t="s">
        <v>154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99</v>
      </c>
      <c r="BK232" s="144">
        <f t="shared" si="9"/>
        <v>0</v>
      </c>
      <c r="BL232" s="17" t="s">
        <v>161</v>
      </c>
      <c r="BM232" s="143" t="s">
        <v>354</v>
      </c>
    </row>
    <row r="233" spans="2:65" s="1" customFormat="1" ht="21.75" customHeight="1">
      <c r="B233" s="32"/>
      <c r="C233" s="132" t="s">
        <v>355</v>
      </c>
      <c r="D233" s="132" t="s">
        <v>156</v>
      </c>
      <c r="E233" s="133" t="s">
        <v>356</v>
      </c>
      <c r="F233" s="134" t="s">
        <v>357</v>
      </c>
      <c r="G233" s="135" t="s">
        <v>159</v>
      </c>
      <c r="H233" s="136">
        <v>3</v>
      </c>
      <c r="I233" s="137"/>
      <c r="J233" s="138">
        <f t="shared" si="0"/>
        <v>0</v>
      </c>
      <c r="K233" s="134" t="s">
        <v>160</v>
      </c>
      <c r="L233" s="32"/>
      <c r="M233" s="139" t="s">
        <v>1</v>
      </c>
      <c r="N233" s="140" t="s">
        <v>43</v>
      </c>
      <c r="P233" s="141">
        <f t="shared" si="1"/>
        <v>0</v>
      </c>
      <c r="Q233" s="141">
        <v>3.6549999999999999E-2</v>
      </c>
      <c r="R233" s="141">
        <f t="shared" si="2"/>
        <v>0.10965</v>
      </c>
      <c r="S233" s="141">
        <v>0</v>
      </c>
      <c r="T233" s="142">
        <f t="shared" si="3"/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99</v>
      </c>
      <c r="BK233" s="144">
        <f t="shared" si="9"/>
        <v>0</v>
      </c>
      <c r="BL233" s="17" t="s">
        <v>161</v>
      </c>
      <c r="BM233" s="143" t="s">
        <v>358</v>
      </c>
    </row>
    <row r="234" spans="2:65" s="1" customFormat="1" ht="21.75" customHeight="1">
      <c r="B234" s="32"/>
      <c r="C234" s="132" t="s">
        <v>359</v>
      </c>
      <c r="D234" s="132" t="s">
        <v>156</v>
      </c>
      <c r="E234" s="133" t="s">
        <v>360</v>
      </c>
      <c r="F234" s="134" t="s">
        <v>361</v>
      </c>
      <c r="G234" s="135" t="s">
        <v>159</v>
      </c>
      <c r="H234" s="136">
        <v>114</v>
      </c>
      <c r="I234" s="137"/>
      <c r="J234" s="138">
        <f t="shared" si="0"/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 t="shared" si="1"/>
        <v>0</v>
      </c>
      <c r="Q234" s="141">
        <v>5.4550000000000001E-2</v>
      </c>
      <c r="R234" s="141">
        <f t="shared" si="2"/>
        <v>6.2187000000000001</v>
      </c>
      <c r="S234" s="141">
        <v>0</v>
      </c>
      <c r="T234" s="142">
        <f t="shared" si="3"/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7" t="s">
        <v>99</v>
      </c>
      <c r="BK234" s="144">
        <f t="shared" si="9"/>
        <v>0</v>
      </c>
      <c r="BL234" s="17" t="s">
        <v>161</v>
      </c>
      <c r="BM234" s="143" t="s">
        <v>362</v>
      </c>
    </row>
    <row r="235" spans="2:65" s="1" customFormat="1" ht="21.75" customHeight="1">
      <c r="B235" s="32"/>
      <c r="C235" s="132" t="s">
        <v>363</v>
      </c>
      <c r="D235" s="132" t="s">
        <v>156</v>
      </c>
      <c r="E235" s="133" t="s">
        <v>364</v>
      </c>
      <c r="F235" s="134" t="s">
        <v>365</v>
      </c>
      <c r="G235" s="135" t="s">
        <v>159</v>
      </c>
      <c r="H235" s="136">
        <v>78</v>
      </c>
      <c r="I235" s="137"/>
      <c r="J235" s="138">
        <f t="shared" si="0"/>
        <v>0</v>
      </c>
      <c r="K235" s="134" t="s">
        <v>160</v>
      </c>
      <c r="L235" s="32"/>
      <c r="M235" s="139" t="s">
        <v>1</v>
      </c>
      <c r="N235" s="140" t="s">
        <v>43</v>
      </c>
      <c r="P235" s="141">
        <f t="shared" si="1"/>
        <v>0</v>
      </c>
      <c r="Q235" s="141">
        <v>7.2849999999999998E-2</v>
      </c>
      <c r="R235" s="141">
        <f t="shared" si="2"/>
        <v>5.6822999999999997</v>
      </c>
      <c r="S235" s="141">
        <v>0</v>
      </c>
      <c r="T235" s="142">
        <f t="shared" si="3"/>
        <v>0</v>
      </c>
      <c r="AR235" s="143" t="s">
        <v>161</v>
      </c>
      <c r="AT235" s="143" t="s">
        <v>156</v>
      </c>
      <c r="AU235" s="143" t="s">
        <v>99</v>
      </c>
      <c r="AY235" s="17" t="s">
        <v>154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7" t="s">
        <v>99</v>
      </c>
      <c r="BK235" s="144">
        <f t="shared" si="9"/>
        <v>0</v>
      </c>
      <c r="BL235" s="17" t="s">
        <v>161</v>
      </c>
      <c r="BM235" s="143" t="s">
        <v>366</v>
      </c>
    </row>
    <row r="236" spans="2:65" s="1" customFormat="1" ht="21.75" customHeight="1">
      <c r="B236" s="32"/>
      <c r="C236" s="132" t="s">
        <v>367</v>
      </c>
      <c r="D236" s="132" t="s">
        <v>156</v>
      </c>
      <c r="E236" s="133" t="s">
        <v>368</v>
      </c>
      <c r="F236" s="134" t="s">
        <v>369</v>
      </c>
      <c r="G236" s="135" t="s">
        <v>159</v>
      </c>
      <c r="H236" s="136">
        <v>12</v>
      </c>
      <c r="I236" s="137"/>
      <c r="J236" s="138">
        <f t="shared" si="0"/>
        <v>0</v>
      </c>
      <c r="K236" s="134" t="s">
        <v>160</v>
      </c>
      <c r="L236" s="32"/>
      <c r="M236" s="139" t="s">
        <v>1</v>
      </c>
      <c r="N236" s="140" t="s">
        <v>43</v>
      </c>
      <c r="P236" s="141">
        <f t="shared" si="1"/>
        <v>0</v>
      </c>
      <c r="Q236" s="141">
        <v>8.1850000000000006E-2</v>
      </c>
      <c r="R236" s="141">
        <f t="shared" si="2"/>
        <v>0.98220000000000007</v>
      </c>
      <c r="S236" s="141">
        <v>0</v>
      </c>
      <c r="T236" s="142">
        <f t="shared" si="3"/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7" t="s">
        <v>99</v>
      </c>
      <c r="BK236" s="144">
        <f t="shared" si="9"/>
        <v>0</v>
      </c>
      <c r="BL236" s="17" t="s">
        <v>161</v>
      </c>
      <c r="BM236" s="143" t="s">
        <v>370</v>
      </c>
    </row>
    <row r="237" spans="2:65" s="1" customFormat="1" ht="21.75" customHeight="1">
      <c r="B237" s="32"/>
      <c r="C237" s="132" t="s">
        <v>371</v>
      </c>
      <c r="D237" s="132" t="s">
        <v>156</v>
      </c>
      <c r="E237" s="133" t="s">
        <v>372</v>
      </c>
      <c r="F237" s="134" t="s">
        <v>373</v>
      </c>
      <c r="G237" s="135" t="s">
        <v>159</v>
      </c>
      <c r="H237" s="136">
        <v>18</v>
      </c>
      <c r="I237" s="137"/>
      <c r="J237" s="138">
        <f t="shared" si="0"/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 t="shared" si="1"/>
        <v>0</v>
      </c>
      <c r="Q237" s="141">
        <v>9.1050000000000006E-2</v>
      </c>
      <c r="R237" s="141">
        <f t="shared" si="2"/>
        <v>1.6389</v>
      </c>
      <c r="S237" s="141">
        <v>0</v>
      </c>
      <c r="T237" s="142">
        <f t="shared" si="3"/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 t="shared" si="4"/>
        <v>0</v>
      </c>
      <c r="BF237" s="144">
        <f t="shared" si="5"/>
        <v>0</v>
      </c>
      <c r="BG237" s="144">
        <f t="shared" si="6"/>
        <v>0</v>
      </c>
      <c r="BH237" s="144">
        <f t="shared" si="7"/>
        <v>0</v>
      </c>
      <c r="BI237" s="144">
        <f t="shared" si="8"/>
        <v>0</v>
      </c>
      <c r="BJ237" s="17" t="s">
        <v>99</v>
      </c>
      <c r="BK237" s="144">
        <f t="shared" si="9"/>
        <v>0</v>
      </c>
      <c r="BL237" s="17" t="s">
        <v>161</v>
      </c>
      <c r="BM237" s="143" t="s">
        <v>374</v>
      </c>
    </row>
    <row r="238" spans="2:65" s="1" customFormat="1" ht="24.15" customHeight="1">
      <c r="B238" s="32"/>
      <c r="C238" s="132" t="s">
        <v>375</v>
      </c>
      <c r="D238" s="132" t="s">
        <v>156</v>
      </c>
      <c r="E238" s="133" t="s">
        <v>376</v>
      </c>
      <c r="F238" s="134" t="s">
        <v>377</v>
      </c>
      <c r="G238" s="135" t="s">
        <v>159</v>
      </c>
      <c r="H238" s="136">
        <v>1</v>
      </c>
      <c r="I238" s="137"/>
      <c r="J238" s="138">
        <f t="shared" si="0"/>
        <v>0</v>
      </c>
      <c r="K238" s="134" t="s">
        <v>160</v>
      </c>
      <c r="L238" s="32"/>
      <c r="M238" s="139" t="s">
        <v>1</v>
      </c>
      <c r="N238" s="140" t="s">
        <v>43</v>
      </c>
      <c r="P238" s="141">
        <f t="shared" si="1"/>
        <v>0</v>
      </c>
      <c r="Q238" s="141">
        <v>0.65415000000000001</v>
      </c>
      <c r="R238" s="141">
        <f t="shared" si="2"/>
        <v>0.65415000000000001</v>
      </c>
      <c r="S238" s="141">
        <v>0</v>
      </c>
      <c r="T238" s="142">
        <f t="shared" si="3"/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 t="shared" si="4"/>
        <v>0</v>
      </c>
      <c r="BF238" s="144">
        <f t="shared" si="5"/>
        <v>0</v>
      </c>
      <c r="BG238" s="144">
        <f t="shared" si="6"/>
        <v>0</v>
      </c>
      <c r="BH238" s="144">
        <f t="shared" si="7"/>
        <v>0</v>
      </c>
      <c r="BI238" s="144">
        <f t="shared" si="8"/>
        <v>0</v>
      </c>
      <c r="BJ238" s="17" t="s">
        <v>99</v>
      </c>
      <c r="BK238" s="144">
        <f t="shared" si="9"/>
        <v>0</v>
      </c>
      <c r="BL238" s="17" t="s">
        <v>161</v>
      </c>
      <c r="BM238" s="143" t="s">
        <v>378</v>
      </c>
    </row>
    <row r="239" spans="2:65" s="1" customFormat="1" ht="24.15" customHeight="1">
      <c r="B239" s="32"/>
      <c r="C239" s="132" t="s">
        <v>379</v>
      </c>
      <c r="D239" s="132" t="s">
        <v>156</v>
      </c>
      <c r="E239" s="133" t="s">
        <v>380</v>
      </c>
      <c r="F239" s="134" t="s">
        <v>381</v>
      </c>
      <c r="G239" s="135" t="s">
        <v>159</v>
      </c>
      <c r="H239" s="136">
        <v>3</v>
      </c>
      <c r="I239" s="137"/>
      <c r="J239" s="138">
        <f t="shared" si="0"/>
        <v>0</v>
      </c>
      <c r="K239" s="134" t="s">
        <v>160</v>
      </c>
      <c r="L239" s="32"/>
      <c r="M239" s="139" t="s">
        <v>1</v>
      </c>
      <c r="N239" s="140" t="s">
        <v>43</v>
      </c>
      <c r="P239" s="141">
        <f t="shared" si="1"/>
        <v>0</v>
      </c>
      <c r="Q239" s="141">
        <v>0.69821</v>
      </c>
      <c r="R239" s="141">
        <f t="shared" si="2"/>
        <v>2.09463</v>
      </c>
      <c r="S239" s="141">
        <v>0</v>
      </c>
      <c r="T239" s="142">
        <f t="shared" si="3"/>
        <v>0</v>
      </c>
      <c r="AR239" s="143" t="s">
        <v>161</v>
      </c>
      <c r="AT239" s="143" t="s">
        <v>156</v>
      </c>
      <c r="AU239" s="143" t="s">
        <v>99</v>
      </c>
      <c r="AY239" s="17" t="s">
        <v>154</v>
      </c>
      <c r="BE239" s="144">
        <f t="shared" si="4"/>
        <v>0</v>
      </c>
      <c r="BF239" s="144">
        <f t="shared" si="5"/>
        <v>0</v>
      </c>
      <c r="BG239" s="144">
        <f t="shared" si="6"/>
        <v>0</v>
      </c>
      <c r="BH239" s="144">
        <f t="shared" si="7"/>
        <v>0</v>
      </c>
      <c r="BI239" s="144">
        <f t="shared" si="8"/>
        <v>0</v>
      </c>
      <c r="BJ239" s="17" t="s">
        <v>99</v>
      </c>
      <c r="BK239" s="144">
        <f t="shared" si="9"/>
        <v>0</v>
      </c>
      <c r="BL239" s="17" t="s">
        <v>161</v>
      </c>
      <c r="BM239" s="143" t="s">
        <v>382</v>
      </c>
    </row>
    <row r="240" spans="2:65" s="1" customFormat="1" ht="24.15" customHeight="1">
      <c r="B240" s="32"/>
      <c r="C240" s="132" t="s">
        <v>383</v>
      </c>
      <c r="D240" s="132" t="s">
        <v>156</v>
      </c>
      <c r="E240" s="133" t="s">
        <v>384</v>
      </c>
      <c r="F240" s="134" t="s">
        <v>385</v>
      </c>
      <c r="G240" s="135" t="s">
        <v>256</v>
      </c>
      <c r="H240" s="136">
        <v>134</v>
      </c>
      <c r="I240" s="137"/>
      <c r="J240" s="138">
        <f t="shared" si="0"/>
        <v>0</v>
      </c>
      <c r="K240" s="134" t="s">
        <v>160</v>
      </c>
      <c r="L240" s="32"/>
      <c r="M240" s="139" t="s">
        <v>1</v>
      </c>
      <c r="N240" s="140" t="s">
        <v>43</v>
      </c>
      <c r="P240" s="141">
        <f t="shared" si="1"/>
        <v>0</v>
      </c>
      <c r="Q240" s="141">
        <v>1.1E-4</v>
      </c>
      <c r="R240" s="141">
        <f t="shared" si="2"/>
        <v>1.4740000000000001E-2</v>
      </c>
      <c r="S240" s="141">
        <v>0</v>
      </c>
      <c r="T240" s="142">
        <f t="shared" si="3"/>
        <v>0</v>
      </c>
      <c r="AR240" s="143" t="s">
        <v>161</v>
      </c>
      <c r="AT240" s="143" t="s">
        <v>156</v>
      </c>
      <c r="AU240" s="143" t="s">
        <v>99</v>
      </c>
      <c r="AY240" s="17" t="s">
        <v>154</v>
      </c>
      <c r="BE240" s="144">
        <f t="shared" si="4"/>
        <v>0</v>
      </c>
      <c r="BF240" s="144">
        <f t="shared" si="5"/>
        <v>0</v>
      </c>
      <c r="BG240" s="144">
        <f t="shared" si="6"/>
        <v>0</v>
      </c>
      <c r="BH240" s="144">
        <f t="shared" si="7"/>
        <v>0</v>
      </c>
      <c r="BI240" s="144">
        <f t="shared" si="8"/>
        <v>0</v>
      </c>
      <c r="BJ240" s="17" t="s">
        <v>99</v>
      </c>
      <c r="BK240" s="144">
        <f t="shared" si="9"/>
        <v>0</v>
      </c>
      <c r="BL240" s="17" t="s">
        <v>161</v>
      </c>
      <c r="BM240" s="143" t="s">
        <v>386</v>
      </c>
    </row>
    <row r="241" spans="2:65" s="1" customFormat="1" ht="24.15" customHeight="1">
      <c r="B241" s="32"/>
      <c r="C241" s="132" t="s">
        <v>387</v>
      </c>
      <c r="D241" s="132" t="s">
        <v>156</v>
      </c>
      <c r="E241" s="133" t="s">
        <v>388</v>
      </c>
      <c r="F241" s="134" t="s">
        <v>389</v>
      </c>
      <c r="G241" s="135" t="s">
        <v>169</v>
      </c>
      <c r="H241" s="136">
        <v>170.6</v>
      </c>
      <c r="I241" s="137"/>
      <c r="J241" s="138">
        <f t="shared" si="0"/>
        <v>0</v>
      </c>
      <c r="K241" s="134" t="s">
        <v>160</v>
      </c>
      <c r="L241" s="32"/>
      <c r="M241" s="139" t="s">
        <v>1</v>
      </c>
      <c r="N241" s="140" t="s">
        <v>43</v>
      </c>
      <c r="P241" s="141">
        <f t="shared" si="1"/>
        <v>0</v>
      </c>
      <c r="Q241" s="141">
        <v>6.5280000000000005E-2</v>
      </c>
      <c r="R241" s="141">
        <f t="shared" si="2"/>
        <v>11.136768</v>
      </c>
      <c r="S241" s="141">
        <v>0</v>
      </c>
      <c r="T241" s="142">
        <f t="shared" si="3"/>
        <v>0</v>
      </c>
      <c r="AR241" s="143" t="s">
        <v>161</v>
      </c>
      <c r="AT241" s="143" t="s">
        <v>156</v>
      </c>
      <c r="AU241" s="143" t="s">
        <v>99</v>
      </c>
      <c r="AY241" s="17" t="s">
        <v>154</v>
      </c>
      <c r="BE241" s="144">
        <f t="shared" si="4"/>
        <v>0</v>
      </c>
      <c r="BF241" s="144">
        <f t="shared" si="5"/>
        <v>0</v>
      </c>
      <c r="BG241" s="144">
        <f t="shared" si="6"/>
        <v>0</v>
      </c>
      <c r="BH241" s="144">
        <f t="shared" si="7"/>
        <v>0</v>
      </c>
      <c r="BI241" s="144">
        <f t="shared" si="8"/>
        <v>0</v>
      </c>
      <c r="BJ241" s="17" t="s">
        <v>99</v>
      </c>
      <c r="BK241" s="144">
        <f t="shared" si="9"/>
        <v>0</v>
      </c>
      <c r="BL241" s="17" t="s">
        <v>161</v>
      </c>
      <c r="BM241" s="143" t="s">
        <v>390</v>
      </c>
    </row>
    <row r="242" spans="2:65" s="14" customFormat="1">
      <c r="B242" s="173"/>
      <c r="D242" s="146" t="s">
        <v>175</v>
      </c>
      <c r="E242" s="174" t="s">
        <v>1</v>
      </c>
      <c r="F242" s="175" t="s">
        <v>338</v>
      </c>
      <c r="H242" s="174" t="s">
        <v>1</v>
      </c>
      <c r="I242" s="176"/>
      <c r="L242" s="173"/>
      <c r="M242" s="177"/>
      <c r="T242" s="178"/>
      <c r="AT242" s="174" t="s">
        <v>175</v>
      </c>
      <c r="AU242" s="174" t="s">
        <v>99</v>
      </c>
      <c r="AV242" s="14" t="s">
        <v>85</v>
      </c>
      <c r="AW242" s="14" t="s">
        <v>32</v>
      </c>
      <c r="AX242" s="14" t="s">
        <v>77</v>
      </c>
      <c r="AY242" s="174" t="s">
        <v>154</v>
      </c>
    </row>
    <row r="243" spans="2:65" s="12" customFormat="1">
      <c r="B243" s="145"/>
      <c r="D243" s="146" t="s">
        <v>175</v>
      </c>
      <c r="E243" s="147" t="s">
        <v>1</v>
      </c>
      <c r="F243" s="148" t="s">
        <v>391</v>
      </c>
      <c r="H243" s="149">
        <v>170.6</v>
      </c>
      <c r="I243" s="150"/>
      <c r="L243" s="145"/>
      <c r="M243" s="151"/>
      <c r="T243" s="152"/>
      <c r="AT243" s="147" t="s">
        <v>175</v>
      </c>
      <c r="AU243" s="147" t="s">
        <v>99</v>
      </c>
      <c r="AV243" s="12" t="s">
        <v>99</v>
      </c>
      <c r="AW243" s="12" t="s">
        <v>32</v>
      </c>
      <c r="AX243" s="12" t="s">
        <v>77</v>
      </c>
      <c r="AY243" s="147" t="s">
        <v>154</v>
      </c>
    </row>
    <row r="244" spans="2:65" s="13" customFormat="1">
      <c r="B244" s="153"/>
      <c r="D244" s="146" t="s">
        <v>175</v>
      </c>
      <c r="E244" s="154" t="s">
        <v>1</v>
      </c>
      <c r="F244" s="155" t="s">
        <v>177</v>
      </c>
      <c r="H244" s="156">
        <v>170.6</v>
      </c>
      <c r="I244" s="157"/>
      <c r="L244" s="153"/>
      <c r="M244" s="158"/>
      <c r="T244" s="159"/>
      <c r="AT244" s="154" t="s">
        <v>175</v>
      </c>
      <c r="AU244" s="154" t="s">
        <v>99</v>
      </c>
      <c r="AV244" s="13" t="s">
        <v>161</v>
      </c>
      <c r="AW244" s="13" t="s">
        <v>32</v>
      </c>
      <c r="AX244" s="13" t="s">
        <v>85</v>
      </c>
      <c r="AY244" s="154" t="s">
        <v>154</v>
      </c>
    </row>
    <row r="245" spans="2:65" s="1" customFormat="1" ht="33" customHeight="1">
      <c r="B245" s="32"/>
      <c r="C245" s="132" t="s">
        <v>392</v>
      </c>
      <c r="D245" s="132" t="s">
        <v>156</v>
      </c>
      <c r="E245" s="133" t="s">
        <v>393</v>
      </c>
      <c r="F245" s="134" t="s">
        <v>394</v>
      </c>
      <c r="G245" s="135" t="s">
        <v>169</v>
      </c>
      <c r="H245" s="136">
        <v>424.1</v>
      </c>
      <c r="I245" s="137"/>
      <c r="J245" s="138">
        <f>ROUND(I245*H245,2)</f>
        <v>0</v>
      </c>
      <c r="K245" s="134" t="s">
        <v>160</v>
      </c>
      <c r="L245" s="32"/>
      <c r="M245" s="139" t="s">
        <v>1</v>
      </c>
      <c r="N245" s="140" t="s">
        <v>43</v>
      </c>
      <c r="P245" s="141">
        <f>O245*H245</f>
        <v>0</v>
      </c>
      <c r="Q245" s="141">
        <v>0.12315</v>
      </c>
      <c r="R245" s="141">
        <f>Q245*H245</f>
        <v>52.227915000000003</v>
      </c>
      <c r="S245" s="141">
        <v>0</v>
      </c>
      <c r="T245" s="142">
        <f>S245*H245</f>
        <v>0</v>
      </c>
      <c r="AR245" s="143" t="s">
        <v>161</v>
      </c>
      <c r="AT245" s="143" t="s">
        <v>156</v>
      </c>
      <c r="AU245" s="143" t="s">
        <v>99</v>
      </c>
      <c r="AY245" s="17" t="s">
        <v>154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99</v>
      </c>
      <c r="BK245" s="144">
        <f>ROUND(I245*H245,2)</f>
        <v>0</v>
      </c>
      <c r="BL245" s="17" t="s">
        <v>161</v>
      </c>
      <c r="BM245" s="143" t="s">
        <v>395</v>
      </c>
    </row>
    <row r="246" spans="2:65" s="14" customFormat="1">
      <c r="B246" s="173"/>
      <c r="D246" s="146" t="s">
        <v>175</v>
      </c>
      <c r="E246" s="174" t="s">
        <v>1</v>
      </c>
      <c r="F246" s="175" t="s">
        <v>338</v>
      </c>
      <c r="H246" s="174" t="s">
        <v>1</v>
      </c>
      <c r="I246" s="176"/>
      <c r="L246" s="173"/>
      <c r="M246" s="177"/>
      <c r="T246" s="178"/>
      <c r="AT246" s="174" t="s">
        <v>175</v>
      </c>
      <c r="AU246" s="174" t="s">
        <v>99</v>
      </c>
      <c r="AV246" s="14" t="s">
        <v>85</v>
      </c>
      <c r="AW246" s="14" t="s">
        <v>32</v>
      </c>
      <c r="AX246" s="14" t="s">
        <v>77</v>
      </c>
      <c r="AY246" s="174" t="s">
        <v>154</v>
      </c>
    </row>
    <row r="247" spans="2:65" s="12" customFormat="1">
      <c r="B247" s="145"/>
      <c r="D247" s="146" t="s">
        <v>175</v>
      </c>
      <c r="E247" s="147" t="s">
        <v>1</v>
      </c>
      <c r="F247" s="148" t="s">
        <v>396</v>
      </c>
      <c r="H247" s="149">
        <v>312.3</v>
      </c>
      <c r="I247" s="150"/>
      <c r="L247" s="145"/>
      <c r="M247" s="151"/>
      <c r="T247" s="152"/>
      <c r="AT247" s="147" t="s">
        <v>175</v>
      </c>
      <c r="AU247" s="147" t="s">
        <v>99</v>
      </c>
      <c r="AV247" s="12" t="s">
        <v>99</v>
      </c>
      <c r="AW247" s="12" t="s">
        <v>32</v>
      </c>
      <c r="AX247" s="12" t="s">
        <v>77</v>
      </c>
      <c r="AY247" s="147" t="s">
        <v>154</v>
      </c>
    </row>
    <row r="248" spans="2:65" s="12" customFormat="1">
      <c r="B248" s="145"/>
      <c r="D248" s="146" t="s">
        <v>175</v>
      </c>
      <c r="E248" s="147" t="s">
        <v>1</v>
      </c>
      <c r="F248" s="148" t="s">
        <v>397</v>
      </c>
      <c r="H248" s="149">
        <v>111.8</v>
      </c>
      <c r="I248" s="150"/>
      <c r="L248" s="145"/>
      <c r="M248" s="151"/>
      <c r="T248" s="152"/>
      <c r="AT248" s="147" t="s">
        <v>175</v>
      </c>
      <c r="AU248" s="147" t="s">
        <v>99</v>
      </c>
      <c r="AV248" s="12" t="s">
        <v>99</v>
      </c>
      <c r="AW248" s="12" t="s">
        <v>32</v>
      </c>
      <c r="AX248" s="12" t="s">
        <v>77</v>
      </c>
      <c r="AY248" s="147" t="s">
        <v>154</v>
      </c>
    </row>
    <row r="249" spans="2:65" s="13" customFormat="1">
      <c r="B249" s="153"/>
      <c r="D249" s="146" t="s">
        <v>175</v>
      </c>
      <c r="E249" s="154" t="s">
        <v>1</v>
      </c>
      <c r="F249" s="155" t="s">
        <v>177</v>
      </c>
      <c r="H249" s="156">
        <v>424.1</v>
      </c>
      <c r="I249" s="157"/>
      <c r="L249" s="153"/>
      <c r="M249" s="158"/>
      <c r="T249" s="159"/>
      <c r="AT249" s="154" t="s">
        <v>175</v>
      </c>
      <c r="AU249" s="154" t="s">
        <v>99</v>
      </c>
      <c r="AV249" s="13" t="s">
        <v>161</v>
      </c>
      <c r="AW249" s="13" t="s">
        <v>32</v>
      </c>
      <c r="AX249" s="13" t="s">
        <v>85</v>
      </c>
      <c r="AY249" s="154" t="s">
        <v>154</v>
      </c>
    </row>
    <row r="250" spans="2:65" s="1" customFormat="1" ht="21.75" customHeight="1">
      <c r="B250" s="32"/>
      <c r="C250" s="132" t="s">
        <v>398</v>
      </c>
      <c r="D250" s="132" t="s">
        <v>156</v>
      </c>
      <c r="E250" s="133" t="s">
        <v>399</v>
      </c>
      <c r="F250" s="134" t="s">
        <v>400</v>
      </c>
      <c r="G250" s="135" t="s">
        <v>256</v>
      </c>
      <c r="H250" s="136">
        <v>9</v>
      </c>
      <c r="I250" s="137"/>
      <c r="J250" s="138">
        <f>ROUND(I250*H250,2)</f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1.47E-3</v>
      </c>
      <c r="R250" s="141">
        <f>Q250*H250</f>
        <v>1.3229999999999999E-2</v>
      </c>
      <c r="S250" s="141">
        <v>0</v>
      </c>
      <c r="T250" s="142">
        <f>S250*H250</f>
        <v>0</v>
      </c>
      <c r="AR250" s="143" t="s">
        <v>161</v>
      </c>
      <c r="AT250" s="143" t="s">
        <v>156</v>
      </c>
      <c r="AU250" s="143" t="s">
        <v>99</v>
      </c>
      <c r="AY250" s="17" t="s">
        <v>154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99</v>
      </c>
      <c r="BK250" s="144">
        <f>ROUND(I250*H250,2)</f>
        <v>0</v>
      </c>
      <c r="BL250" s="17" t="s">
        <v>161</v>
      </c>
      <c r="BM250" s="143" t="s">
        <v>401</v>
      </c>
    </row>
    <row r="251" spans="2:65" s="11" customFormat="1" ht="22.95" customHeight="1">
      <c r="B251" s="120"/>
      <c r="D251" s="121" t="s">
        <v>76</v>
      </c>
      <c r="E251" s="130" t="s">
        <v>161</v>
      </c>
      <c r="F251" s="130" t="s">
        <v>402</v>
      </c>
      <c r="I251" s="123"/>
      <c r="J251" s="131">
        <f>BK251</f>
        <v>0</v>
      </c>
      <c r="L251" s="120"/>
      <c r="M251" s="125"/>
      <c r="P251" s="126">
        <f>SUM(P252:P283)</f>
        <v>0</v>
      </c>
      <c r="R251" s="126">
        <f>SUM(R252:R283)</f>
        <v>652.26118111000005</v>
      </c>
      <c r="T251" s="127">
        <f>SUM(T252:T283)</f>
        <v>0</v>
      </c>
      <c r="AR251" s="121" t="s">
        <v>85</v>
      </c>
      <c r="AT251" s="128" t="s">
        <v>76</v>
      </c>
      <c r="AU251" s="128" t="s">
        <v>85</v>
      </c>
      <c r="AY251" s="121" t="s">
        <v>154</v>
      </c>
      <c r="BK251" s="129">
        <f>SUM(BK252:BK283)</f>
        <v>0</v>
      </c>
    </row>
    <row r="252" spans="2:65" s="1" customFormat="1" ht="16.5" customHeight="1">
      <c r="B252" s="32"/>
      <c r="C252" s="132" t="s">
        <v>403</v>
      </c>
      <c r="D252" s="132" t="s">
        <v>156</v>
      </c>
      <c r="E252" s="133" t="s">
        <v>404</v>
      </c>
      <c r="F252" s="134" t="s">
        <v>405</v>
      </c>
      <c r="G252" s="135" t="s">
        <v>173</v>
      </c>
      <c r="H252" s="136">
        <v>183.46100000000001</v>
      </c>
      <c r="I252" s="137"/>
      <c r="J252" s="138">
        <f t="shared" ref="J252:J259" si="10">ROUND(I252*H252,2)</f>
        <v>0</v>
      </c>
      <c r="K252" s="134" t="s">
        <v>160</v>
      </c>
      <c r="L252" s="32"/>
      <c r="M252" s="139" t="s">
        <v>1</v>
      </c>
      <c r="N252" s="140" t="s">
        <v>43</v>
      </c>
      <c r="P252" s="141">
        <f t="shared" ref="P252:P259" si="11">O252*H252</f>
        <v>0</v>
      </c>
      <c r="Q252" s="141">
        <v>2.45343</v>
      </c>
      <c r="R252" s="141">
        <f t="shared" ref="R252:R259" si="12">Q252*H252</f>
        <v>450.10872123000001</v>
      </c>
      <c r="S252" s="141">
        <v>0</v>
      </c>
      <c r="T252" s="142">
        <f t="shared" ref="T252:T259" si="13">S252*H252</f>
        <v>0</v>
      </c>
      <c r="AR252" s="143" t="s">
        <v>161</v>
      </c>
      <c r="AT252" s="143" t="s">
        <v>156</v>
      </c>
      <c r="AU252" s="143" t="s">
        <v>99</v>
      </c>
      <c r="AY252" s="17" t="s">
        <v>154</v>
      </c>
      <c r="BE252" s="144">
        <f t="shared" ref="BE252:BE259" si="14">IF(N252="základní",J252,0)</f>
        <v>0</v>
      </c>
      <c r="BF252" s="144">
        <f t="shared" ref="BF252:BF259" si="15">IF(N252="snížená",J252,0)</f>
        <v>0</v>
      </c>
      <c r="BG252" s="144">
        <f t="shared" ref="BG252:BG259" si="16">IF(N252="zákl. přenesená",J252,0)</f>
        <v>0</v>
      </c>
      <c r="BH252" s="144">
        <f t="shared" ref="BH252:BH259" si="17">IF(N252="sníž. přenesená",J252,0)</f>
        <v>0</v>
      </c>
      <c r="BI252" s="144">
        <f t="shared" ref="BI252:BI259" si="18">IF(N252="nulová",J252,0)</f>
        <v>0</v>
      </c>
      <c r="BJ252" s="17" t="s">
        <v>99</v>
      </c>
      <c r="BK252" s="144">
        <f t="shared" ref="BK252:BK259" si="19">ROUND(I252*H252,2)</f>
        <v>0</v>
      </c>
      <c r="BL252" s="17" t="s">
        <v>161</v>
      </c>
      <c r="BM252" s="143" t="s">
        <v>406</v>
      </c>
    </row>
    <row r="253" spans="2:65" s="1" customFormat="1" ht="24.15" customHeight="1">
      <c r="B253" s="32"/>
      <c r="C253" s="132" t="s">
        <v>407</v>
      </c>
      <c r="D253" s="132" t="s">
        <v>156</v>
      </c>
      <c r="E253" s="133" t="s">
        <v>408</v>
      </c>
      <c r="F253" s="134" t="s">
        <v>409</v>
      </c>
      <c r="G253" s="135" t="s">
        <v>169</v>
      </c>
      <c r="H253" s="136">
        <v>777.125</v>
      </c>
      <c r="I253" s="137"/>
      <c r="J253" s="138">
        <f t="shared" si="10"/>
        <v>0</v>
      </c>
      <c r="K253" s="134" t="s">
        <v>160</v>
      </c>
      <c r="L253" s="32"/>
      <c r="M253" s="139" t="s">
        <v>1</v>
      </c>
      <c r="N253" s="140" t="s">
        <v>43</v>
      </c>
      <c r="P253" s="141">
        <f t="shared" si="11"/>
        <v>0</v>
      </c>
      <c r="Q253" s="141">
        <v>5.3299999999999997E-3</v>
      </c>
      <c r="R253" s="141">
        <f t="shared" si="12"/>
        <v>4.1420762499999997</v>
      </c>
      <c r="S253" s="141">
        <v>0</v>
      </c>
      <c r="T253" s="142">
        <f t="shared" si="13"/>
        <v>0</v>
      </c>
      <c r="AR253" s="143" t="s">
        <v>161</v>
      </c>
      <c r="AT253" s="143" t="s">
        <v>156</v>
      </c>
      <c r="AU253" s="143" t="s">
        <v>99</v>
      </c>
      <c r="AY253" s="17" t="s">
        <v>154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7" t="s">
        <v>99</v>
      </c>
      <c r="BK253" s="144">
        <f t="shared" si="19"/>
        <v>0</v>
      </c>
      <c r="BL253" s="17" t="s">
        <v>161</v>
      </c>
      <c r="BM253" s="143" t="s">
        <v>410</v>
      </c>
    </row>
    <row r="254" spans="2:65" s="1" customFormat="1" ht="24.15" customHeight="1">
      <c r="B254" s="32"/>
      <c r="C254" s="132" t="s">
        <v>411</v>
      </c>
      <c r="D254" s="132" t="s">
        <v>156</v>
      </c>
      <c r="E254" s="133" t="s">
        <v>412</v>
      </c>
      <c r="F254" s="134" t="s">
        <v>413</v>
      </c>
      <c r="G254" s="135" t="s">
        <v>169</v>
      </c>
      <c r="H254" s="136">
        <v>777.125</v>
      </c>
      <c r="I254" s="137"/>
      <c r="J254" s="138">
        <f t="shared" si="10"/>
        <v>0</v>
      </c>
      <c r="K254" s="134" t="s">
        <v>160</v>
      </c>
      <c r="L254" s="32"/>
      <c r="M254" s="139" t="s">
        <v>1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161</v>
      </c>
      <c r="AT254" s="143" t="s">
        <v>156</v>
      </c>
      <c r="AU254" s="143" t="s">
        <v>99</v>
      </c>
      <c r="AY254" s="17" t="s">
        <v>154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7" t="s">
        <v>99</v>
      </c>
      <c r="BK254" s="144">
        <f t="shared" si="19"/>
        <v>0</v>
      </c>
      <c r="BL254" s="17" t="s">
        <v>161</v>
      </c>
      <c r="BM254" s="143" t="s">
        <v>414</v>
      </c>
    </row>
    <row r="255" spans="2:65" s="1" customFormat="1" ht="24.15" customHeight="1">
      <c r="B255" s="32"/>
      <c r="C255" s="132" t="s">
        <v>415</v>
      </c>
      <c r="D255" s="132" t="s">
        <v>156</v>
      </c>
      <c r="E255" s="133" t="s">
        <v>416</v>
      </c>
      <c r="F255" s="134" t="s">
        <v>417</v>
      </c>
      <c r="G255" s="135" t="s">
        <v>169</v>
      </c>
      <c r="H255" s="136">
        <v>30.783999999999999</v>
      </c>
      <c r="I255" s="137"/>
      <c r="J255" s="138">
        <f t="shared" si="10"/>
        <v>0</v>
      </c>
      <c r="K255" s="134" t="s">
        <v>160</v>
      </c>
      <c r="L255" s="32"/>
      <c r="M255" s="139" t="s">
        <v>1</v>
      </c>
      <c r="N255" s="140" t="s">
        <v>43</v>
      </c>
      <c r="P255" s="141">
        <f t="shared" si="11"/>
        <v>0</v>
      </c>
      <c r="Q255" s="141">
        <v>8.0999999999999996E-4</v>
      </c>
      <c r="R255" s="141">
        <f t="shared" si="12"/>
        <v>2.4935039999999999E-2</v>
      </c>
      <c r="S255" s="141">
        <v>0</v>
      </c>
      <c r="T255" s="142">
        <f t="shared" si="13"/>
        <v>0</v>
      </c>
      <c r="AR255" s="143" t="s">
        <v>161</v>
      </c>
      <c r="AT255" s="143" t="s">
        <v>156</v>
      </c>
      <c r="AU255" s="143" t="s">
        <v>99</v>
      </c>
      <c r="AY255" s="17" t="s">
        <v>154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7" t="s">
        <v>99</v>
      </c>
      <c r="BK255" s="144">
        <f t="shared" si="19"/>
        <v>0</v>
      </c>
      <c r="BL255" s="17" t="s">
        <v>161</v>
      </c>
      <c r="BM255" s="143" t="s">
        <v>418</v>
      </c>
    </row>
    <row r="256" spans="2:65" s="1" customFormat="1" ht="24.15" customHeight="1">
      <c r="B256" s="32"/>
      <c r="C256" s="132" t="s">
        <v>419</v>
      </c>
      <c r="D256" s="132" t="s">
        <v>156</v>
      </c>
      <c r="E256" s="133" t="s">
        <v>420</v>
      </c>
      <c r="F256" s="134" t="s">
        <v>421</v>
      </c>
      <c r="G256" s="135" t="s">
        <v>169</v>
      </c>
      <c r="H256" s="136">
        <v>30.783999999999999</v>
      </c>
      <c r="I256" s="137"/>
      <c r="J256" s="138">
        <f t="shared" si="10"/>
        <v>0</v>
      </c>
      <c r="K256" s="134" t="s">
        <v>160</v>
      </c>
      <c r="L256" s="32"/>
      <c r="M256" s="139" t="s">
        <v>1</v>
      </c>
      <c r="N256" s="140" t="s">
        <v>43</v>
      </c>
      <c r="P256" s="141">
        <f t="shared" si="11"/>
        <v>0</v>
      </c>
      <c r="Q256" s="141">
        <v>0</v>
      </c>
      <c r="R256" s="141">
        <f t="shared" si="12"/>
        <v>0</v>
      </c>
      <c r="S256" s="141">
        <v>0</v>
      </c>
      <c r="T256" s="142">
        <f t="shared" si="13"/>
        <v>0</v>
      </c>
      <c r="AR256" s="143" t="s">
        <v>161</v>
      </c>
      <c r="AT256" s="143" t="s">
        <v>156</v>
      </c>
      <c r="AU256" s="143" t="s">
        <v>99</v>
      </c>
      <c r="AY256" s="17" t="s">
        <v>154</v>
      </c>
      <c r="BE256" s="144">
        <f t="shared" si="14"/>
        <v>0</v>
      </c>
      <c r="BF256" s="144">
        <f t="shared" si="15"/>
        <v>0</v>
      </c>
      <c r="BG256" s="144">
        <f t="shared" si="16"/>
        <v>0</v>
      </c>
      <c r="BH256" s="144">
        <f t="shared" si="17"/>
        <v>0</v>
      </c>
      <c r="BI256" s="144">
        <f t="shared" si="18"/>
        <v>0</v>
      </c>
      <c r="BJ256" s="17" t="s">
        <v>99</v>
      </c>
      <c r="BK256" s="144">
        <f t="shared" si="19"/>
        <v>0</v>
      </c>
      <c r="BL256" s="17" t="s">
        <v>161</v>
      </c>
      <c r="BM256" s="143" t="s">
        <v>422</v>
      </c>
    </row>
    <row r="257" spans="2:65" s="1" customFormat="1" ht="24.15" customHeight="1">
      <c r="B257" s="32"/>
      <c r="C257" s="132" t="s">
        <v>423</v>
      </c>
      <c r="D257" s="132" t="s">
        <v>156</v>
      </c>
      <c r="E257" s="133" t="s">
        <v>424</v>
      </c>
      <c r="F257" s="134" t="s">
        <v>425</v>
      </c>
      <c r="G257" s="135" t="s">
        <v>169</v>
      </c>
      <c r="H257" s="136">
        <v>746.34100000000001</v>
      </c>
      <c r="I257" s="137"/>
      <c r="J257" s="138">
        <f t="shared" si="10"/>
        <v>0</v>
      </c>
      <c r="K257" s="134" t="s">
        <v>160</v>
      </c>
      <c r="L257" s="32"/>
      <c r="M257" s="139" t="s">
        <v>1</v>
      </c>
      <c r="N257" s="140" t="s">
        <v>43</v>
      </c>
      <c r="P257" s="141">
        <f t="shared" si="11"/>
        <v>0</v>
      </c>
      <c r="Q257" s="141">
        <v>8.8000000000000003E-4</v>
      </c>
      <c r="R257" s="141">
        <f t="shared" si="12"/>
        <v>0.65678007999999999</v>
      </c>
      <c r="S257" s="141">
        <v>0</v>
      </c>
      <c r="T257" s="142">
        <f t="shared" si="13"/>
        <v>0</v>
      </c>
      <c r="AR257" s="143" t="s">
        <v>161</v>
      </c>
      <c r="AT257" s="143" t="s">
        <v>156</v>
      </c>
      <c r="AU257" s="143" t="s">
        <v>99</v>
      </c>
      <c r="AY257" s="17" t="s">
        <v>154</v>
      </c>
      <c r="BE257" s="144">
        <f t="shared" si="14"/>
        <v>0</v>
      </c>
      <c r="BF257" s="144">
        <f t="shared" si="15"/>
        <v>0</v>
      </c>
      <c r="BG257" s="144">
        <f t="shared" si="16"/>
        <v>0</v>
      </c>
      <c r="BH257" s="144">
        <f t="shared" si="17"/>
        <v>0</v>
      </c>
      <c r="BI257" s="144">
        <f t="shared" si="18"/>
        <v>0</v>
      </c>
      <c r="BJ257" s="17" t="s">
        <v>99</v>
      </c>
      <c r="BK257" s="144">
        <f t="shared" si="19"/>
        <v>0</v>
      </c>
      <c r="BL257" s="17" t="s">
        <v>161</v>
      </c>
      <c r="BM257" s="143" t="s">
        <v>426</v>
      </c>
    </row>
    <row r="258" spans="2:65" s="1" customFormat="1" ht="24.15" customHeight="1">
      <c r="B258" s="32"/>
      <c r="C258" s="132" t="s">
        <v>427</v>
      </c>
      <c r="D258" s="132" t="s">
        <v>156</v>
      </c>
      <c r="E258" s="133" t="s">
        <v>428</v>
      </c>
      <c r="F258" s="134" t="s">
        <v>429</v>
      </c>
      <c r="G258" s="135" t="s">
        <v>169</v>
      </c>
      <c r="H258" s="136">
        <v>746.34100000000001</v>
      </c>
      <c r="I258" s="137"/>
      <c r="J258" s="138">
        <f t="shared" si="10"/>
        <v>0</v>
      </c>
      <c r="K258" s="134" t="s">
        <v>160</v>
      </c>
      <c r="L258" s="32"/>
      <c r="M258" s="139" t="s">
        <v>1</v>
      </c>
      <c r="N258" s="140" t="s">
        <v>43</v>
      </c>
      <c r="P258" s="141">
        <f t="shared" si="11"/>
        <v>0</v>
      </c>
      <c r="Q258" s="141">
        <v>0</v>
      </c>
      <c r="R258" s="141">
        <f t="shared" si="12"/>
        <v>0</v>
      </c>
      <c r="S258" s="141">
        <v>0</v>
      </c>
      <c r="T258" s="142">
        <f t="shared" si="13"/>
        <v>0</v>
      </c>
      <c r="AR258" s="143" t="s">
        <v>161</v>
      </c>
      <c r="AT258" s="143" t="s">
        <v>156</v>
      </c>
      <c r="AU258" s="143" t="s">
        <v>99</v>
      </c>
      <c r="AY258" s="17" t="s">
        <v>154</v>
      </c>
      <c r="BE258" s="144">
        <f t="shared" si="14"/>
        <v>0</v>
      </c>
      <c r="BF258" s="144">
        <f t="shared" si="15"/>
        <v>0</v>
      </c>
      <c r="BG258" s="144">
        <f t="shared" si="16"/>
        <v>0</v>
      </c>
      <c r="BH258" s="144">
        <f t="shared" si="17"/>
        <v>0</v>
      </c>
      <c r="BI258" s="144">
        <f t="shared" si="18"/>
        <v>0</v>
      </c>
      <c r="BJ258" s="17" t="s">
        <v>99</v>
      </c>
      <c r="BK258" s="144">
        <f t="shared" si="19"/>
        <v>0</v>
      </c>
      <c r="BL258" s="17" t="s">
        <v>161</v>
      </c>
      <c r="BM258" s="143" t="s">
        <v>430</v>
      </c>
    </row>
    <row r="259" spans="2:65" s="1" customFormat="1" ht="21.75" customHeight="1">
      <c r="B259" s="32"/>
      <c r="C259" s="132" t="s">
        <v>431</v>
      </c>
      <c r="D259" s="132" t="s">
        <v>156</v>
      </c>
      <c r="E259" s="133" t="s">
        <v>432</v>
      </c>
      <c r="F259" s="134" t="s">
        <v>433</v>
      </c>
      <c r="G259" s="135" t="s">
        <v>169</v>
      </c>
      <c r="H259" s="136">
        <v>155.59</v>
      </c>
      <c r="I259" s="137"/>
      <c r="J259" s="138">
        <f t="shared" si="10"/>
        <v>0</v>
      </c>
      <c r="K259" s="134" t="s">
        <v>160</v>
      </c>
      <c r="L259" s="32"/>
      <c r="M259" s="139" t="s">
        <v>1</v>
      </c>
      <c r="N259" s="140" t="s">
        <v>43</v>
      </c>
      <c r="P259" s="141">
        <f t="shared" si="11"/>
        <v>0</v>
      </c>
      <c r="Q259" s="141">
        <v>3.2000000000000002E-3</v>
      </c>
      <c r="R259" s="141">
        <f t="shared" si="12"/>
        <v>0.49788800000000005</v>
      </c>
      <c r="S259" s="141">
        <v>0</v>
      </c>
      <c r="T259" s="142">
        <f t="shared" si="13"/>
        <v>0</v>
      </c>
      <c r="AR259" s="143" t="s">
        <v>161</v>
      </c>
      <c r="AT259" s="143" t="s">
        <v>156</v>
      </c>
      <c r="AU259" s="143" t="s">
        <v>99</v>
      </c>
      <c r="AY259" s="17" t="s">
        <v>154</v>
      </c>
      <c r="BE259" s="144">
        <f t="shared" si="14"/>
        <v>0</v>
      </c>
      <c r="BF259" s="144">
        <f t="shared" si="15"/>
        <v>0</v>
      </c>
      <c r="BG259" s="144">
        <f t="shared" si="16"/>
        <v>0</v>
      </c>
      <c r="BH259" s="144">
        <f t="shared" si="17"/>
        <v>0</v>
      </c>
      <c r="BI259" s="144">
        <f t="shared" si="18"/>
        <v>0</v>
      </c>
      <c r="BJ259" s="17" t="s">
        <v>99</v>
      </c>
      <c r="BK259" s="144">
        <f t="shared" si="19"/>
        <v>0</v>
      </c>
      <c r="BL259" s="17" t="s">
        <v>161</v>
      </c>
      <c r="BM259" s="143" t="s">
        <v>434</v>
      </c>
    </row>
    <row r="260" spans="2:65" s="12" customFormat="1">
      <c r="B260" s="145"/>
      <c r="D260" s="146" t="s">
        <v>175</v>
      </c>
      <c r="E260" s="147" t="s">
        <v>1</v>
      </c>
      <c r="F260" s="148" t="s">
        <v>435</v>
      </c>
      <c r="H260" s="149">
        <v>126.6</v>
      </c>
      <c r="I260" s="150"/>
      <c r="L260" s="145"/>
      <c r="M260" s="151"/>
      <c r="T260" s="152"/>
      <c r="AT260" s="147" t="s">
        <v>175</v>
      </c>
      <c r="AU260" s="147" t="s">
        <v>99</v>
      </c>
      <c r="AV260" s="12" t="s">
        <v>99</v>
      </c>
      <c r="AW260" s="12" t="s">
        <v>32</v>
      </c>
      <c r="AX260" s="12" t="s">
        <v>77</v>
      </c>
      <c r="AY260" s="147" t="s">
        <v>154</v>
      </c>
    </row>
    <row r="261" spans="2:65" s="12" customFormat="1">
      <c r="B261" s="145"/>
      <c r="D261" s="146" t="s">
        <v>175</v>
      </c>
      <c r="E261" s="147" t="s">
        <v>1</v>
      </c>
      <c r="F261" s="148" t="s">
        <v>436</v>
      </c>
      <c r="H261" s="149">
        <v>14.35</v>
      </c>
      <c r="I261" s="150"/>
      <c r="L261" s="145"/>
      <c r="M261" s="151"/>
      <c r="T261" s="152"/>
      <c r="AT261" s="147" t="s">
        <v>175</v>
      </c>
      <c r="AU261" s="147" t="s">
        <v>99</v>
      </c>
      <c r="AV261" s="12" t="s">
        <v>99</v>
      </c>
      <c r="AW261" s="12" t="s">
        <v>32</v>
      </c>
      <c r="AX261" s="12" t="s">
        <v>77</v>
      </c>
      <c r="AY261" s="147" t="s">
        <v>154</v>
      </c>
    </row>
    <row r="262" spans="2:65" s="12" customFormat="1">
      <c r="B262" s="145"/>
      <c r="D262" s="146" t="s">
        <v>175</v>
      </c>
      <c r="E262" s="147" t="s">
        <v>1</v>
      </c>
      <c r="F262" s="148" t="s">
        <v>437</v>
      </c>
      <c r="H262" s="149">
        <v>14.64</v>
      </c>
      <c r="I262" s="150"/>
      <c r="L262" s="145"/>
      <c r="M262" s="151"/>
      <c r="T262" s="152"/>
      <c r="AT262" s="147" t="s">
        <v>175</v>
      </c>
      <c r="AU262" s="147" t="s">
        <v>99</v>
      </c>
      <c r="AV262" s="12" t="s">
        <v>99</v>
      </c>
      <c r="AW262" s="12" t="s">
        <v>32</v>
      </c>
      <c r="AX262" s="12" t="s">
        <v>77</v>
      </c>
      <c r="AY262" s="147" t="s">
        <v>154</v>
      </c>
    </row>
    <row r="263" spans="2:65" s="13" customFormat="1">
      <c r="B263" s="153"/>
      <c r="D263" s="146" t="s">
        <v>175</v>
      </c>
      <c r="E263" s="154" t="s">
        <v>1</v>
      </c>
      <c r="F263" s="155" t="s">
        <v>177</v>
      </c>
      <c r="H263" s="156">
        <v>155.59</v>
      </c>
      <c r="I263" s="157"/>
      <c r="L263" s="153"/>
      <c r="M263" s="158"/>
      <c r="T263" s="159"/>
      <c r="AT263" s="154" t="s">
        <v>175</v>
      </c>
      <c r="AU263" s="154" t="s">
        <v>99</v>
      </c>
      <c r="AV263" s="13" t="s">
        <v>161</v>
      </c>
      <c r="AW263" s="13" t="s">
        <v>32</v>
      </c>
      <c r="AX263" s="13" t="s">
        <v>85</v>
      </c>
      <c r="AY263" s="154" t="s">
        <v>154</v>
      </c>
    </row>
    <row r="264" spans="2:65" s="1" customFormat="1" ht="16.5" customHeight="1">
      <c r="B264" s="32"/>
      <c r="C264" s="132" t="s">
        <v>438</v>
      </c>
      <c r="D264" s="132" t="s">
        <v>156</v>
      </c>
      <c r="E264" s="133" t="s">
        <v>439</v>
      </c>
      <c r="F264" s="134" t="s">
        <v>440</v>
      </c>
      <c r="G264" s="135" t="s">
        <v>225</v>
      </c>
      <c r="H264" s="136">
        <v>21.111999999999998</v>
      </c>
      <c r="I264" s="137"/>
      <c r="J264" s="138">
        <f t="shared" ref="J264:J272" si="20">ROUND(I264*H264,2)</f>
        <v>0</v>
      </c>
      <c r="K264" s="134" t="s">
        <v>160</v>
      </c>
      <c r="L264" s="32"/>
      <c r="M264" s="139" t="s">
        <v>1</v>
      </c>
      <c r="N264" s="140" t="s">
        <v>43</v>
      </c>
      <c r="P264" s="141">
        <f t="shared" ref="P264:P272" si="21">O264*H264</f>
        <v>0</v>
      </c>
      <c r="Q264" s="141">
        <v>1.05555</v>
      </c>
      <c r="R264" s="141">
        <f t="shared" ref="R264:R272" si="22">Q264*H264</f>
        <v>22.284771599999999</v>
      </c>
      <c r="S264" s="141">
        <v>0</v>
      </c>
      <c r="T264" s="142">
        <f t="shared" ref="T264:T272" si="23">S264*H264</f>
        <v>0</v>
      </c>
      <c r="AR264" s="143" t="s">
        <v>161</v>
      </c>
      <c r="AT264" s="143" t="s">
        <v>156</v>
      </c>
      <c r="AU264" s="143" t="s">
        <v>99</v>
      </c>
      <c r="AY264" s="17" t="s">
        <v>154</v>
      </c>
      <c r="BE264" s="144">
        <f t="shared" ref="BE264:BE272" si="24">IF(N264="základní",J264,0)</f>
        <v>0</v>
      </c>
      <c r="BF264" s="144">
        <f t="shared" ref="BF264:BF272" si="25">IF(N264="snížená",J264,0)</f>
        <v>0</v>
      </c>
      <c r="BG264" s="144">
        <f t="shared" ref="BG264:BG272" si="26">IF(N264="zákl. přenesená",J264,0)</f>
        <v>0</v>
      </c>
      <c r="BH264" s="144">
        <f t="shared" ref="BH264:BH272" si="27">IF(N264="sníž. přenesená",J264,0)</f>
        <v>0</v>
      </c>
      <c r="BI264" s="144">
        <f t="shared" ref="BI264:BI272" si="28">IF(N264="nulová",J264,0)</f>
        <v>0</v>
      </c>
      <c r="BJ264" s="17" t="s">
        <v>99</v>
      </c>
      <c r="BK264" s="144">
        <f t="shared" ref="BK264:BK272" si="29">ROUND(I264*H264,2)</f>
        <v>0</v>
      </c>
      <c r="BL264" s="17" t="s">
        <v>161</v>
      </c>
      <c r="BM264" s="143" t="s">
        <v>441</v>
      </c>
    </row>
    <row r="265" spans="2:65" s="1" customFormat="1" ht="16.5" customHeight="1">
      <c r="B265" s="32"/>
      <c r="C265" s="132" t="s">
        <v>442</v>
      </c>
      <c r="D265" s="132" t="s">
        <v>156</v>
      </c>
      <c r="E265" s="133" t="s">
        <v>443</v>
      </c>
      <c r="F265" s="134" t="s">
        <v>444</v>
      </c>
      <c r="G265" s="135" t="s">
        <v>225</v>
      </c>
      <c r="H265" s="136">
        <v>8.4000000000000005E-2</v>
      </c>
      <c r="I265" s="137"/>
      <c r="J265" s="138">
        <f t="shared" si="20"/>
        <v>0</v>
      </c>
      <c r="K265" s="134" t="s">
        <v>160</v>
      </c>
      <c r="L265" s="32"/>
      <c r="M265" s="139" t="s">
        <v>1</v>
      </c>
      <c r="N265" s="140" t="s">
        <v>43</v>
      </c>
      <c r="P265" s="141">
        <f t="shared" si="21"/>
        <v>0</v>
      </c>
      <c r="Q265" s="141">
        <v>1.06277</v>
      </c>
      <c r="R265" s="141">
        <f t="shared" si="22"/>
        <v>8.9272680000000007E-2</v>
      </c>
      <c r="S265" s="141">
        <v>0</v>
      </c>
      <c r="T265" s="142">
        <f t="shared" si="23"/>
        <v>0</v>
      </c>
      <c r="AR265" s="143" t="s">
        <v>161</v>
      </c>
      <c r="AT265" s="143" t="s">
        <v>156</v>
      </c>
      <c r="AU265" s="143" t="s">
        <v>99</v>
      </c>
      <c r="AY265" s="17" t="s">
        <v>154</v>
      </c>
      <c r="BE265" s="144">
        <f t="shared" si="24"/>
        <v>0</v>
      </c>
      <c r="BF265" s="144">
        <f t="shared" si="25"/>
        <v>0</v>
      </c>
      <c r="BG265" s="144">
        <f t="shared" si="26"/>
        <v>0</v>
      </c>
      <c r="BH265" s="144">
        <f t="shared" si="27"/>
        <v>0</v>
      </c>
      <c r="BI265" s="144">
        <f t="shared" si="28"/>
        <v>0</v>
      </c>
      <c r="BJ265" s="17" t="s">
        <v>99</v>
      </c>
      <c r="BK265" s="144">
        <f t="shared" si="29"/>
        <v>0</v>
      </c>
      <c r="BL265" s="17" t="s">
        <v>161</v>
      </c>
      <c r="BM265" s="143" t="s">
        <v>445</v>
      </c>
    </row>
    <row r="266" spans="2:65" s="1" customFormat="1" ht="16.5" customHeight="1">
      <c r="B266" s="32"/>
      <c r="C266" s="132" t="s">
        <v>446</v>
      </c>
      <c r="D266" s="132" t="s">
        <v>156</v>
      </c>
      <c r="E266" s="133" t="s">
        <v>447</v>
      </c>
      <c r="F266" s="134" t="s">
        <v>448</v>
      </c>
      <c r="G266" s="135" t="s">
        <v>173</v>
      </c>
      <c r="H266" s="136">
        <v>62.4</v>
      </c>
      <c r="I266" s="137"/>
      <c r="J266" s="138">
        <f t="shared" si="20"/>
        <v>0</v>
      </c>
      <c r="K266" s="134" t="s">
        <v>160</v>
      </c>
      <c r="L266" s="32"/>
      <c r="M266" s="139" t="s">
        <v>1</v>
      </c>
      <c r="N266" s="140" t="s">
        <v>43</v>
      </c>
      <c r="P266" s="141">
        <f t="shared" si="21"/>
        <v>0</v>
      </c>
      <c r="Q266" s="141">
        <v>2.45336</v>
      </c>
      <c r="R266" s="141">
        <f t="shared" si="22"/>
        <v>153.089664</v>
      </c>
      <c r="S266" s="141">
        <v>0</v>
      </c>
      <c r="T266" s="142">
        <f t="shared" si="23"/>
        <v>0</v>
      </c>
      <c r="AR266" s="143" t="s">
        <v>161</v>
      </c>
      <c r="AT266" s="143" t="s">
        <v>156</v>
      </c>
      <c r="AU266" s="143" t="s">
        <v>99</v>
      </c>
      <c r="AY266" s="17" t="s">
        <v>154</v>
      </c>
      <c r="BE266" s="144">
        <f t="shared" si="24"/>
        <v>0</v>
      </c>
      <c r="BF266" s="144">
        <f t="shared" si="25"/>
        <v>0</v>
      </c>
      <c r="BG266" s="144">
        <f t="shared" si="26"/>
        <v>0</v>
      </c>
      <c r="BH266" s="144">
        <f t="shared" si="27"/>
        <v>0</v>
      </c>
      <c r="BI266" s="144">
        <f t="shared" si="28"/>
        <v>0</v>
      </c>
      <c r="BJ266" s="17" t="s">
        <v>99</v>
      </c>
      <c r="BK266" s="144">
        <f t="shared" si="29"/>
        <v>0</v>
      </c>
      <c r="BL266" s="17" t="s">
        <v>161</v>
      </c>
      <c r="BM266" s="143" t="s">
        <v>449</v>
      </c>
    </row>
    <row r="267" spans="2:65" s="1" customFormat="1" ht="24.15" customHeight="1">
      <c r="B267" s="32"/>
      <c r="C267" s="132" t="s">
        <v>450</v>
      </c>
      <c r="D267" s="132" t="s">
        <v>156</v>
      </c>
      <c r="E267" s="133" t="s">
        <v>451</v>
      </c>
      <c r="F267" s="134" t="s">
        <v>452</v>
      </c>
      <c r="G267" s="135" t="s">
        <v>169</v>
      </c>
      <c r="H267" s="136">
        <v>448.76</v>
      </c>
      <c r="I267" s="137"/>
      <c r="J267" s="138">
        <f t="shared" si="20"/>
        <v>0</v>
      </c>
      <c r="K267" s="134" t="s">
        <v>160</v>
      </c>
      <c r="L267" s="32"/>
      <c r="M267" s="139" t="s">
        <v>1</v>
      </c>
      <c r="N267" s="140" t="s">
        <v>43</v>
      </c>
      <c r="P267" s="141">
        <f t="shared" si="21"/>
        <v>0</v>
      </c>
      <c r="Q267" s="141">
        <v>4.6499999999999996E-3</v>
      </c>
      <c r="R267" s="141">
        <f t="shared" si="22"/>
        <v>2.0867339999999999</v>
      </c>
      <c r="S267" s="141">
        <v>0</v>
      </c>
      <c r="T267" s="142">
        <f t="shared" si="23"/>
        <v>0</v>
      </c>
      <c r="AR267" s="143" t="s">
        <v>161</v>
      </c>
      <c r="AT267" s="143" t="s">
        <v>156</v>
      </c>
      <c r="AU267" s="143" t="s">
        <v>99</v>
      </c>
      <c r="AY267" s="17" t="s">
        <v>154</v>
      </c>
      <c r="BE267" s="144">
        <f t="shared" si="24"/>
        <v>0</v>
      </c>
      <c r="BF267" s="144">
        <f t="shared" si="25"/>
        <v>0</v>
      </c>
      <c r="BG267" s="144">
        <f t="shared" si="26"/>
        <v>0</v>
      </c>
      <c r="BH267" s="144">
        <f t="shared" si="27"/>
        <v>0</v>
      </c>
      <c r="BI267" s="144">
        <f t="shared" si="28"/>
        <v>0</v>
      </c>
      <c r="BJ267" s="17" t="s">
        <v>99</v>
      </c>
      <c r="BK267" s="144">
        <f t="shared" si="29"/>
        <v>0</v>
      </c>
      <c r="BL267" s="17" t="s">
        <v>161</v>
      </c>
      <c r="BM267" s="143" t="s">
        <v>453</v>
      </c>
    </row>
    <row r="268" spans="2:65" s="1" customFormat="1" ht="24.15" customHeight="1">
      <c r="B268" s="32"/>
      <c r="C268" s="132" t="s">
        <v>454</v>
      </c>
      <c r="D268" s="132" t="s">
        <v>156</v>
      </c>
      <c r="E268" s="133" t="s">
        <v>455</v>
      </c>
      <c r="F268" s="134" t="s">
        <v>456</v>
      </c>
      <c r="G268" s="135" t="s">
        <v>169</v>
      </c>
      <c r="H268" s="136">
        <v>448.76</v>
      </c>
      <c r="I268" s="137"/>
      <c r="J268" s="138">
        <f t="shared" si="20"/>
        <v>0</v>
      </c>
      <c r="K268" s="134" t="s">
        <v>160</v>
      </c>
      <c r="L268" s="32"/>
      <c r="M268" s="139" t="s">
        <v>1</v>
      </c>
      <c r="N268" s="140" t="s">
        <v>43</v>
      </c>
      <c r="P268" s="141">
        <f t="shared" si="21"/>
        <v>0</v>
      </c>
      <c r="Q268" s="141">
        <v>0</v>
      </c>
      <c r="R268" s="141">
        <f t="shared" si="22"/>
        <v>0</v>
      </c>
      <c r="S268" s="141">
        <v>0</v>
      </c>
      <c r="T268" s="142">
        <f t="shared" si="23"/>
        <v>0</v>
      </c>
      <c r="AR268" s="143" t="s">
        <v>161</v>
      </c>
      <c r="AT268" s="143" t="s">
        <v>156</v>
      </c>
      <c r="AU268" s="143" t="s">
        <v>99</v>
      </c>
      <c r="AY268" s="17" t="s">
        <v>154</v>
      </c>
      <c r="BE268" s="144">
        <f t="shared" si="24"/>
        <v>0</v>
      </c>
      <c r="BF268" s="144">
        <f t="shared" si="25"/>
        <v>0</v>
      </c>
      <c r="BG268" s="144">
        <f t="shared" si="26"/>
        <v>0</v>
      </c>
      <c r="BH268" s="144">
        <f t="shared" si="27"/>
        <v>0</v>
      </c>
      <c r="BI268" s="144">
        <f t="shared" si="28"/>
        <v>0</v>
      </c>
      <c r="BJ268" s="17" t="s">
        <v>99</v>
      </c>
      <c r="BK268" s="144">
        <f t="shared" si="29"/>
        <v>0</v>
      </c>
      <c r="BL268" s="17" t="s">
        <v>161</v>
      </c>
      <c r="BM268" s="143" t="s">
        <v>457</v>
      </c>
    </row>
    <row r="269" spans="2:65" s="1" customFormat="1" ht="33" customHeight="1">
      <c r="B269" s="32"/>
      <c r="C269" s="132" t="s">
        <v>458</v>
      </c>
      <c r="D269" s="132" t="s">
        <v>156</v>
      </c>
      <c r="E269" s="133" t="s">
        <v>459</v>
      </c>
      <c r="F269" s="134" t="s">
        <v>460</v>
      </c>
      <c r="G269" s="135" t="s">
        <v>169</v>
      </c>
      <c r="H269" s="136">
        <v>448.76</v>
      </c>
      <c r="I269" s="137"/>
      <c r="J269" s="138">
        <f t="shared" si="20"/>
        <v>0</v>
      </c>
      <c r="K269" s="134" t="s">
        <v>160</v>
      </c>
      <c r="L269" s="32"/>
      <c r="M269" s="139" t="s">
        <v>1</v>
      </c>
      <c r="N269" s="140" t="s">
        <v>43</v>
      </c>
      <c r="P269" s="141">
        <f t="shared" si="21"/>
        <v>0</v>
      </c>
      <c r="Q269" s="141">
        <v>1.6100000000000001E-3</v>
      </c>
      <c r="R269" s="141">
        <f t="shared" si="22"/>
        <v>0.72250360000000002</v>
      </c>
      <c r="S269" s="141">
        <v>0</v>
      </c>
      <c r="T269" s="142">
        <f t="shared" si="23"/>
        <v>0</v>
      </c>
      <c r="AR269" s="143" t="s">
        <v>161</v>
      </c>
      <c r="AT269" s="143" t="s">
        <v>156</v>
      </c>
      <c r="AU269" s="143" t="s">
        <v>99</v>
      </c>
      <c r="AY269" s="17" t="s">
        <v>154</v>
      </c>
      <c r="BE269" s="144">
        <f t="shared" si="24"/>
        <v>0</v>
      </c>
      <c r="BF269" s="144">
        <f t="shared" si="25"/>
        <v>0</v>
      </c>
      <c r="BG269" s="144">
        <f t="shared" si="26"/>
        <v>0</v>
      </c>
      <c r="BH269" s="144">
        <f t="shared" si="27"/>
        <v>0</v>
      </c>
      <c r="BI269" s="144">
        <f t="shared" si="28"/>
        <v>0</v>
      </c>
      <c r="BJ269" s="17" t="s">
        <v>99</v>
      </c>
      <c r="BK269" s="144">
        <f t="shared" si="29"/>
        <v>0</v>
      </c>
      <c r="BL269" s="17" t="s">
        <v>161</v>
      </c>
      <c r="BM269" s="143" t="s">
        <v>461</v>
      </c>
    </row>
    <row r="270" spans="2:65" s="1" customFormat="1" ht="33" customHeight="1">
      <c r="B270" s="32"/>
      <c r="C270" s="132" t="s">
        <v>462</v>
      </c>
      <c r="D270" s="132" t="s">
        <v>156</v>
      </c>
      <c r="E270" s="133" t="s">
        <v>463</v>
      </c>
      <c r="F270" s="134" t="s">
        <v>464</v>
      </c>
      <c r="G270" s="135" t="s">
        <v>169</v>
      </c>
      <c r="H270" s="136">
        <v>448.76</v>
      </c>
      <c r="I270" s="137"/>
      <c r="J270" s="138">
        <f t="shared" si="20"/>
        <v>0</v>
      </c>
      <c r="K270" s="134" t="s">
        <v>160</v>
      </c>
      <c r="L270" s="32"/>
      <c r="M270" s="139" t="s">
        <v>1</v>
      </c>
      <c r="N270" s="140" t="s">
        <v>43</v>
      </c>
      <c r="P270" s="141">
        <f t="shared" si="21"/>
        <v>0</v>
      </c>
      <c r="Q270" s="141">
        <v>0</v>
      </c>
      <c r="R270" s="141">
        <f t="shared" si="22"/>
        <v>0</v>
      </c>
      <c r="S270" s="141">
        <v>0</v>
      </c>
      <c r="T270" s="142">
        <f t="shared" si="23"/>
        <v>0</v>
      </c>
      <c r="AR270" s="143" t="s">
        <v>161</v>
      </c>
      <c r="AT270" s="143" t="s">
        <v>156</v>
      </c>
      <c r="AU270" s="143" t="s">
        <v>99</v>
      </c>
      <c r="AY270" s="17" t="s">
        <v>154</v>
      </c>
      <c r="BE270" s="144">
        <f t="shared" si="24"/>
        <v>0</v>
      </c>
      <c r="BF270" s="144">
        <f t="shared" si="25"/>
        <v>0</v>
      </c>
      <c r="BG270" s="144">
        <f t="shared" si="26"/>
        <v>0</v>
      </c>
      <c r="BH270" s="144">
        <f t="shared" si="27"/>
        <v>0</v>
      </c>
      <c r="BI270" s="144">
        <f t="shared" si="28"/>
        <v>0</v>
      </c>
      <c r="BJ270" s="17" t="s">
        <v>99</v>
      </c>
      <c r="BK270" s="144">
        <f t="shared" si="29"/>
        <v>0</v>
      </c>
      <c r="BL270" s="17" t="s">
        <v>161</v>
      </c>
      <c r="BM270" s="143" t="s">
        <v>465</v>
      </c>
    </row>
    <row r="271" spans="2:65" s="1" customFormat="1" ht="24.15" customHeight="1">
      <c r="B271" s="32"/>
      <c r="C271" s="132" t="s">
        <v>466</v>
      </c>
      <c r="D271" s="132" t="s">
        <v>156</v>
      </c>
      <c r="E271" s="133" t="s">
        <v>467</v>
      </c>
      <c r="F271" s="134" t="s">
        <v>468</v>
      </c>
      <c r="G271" s="135" t="s">
        <v>225</v>
      </c>
      <c r="H271" s="136">
        <v>10.92</v>
      </c>
      <c r="I271" s="137"/>
      <c r="J271" s="138">
        <f t="shared" si="20"/>
        <v>0</v>
      </c>
      <c r="K271" s="134" t="s">
        <v>160</v>
      </c>
      <c r="L271" s="32"/>
      <c r="M271" s="139" t="s">
        <v>1</v>
      </c>
      <c r="N271" s="140" t="s">
        <v>43</v>
      </c>
      <c r="P271" s="141">
        <f t="shared" si="21"/>
        <v>0</v>
      </c>
      <c r="Q271" s="141">
        <v>1.0551200000000001</v>
      </c>
      <c r="R271" s="141">
        <f t="shared" si="22"/>
        <v>11.521910400000001</v>
      </c>
      <c r="S271" s="141">
        <v>0</v>
      </c>
      <c r="T271" s="142">
        <f t="shared" si="23"/>
        <v>0</v>
      </c>
      <c r="AR271" s="143" t="s">
        <v>161</v>
      </c>
      <c r="AT271" s="143" t="s">
        <v>156</v>
      </c>
      <c r="AU271" s="143" t="s">
        <v>99</v>
      </c>
      <c r="AY271" s="17" t="s">
        <v>154</v>
      </c>
      <c r="BE271" s="144">
        <f t="shared" si="24"/>
        <v>0</v>
      </c>
      <c r="BF271" s="144">
        <f t="shared" si="25"/>
        <v>0</v>
      </c>
      <c r="BG271" s="144">
        <f t="shared" si="26"/>
        <v>0</v>
      </c>
      <c r="BH271" s="144">
        <f t="shared" si="27"/>
        <v>0</v>
      </c>
      <c r="BI271" s="144">
        <f t="shared" si="28"/>
        <v>0</v>
      </c>
      <c r="BJ271" s="17" t="s">
        <v>99</v>
      </c>
      <c r="BK271" s="144">
        <f t="shared" si="29"/>
        <v>0</v>
      </c>
      <c r="BL271" s="17" t="s">
        <v>161</v>
      </c>
      <c r="BM271" s="143" t="s">
        <v>469</v>
      </c>
    </row>
    <row r="272" spans="2:65" s="1" customFormat="1" ht="16.5" customHeight="1">
      <c r="B272" s="32"/>
      <c r="C272" s="132" t="s">
        <v>470</v>
      </c>
      <c r="D272" s="132" t="s">
        <v>156</v>
      </c>
      <c r="E272" s="133" t="s">
        <v>471</v>
      </c>
      <c r="F272" s="134" t="s">
        <v>472</v>
      </c>
      <c r="G272" s="135" t="s">
        <v>173</v>
      </c>
      <c r="H272" s="136">
        <v>2.5609999999999999</v>
      </c>
      <c r="I272" s="137"/>
      <c r="J272" s="138">
        <f t="shared" si="20"/>
        <v>0</v>
      </c>
      <c r="K272" s="134" t="s">
        <v>160</v>
      </c>
      <c r="L272" s="32"/>
      <c r="M272" s="139" t="s">
        <v>1</v>
      </c>
      <c r="N272" s="140" t="s">
        <v>43</v>
      </c>
      <c r="P272" s="141">
        <f t="shared" si="21"/>
        <v>0</v>
      </c>
      <c r="Q272" s="141">
        <v>2.5019499999999999</v>
      </c>
      <c r="R272" s="141">
        <f t="shared" si="22"/>
        <v>6.4074939499999992</v>
      </c>
      <c r="S272" s="141">
        <v>0</v>
      </c>
      <c r="T272" s="142">
        <f t="shared" si="23"/>
        <v>0</v>
      </c>
      <c r="AR272" s="143" t="s">
        <v>161</v>
      </c>
      <c r="AT272" s="143" t="s">
        <v>156</v>
      </c>
      <c r="AU272" s="143" t="s">
        <v>99</v>
      </c>
      <c r="AY272" s="17" t="s">
        <v>154</v>
      </c>
      <c r="BE272" s="144">
        <f t="shared" si="24"/>
        <v>0</v>
      </c>
      <c r="BF272" s="144">
        <f t="shared" si="25"/>
        <v>0</v>
      </c>
      <c r="BG272" s="144">
        <f t="shared" si="26"/>
        <v>0</v>
      </c>
      <c r="BH272" s="144">
        <f t="shared" si="27"/>
        <v>0</v>
      </c>
      <c r="BI272" s="144">
        <f t="shared" si="28"/>
        <v>0</v>
      </c>
      <c r="BJ272" s="17" t="s">
        <v>99</v>
      </c>
      <c r="BK272" s="144">
        <f t="shared" si="29"/>
        <v>0</v>
      </c>
      <c r="BL272" s="17" t="s">
        <v>161</v>
      </c>
      <c r="BM272" s="143" t="s">
        <v>473</v>
      </c>
    </row>
    <row r="273" spans="2:65" s="12" customFormat="1">
      <c r="B273" s="145"/>
      <c r="D273" s="146" t="s">
        <v>175</v>
      </c>
      <c r="E273" s="147" t="s">
        <v>1</v>
      </c>
      <c r="F273" s="148" t="s">
        <v>474</v>
      </c>
      <c r="H273" s="149">
        <v>0.58099999999999996</v>
      </c>
      <c r="I273" s="150"/>
      <c r="L273" s="145"/>
      <c r="M273" s="151"/>
      <c r="T273" s="152"/>
      <c r="AT273" s="147" t="s">
        <v>175</v>
      </c>
      <c r="AU273" s="147" t="s">
        <v>99</v>
      </c>
      <c r="AV273" s="12" t="s">
        <v>99</v>
      </c>
      <c r="AW273" s="12" t="s">
        <v>32</v>
      </c>
      <c r="AX273" s="12" t="s">
        <v>77</v>
      </c>
      <c r="AY273" s="147" t="s">
        <v>154</v>
      </c>
    </row>
    <row r="274" spans="2:65" s="12" customFormat="1">
      <c r="B274" s="145"/>
      <c r="D274" s="146" t="s">
        <v>175</v>
      </c>
      <c r="E274" s="147" t="s">
        <v>1</v>
      </c>
      <c r="F274" s="148" t="s">
        <v>475</v>
      </c>
      <c r="H274" s="149">
        <v>1.98</v>
      </c>
      <c r="I274" s="150"/>
      <c r="L274" s="145"/>
      <c r="M274" s="151"/>
      <c r="T274" s="152"/>
      <c r="AT274" s="147" t="s">
        <v>175</v>
      </c>
      <c r="AU274" s="147" t="s">
        <v>99</v>
      </c>
      <c r="AV274" s="12" t="s">
        <v>99</v>
      </c>
      <c r="AW274" s="12" t="s">
        <v>32</v>
      </c>
      <c r="AX274" s="12" t="s">
        <v>77</v>
      </c>
      <c r="AY274" s="147" t="s">
        <v>154</v>
      </c>
    </row>
    <row r="275" spans="2:65" s="13" customFormat="1">
      <c r="B275" s="153"/>
      <c r="D275" s="146" t="s">
        <v>175</v>
      </c>
      <c r="E275" s="154" t="s">
        <v>1</v>
      </c>
      <c r="F275" s="155" t="s">
        <v>177</v>
      </c>
      <c r="H275" s="156">
        <v>2.5609999999999999</v>
      </c>
      <c r="I275" s="157"/>
      <c r="L275" s="153"/>
      <c r="M275" s="158"/>
      <c r="T275" s="159"/>
      <c r="AT275" s="154" t="s">
        <v>175</v>
      </c>
      <c r="AU275" s="154" t="s">
        <v>99</v>
      </c>
      <c r="AV275" s="13" t="s">
        <v>161</v>
      </c>
      <c r="AW275" s="13" t="s">
        <v>32</v>
      </c>
      <c r="AX275" s="13" t="s">
        <v>85</v>
      </c>
      <c r="AY275" s="154" t="s">
        <v>154</v>
      </c>
    </row>
    <row r="276" spans="2:65" s="1" customFormat="1" ht="24.15" customHeight="1">
      <c r="B276" s="32"/>
      <c r="C276" s="132" t="s">
        <v>476</v>
      </c>
      <c r="D276" s="132" t="s">
        <v>156</v>
      </c>
      <c r="E276" s="133" t="s">
        <v>477</v>
      </c>
      <c r="F276" s="134" t="s">
        <v>478</v>
      </c>
      <c r="G276" s="135" t="s">
        <v>159</v>
      </c>
      <c r="H276" s="136">
        <v>4</v>
      </c>
      <c r="I276" s="137"/>
      <c r="J276" s="138">
        <f>ROUND(I276*H276,2)</f>
        <v>0</v>
      </c>
      <c r="K276" s="134" t="s">
        <v>160</v>
      </c>
      <c r="L276" s="32"/>
      <c r="M276" s="139" t="s">
        <v>1</v>
      </c>
      <c r="N276" s="140" t="s">
        <v>43</v>
      </c>
      <c r="P276" s="141">
        <f>O276*H276</f>
        <v>0</v>
      </c>
      <c r="Q276" s="141">
        <v>1.8E-3</v>
      </c>
      <c r="R276" s="141">
        <f>Q276*H276</f>
        <v>7.1999999999999998E-3</v>
      </c>
      <c r="S276" s="141">
        <v>0</v>
      </c>
      <c r="T276" s="142">
        <f>S276*H276</f>
        <v>0</v>
      </c>
      <c r="AR276" s="143" t="s">
        <v>161</v>
      </c>
      <c r="AT276" s="143" t="s">
        <v>156</v>
      </c>
      <c r="AU276" s="143" t="s">
        <v>99</v>
      </c>
      <c r="AY276" s="17" t="s">
        <v>154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99</v>
      </c>
      <c r="BK276" s="144">
        <f>ROUND(I276*H276,2)</f>
        <v>0</v>
      </c>
      <c r="BL276" s="17" t="s">
        <v>161</v>
      </c>
      <c r="BM276" s="143" t="s">
        <v>479</v>
      </c>
    </row>
    <row r="277" spans="2:65" s="1" customFormat="1" ht="24.15" customHeight="1">
      <c r="B277" s="32"/>
      <c r="C277" s="132" t="s">
        <v>480</v>
      </c>
      <c r="D277" s="132" t="s">
        <v>156</v>
      </c>
      <c r="E277" s="133" t="s">
        <v>481</v>
      </c>
      <c r="F277" s="134" t="s">
        <v>482</v>
      </c>
      <c r="G277" s="135" t="s">
        <v>225</v>
      </c>
      <c r="H277" s="136">
        <v>0.3</v>
      </c>
      <c r="I277" s="137"/>
      <c r="J277" s="138">
        <f>ROUND(I277*H277,2)</f>
        <v>0</v>
      </c>
      <c r="K277" s="134" t="s">
        <v>160</v>
      </c>
      <c r="L277" s="32"/>
      <c r="M277" s="139" t="s">
        <v>1</v>
      </c>
      <c r="N277" s="140" t="s">
        <v>43</v>
      </c>
      <c r="P277" s="141">
        <f>O277*H277</f>
        <v>0</v>
      </c>
      <c r="Q277" s="141">
        <v>1.0492699999999999</v>
      </c>
      <c r="R277" s="141">
        <f>Q277*H277</f>
        <v>0.31478099999999998</v>
      </c>
      <c r="S277" s="141">
        <v>0</v>
      </c>
      <c r="T277" s="142">
        <f>S277*H277</f>
        <v>0</v>
      </c>
      <c r="AR277" s="143" t="s">
        <v>161</v>
      </c>
      <c r="AT277" s="143" t="s">
        <v>156</v>
      </c>
      <c r="AU277" s="143" t="s">
        <v>99</v>
      </c>
      <c r="AY277" s="17" t="s">
        <v>154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99</v>
      </c>
      <c r="BK277" s="144">
        <f>ROUND(I277*H277,2)</f>
        <v>0</v>
      </c>
      <c r="BL277" s="17" t="s">
        <v>161</v>
      </c>
      <c r="BM277" s="143" t="s">
        <v>483</v>
      </c>
    </row>
    <row r="278" spans="2:65" s="12" customFormat="1">
      <c r="B278" s="145"/>
      <c r="D278" s="146" t="s">
        <v>175</v>
      </c>
      <c r="E278" s="147" t="s">
        <v>1</v>
      </c>
      <c r="F278" s="148" t="s">
        <v>484</v>
      </c>
      <c r="H278" s="149">
        <v>0.3</v>
      </c>
      <c r="I278" s="150"/>
      <c r="L278" s="145"/>
      <c r="M278" s="151"/>
      <c r="T278" s="152"/>
      <c r="AT278" s="147" t="s">
        <v>175</v>
      </c>
      <c r="AU278" s="147" t="s">
        <v>99</v>
      </c>
      <c r="AV278" s="12" t="s">
        <v>99</v>
      </c>
      <c r="AW278" s="12" t="s">
        <v>32</v>
      </c>
      <c r="AX278" s="12" t="s">
        <v>85</v>
      </c>
      <c r="AY278" s="147" t="s">
        <v>154</v>
      </c>
    </row>
    <row r="279" spans="2:65" s="1" customFormat="1" ht="24.15" customHeight="1">
      <c r="B279" s="32"/>
      <c r="C279" s="132" t="s">
        <v>485</v>
      </c>
      <c r="D279" s="132" t="s">
        <v>156</v>
      </c>
      <c r="E279" s="133" t="s">
        <v>486</v>
      </c>
      <c r="F279" s="134" t="s">
        <v>487</v>
      </c>
      <c r="G279" s="135" t="s">
        <v>169</v>
      </c>
      <c r="H279" s="136">
        <v>23.904</v>
      </c>
      <c r="I279" s="137"/>
      <c r="J279" s="138">
        <f>ROUND(I279*H279,2)</f>
        <v>0</v>
      </c>
      <c r="K279" s="134" t="s">
        <v>160</v>
      </c>
      <c r="L279" s="32"/>
      <c r="M279" s="139" t="s">
        <v>1</v>
      </c>
      <c r="N279" s="140" t="s">
        <v>43</v>
      </c>
      <c r="P279" s="141">
        <f>O279*H279</f>
        <v>0</v>
      </c>
      <c r="Q279" s="141">
        <v>1.282E-2</v>
      </c>
      <c r="R279" s="141">
        <f>Q279*H279</f>
        <v>0.30644927999999999</v>
      </c>
      <c r="S279" s="141">
        <v>0</v>
      </c>
      <c r="T279" s="142">
        <f>S279*H279</f>
        <v>0</v>
      </c>
      <c r="AR279" s="143" t="s">
        <v>161</v>
      </c>
      <c r="AT279" s="143" t="s">
        <v>156</v>
      </c>
      <c r="AU279" s="143" t="s">
        <v>99</v>
      </c>
      <c r="AY279" s="17" t="s">
        <v>154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99</v>
      </c>
      <c r="BK279" s="144">
        <f>ROUND(I279*H279,2)</f>
        <v>0</v>
      </c>
      <c r="BL279" s="17" t="s">
        <v>161</v>
      </c>
      <c r="BM279" s="143" t="s">
        <v>488</v>
      </c>
    </row>
    <row r="280" spans="2:65" s="12" customFormat="1">
      <c r="B280" s="145"/>
      <c r="D280" s="146" t="s">
        <v>175</v>
      </c>
      <c r="E280" s="147" t="s">
        <v>1</v>
      </c>
      <c r="F280" s="148" t="s">
        <v>489</v>
      </c>
      <c r="H280" s="149">
        <v>13.464</v>
      </c>
      <c r="I280" s="150"/>
      <c r="L280" s="145"/>
      <c r="M280" s="151"/>
      <c r="T280" s="152"/>
      <c r="AT280" s="147" t="s">
        <v>175</v>
      </c>
      <c r="AU280" s="147" t="s">
        <v>99</v>
      </c>
      <c r="AV280" s="12" t="s">
        <v>99</v>
      </c>
      <c r="AW280" s="12" t="s">
        <v>32</v>
      </c>
      <c r="AX280" s="12" t="s">
        <v>77</v>
      </c>
      <c r="AY280" s="147" t="s">
        <v>154</v>
      </c>
    </row>
    <row r="281" spans="2:65" s="12" customFormat="1">
      <c r="B281" s="145"/>
      <c r="D281" s="146" t="s">
        <v>175</v>
      </c>
      <c r="E281" s="147" t="s">
        <v>1</v>
      </c>
      <c r="F281" s="148" t="s">
        <v>490</v>
      </c>
      <c r="H281" s="149">
        <v>10.44</v>
      </c>
      <c r="I281" s="150"/>
      <c r="L281" s="145"/>
      <c r="M281" s="151"/>
      <c r="T281" s="152"/>
      <c r="AT281" s="147" t="s">
        <v>175</v>
      </c>
      <c r="AU281" s="147" t="s">
        <v>99</v>
      </c>
      <c r="AV281" s="12" t="s">
        <v>99</v>
      </c>
      <c r="AW281" s="12" t="s">
        <v>32</v>
      </c>
      <c r="AX281" s="12" t="s">
        <v>77</v>
      </c>
      <c r="AY281" s="147" t="s">
        <v>154</v>
      </c>
    </row>
    <row r="282" spans="2:65" s="13" customFormat="1">
      <c r="B282" s="153"/>
      <c r="D282" s="146" t="s">
        <v>175</v>
      </c>
      <c r="E282" s="154" t="s">
        <v>1</v>
      </c>
      <c r="F282" s="155" t="s">
        <v>177</v>
      </c>
      <c r="H282" s="156">
        <v>23.904</v>
      </c>
      <c r="I282" s="157"/>
      <c r="L282" s="153"/>
      <c r="M282" s="158"/>
      <c r="T282" s="159"/>
      <c r="AT282" s="154" t="s">
        <v>175</v>
      </c>
      <c r="AU282" s="154" t="s">
        <v>99</v>
      </c>
      <c r="AV282" s="13" t="s">
        <v>161</v>
      </c>
      <c r="AW282" s="13" t="s">
        <v>32</v>
      </c>
      <c r="AX282" s="13" t="s">
        <v>85</v>
      </c>
      <c r="AY282" s="154" t="s">
        <v>154</v>
      </c>
    </row>
    <row r="283" spans="2:65" s="1" customFormat="1" ht="24.15" customHeight="1">
      <c r="B283" s="32"/>
      <c r="C283" s="132" t="s">
        <v>491</v>
      </c>
      <c r="D283" s="132" t="s">
        <v>156</v>
      </c>
      <c r="E283" s="133" t="s">
        <v>492</v>
      </c>
      <c r="F283" s="134" t="s">
        <v>493</v>
      </c>
      <c r="G283" s="135" t="s">
        <v>169</v>
      </c>
      <c r="H283" s="136">
        <v>23.904</v>
      </c>
      <c r="I283" s="137"/>
      <c r="J283" s="138">
        <f>ROUND(I283*H283,2)</f>
        <v>0</v>
      </c>
      <c r="K283" s="134" t="s">
        <v>160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161</v>
      </c>
      <c r="AT283" s="143" t="s">
        <v>156</v>
      </c>
      <c r="AU283" s="143" t="s">
        <v>99</v>
      </c>
      <c r="AY283" s="17" t="s">
        <v>154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99</v>
      </c>
      <c r="BK283" s="144">
        <f>ROUND(I283*H283,2)</f>
        <v>0</v>
      </c>
      <c r="BL283" s="17" t="s">
        <v>161</v>
      </c>
      <c r="BM283" s="143" t="s">
        <v>494</v>
      </c>
    </row>
    <row r="284" spans="2:65" s="11" customFormat="1" ht="22.95" customHeight="1">
      <c r="B284" s="120"/>
      <c r="D284" s="121" t="s">
        <v>76</v>
      </c>
      <c r="E284" s="130" t="s">
        <v>209</v>
      </c>
      <c r="F284" s="130" t="s">
        <v>495</v>
      </c>
      <c r="I284" s="123"/>
      <c r="J284" s="131">
        <f>BK284</f>
        <v>0</v>
      </c>
      <c r="L284" s="120"/>
      <c r="M284" s="125"/>
      <c r="P284" s="126">
        <f>SUM(P285:P331)</f>
        <v>0</v>
      </c>
      <c r="R284" s="126">
        <f>SUM(R285:R331)</f>
        <v>331.51586317999994</v>
      </c>
      <c r="T284" s="127">
        <f>SUM(T285:T331)</f>
        <v>0</v>
      </c>
      <c r="AR284" s="121" t="s">
        <v>85</v>
      </c>
      <c r="AT284" s="128" t="s">
        <v>76</v>
      </c>
      <c r="AU284" s="128" t="s">
        <v>85</v>
      </c>
      <c r="AY284" s="121" t="s">
        <v>154</v>
      </c>
      <c r="BK284" s="129">
        <f>SUM(BK285:BK331)</f>
        <v>0</v>
      </c>
    </row>
    <row r="285" spans="2:65" s="1" customFormat="1" ht="24.15" customHeight="1">
      <c r="B285" s="32"/>
      <c r="C285" s="132" t="s">
        <v>496</v>
      </c>
      <c r="D285" s="132" t="s">
        <v>156</v>
      </c>
      <c r="E285" s="133" t="s">
        <v>497</v>
      </c>
      <c r="F285" s="134" t="s">
        <v>498</v>
      </c>
      <c r="G285" s="135" t="s">
        <v>169</v>
      </c>
      <c r="H285" s="136">
        <v>3001.52</v>
      </c>
      <c r="I285" s="137"/>
      <c r="J285" s="138">
        <f>ROUND(I285*H285,2)</f>
        <v>0</v>
      </c>
      <c r="K285" s="134" t="s">
        <v>160</v>
      </c>
      <c r="L285" s="32"/>
      <c r="M285" s="139" t="s">
        <v>1</v>
      </c>
      <c r="N285" s="140" t="s">
        <v>43</v>
      </c>
      <c r="P285" s="141">
        <f>O285*H285</f>
        <v>0</v>
      </c>
      <c r="Q285" s="141">
        <v>7.3499999999999998E-3</v>
      </c>
      <c r="R285" s="141">
        <f>Q285*H285</f>
        <v>22.061171999999999</v>
      </c>
      <c r="S285" s="141">
        <v>0</v>
      </c>
      <c r="T285" s="142">
        <f>S285*H285</f>
        <v>0</v>
      </c>
      <c r="AR285" s="143" t="s">
        <v>161</v>
      </c>
      <c r="AT285" s="143" t="s">
        <v>156</v>
      </c>
      <c r="AU285" s="143" t="s">
        <v>99</v>
      </c>
      <c r="AY285" s="17" t="s">
        <v>154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99</v>
      </c>
      <c r="BK285" s="144">
        <f>ROUND(I285*H285,2)</f>
        <v>0</v>
      </c>
      <c r="BL285" s="17" t="s">
        <v>161</v>
      </c>
      <c r="BM285" s="143" t="s">
        <v>499</v>
      </c>
    </row>
    <row r="286" spans="2:65" s="1" customFormat="1" ht="24.15" customHeight="1">
      <c r="B286" s="32"/>
      <c r="C286" s="132" t="s">
        <v>500</v>
      </c>
      <c r="D286" s="132" t="s">
        <v>156</v>
      </c>
      <c r="E286" s="133" t="s">
        <v>501</v>
      </c>
      <c r="F286" s="134" t="s">
        <v>502</v>
      </c>
      <c r="G286" s="135" t="s">
        <v>169</v>
      </c>
      <c r="H286" s="136">
        <v>3001.52</v>
      </c>
      <c r="I286" s="137"/>
      <c r="J286" s="138">
        <f>ROUND(I286*H286,2)</f>
        <v>0</v>
      </c>
      <c r="K286" s="134" t="s">
        <v>160</v>
      </c>
      <c r="L286" s="32"/>
      <c r="M286" s="139" t="s">
        <v>1</v>
      </c>
      <c r="N286" s="140" t="s">
        <v>43</v>
      </c>
      <c r="P286" s="141">
        <f>O286*H286</f>
        <v>0</v>
      </c>
      <c r="Q286" s="141">
        <v>4.3800000000000002E-3</v>
      </c>
      <c r="R286" s="141">
        <f>Q286*H286</f>
        <v>13.146657600000001</v>
      </c>
      <c r="S286" s="141">
        <v>0</v>
      </c>
      <c r="T286" s="142">
        <f>S286*H286</f>
        <v>0</v>
      </c>
      <c r="AR286" s="143" t="s">
        <v>161</v>
      </c>
      <c r="AT286" s="143" t="s">
        <v>156</v>
      </c>
      <c r="AU286" s="143" t="s">
        <v>99</v>
      </c>
      <c r="AY286" s="17" t="s">
        <v>154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99</v>
      </c>
      <c r="BK286" s="144">
        <f>ROUND(I286*H286,2)</f>
        <v>0</v>
      </c>
      <c r="BL286" s="17" t="s">
        <v>161</v>
      </c>
      <c r="BM286" s="143" t="s">
        <v>503</v>
      </c>
    </row>
    <row r="287" spans="2:65" s="1" customFormat="1" ht="24.15" customHeight="1">
      <c r="B287" s="32"/>
      <c r="C287" s="132" t="s">
        <v>504</v>
      </c>
      <c r="D287" s="132" t="s">
        <v>156</v>
      </c>
      <c r="E287" s="133" t="s">
        <v>505</v>
      </c>
      <c r="F287" s="134" t="s">
        <v>506</v>
      </c>
      <c r="G287" s="135" t="s">
        <v>169</v>
      </c>
      <c r="H287" s="136">
        <v>3001.52</v>
      </c>
      <c r="I287" s="137"/>
      <c r="J287" s="138">
        <f>ROUND(I287*H287,2)</f>
        <v>0</v>
      </c>
      <c r="K287" s="134" t="s">
        <v>160</v>
      </c>
      <c r="L287" s="32"/>
      <c r="M287" s="139" t="s">
        <v>1</v>
      </c>
      <c r="N287" s="140" t="s">
        <v>43</v>
      </c>
      <c r="P287" s="141">
        <f>O287*H287</f>
        <v>0</v>
      </c>
      <c r="Q287" s="141">
        <v>3.0000000000000001E-3</v>
      </c>
      <c r="R287" s="141">
        <f>Q287*H287</f>
        <v>9.0045599999999997</v>
      </c>
      <c r="S287" s="141">
        <v>0</v>
      </c>
      <c r="T287" s="142">
        <f>S287*H287</f>
        <v>0</v>
      </c>
      <c r="AR287" s="143" t="s">
        <v>161</v>
      </c>
      <c r="AT287" s="143" t="s">
        <v>156</v>
      </c>
      <c r="AU287" s="143" t="s">
        <v>99</v>
      </c>
      <c r="AY287" s="17" t="s">
        <v>154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99</v>
      </c>
      <c r="BK287" s="144">
        <f>ROUND(I287*H287,2)</f>
        <v>0</v>
      </c>
      <c r="BL287" s="17" t="s">
        <v>161</v>
      </c>
      <c r="BM287" s="143" t="s">
        <v>507</v>
      </c>
    </row>
    <row r="288" spans="2:65" s="1" customFormat="1" ht="24.15" customHeight="1">
      <c r="B288" s="32"/>
      <c r="C288" s="132" t="s">
        <v>508</v>
      </c>
      <c r="D288" s="132" t="s">
        <v>156</v>
      </c>
      <c r="E288" s="133" t="s">
        <v>509</v>
      </c>
      <c r="F288" s="134" t="s">
        <v>510</v>
      </c>
      <c r="G288" s="135" t="s">
        <v>169</v>
      </c>
      <c r="H288" s="136">
        <v>3001.52</v>
      </c>
      <c r="I288" s="137"/>
      <c r="J288" s="138">
        <f>ROUND(I288*H288,2)</f>
        <v>0</v>
      </c>
      <c r="K288" s="134" t="s">
        <v>160</v>
      </c>
      <c r="L288" s="32"/>
      <c r="M288" s="139" t="s">
        <v>1</v>
      </c>
      <c r="N288" s="140" t="s">
        <v>43</v>
      </c>
      <c r="P288" s="141">
        <f>O288*H288</f>
        <v>0</v>
      </c>
      <c r="Q288" s="141">
        <v>1.3650000000000001E-2</v>
      </c>
      <c r="R288" s="141">
        <f>Q288*H288</f>
        <v>40.970748</v>
      </c>
      <c r="S288" s="141">
        <v>0</v>
      </c>
      <c r="T288" s="142">
        <f>S288*H288</f>
        <v>0</v>
      </c>
      <c r="AR288" s="143" t="s">
        <v>161</v>
      </c>
      <c r="AT288" s="143" t="s">
        <v>156</v>
      </c>
      <c r="AU288" s="143" t="s">
        <v>99</v>
      </c>
      <c r="AY288" s="17" t="s">
        <v>154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99</v>
      </c>
      <c r="BK288" s="144">
        <f>ROUND(I288*H288,2)</f>
        <v>0</v>
      </c>
      <c r="BL288" s="17" t="s">
        <v>161</v>
      </c>
      <c r="BM288" s="143" t="s">
        <v>511</v>
      </c>
    </row>
    <row r="289" spans="2:65" s="12" customFormat="1">
      <c r="B289" s="145"/>
      <c r="D289" s="146" t="s">
        <v>175</v>
      </c>
      <c r="E289" s="147" t="s">
        <v>1</v>
      </c>
      <c r="F289" s="148" t="s">
        <v>512</v>
      </c>
      <c r="H289" s="149">
        <v>3001.52</v>
      </c>
      <c r="I289" s="150"/>
      <c r="L289" s="145"/>
      <c r="M289" s="151"/>
      <c r="T289" s="152"/>
      <c r="AT289" s="147" t="s">
        <v>175</v>
      </c>
      <c r="AU289" s="147" t="s">
        <v>99</v>
      </c>
      <c r="AV289" s="12" t="s">
        <v>99</v>
      </c>
      <c r="AW289" s="12" t="s">
        <v>32</v>
      </c>
      <c r="AX289" s="12" t="s">
        <v>85</v>
      </c>
      <c r="AY289" s="147" t="s">
        <v>154</v>
      </c>
    </row>
    <row r="290" spans="2:65" s="1" customFormat="1" ht="24.15" customHeight="1">
      <c r="B290" s="32"/>
      <c r="C290" s="132" t="s">
        <v>513</v>
      </c>
      <c r="D290" s="132" t="s">
        <v>156</v>
      </c>
      <c r="E290" s="133" t="s">
        <v>514</v>
      </c>
      <c r="F290" s="134" t="s">
        <v>515</v>
      </c>
      <c r="G290" s="135" t="s">
        <v>169</v>
      </c>
      <c r="H290" s="136">
        <v>3001.52</v>
      </c>
      <c r="I290" s="137"/>
      <c r="J290" s="138">
        <f t="shared" ref="J290:J298" si="30">ROUND(I290*H290,2)</f>
        <v>0</v>
      </c>
      <c r="K290" s="134" t="s">
        <v>160</v>
      </c>
      <c r="L290" s="32"/>
      <c r="M290" s="139" t="s">
        <v>1</v>
      </c>
      <c r="N290" s="140" t="s">
        <v>43</v>
      </c>
      <c r="P290" s="141">
        <f t="shared" ref="P290:P298" si="31">O290*H290</f>
        <v>0</v>
      </c>
      <c r="Q290" s="141">
        <v>6.7999999999999996E-3</v>
      </c>
      <c r="R290" s="141">
        <f t="shared" ref="R290:R298" si="32">Q290*H290</f>
        <v>20.410335999999997</v>
      </c>
      <c r="S290" s="141">
        <v>0</v>
      </c>
      <c r="T290" s="142">
        <f t="shared" ref="T290:T298" si="33">S290*H290</f>
        <v>0</v>
      </c>
      <c r="AR290" s="143" t="s">
        <v>161</v>
      </c>
      <c r="AT290" s="143" t="s">
        <v>156</v>
      </c>
      <c r="AU290" s="143" t="s">
        <v>99</v>
      </c>
      <c r="AY290" s="17" t="s">
        <v>154</v>
      </c>
      <c r="BE290" s="144">
        <f t="shared" ref="BE290:BE298" si="34">IF(N290="základní",J290,0)</f>
        <v>0</v>
      </c>
      <c r="BF290" s="144">
        <f t="shared" ref="BF290:BF298" si="35">IF(N290="snížená",J290,0)</f>
        <v>0</v>
      </c>
      <c r="BG290" s="144">
        <f t="shared" ref="BG290:BG298" si="36">IF(N290="zákl. přenesená",J290,0)</f>
        <v>0</v>
      </c>
      <c r="BH290" s="144">
        <f t="shared" ref="BH290:BH298" si="37">IF(N290="sníž. přenesená",J290,0)</f>
        <v>0</v>
      </c>
      <c r="BI290" s="144">
        <f t="shared" ref="BI290:BI298" si="38">IF(N290="nulová",J290,0)</f>
        <v>0</v>
      </c>
      <c r="BJ290" s="17" t="s">
        <v>99</v>
      </c>
      <c r="BK290" s="144">
        <f t="shared" ref="BK290:BK298" si="39">ROUND(I290*H290,2)</f>
        <v>0</v>
      </c>
      <c r="BL290" s="17" t="s">
        <v>161</v>
      </c>
      <c r="BM290" s="143" t="s">
        <v>516</v>
      </c>
    </row>
    <row r="291" spans="2:65" s="1" customFormat="1" ht="37.950000000000003" customHeight="1">
      <c r="B291" s="32"/>
      <c r="C291" s="132" t="s">
        <v>517</v>
      </c>
      <c r="D291" s="132" t="s">
        <v>156</v>
      </c>
      <c r="E291" s="133" t="s">
        <v>518</v>
      </c>
      <c r="F291" s="134" t="s">
        <v>519</v>
      </c>
      <c r="G291" s="135" t="s">
        <v>169</v>
      </c>
      <c r="H291" s="136">
        <v>3001.52</v>
      </c>
      <c r="I291" s="137"/>
      <c r="J291" s="138">
        <f t="shared" si="30"/>
        <v>0</v>
      </c>
      <c r="K291" s="134" t="s">
        <v>1</v>
      </c>
      <c r="L291" s="32"/>
      <c r="M291" s="139" t="s">
        <v>1</v>
      </c>
      <c r="N291" s="140" t="s">
        <v>43</v>
      </c>
      <c r="P291" s="141">
        <f t="shared" si="31"/>
        <v>0</v>
      </c>
      <c r="Q291" s="141">
        <v>5.5199999999999997E-3</v>
      </c>
      <c r="R291" s="141">
        <f t="shared" si="32"/>
        <v>16.568390399999998</v>
      </c>
      <c r="S291" s="141">
        <v>0</v>
      </c>
      <c r="T291" s="142">
        <f t="shared" si="33"/>
        <v>0</v>
      </c>
      <c r="AR291" s="143" t="s">
        <v>161</v>
      </c>
      <c r="AT291" s="143" t="s">
        <v>156</v>
      </c>
      <c r="AU291" s="143" t="s">
        <v>99</v>
      </c>
      <c r="AY291" s="17" t="s">
        <v>154</v>
      </c>
      <c r="BE291" s="144">
        <f t="shared" si="34"/>
        <v>0</v>
      </c>
      <c r="BF291" s="144">
        <f t="shared" si="35"/>
        <v>0</v>
      </c>
      <c r="BG291" s="144">
        <f t="shared" si="36"/>
        <v>0</v>
      </c>
      <c r="BH291" s="144">
        <f t="shared" si="37"/>
        <v>0</v>
      </c>
      <c r="BI291" s="144">
        <f t="shared" si="38"/>
        <v>0</v>
      </c>
      <c r="BJ291" s="17" t="s">
        <v>99</v>
      </c>
      <c r="BK291" s="144">
        <f t="shared" si="39"/>
        <v>0</v>
      </c>
      <c r="BL291" s="17" t="s">
        <v>161</v>
      </c>
      <c r="BM291" s="143" t="s">
        <v>520</v>
      </c>
    </row>
    <row r="292" spans="2:65" s="1" customFormat="1" ht="24.15" customHeight="1">
      <c r="B292" s="32"/>
      <c r="C292" s="132" t="s">
        <v>521</v>
      </c>
      <c r="D292" s="132" t="s">
        <v>156</v>
      </c>
      <c r="E292" s="133" t="s">
        <v>522</v>
      </c>
      <c r="F292" s="134" t="s">
        <v>523</v>
      </c>
      <c r="G292" s="135" t="s">
        <v>169</v>
      </c>
      <c r="H292" s="136">
        <v>150.07599999999999</v>
      </c>
      <c r="I292" s="137"/>
      <c r="J292" s="138">
        <f t="shared" si="30"/>
        <v>0</v>
      </c>
      <c r="K292" s="134" t="s">
        <v>160</v>
      </c>
      <c r="L292" s="32"/>
      <c r="M292" s="139" t="s">
        <v>1</v>
      </c>
      <c r="N292" s="140" t="s">
        <v>43</v>
      </c>
      <c r="P292" s="141">
        <f t="shared" si="31"/>
        <v>0</v>
      </c>
      <c r="Q292" s="141">
        <v>7.3499999999999998E-3</v>
      </c>
      <c r="R292" s="141">
        <f t="shared" si="32"/>
        <v>1.1030586</v>
      </c>
      <c r="S292" s="141">
        <v>0</v>
      </c>
      <c r="T292" s="142">
        <f t="shared" si="33"/>
        <v>0</v>
      </c>
      <c r="AR292" s="143" t="s">
        <v>161</v>
      </c>
      <c r="AT292" s="143" t="s">
        <v>156</v>
      </c>
      <c r="AU292" s="143" t="s">
        <v>99</v>
      </c>
      <c r="AY292" s="17" t="s">
        <v>154</v>
      </c>
      <c r="BE292" s="144">
        <f t="shared" si="34"/>
        <v>0</v>
      </c>
      <c r="BF292" s="144">
        <f t="shared" si="35"/>
        <v>0</v>
      </c>
      <c r="BG292" s="144">
        <f t="shared" si="36"/>
        <v>0</v>
      </c>
      <c r="BH292" s="144">
        <f t="shared" si="37"/>
        <v>0</v>
      </c>
      <c r="BI292" s="144">
        <f t="shared" si="38"/>
        <v>0</v>
      </c>
      <c r="BJ292" s="17" t="s">
        <v>99</v>
      </c>
      <c r="BK292" s="144">
        <f t="shared" si="39"/>
        <v>0</v>
      </c>
      <c r="BL292" s="17" t="s">
        <v>161</v>
      </c>
      <c r="BM292" s="143" t="s">
        <v>524</v>
      </c>
    </row>
    <row r="293" spans="2:65" s="1" customFormat="1" ht="33" customHeight="1">
      <c r="B293" s="32"/>
      <c r="C293" s="132" t="s">
        <v>525</v>
      </c>
      <c r="D293" s="132" t="s">
        <v>156</v>
      </c>
      <c r="E293" s="133" t="s">
        <v>526</v>
      </c>
      <c r="F293" s="134" t="s">
        <v>527</v>
      </c>
      <c r="G293" s="135" t="s">
        <v>169</v>
      </c>
      <c r="H293" s="136">
        <v>150.07599999999999</v>
      </c>
      <c r="I293" s="137"/>
      <c r="J293" s="138">
        <f t="shared" si="30"/>
        <v>0</v>
      </c>
      <c r="K293" s="134" t="s">
        <v>160</v>
      </c>
      <c r="L293" s="32"/>
      <c r="M293" s="139" t="s">
        <v>1</v>
      </c>
      <c r="N293" s="140" t="s">
        <v>43</v>
      </c>
      <c r="P293" s="141">
        <f t="shared" si="31"/>
        <v>0</v>
      </c>
      <c r="Q293" s="141">
        <v>4.4099999999999999E-3</v>
      </c>
      <c r="R293" s="141">
        <f t="shared" si="32"/>
        <v>0.66183515999999998</v>
      </c>
      <c r="S293" s="141">
        <v>0</v>
      </c>
      <c r="T293" s="142">
        <f t="shared" si="33"/>
        <v>0</v>
      </c>
      <c r="AR293" s="143" t="s">
        <v>161</v>
      </c>
      <c r="AT293" s="143" t="s">
        <v>156</v>
      </c>
      <c r="AU293" s="143" t="s">
        <v>99</v>
      </c>
      <c r="AY293" s="17" t="s">
        <v>154</v>
      </c>
      <c r="BE293" s="144">
        <f t="shared" si="34"/>
        <v>0</v>
      </c>
      <c r="BF293" s="144">
        <f t="shared" si="35"/>
        <v>0</v>
      </c>
      <c r="BG293" s="144">
        <f t="shared" si="36"/>
        <v>0</v>
      </c>
      <c r="BH293" s="144">
        <f t="shared" si="37"/>
        <v>0</v>
      </c>
      <c r="BI293" s="144">
        <f t="shared" si="38"/>
        <v>0</v>
      </c>
      <c r="BJ293" s="17" t="s">
        <v>99</v>
      </c>
      <c r="BK293" s="144">
        <f t="shared" si="39"/>
        <v>0</v>
      </c>
      <c r="BL293" s="17" t="s">
        <v>161</v>
      </c>
      <c r="BM293" s="143" t="s">
        <v>528</v>
      </c>
    </row>
    <row r="294" spans="2:65" s="1" customFormat="1" ht="24.15" customHeight="1">
      <c r="B294" s="32"/>
      <c r="C294" s="132" t="s">
        <v>529</v>
      </c>
      <c r="D294" s="132" t="s">
        <v>156</v>
      </c>
      <c r="E294" s="133" t="s">
        <v>530</v>
      </c>
      <c r="F294" s="134" t="s">
        <v>531</v>
      </c>
      <c r="G294" s="135" t="s">
        <v>169</v>
      </c>
      <c r="H294" s="136">
        <v>150.07599999999999</v>
      </c>
      <c r="I294" s="137"/>
      <c r="J294" s="138">
        <f t="shared" si="30"/>
        <v>0</v>
      </c>
      <c r="K294" s="134" t="s">
        <v>160</v>
      </c>
      <c r="L294" s="32"/>
      <c r="M294" s="139" t="s">
        <v>1</v>
      </c>
      <c r="N294" s="140" t="s">
        <v>43</v>
      </c>
      <c r="P294" s="141">
        <f t="shared" si="31"/>
        <v>0</v>
      </c>
      <c r="Q294" s="141">
        <v>3.0000000000000001E-3</v>
      </c>
      <c r="R294" s="141">
        <f t="shared" si="32"/>
        <v>0.45022800000000002</v>
      </c>
      <c r="S294" s="141">
        <v>0</v>
      </c>
      <c r="T294" s="142">
        <f t="shared" si="33"/>
        <v>0</v>
      </c>
      <c r="AR294" s="143" t="s">
        <v>161</v>
      </c>
      <c r="AT294" s="143" t="s">
        <v>156</v>
      </c>
      <c r="AU294" s="143" t="s">
        <v>99</v>
      </c>
      <c r="AY294" s="17" t="s">
        <v>154</v>
      </c>
      <c r="BE294" s="144">
        <f t="shared" si="34"/>
        <v>0</v>
      </c>
      <c r="BF294" s="144">
        <f t="shared" si="35"/>
        <v>0</v>
      </c>
      <c r="BG294" s="144">
        <f t="shared" si="36"/>
        <v>0</v>
      </c>
      <c r="BH294" s="144">
        <f t="shared" si="37"/>
        <v>0</v>
      </c>
      <c r="BI294" s="144">
        <f t="shared" si="38"/>
        <v>0</v>
      </c>
      <c r="BJ294" s="17" t="s">
        <v>99</v>
      </c>
      <c r="BK294" s="144">
        <f t="shared" si="39"/>
        <v>0</v>
      </c>
      <c r="BL294" s="17" t="s">
        <v>161</v>
      </c>
      <c r="BM294" s="143" t="s">
        <v>532</v>
      </c>
    </row>
    <row r="295" spans="2:65" s="1" customFormat="1" ht="33" customHeight="1">
      <c r="B295" s="32"/>
      <c r="C295" s="132" t="s">
        <v>533</v>
      </c>
      <c r="D295" s="132" t="s">
        <v>156</v>
      </c>
      <c r="E295" s="133" t="s">
        <v>534</v>
      </c>
      <c r="F295" s="134" t="s">
        <v>535</v>
      </c>
      <c r="G295" s="135" t="s">
        <v>169</v>
      </c>
      <c r="H295" s="136">
        <v>150.07599999999999</v>
      </c>
      <c r="I295" s="137"/>
      <c r="J295" s="138">
        <f t="shared" si="30"/>
        <v>0</v>
      </c>
      <c r="K295" s="134" t="s">
        <v>160</v>
      </c>
      <c r="L295" s="32"/>
      <c r="M295" s="139" t="s">
        <v>1</v>
      </c>
      <c r="N295" s="140" t="s">
        <v>43</v>
      </c>
      <c r="P295" s="141">
        <f t="shared" si="31"/>
        <v>0</v>
      </c>
      <c r="Q295" s="141">
        <v>1.575E-2</v>
      </c>
      <c r="R295" s="141">
        <f t="shared" si="32"/>
        <v>2.3636969999999997</v>
      </c>
      <c r="S295" s="141">
        <v>0</v>
      </c>
      <c r="T295" s="142">
        <f t="shared" si="33"/>
        <v>0</v>
      </c>
      <c r="AR295" s="143" t="s">
        <v>161</v>
      </c>
      <c r="AT295" s="143" t="s">
        <v>156</v>
      </c>
      <c r="AU295" s="143" t="s">
        <v>99</v>
      </c>
      <c r="AY295" s="17" t="s">
        <v>154</v>
      </c>
      <c r="BE295" s="144">
        <f t="shared" si="34"/>
        <v>0</v>
      </c>
      <c r="BF295" s="144">
        <f t="shared" si="35"/>
        <v>0</v>
      </c>
      <c r="BG295" s="144">
        <f t="shared" si="36"/>
        <v>0</v>
      </c>
      <c r="BH295" s="144">
        <f t="shared" si="37"/>
        <v>0</v>
      </c>
      <c r="BI295" s="144">
        <f t="shared" si="38"/>
        <v>0</v>
      </c>
      <c r="BJ295" s="17" t="s">
        <v>99</v>
      </c>
      <c r="BK295" s="144">
        <f t="shared" si="39"/>
        <v>0</v>
      </c>
      <c r="BL295" s="17" t="s">
        <v>161</v>
      </c>
      <c r="BM295" s="143" t="s">
        <v>536</v>
      </c>
    </row>
    <row r="296" spans="2:65" s="1" customFormat="1" ht="24.15" customHeight="1">
      <c r="B296" s="32"/>
      <c r="C296" s="132" t="s">
        <v>537</v>
      </c>
      <c r="D296" s="132" t="s">
        <v>156</v>
      </c>
      <c r="E296" s="133" t="s">
        <v>538</v>
      </c>
      <c r="F296" s="134" t="s">
        <v>539</v>
      </c>
      <c r="G296" s="135" t="s">
        <v>169</v>
      </c>
      <c r="H296" s="136">
        <v>150.07599999999999</v>
      </c>
      <c r="I296" s="137"/>
      <c r="J296" s="138">
        <f t="shared" si="30"/>
        <v>0</v>
      </c>
      <c r="K296" s="134" t="s">
        <v>160</v>
      </c>
      <c r="L296" s="32"/>
      <c r="M296" s="139" t="s">
        <v>1</v>
      </c>
      <c r="N296" s="140" t="s">
        <v>43</v>
      </c>
      <c r="P296" s="141">
        <f t="shared" si="31"/>
        <v>0</v>
      </c>
      <c r="Q296" s="141">
        <v>7.9000000000000008E-3</v>
      </c>
      <c r="R296" s="141">
        <f t="shared" si="32"/>
        <v>1.1856004</v>
      </c>
      <c r="S296" s="141">
        <v>0</v>
      </c>
      <c r="T296" s="142">
        <f t="shared" si="33"/>
        <v>0</v>
      </c>
      <c r="AR296" s="143" t="s">
        <v>161</v>
      </c>
      <c r="AT296" s="143" t="s">
        <v>156</v>
      </c>
      <c r="AU296" s="143" t="s">
        <v>99</v>
      </c>
      <c r="AY296" s="17" t="s">
        <v>154</v>
      </c>
      <c r="BE296" s="144">
        <f t="shared" si="34"/>
        <v>0</v>
      </c>
      <c r="BF296" s="144">
        <f t="shared" si="35"/>
        <v>0</v>
      </c>
      <c r="BG296" s="144">
        <f t="shared" si="36"/>
        <v>0</v>
      </c>
      <c r="BH296" s="144">
        <f t="shared" si="37"/>
        <v>0</v>
      </c>
      <c r="BI296" s="144">
        <f t="shared" si="38"/>
        <v>0</v>
      </c>
      <c r="BJ296" s="17" t="s">
        <v>99</v>
      </c>
      <c r="BK296" s="144">
        <f t="shared" si="39"/>
        <v>0</v>
      </c>
      <c r="BL296" s="17" t="s">
        <v>161</v>
      </c>
      <c r="BM296" s="143" t="s">
        <v>540</v>
      </c>
    </row>
    <row r="297" spans="2:65" s="1" customFormat="1" ht="44.25" customHeight="1">
      <c r="B297" s="32"/>
      <c r="C297" s="132" t="s">
        <v>541</v>
      </c>
      <c r="D297" s="132" t="s">
        <v>156</v>
      </c>
      <c r="E297" s="133" t="s">
        <v>542</v>
      </c>
      <c r="F297" s="134" t="s">
        <v>543</v>
      </c>
      <c r="G297" s="135" t="s">
        <v>169</v>
      </c>
      <c r="H297" s="136">
        <v>56.308</v>
      </c>
      <c r="I297" s="137"/>
      <c r="J297" s="138">
        <f t="shared" si="30"/>
        <v>0</v>
      </c>
      <c r="K297" s="134" t="s">
        <v>160</v>
      </c>
      <c r="L297" s="32"/>
      <c r="M297" s="139" t="s">
        <v>1</v>
      </c>
      <c r="N297" s="140" t="s">
        <v>43</v>
      </c>
      <c r="P297" s="141">
        <f t="shared" si="31"/>
        <v>0</v>
      </c>
      <c r="Q297" s="141">
        <v>9.6500000000000006E-3</v>
      </c>
      <c r="R297" s="141">
        <f t="shared" si="32"/>
        <v>0.54337220000000008</v>
      </c>
      <c r="S297" s="141">
        <v>0</v>
      </c>
      <c r="T297" s="142">
        <f t="shared" si="33"/>
        <v>0</v>
      </c>
      <c r="AR297" s="143" t="s">
        <v>161</v>
      </c>
      <c r="AT297" s="143" t="s">
        <v>156</v>
      </c>
      <c r="AU297" s="143" t="s">
        <v>99</v>
      </c>
      <c r="AY297" s="17" t="s">
        <v>154</v>
      </c>
      <c r="BE297" s="144">
        <f t="shared" si="34"/>
        <v>0</v>
      </c>
      <c r="BF297" s="144">
        <f t="shared" si="35"/>
        <v>0</v>
      </c>
      <c r="BG297" s="144">
        <f t="shared" si="36"/>
        <v>0</v>
      </c>
      <c r="BH297" s="144">
        <f t="shared" si="37"/>
        <v>0</v>
      </c>
      <c r="BI297" s="144">
        <f t="shared" si="38"/>
        <v>0</v>
      </c>
      <c r="BJ297" s="17" t="s">
        <v>99</v>
      </c>
      <c r="BK297" s="144">
        <f t="shared" si="39"/>
        <v>0</v>
      </c>
      <c r="BL297" s="17" t="s">
        <v>161</v>
      </c>
      <c r="BM297" s="143" t="s">
        <v>544</v>
      </c>
    </row>
    <row r="298" spans="2:65" s="1" customFormat="1" ht="24.15" customHeight="1">
      <c r="B298" s="32"/>
      <c r="C298" s="160" t="s">
        <v>545</v>
      </c>
      <c r="D298" s="160" t="s">
        <v>270</v>
      </c>
      <c r="E298" s="161" t="s">
        <v>546</v>
      </c>
      <c r="F298" s="162" t="s">
        <v>547</v>
      </c>
      <c r="G298" s="163" t="s">
        <v>169</v>
      </c>
      <c r="H298" s="164">
        <v>57.433999999999997</v>
      </c>
      <c r="I298" s="165"/>
      <c r="J298" s="166">
        <f t="shared" si="30"/>
        <v>0</v>
      </c>
      <c r="K298" s="162" t="s">
        <v>160</v>
      </c>
      <c r="L298" s="167"/>
      <c r="M298" s="168" t="s">
        <v>1</v>
      </c>
      <c r="N298" s="169" t="s">
        <v>43</v>
      </c>
      <c r="P298" s="141">
        <f t="shared" si="31"/>
        <v>0</v>
      </c>
      <c r="Q298" s="141">
        <v>2.6499999999999999E-2</v>
      </c>
      <c r="R298" s="141">
        <f t="shared" si="32"/>
        <v>1.5220009999999999</v>
      </c>
      <c r="S298" s="141">
        <v>0</v>
      </c>
      <c r="T298" s="142">
        <f t="shared" si="33"/>
        <v>0</v>
      </c>
      <c r="AR298" s="143" t="s">
        <v>222</v>
      </c>
      <c r="AT298" s="143" t="s">
        <v>270</v>
      </c>
      <c r="AU298" s="143" t="s">
        <v>99</v>
      </c>
      <c r="AY298" s="17" t="s">
        <v>154</v>
      </c>
      <c r="BE298" s="144">
        <f t="shared" si="34"/>
        <v>0</v>
      </c>
      <c r="BF298" s="144">
        <f t="shared" si="35"/>
        <v>0</v>
      </c>
      <c r="BG298" s="144">
        <f t="shared" si="36"/>
        <v>0</v>
      </c>
      <c r="BH298" s="144">
        <f t="shared" si="37"/>
        <v>0</v>
      </c>
      <c r="BI298" s="144">
        <f t="shared" si="38"/>
        <v>0</v>
      </c>
      <c r="BJ298" s="17" t="s">
        <v>99</v>
      </c>
      <c r="BK298" s="144">
        <f t="shared" si="39"/>
        <v>0</v>
      </c>
      <c r="BL298" s="17" t="s">
        <v>161</v>
      </c>
      <c r="BM298" s="143" t="s">
        <v>548</v>
      </c>
    </row>
    <row r="299" spans="2:65" s="12" customFormat="1">
      <c r="B299" s="145"/>
      <c r="D299" s="146" t="s">
        <v>175</v>
      </c>
      <c r="E299" s="147" t="s">
        <v>1</v>
      </c>
      <c r="F299" s="148" t="s">
        <v>549</v>
      </c>
      <c r="H299" s="149">
        <v>57.433999999999997</v>
      </c>
      <c r="I299" s="150"/>
      <c r="L299" s="145"/>
      <c r="M299" s="151"/>
      <c r="T299" s="152"/>
      <c r="AT299" s="147" t="s">
        <v>175</v>
      </c>
      <c r="AU299" s="147" t="s">
        <v>99</v>
      </c>
      <c r="AV299" s="12" t="s">
        <v>99</v>
      </c>
      <c r="AW299" s="12" t="s">
        <v>32</v>
      </c>
      <c r="AX299" s="12" t="s">
        <v>85</v>
      </c>
      <c r="AY299" s="147" t="s">
        <v>154</v>
      </c>
    </row>
    <row r="300" spans="2:65" s="1" customFormat="1" ht="24.15" customHeight="1">
      <c r="B300" s="32"/>
      <c r="C300" s="132" t="s">
        <v>550</v>
      </c>
      <c r="D300" s="132" t="s">
        <v>156</v>
      </c>
      <c r="E300" s="133" t="s">
        <v>551</v>
      </c>
      <c r="F300" s="134" t="s">
        <v>552</v>
      </c>
      <c r="G300" s="135" t="s">
        <v>169</v>
      </c>
      <c r="H300" s="136">
        <v>56.308</v>
      </c>
      <c r="I300" s="137"/>
      <c r="J300" s="138">
        <f>ROUND(I300*H300,2)</f>
        <v>0</v>
      </c>
      <c r="K300" s="134" t="s">
        <v>553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4.7800000000000004E-3</v>
      </c>
      <c r="R300" s="141">
        <f>Q300*H300</f>
        <v>0.26915224000000004</v>
      </c>
      <c r="S300" s="141">
        <v>0</v>
      </c>
      <c r="T300" s="142">
        <f>S300*H300</f>
        <v>0</v>
      </c>
      <c r="AR300" s="143" t="s">
        <v>161</v>
      </c>
      <c r="AT300" s="143" t="s">
        <v>156</v>
      </c>
      <c r="AU300" s="143" t="s">
        <v>99</v>
      </c>
      <c r="AY300" s="17" t="s">
        <v>154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99</v>
      </c>
      <c r="BK300" s="144">
        <f>ROUND(I300*H300,2)</f>
        <v>0</v>
      </c>
      <c r="BL300" s="17" t="s">
        <v>161</v>
      </c>
      <c r="BM300" s="143" t="s">
        <v>554</v>
      </c>
    </row>
    <row r="301" spans="2:65" s="1" customFormat="1" ht="24.15" customHeight="1">
      <c r="B301" s="32"/>
      <c r="C301" s="132" t="s">
        <v>555</v>
      </c>
      <c r="D301" s="132" t="s">
        <v>156</v>
      </c>
      <c r="E301" s="133" t="s">
        <v>556</v>
      </c>
      <c r="F301" s="134" t="s">
        <v>557</v>
      </c>
      <c r="G301" s="135" t="s">
        <v>256</v>
      </c>
      <c r="H301" s="136">
        <v>655.20000000000005</v>
      </c>
      <c r="I301" s="137"/>
      <c r="J301" s="138">
        <f>ROUND(I301*H301,2)</f>
        <v>0</v>
      </c>
      <c r="K301" s="134" t="s">
        <v>160</v>
      </c>
      <c r="L301" s="32"/>
      <c r="M301" s="139" t="s">
        <v>1</v>
      </c>
      <c r="N301" s="14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161</v>
      </c>
      <c r="AT301" s="143" t="s">
        <v>156</v>
      </c>
      <c r="AU301" s="143" t="s">
        <v>99</v>
      </c>
      <c r="AY301" s="17" t="s">
        <v>154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99</v>
      </c>
      <c r="BK301" s="144">
        <f>ROUND(I301*H301,2)</f>
        <v>0</v>
      </c>
      <c r="BL301" s="17" t="s">
        <v>161</v>
      </c>
      <c r="BM301" s="143" t="s">
        <v>558</v>
      </c>
    </row>
    <row r="302" spans="2:65" s="1" customFormat="1" ht="24.15" customHeight="1">
      <c r="B302" s="32"/>
      <c r="C302" s="160" t="s">
        <v>559</v>
      </c>
      <c r="D302" s="160" t="s">
        <v>270</v>
      </c>
      <c r="E302" s="161" t="s">
        <v>560</v>
      </c>
      <c r="F302" s="162" t="s">
        <v>561</v>
      </c>
      <c r="G302" s="163" t="s">
        <v>256</v>
      </c>
      <c r="H302" s="164">
        <v>687.96</v>
      </c>
      <c r="I302" s="165"/>
      <c r="J302" s="166">
        <f>ROUND(I302*H302,2)</f>
        <v>0</v>
      </c>
      <c r="K302" s="162" t="s">
        <v>160</v>
      </c>
      <c r="L302" s="167"/>
      <c r="M302" s="168" t="s">
        <v>1</v>
      </c>
      <c r="N302" s="169" t="s">
        <v>43</v>
      </c>
      <c r="P302" s="141">
        <f>O302*H302</f>
        <v>0</v>
      </c>
      <c r="Q302" s="141">
        <v>4.0000000000000003E-5</v>
      </c>
      <c r="R302" s="141">
        <f>Q302*H302</f>
        <v>2.7518400000000005E-2</v>
      </c>
      <c r="S302" s="141">
        <v>0</v>
      </c>
      <c r="T302" s="142">
        <f>S302*H302</f>
        <v>0</v>
      </c>
      <c r="AR302" s="143" t="s">
        <v>222</v>
      </c>
      <c r="AT302" s="143" t="s">
        <v>270</v>
      </c>
      <c r="AU302" s="143" t="s">
        <v>99</v>
      </c>
      <c r="AY302" s="17" t="s">
        <v>154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99</v>
      </c>
      <c r="BK302" s="144">
        <f>ROUND(I302*H302,2)</f>
        <v>0</v>
      </c>
      <c r="BL302" s="17" t="s">
        <v>161</v>
      </c>
      <c r="BM302" s="143" t="s">
        <v>562</v>
      </c>
    </row>
    <row r="303" spans="2:65" s="12" customFormat="1">
      <c r="B303" s="145"/>
      <c r="D303" s="146" t="s">
        <v>175</v>
      </c>
      <c r="E303" s="147" t="s">
        <v>1</v>
      </c>
      <c r="F303" s="148" t="s">
        <v>563</v>
      </c>
      <c r="H303" s="149">
        <v>687.96</v>
      </c>
      <c r="I303" s="150"/>
      <c r="L303" s="145"/>
      <c r="M303" s="151"/>
      <c r="T303" s="152"/>
      <c r="AT303" s="147" t="s">
        <v>175</v>
      </c>
      <c r="AU303" s="147" t="s">
        <v>99</v>
      </c>
      <c r="AV303" s="12" t="s">
        <v>99</v>
      </c>
      <c r="AW303" s="12" t="s">
        <v>32</v>
      </c>
      <c r="AX303" s="12" t="s">
        <v>85</v>
      </c>
      <c r="AY303" s="147" t="s">
        <v>154</v>
      </c>
    </row>
    <row r="304" spans="2:65" s="1" customFormat="1" ht="37.950000000000003" customHeight="1">
      <c r="B304" s="32"/>
      <c r="C304" s="132" t="s">
        <v>564</v>
      </c>
      <c r="D304" s="132" t="s">
        <v>156</v>
      </c>
      <c r="E304" s="133" t="s">
        <v>565</v>
      </c>
      <c r="F304" s="134" t="s">
        <v>566</v>
      </c>
      <c r="G304" s="135" t="s">
        <v>169</v>
      </c>
      <c r="H304" s="136">
        <v>950.49400000000003</v>
      </c>
      <c r="I304" s="137"/>
      <c r="J304" s="138">
        <f>ROUND(I304*H304,2)</f>
        <v>0</v>
      </c>
      <c r="K304" s="134" t="s">
        <v>160</v>
      </c>
      <c r="L304" s="32"/>
      <c r="M304" s="139" t="s">
        <v>1</v>
      </c>
      <c r="N304" s="140" t="s">
        <v>43</v>
      </c>
      <c r="P304" s="141">
        <f>O304*H304</f>
        <v>0</v>
      </c>
      <c r="Q304" s="141">
        <v>8.6800000000000002E-3</v>
      </c>
      <c r="R304" s="141">
        <f>Q304*H304</f>
        <v>8.2502879199999999</v>
      </c>
      <c r="S304" s="141">
        <v>0</v>
      </c>
      <c r="T304" s="142">
        <f>S304*H304</f>
        <v>0</v>
      </c>
      <c r="AR304" s="143" t="s">
        <v>161</v>
      </c>
      <c r="AT304" s="143" t="s">
        <v>156</v>
      </c>
      <c r="AU304" s="143" t="s">
        <v>99</v>
      </c>
      <c r="AY304" s="17" t="s">
        <v>154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99</v>
      </c>
      <c r="BK304" s="144">
        <f>ROUND(I304*H304,2)</f>
        <v>0</v>
      </c>
      <c r="BL304" s="17" t="s">
        <v>161</v>
      </c>
      <c r="BM304" s="143" t="s">
        <v>567</v>
      </c>
    </row>
    <row r="305" spans="2:65" s="1" customFormat="1" ht="16.5" customHeight="1">
      <c r="B305" s="32"/>
      <c r="C305" s="160" t="s">
        <v>568</v>
      </c>
      <c r="D305" s="160" t="s">
        <v>270</v>
      </c>
      <c r="E305" s="161" t="s">
        <v>569</v>
      </c>
      <c r="F305" s="162" t="s">
        <v>570</v>
      </c>
      <c r="G305" s="163" t="s">
        <v>169</v>
      </c>
      <c r="H305" s="164">
        <v>899.13</v>
      </c>
      <c r="I305" s="165"/>
      <c r="J305" s="166">
        <f>ROUND(I305*H305,2)</f>
        <v>0</v>
      </c>
      <c r="K305" s="162" t="s">
        <v>160</v>
      </c>
      <c r="L305" s="167"/>
      <c r="M305" s="168" t="s">
        <v>1</v>
      </c>
      <c r="N305" s="169" t="s">
        <v>43</v>
      </c>
      <c r="P305" s="141">
        <f>O305*H305</f>
        <v>0</v>
      </c>
      <c r="Q305" s="141">
        <v>3.0000000000000001E-3</v>
      </c>
      <c r="R305" s="141">
        <f>Q305*H305</f>
        <v>2.69739</v>
      </c>
      <c r="S305" s="141">
        <v>0</v>
      </c>
      <c r="T305" s="142">
        <f>S305*H305</f>
        <v>0</v>
      </c>
      <c r="AR305" s="143" t="s">
        <v>222</v>
      </c>
      <c r="AT305" s="143" t="s">
        <v>270</v>
      </c>
      <c r="AU305" s="143" t="s">
        <v>99</v>
      </c>
      <c r="AY305" s="17" t="s">
        <v>154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99</v>
      </c>
      <c r="BK305" s="144">
        <f>ROUND(I305*H305,2)</f>
        <v>0</v>
      </c>
      <c r="BL305" s="17" t="s">
        <v>161</v>
      </c>
      <c r="BM305" s="143" t="s">
        <v>571</v>
      </c>
    </row>
    <row r="306" spans="2:65" s="12" customFormat="1" ht="20.399999999999999">
      <c r="B306" s="145"/>
      <c r="D306" s="146" t="s">
        <v>175</v>
      </c>
      <c r="E306" s="147" t="s">
        <v>1</v>
      </c>
      <c r="F306" s="148" t="s">
        <v>572</v>
      </c>
      <c r="H306" s="149">
        <v>899.13</v>
      </c>
      <c r="I306" s="150"/>
      <c r="L306" s="145"/>
      <c r="M306" s="151"/>
      <c r="T306" s="152"/>
      <c r="AT306" s="147" t="s">
        <v>175</v>
      </c>
      <c r="AU306" s="147" t="s">
        <v>99</v>
      </c>
      <c r="AV306" s="12" t="s">
        <v>99</v>
      </c>
      <c r="AW306" s="12" t="s">
        <v>32</v>
      </c>
      <c r="AX306" s="12" t="s">
        <v>85</v>
      </c>
      <c r="AY306" s="147" t="s">
        <v>154</v>
      </c>
    </row>
    <row r="307" spans="2:65" s="1" customFormat="1" ht="24.15" customHeight="1">
      <c r="B307" s="32"/>
      <c r="C307" s="160" t="s">
        <v>573</v>
      </c>
      <c r="D307" s="160" t="s">
        <v>270</v>
      </c>
      <c r="E307" s="161" t="s">
        <v>574</v>
      </c>
      <c r="F307" s="162" t="s">
        <v>575</v>
      </c>
      <c r="G307" s="163" t="s">
        <v>169</v>
      </c>
      <c r="H307" s="164">
        <v>98.888999999999996</v>
      </c>
      <c r="I307" s="165"/>
      <c r="J307" s="166">
        <f>ROUND(I307*H307,2)</f>
        <v>0</v>
      </c>
      <c r="K307" s="162" t="s">
        <v>160</v>
      </c>
      <c r="L307" s="167"/>
      <c r="M307" s="168" t="s">
        <v>1</v>
      </c>
      <c r="N307" s="169" t="s">
        <v>43</v>
      </c>
      <c r="P307" s="141">
        <f>O307*H307</f>
        <v>0</v>
      </c>
      <c r="Q307" s="141">
        <v>6.0000000000000001E-3</v>
      </c>
      <c r="R307" s="141">
        <f>Q307*H307</f>
        <v>0.59333400000000003</v>
      </c>
      <c r="S307" s="141">
        <v>0</v>
      </c>
      <c r="T307" s="142">
        <f>S307*H307</f>
        <v>0</v>
      </c>
      <c r="AR307" s="143" t="s">
        <v>222</v>
      </c>
      <c r="AT307" s="143" t="s">
        <v>270</v>
      </c>
      <c r="AU307" s="143" t="s">
        <v>99</v>
      </c>
      <c r="AY307" s="17" t="s">
        <v>154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99</v>
      </c>
      <c r="BK307" s="144">
        <f>ROUND(I307*H307,2)</f>
        <v>0</v>
      </c>
      <c r="BL307" s="17" t="s">
        <v>161</v>
      </c>
      <c r="BM307" s="143" t="s">
        <v>576</v>
      </c>
    </row>
    <row r="308" spans="2:65" s="12" customFormat="1">
      <c r="B308" s="145"/>
      <c r="D308" s="146" t="s">
        <v>175</v>
      </c>
      <c r="E308" s="147" t="s">
        <v>1</v>
      </c>
      <c r="F308" s="148" t="s">
        <v>577</v>
      </c>
      <c r="H308" s="149">
        <v>60.984000000000002</v>
      </c>
      <c r="I308" s="150"/>
      <c r="L308" s="145"/>
      <c r="M308" s="151"/>
      <c r="T308" s="152"/>
      <c r="AT308" s="147" t="s">
        <v>175</v>
      </c>
      <c r="AU308" s="147" t="s">
        <v>99</v>
      </c>
      <c r="AV308" s="12" t="s">
        <v>99</v>
      </c>
      <c r="AW308" s="12" t="s">
        <v>32</v>
      </c>
      <c r="AX308" s="12" t="s">
        <v>77</v>
      </c>
      <c r="AY308" s="147" t="s">
        <v>154</v>
      </c>
    </row>
    <row r="309" spans="2:65" s="12" customFormat="1">
      <c r="B309" s="145"/>
      <c r="D309" s="146" t="s">
        <v>175</v>
      </c>
      <c r="E309" s="147" t="s">
        <v>1</v>
      </c>
      <c r="F309" s="148" t="s">
        <v>578</v>
      </c>
      <c r="H309" s="149">
        <v>37.905000000000001</v>
      </c>
      <c r="I309" s="150"/>
      <c r="L309" s="145"/>
      <c r="M309" s="151"/>
      <c r="T309" s="152"/>
      <c r="AT309" s="147" t="s">
        <v>175</v>
      </c>
      <c r="AU309" s="147" t="s">
        <v>99</v>
      </c>
      <c r="AV309" s="12" t="s">
        <v>99</v>
      </c>
      <c r="AW309" s="12" t="s">
        <v>32</v>
      </c>
      <c r="AX309" s="12" t="s">
        <v>77</v>
      </c>
      <c r="AY309" s="147" t="s">
        <v>154</v>
      </c>
    </row>
    <row r="310" spans="2:65" s="13" customFormat="1">
      <c r="B310" s="153"/>
      <c r="D310" s="146" t="s">
        <v>175</v>
      </c>
      <c r="E310" s="154" t="s">
        <v>1</v>
      </c>
      <c r="F310" s="155" t="s">
        <v>177</v>
      </c>
      <c r="H310" s="156">
        <v>98.888999999999996</v>
      </c>
      <c r="I310" s="157"/>
      <c r="L310" s="153"/>
      <c r="M310" s="158"/>
      <c r="T310" s="159"/>
      <c r="AT310" s="154" t="s">
        <v>175</v>
      </c>
      <c r="AU310" s="154" t="s">
        <v>99</v>
      </c>
      <c r="AV310" s="13" t="s">
        <v>161</v>
      </c>
      <c r="AW310" s="13" t="s">
        <v>32</v>
      </c>
      <c r="AX310" s="13" t="s">
        <v>85</v>
      </c>
      <c r="AY310" s="154" t="s">
        <v>154</v>
      </c>
    </row>
    <row r="311" spans="2:65" s="1" customFormat="1" ht="37.950000000000003" customHeight="1">
      <c r="B311" s="32"/>
      <c r="C311" s="132" t="s">
        <v>579</v>
      </c>
      <c r="D311" s="132" t="s">
        <v>156</v>
      </c>
      <c r="E311" s="133" t="s">
        <v>580</v>
      </c>
      <c r="F311" s="134" t="s">
        <v>581</v>
      </c>
      <c r="G311" s="135" t="s">
        <v>256</v>
      </c>
      <c r="H311" s="136">
        <v>51</v>
      </c>
      <c r="I311" s="137"/>
      <c r="J311" s="138">
        <f>ROUND(I311*H311,2)</f>
        <v>0</v>
      </c>
      <c r="K311" s="134" t="s">
        <v>160</v>
      </c>
      <c r="L311" s="32"/>
      <c r="M311" s="139" t="s">
        <v>1</v>
      </c>
      <c r="N311" s="140" t="s">
        <v>43</v>
      </c>
      <c r="P311" s="141">
        <f>O311*H311</f>
        <v>0</v>
      </c>
      <c r="Q311" s="141">
        <v>3.3899999999999998E-3</v>
      </c>
      <c r="R311" s="141">
        <f>Q311*H311</f>
        <v>0.17288999999999999</v>
      </c>
      <c r="S311" s="141">
        <v>0</v>
      </c>
      <c r="T311" s="142">
        <f>S311*H311</f>
        <v>0</v>
      </c>
      <c r="AR311" s="143" t="s">
        <v>161</v>
      </c>
      <c r="AT311" s="143" t="s">
        <v>156</v>
      </c>
      <c r="AU311" s="143" t="s">
        <v>99</v>
      </c>
      <c r="AY311" s="17" t="s">
        <v>154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99</v>
      </c>
      <c r="BK311" s="144">
        <f>ROUND(I311*H311,2)</f>
        <v>0</v>
      </c>
      <c r="BL311" s="17" t="s">
        <v>161</v>
      </c>
      <c r="BM311" s="143" t="s">
        <v>582</v>
      </c>
    </row>
    <row r="312" spans="2:65" s="12" customFormat="1">
      <c r="B312" s="145"/>
      <c r="D312" s="146" t="s">
        <v>175</v>
      </c>
      <c r="E312" s="147" t="s">
        <v>1</v>
      </c>
      <c r="F312" s="148" t="s">
        <v>583</v>
      </c>
      <c r="H312" s="149">
        <v>51</v>
      </c>
      <c r="I312" s="150"/>
      <c r="L312" s="145"/>
      <c r="M312" s="151"/>
      <c r="T312" s="152"/>
      <c r="AT312" s="147" t="s">
        <v>175</v>
      </c>
      <c r="AU312" s="147" t="s">
        <v>99</v>
      </c>
      <c r="AV312" s="12" t="s">
        <v>99</v>
      </c>
      <c r="AW312" s="12" t="s">
        <v>32</v>
      </c>
      <c r="AX312" s="12" t="s">
        <v>85</v>
      </c>
      <c r="AY312" s="147" t="s">
        <v>154</v>
      </c>
    </row>
    <row r="313" spans="2:65" s="1" customFormat="1" ht="24.15" customHeight="1">
      <c r="B313" s="32"/>
      <c r="C313" s="160" t="s">
        <v>584</v>
      </c>
      <c r="D313" s="160" t="s">
        <v>270</v>
      </c>
      <c r="E313" s="161" t="s">
        <v>585</v>
      </c>
      <c r="F313" s="162" t="s">
        <v>586</v>
      </c>
      <c r="G313" s="163" t="s">
        <v>169</v>
      </c>
      <c r="H313" s="164">
        <v>14.025</v>
      </c>
      <c r="I313" s="165"/>
      <c r="J313" s="166">
        <f>ROUND(I313*H313,2)</f>
        <v>0</v>
      </c>
      <c r="K313" s="162" t="s">
        <v>160</v>
      </c>
      <c r="L313" s="167"/>
      <c r="M313" s="168" t="s">
        <v>1</v>
      </c>
      <c r="N313" s="169" t="s">
        <v>43</v>
      </c>
      <c r="P313" s="141">
        <f>O313*H313</f>
        <v>0</v>
      </c>
      <c r="Q313" s="141">
        <v>1.5E-3</v>
      </c>
      <c r="R313" s="141">
        <f>Q313*H313</f>
        <v>2.1037500000000001E-2</v>
      </c>
      <c r="S313" s="141">
        <v>0</v>
      </c>
      <c r="T313" s="142">
        <f>S313*H313</f>
        <v>0</v>
      </c>
      <c r="AR313" s="143" t="s">
        <v>222</v>
      </c>
      <c r="AT313" s="143" t="s">
        <v>270</v>
      </c>
      <c r="AU313" s="143" t="s">
        <v>99</v>
      </c>
      <c r="AY313" s="17" t="s">
        <v>154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99</v>
      </c>
      <c r="BK313" s="144">
        <f>ROUND(I313*H313,2)</f>
        <v>0</v>
      </c>
      <c r="BL313" s="17" t="s">
        <v>161</v>
      </c>
      <c r="BM313" s="143" t="s">
        <v>587</v>
      </c>
    </row>
    <row r="314" spans="2:65" s="12" customFormat="1">
      <c r="B314" s="145"/>
      <c r="D314" s="146" t="s">
        <v>175</v>
      </c>
      <c r="E314" s="147" t="s">
        <v>1</v>
      </c>
      <c r="F314" s="148" t="s">
        <v>588</v>
      </c>
      <c r="H314" s="149">
        <v>12.75</v>
      </c>
      <c r="I314" s="150"/>
      <c r="L314" s="145"/>
      <c r="M314" s="151"/>
      <c r="T314" s="152"/>
      <c r="AT314" s="147" t="s">
        <v>175</v>
      </c>
      <c r="AU314" s="147" t="s">
        <v>99</v>
      </c>
      <c r="AV314" s="12" t="s">
        <v>99</v>
      </c>
      <c r="AW314" s="12" t="s">
        <v>32</v>
      </c>
      <c r="AX314" s="12" t="s">
        <v>85</v>
      </c>
      <c r="AY314" s="147" t="s">
        <v>154</v>
      </c>
    </row>
    <row r="315" spans="2:65" s="12" customFormat="1">
      <c r="B315" s="145"/>
      <c r="D315" s="146" t="s">
        <v>175</v>
      </c>
      <c r="F315" s="148" t="s">
        <v>589</v>
      </c>
      <c r="H315" s="149">
        <v>14.025</v>
      </c>
      <c r="I315" s="150"/>
      <c r="L315" s="145"/>
      <c r="M315" s="151"/>
      <c r="T315" s="152"/>
      <c r="AT315" s="147" t="s">
        <v>175</v>
      </c>
      <c r="AU315" s="147" t="s">
        <v>99</v>
      </c>
      <c r="AV315" s="12" t="s">
        <v>99</v>
      </c>
      <c r="AW315" s="12" t="s">
        <v>4</v>
      </c>
      <c r="AX315" s="12" t="s">
        <v>85</v>
      </c>
      <c r="AY315" s="147" t="s">
        <v>154</v>
      </c>
    </row>
    <row r="316" spans="2:65" s="1" customFormat="1" ht="37.950000000000003" customHeight="1">
      <c r="B316" s="32"/>
      <c r="C316" s="132" t="s">
        <v>590</v>
      </c>
      <c r="D316" s="132" t="s">
        <v>156</v>
      </c>
      <c r="E316" s="133" t="s">
        <v>591</v>
      </c>
      <c r="F316" s="134" t="s">
        <v>592</v>
      </c>
      <c r="G316" s="135" t="s">
        <v>169</v>
      </c>
      <c r="H316" s="136">
        <v>950.49400000000003</v>
      </c>
      <c r="I316" s="137"/>
      <c r="J316" s="138">
        <f>ROUND(I316*H316,2)</f>
        <v>0</v>
      </c>
      <c r="K316" s="134" t="s">
        <v>160</v>
      </c>
      <c r="L316" s="32"/>
      <c r="M316" s="139" t="s">
        <v>1</v>
      </c>
      <c r="N316" s="140" t="s">
        <v>43</v>
      </c>
      <c r="P316" s="141">
        <f>O316*H316</f>
        <v>0</v>
      </c>
      <c r="Q316" s="141">
        <v>8.0000000000000007E-5</v>
      </c>
      <c r="R316" s="141">
        <f>Q316*H316</f>
        <v>7.6039520000000013E-2</v>
      </c>
      <c r="S316" s="141">
        <v>0</v>
      </c>
      <c r="T316" s="142">
        <f>S316*H316</f>
        <v>0</v>
      </c>
      <c r="AR316" s="143" t="s">
        <v>161</v>
      </c>
      <c r="AT316" s="143" t="s">
        <v>156</v>
      </c>
      <c r="AU316" s="143" t="s">
        <v>99</v>
      </c>
      <c r="AY316" s="17" t="s">
        <v>154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99</v>
      </c>
      <c r="BK316" s="144">
        <f>ROUND(I316*H316,2)</f>
        <v>0</v>
      </c>
      <c r="BL316" s="17" t="s">
        <v>161</v>
      </c>
      <c r="BM316" s="143" t="s">
        <v>593</v>
      </c>
    </row>
    <row r="317" spans="2:65" s="1" customFormat="1" ht="62.7" customHeight="1">
      <c r="B317" s="32"/>
      <c r="C317" s="132" t="s">
        <v>594</v>
      </c>
      <c r="D317" s="132" t="s">
        <v>156</v>
      </c>
      <c r="E317" s="133" t="s">
        <v>595</v>
      </c>
      <c r="F317" s="134" t="s">
        <v>596</v>
      </c>
      <c r="G317" s="135" t="s">
        <v>169</v>
      </c>
      <c r="H317" s="136">
        <v>950.49400000000003</v>
      </c>
      <c r="I317" s="137"/>
      <c r="J317" s="138">
        <f>ROUND(I317*H317,2)</f>
        <v>0</v>
      </c>
      <c r="K317" s="134" t="s">
        <v>1</v>
      </c>
      <c r="L317" s="32"/>
      <c r="M317" s="139" t="s">
        <v>1</v>
      </c>
      <c r="N317" s="140" t="s">
        <v>43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269</v>
      </c>
      <c r="AT317" s="143" t="s">
        <v>156</v>
      </c>
      <c r="AU317" s="143" t="s">
        <v>99</v>
      </c>
      <c r="AY317" s="17" t="s">
        <v>154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99</v>
      </c>
      <c r="BK317" s="144">
        <f>ROUND(I317*H317,2)</f>
        <v>0</v>
      </c>
      <c r="BL317" s="17" t="s">
        <v>269</v>
      </c>
      <c r="BM317" s="143" t="s">
        <v>597</v>
      </c>
    </row>
    <row r="318" spans="2:65" s="1" customFormat="1" ht="24.15" customHeight="1">
      <c r="B318" s="32"/>
      <c r="C318" s="132" t="s">
        <v>598</v>
      </c>
      <c r="D318" s="132" t="s">
        <v>156</v>
      </c>
      <c r="E318" s="133" t="s">
        <v>599</v>
      </c>
      <c r="F318" s="134" t="s">
        <v>600</v>
      </c>
      <c r="G318" s="135" t="s">
        <v>256</v>
      </c>
      <c r="H318" s="136">
        <v>111.8</v>
      </c>
      <c r="I318" s="137"/>
      <c r="J318" s="138">
        <f>ROUND(I318*H318,2)</f>
        <v>0</v>
      </c>
      <c r="K318" s="134" t="s">
        <v>160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3.0000000000000001E-5</v>
      </c>
      <c r="R318" s="141">
        <f>Q318*H318</f>
        <v>3.3540000000000002E-3</v>
      </c>
      <c r="S318" s="141">
        <v>0</v>
      </c>
      <c r="T318" s="142">
        <f>S318*H318</f>
        <v>0</v>
      </c>
      <c r="AR318" s="143" t="s">
        <v>161</v>
      </c>
      <c r="AT318" s="143" t="s">
        <v>156</v>
      </c>
      <c r="AU318" s="143" t="s">
        <v>99</v>
      </c>
      <c r="AY318" s="17" t="s">
        <v>154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99</v>
      </c>
      <c r="BK318" s="144">
        <f>ROUND(I318*H318,2)</f>
        <v>0</v>
      </c>
      <c r="BL318" s="17" t="s">
        <v>161</v>
      </c>
      <c r="BM318" s="143" t="s">
        <v>601</v>
      </c>
    </row>
    <row r="319" spans="2:65" s="1" customFormat="1" ht="24.15" customHeight="1">
      <c r="B319" s="32"/>
      <c r="C319" s="160" t="s">
        <v>602</v>
      </c>
      <c r="D319" s="160" t="s">
        <v>270</v>
      </c>
      <c r="E319" s="161" t="s">
        <v>603</v>
      </c>
      <c r="F319" s="162" t="s">
        <v>604</v>
      </c>
      <c r="G319" s="163" t="s">
        <v>256</v>
      </c>
      <c r="H319" s="164">
        <v>117.39</v>
      </c>
      <c r="I319" s="165"/>
      <c r="J319" s="166">
        <f>ROUND(I319*H319,2)</f>
        <v>0</v>
      </c>
      <c r="K319" s="162" t="s">
        <v>160</v>
      </c>
      <c r="L319" s="167"/>
      <c r="M319" s="168" t="s">
        <v>1</v>
      </c>
      <c r="N319" s="169" t="s">
        <v>43</v>
      </c>
      <c r="P319" s="141">
        <f>O319*H319</f>
        <v>0</v>
      </c>
      <c r="Q319" s="141">
        <v>7.2000000000000005E-4</v>
      </c>
      <c r="R319" s="141">
        <f>Q319*H319</f>
        <v>8.4520800000000007E-2</v>
      </c>
      <c r="S319" s="141">
        <v>0</v>
      </c>
      <c r="T319" s="142">
        <f>S319*H319</f>
        <v>0</v>
      </c>
      <c r="AR319" s="143" t="s">
        <v>222</v>
      </c>
      <c r="AT319" s="143" t="s">
        <v>270</v>
      </c>
      <c r="AU319" s="143" t="s">
        <v>99</v>
      </c>
      <c r="AY319" s="17" t="s">
        <v>154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99</v>
      </c>
      <c r="BK319" s="144">
        <f>ROUND(I319*H319,2)</f>
        <v>0</v>
      </c>
      <c r="BL319" s="17" t="s">
        <v>161</v>
      </c>
      <c r="BM319" s="143" t="s">
        <v>605</v>
      </c>
    </row>
    <row r="320" spans="2:65" s="12" customFormat="1">
      <c r="B320" s="145"/>
      <c r="D320" s="146" t="s">
        <v>175</v>
      </c>
      <c r="E320" s="147" t="s">
        <v>1</v>
      </c>
      <c r="F320" s="148" t="s">
        <v>606</v>
      </c>
      <c r="H320" s="149">
        <v>117.39</v>
      </c>
      <c r="I320" s="150"/>
      <c r="L320" s="145"/>
      <c r="M320" s="151"/>
      <c r="T320" s="152"/>
      <c r="AT320" s="147" t="s">
        <v>175</v>
      </c>
      <c r="AU320" s="147" t="s">
        <v>99</v>
      </c>
      <c r="AV320" s="12" t="s">
        <v>99</v>
      </c>
      <c r="AW320" s="12" t="s">
        <v>32</v>
      </c>
      <c r="AX320" s="12" t="s">
        <v>85</v>
      </c>
      <c r="AY320" s="147" t="s">
        <v>154</v>
      </c>
    </row>
    <row r="321" spans="2:65" s="1" customFormat="1" ht="24.15" customHeight="1">
      <c r="B321" s="32"/>
      <c r="C321" s="132" t="s">
        <v>607</v>
      </c>
      <c r="D321" s="132" t="s">
        <v>156</v>
      </c>
      <c r="E321" s="133" t="s">
        <v>608</v>
      </c>
      <c r="F321" s="134" t="s">
        <v>609</v>
      </c>
      <c r="G321" s="135" t="s">
        <v>169</v>
      </c>
      <c r="H321" s="136">
        <v>950.49400000000003</v>
      </c>
      <c r="I321" s="137"/>
      <c r="J321" s="138">
        <f>ROUND(I321*H321,2)</f>
        <v>0</v>
      </c>
      <c r="K321" s="134" t="s">
        <v>553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4.7800000000000004E-3</v>
      </c>
      <c r="R321" s="141">
        <f>Q321*H321</f>
        <v>4.5433613200000007</v>
      </c>
      <c r="S321" s="141">
        <v>0</v>
      </c>
      <c r="T321" s="142">
        <f>S321*H321</f>
        <v>0</v>
      </c>
      <c r="AR321" s="143" t="s">
        <v>161</v>
      </c>
      <c r="AT321" s="143" t="s">
        <v>156</v>
      </c>
      <c r="AU321" s="143" t="s">
        <v>99</v>
      </c>
      <c r="AY321" s="17" t="s">
        <v>154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99</v>
      </c>
      <c r="BK321" s="144">
        <f>ROUND(I321*H321,2)</f>
        <v>0</v>
      </c>
      <c r="BL321" s="17" t="s">
        <v>161</v>
      </c>
      <c r="BM321" s="143" t="s">
        <v>610</v>
      </c>
    </row>
    <row r="322" spans="2:65" s="1" customFormat="1" ht="24.15" customHeight="1">
      <c r="B322" s="32"/>
      <c r="C322" s="132" t="s">
        <v>611</v>
      </c>
      <c r="D322" s="132" t="s">
        <v>156</v>
      </c>
      <c r="E322" s="133" t="s">
        <v>612</v>
      </c>
      <c r="F322" s="134" t="s">
        <v>613</v>
      </c>
      <c r="G322" s="135" t="s">
        <v>169</v>
      </c>
      <c r="H322" s="136">
        <v>66.534999999999997</v>
      </c>
      <c r="I322" s="137"/>
      <c r="J322" s="138">
        <f>ROUND(I322*H322,2)</f>
        <v>0</v>
      </c>
      <c r="K322" s="134" t="s">
        <v>553</v>
      </c>
      <c r="L322" s="32"/>
      <c r="M322" s="139" t="s">
        <v>1</v>
      </c>
      <c r="N322" s="140" t="s">
        <v>43</v>
      </c>
      <c r="P322" s="141">
        <f>O322*H322</f>
        <v>0</v>
      </c>
      <c r="Q322" s="141">
        <v>4.7800000000000004E-3</v>
      </c>
      <c r="R322" s="141">
        <f>Q322*H322</f>
        <v>0.31803730000000002</v>
      </c>
      <c r="S322" s="141">
        <v>0</v>
      </c>
      <c r="T322" s="142">
        <f>S322*H322</f>
        <v>0</v>
      </c>
      <c r="AR322" s="143" t="s">
        <v>161</v>
      </c>
      <c r="AT322" s="143" t="s">
        <v>156</v>
      </c>
      <c r="AU322" s="143" t="s">
        <v>99</v>
      </c>
      <c r="AY322" s="17" t="s">
        <v>154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99</v>
      </c>
      <c r="BK322" s="144">
        <f>ROUND(I322*H322,2)</f>
        <v>0</v>
      </c>
      <c r="BL322" s="17" t="s">
        <v>161</v>
      </c>
      <c r="BM322" s="143" t="s">
        <v>614</v>
      </c>
    </row>
    <row r="323" spans="2:65" s="1" customFormat="1" ht="24.15" customHeight="1">
      <c r="B323" s="32"/>
      <c r="C323" s="132" t="s">
        <v>615</v>
      </c>
      <c r="D323" s="132" t="s">
        <v>156</v>
      </c>
      <c r="E323" s="133" t="s">
        <v>616</v>
      </c>
      <c r="F323" s="134" t="s">
        <v>617</v>
      </c>
      <c r="G323" s="135" t="s">
        <v>256</v>
      </c>
      <c r="H323" s="136">
        <v>42.042000000000002</v>
      </c>
      <c r="I323" s="137"/>
      <c r="J323" s="138">
        <f>ROUND(I323*H323,2)</f>
        <v>0</v>
      </c>
      <c r="K323" s="134" t="s">
        <v>160</v>
      </c>
      <c r="L323" s="32"/>
      <c r="M323" s="139" t="s">
        <v>1</v>
      </c>
      <c r="N323" s="140" t="s">
        <v>43</v>
      </c>
      <c r="P323" s="141">
        <f>O323*H323</f>
        <v>0</v>
      </c>
      <c r="Q323" s="141">
        <v>2.0650000000000002E-2</v>
      </c>
      <c r="R323" s="141">
        <f>Q323*H323</f>
        <v>0.86816730000000009</v>
      </c>
      <c r="S323" s="141">
        <v>0</v>
      </c>
      <c r="T323" s="142">
        <f>S323*H323</f>
        <v>0</v>
      </c>
      <c r="AR323" s="143" t="s">
        <v>161</v>
      </c>
      <c r="AT323" s="143" t="s">
        <v>156</v>
      </c>
      <c r="AU323" s="143" t="s">
        <v>99</v>
      </c>
      <c r="AY323" s="17" t="s">
        <v>154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99</v>
      </c>
      <c r="BK323" s="144">
        <f>ROUND(I323*H323,2)</f>
        <v>0</v>
      </c>
      <c r="BL323" s="17" t="s">
        <v>161</v>
      </c>
      <c r="BM323" s="143" t="s">
        <v>618</v>
      </c>
    </row>
    <row r="324" spans="2:65" s="1" customFormat="1" ht="24.15" customHeight="1">
      <c r="B324" s="32"/>
      <c r="C324" s="132" t="s">
        <v>619</v>
      </c>
      <c r="D324" s="132" t="s">
        <v>156</v>
      </c>
      <c r="E324" s="133" t="s">
        <v>620</v>
      </c>
      <c r="F324" s="134" t="s">
        <v>621</v>
      </c>
      <c r="G324" s="135" t="s">
        <v>169</v>
      </c>
      <c r="H324" s="136">
        <v>333.89699999999999</v>
      </c>
      <c r="I324" s="137"/>
      <c r="J324" s="138">
        <f>ROUND(I324*H324,2)</f>
        <v>0</v>
      </c>
      <c r="K324" s="134" t="s">
        <v>160</v>
      </c>
      <c r="L324" s="32"/>
      <c r="M324" s="139" t="s">
        <v>1</v>
      </c>
      <c r="N324" s="140" t="s">
        <v>43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161</v>
      </c>
      <c r="AT324" s="143" t="s">
        <v>156</v>
      </c>
      <c r="AU324" s="143" t="s">
        <v>99</v>
      </c>
      <c r="AY324" s="17" t="s">
        <v>154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99</v>
      </c>
      <c r="BK324" s="144">
        <f>ROUND(I324*H324,2)</f>
        <v>0</v>
      </c>
      <c r="BL324" s="17" t="s">
        <v>161</v>
      </c>
      <c r="BM324" s="143" t="s">
        <v>622</v>
      </c>
    </row>
    <row r="325" spans="2:65" s="1" customFormat="1" ht="24.15" customHeight="1">
      <c r="B325" s="32"/>
      <c r="C325" s="132" t="s">
        <v>623</v>
      </c>
      <c r="D325" s="132" t="s">
        <v>156</v>
      </c>
      <c r="E325" s="133" t="s">
        <v>624</v>
      </c>
      <c r="F325" s="134" t="s">
        <v>625</v>
      </c>
      <c r="G325" s="135" t="s">
        <v>169</v>
      </c>
      <c r="H325" s="136">
        <v>1031.1120000000001</v>
      </c>
      <c r="I325" s="137"/>
      <c r="J325" s="138">
        <f>ROUND(I325*H325,2)</f>
        <v>0</v>
      </c>
      <c r="K325" s="134" t="s">
        <v>160</v>
      </c>
      <c r="L325" s="32"/>
      <c r="M325" s="139" t="s">
        <v>1</v>
      </c>
      <c r="N325" s="140" t="s">
        <v>43</v>
      </c>
      <c r="P325" s="141">
        <f>O325*H325</f>
        <v>0</v>
      </c>
      <c r="Q325" s="141">
        <v>0.11</v>
      </c>
      <c r="R325" s="141">
        <f>Q325*H325</f>
        <v>113.42232000000001</v>
      </c>
      <c r="S325" s="141">
        <v>0</v>
      </c>
      <c r="T325" s="142">
        <f>S325*H325</f>
        <v>0</v>
      </c>
      <c r="AR325" s="143" t="s">
        <v>161</v>
      </c>
      <c r="AT325" s="143" t="s">
        <v>156</v>
      </c>
      <c r="AU325" s="143" t="s">
        <v>99</v>
      </c>
      <c r="AY325" s="17" t="s">
        <v>154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99</v>
      </c>
      <c r="BK325" s="144">
        <f>ROUND(I325*H325,2)</f>
        <v>0</v>
      </c>
      <c r="BL325" s="17" t="s">
        <v>161</v>
      </c>
      <c r="BM325" s="143" t="s">
        <v>626</v>
      </c>
    </row>
    <row r="326" spans="2:65" s="12" customFormat="1">
      <c r="B326" s="145"/>
      <c r="D326" s="146" t="s">
        <v>175</v>
      </c>
      <c r="E326" s="147" t="s">
        <v>1</v>
      </c>
      <c r="F326" s="148" t="s">
        <v>627</v>
      </c>
      <c r="H326" s="149">
        <v>1031.1120000000001</v>
      </c>
      <c r="I326" s="150"/>
      <c r="L326" s="145"/>
      <c r="M326" s="151"/>
      <c r="T326" s="152"/>
      <c r="AT326" s="147" t="s">
        <v>175</v>
      </c>
      <c r="AU326" s="147" t="s">
        <v>99</v>
      </c>
      <c r="AV326" s="12" t="s">
        <v>99</v>
      </c>
      <c r="AW326" s="12" t="s">
        <v>32</v>
      </c>
      <c r="AX326" s="12" t="s">
        <v>85</v>
      </c>
      <c r="AY326" s="147" t="s">
        <v>154</v>
      </c>
    </row>
    <row r="327" spans="2:65" s="1" customFormat="1" ht="24.15" customHeight="1">
      <c r="B327" s="32"/>
      <c r="C327" s="132" t="s">
        <v>628</v>
      </c>
      <c r="D327" s="132" t="s">
        <v>156</v>
      </c>
      <c r="E327" s="133" t="s">
        <v>629</v>
      </c>
      <c r="F327" s="134" t="s">
        <v>630</v>
      </c>
      <c r="G327" s="135" t="s">
        <v>169</v>
      </c>
      <c r="H327" s="136">
        <v>6186.674</v>
      </c>
      <c r="I327" s="137"/>
      <c r="J327" s="138">
        <f>ROUND(I327*H327,2)</f>
        <v>0</v>
      </c>
      <c r="K327" s="134" t="s">
        <v>160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1.0999999999999999E-2</v>
      </c>
      <c r="R327" s="141">
        <f>Q327*H327</f>
        <v>68.053413999999989</v>
      </c>
      <c r="S327" s="141">
        <v>0</v>
      </c>
      <c r="T327" s="142">
        <f>S327*H327</f>
        <v>0</v>
      </c>
      <c r="AR327" s="143" t="s">
        <v>161</v>
      </c>
      <c r="AT327" s="143" t="s">
        <v>156</v>
      </c>
      <c r="AU327" s="143" t="s">
        <v>99</v>
      </c>
      <c r="AY327" s="17" t="s">
        <v>154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99</v>
      </c>
      <c r="BK327" s="144">
        <f>ROUND(I327*H327,2)</f>
        <v>0</v>
      </c>
      <c r="BL327" s="17" t="s">
        <v>161</v>
      </c>
      <c r="BM327" s="143" t="s">
        <v>631</v>
      </c>
    </row>
    <row r="328" spans="2:65" s="12" customFormat="1">
      <c r="B328" s="145"/>
      <c r="D328" s="146" t="s">
        <v>175</v>
      </c>
      <c r="E328" s="147" t="s">
        <v>1</v>
      </c>
      <c r="F328" s="148" t="s">
        <v>632</v>
      </c>
      <c r="H328" s="149">
        <v>6186.674</v>
      </c>
      <c r="I328" s="150"/>
      <c r="L328" s="145"/>
      <c r="M328" s="151"/>
      <c r="T328" s="152"/>
      <c r="AT328" s="147" t="s">
        <v>175</v>
      </c>
      <c r="AU328" s="147" t="s">
        <v>99</v>
      </c>
      <c r="AV328" s="12" t="s">
        <v>99</v>
      </c>
      <c r="AW328" s="12" t="s">
        <v>32</v>
      </c>
      <c r="AX328" s="12" t="s">
        <v>85</v>
      </c>
      <c r="AY328" s="147" t="s">
        <v>154</v>
      </c>
    </row>
    <row r="329" spans="2:65" s="1" customFormat="1" ht="24.15" customHeight="1">
      <c r="B329" s="32"/>
      <c r="C329" s="132" t="s">
        <v>633</v>
      </c>
      <c r="D329" s="132" t="s">
        <v>156</v>
      </c>
      <c r="E329" s="133" t="s">
        <v>634</v>
      </c>
      <c r="F329" s="134" t="s">
        <v>635</v>
      </c>
      <c r="G329" s="135" t="s">
        <v>173</v>
      </c>
      <c r="H329" s="136">
        <v>99.846999999999994</v>
      </c>
      <c r="I329" s="137"/>
      <c r="J329" s="138">
        <f>ROUND(I329*H329,2)</f>
        <v>0</v>
      </c>
      <c r="K329" s="134" t="s">
        <v>1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2.0199999999999999E-2</v>
      </c>
      <c r="R329" s="141">
        <f>Q329*H329</f>
        <v>2.0169093999999999</v>
      </c>
      <c r="S329" s="141">
        <v>0</v>
      </c>
      <c r="T329" s="142">
        <f>S329*H329</f>
        <v>0</v>
      </c>
      <c r="AR329" s="143" t="s">
        <v>161</v>
      </c>
      <c r="AT329" s="143" t="s">
        <v>156</v>
      </c>
      <c r="AU329" s="143" t="s">
        <v>99</v>
      </c>
      <c r="AY329" s="17" t="s">
        <v>154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99</v>
      </c>
      <c r="BK329" s="144">
        <f>ROUND(I329*H329,2)</f>
        <v>0</v>
      </c>
      <c r="BL329" s="17" t="s">
        <v>161</v>
      </c>
      <c r="BM329" s="143" t="s">
        <v>636</v>
      </c>
    </row>
    <row r="330" spans="2:65" s="1" customFormat="1" ht="16.5" customHeight="1">
      <c r="B330" s="32"/>
      <c r="C330" s="132" t="s">
        <v>637</v>
      </c>
      <c r="D330" s="132" t="s">
        <v>156</v>
      </c>
      <c r="E330" s="133" t="s">
        <v>638</v>
      </c>
      <c r="F330" s="134" t="s">
        <v>639</v>
      </c>
      <c r="G330" s="135" t="s">
        <v>169</v>
      </c>
      <c r="H330" s="136">
        <v>705.12</v>
      </c>
      <c r="I330" s="137"/>
      <c r="J330" s="138">
        <f>ROUND(I330*H330,2)</f>
        <v>0</v>
      </c>
      <c r="K330" s="134" t="s">
        <v>160</v>
      </c>
      <c r="L330" s="32"/>
      <c r="M330" s="139" t="s">
        <v>1</v>
      </c>
      <c r="N330" s="140" t="s">
        <v>43</v>
      </c>
      <c r="P330" s="141">
        <f>O330*H330</f>
        <v>0</v>
      </c>
      <c r="Q330" s="141">
        <v>1.2999999999999999E-4</v>
      </c>
      <c r="R330" s="141">
        <f>Q330*H330</f>
        <v>9.1665599999999986E-2</v>
      </c>
      <c r="S330" s="141">
        <v>0</v>
      </c>
      <c r="T330" s="142">
        <f>S330*H330</f>
        <v>0</v>
      </c>
      <c r="AR330" s="143" t="s">
        <v>161</v>
      </c>
      <c r="AT330" s="143" t="s">
        <v>156</v>
      </c>
      <c r="AU330" s="143" t="s">
        <v>99</v>
      </c>
      <c r="AY330" s="17" t="s">
        <v>154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99</v>
      </c>
      <c r="BK330" s="144">
        <f>ROUND(I330*H330,2)</f>
        <v>0</v>
      </c>
      <c r="BL330" s="17" t="s">
        <v>161</v>
      </c>
      <c r="BM330" s="143" t="s">
        <v>640</v>
      </c>
    </row>
    <row r="331" spans="2:65" s="1" customFormat="1" ht="33" customHeight="1">
      <c r="B331" s="32"/>
      <c r="C331" s="132" t="s">
        <v>641</v>
      </c>
      <c r="D331" s="132" t="s">
        <v>156</v>
      </c>
      <c r="E331" s="133" t="s">
        <v>642</v>
      </c>
      <c r="F331" s="134" t="s">
        <v>643</v>
      </c>
      <c r="G331" s="135" t="s">
        <v>256</v>
      </c>
      <c r="H331" s="136">
        <v>740.37599999999998</v>
      </c>
      <c r="I331" s="137"/>
      <c r="J331" s="138">
        <f>ROUND(I331*H331,2)</f>
        <v>0</v>
      </c>
      <c r="K331" s="134" t="s">
        <v>160</v>
      </c>
      <c r="L331" s="32"/>
      <c r="M331" s="139" t="s">
        <v>1</v>
      </c>
      <c r="N331" s="140" t="s">
        <v>43</v>
      </c>
      <c r="P331" s="141">
        <f>O331*H331</f>
        <v>0</v>
      </c>
      <c r="Q331" s="141">
        <v>2.0000000000000002E-5</v>
      </c>
      <c r="R331" s="141">
        <f>Q331*H331</f>
        <v>1.4807520000000001E-2</v>
      </c>
      <c r="S331" s="141">
        <v>0</v>
      </c>
      <c r="T331" s="142">
        <f>S331*H331</f>
        <v>0</v>
      </c>
      <c r="AR331" s="143" t="s">
        <v>161</v>
      </c>
      <c r="AT331" s="143" t="s">
        <v>156</v>
      </c>
      <c r="AU331" s="143" t="s">
        <v>99</v>
      </c>
      <c r="AY331" s="17" t="s">
        <v>154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99</v>
      </c>
      <c r="BK331" s="144">
        <f>ROUND(I331*H331,2)</f>
        <v>0</v>
      </c>
      <c r="BL331" s="17" t="s">
        <v>161</v>
      </c>
      <c r="BM331" s="143" t="s">
        <v>644</v>
      </c>
    </row>
    <row r="332" spans="2:65" s="11" customFormat="1" ht="22.95" customHeight="1">
      <c r="B332" s="120"/>
      <c r="D332" s="121" t="s">
        <v>76</v>
      </c>
      <c r="E332" s="130" t="s">
        <v>233</v>
      </c>
      <c r="F332" s="130" t="s">
        <v>645</v>
      </c>
      <c r="I332" s="123"/>
      <c r="J332" s="131">
        <f>BK332</f>
        <v>0</v>
      </c>
      <c r="L332" s="120"/>
      <c r="M332" s="125"/>
      <c r="P332" s="126">
        <f>SUM(P333:P349)</f>
        <v>0</v>
      </c>
      <c r="R332" s="126">
        <f>SUM(R333:R349)</f>
        <v>1.6978402300000002</v>
      </c>
      <c r="T332" s="127">
        <f>SUM(T333:T349)</f>
        <v>0.621</v>
      </c>
      <c r="AR332" s="121" t="s">
        <v>85</v>
      </c>
      <c r="AT332" s="128" t="s">
        <v>76</v>
      </c>
      <c r="AU332" s="128" t="s">
        <v>85</v>
      </c>
      <c r="AY332" s="121" t="s">
        <v>154</v>
      </c>
      <c r="BK332" s="129">
        <f>SUM(BK333:BK349)</f>
        <v>0</v>
      </c>
    </row>
    <row r="333" spans="2:65" s="1" customFormat="1" ht="16.5" customHeight="1">
      <c r="B333" s="32"/>
      <c r="C333" s="132" t="s">
        <v>646</v>
      </c>
      <c r="D333" s="132" t="s">
        <v>156</v>
      </c>
      <c r="E333" s="133" t="s">
        <v>647</v>
      </c>
      <c r="F333" s="134" t="s">
        <v>648</v>
      </c>
      <c r="G333" s="135" t="s">
        <v>159</v>
      </c>
      <c r="H333" s="136">
        <v>9</v>
      </c>
      <c r="I333" s="137"/>
      <c r="J333" s="138">
        <f>ROUND(I333*H333,2)</f>
        <v>0</v>
      </c>
      <c r="K333" s="134" t="s">
        <v>160</v>
      </c>
      <c r="L333" s="32"/>
      <c r="M333" s="139" t="s">
        <v>1</v>
      </c>
      <c r="N333" s="140" t="s">
        <v>43</v>
      </c>
      <c r="P333" s="141">
        <f>O333*H333</f>
        <v>0</v>
      </c>
      <c r="Q333" s="141">
        <v>1.8000000000000001E-4</v>
      </c>
      <c r="R333" s="141">
        <f>Q333*H333</f>
        <v>1.6200000000000001E-3</v>
      </c>
      <c r="S333" s="141">
        <v>0</v>
      </c>
      <c r="T333" s="142">
        <f>S333*H333</f>
        <v>0</v>
      </c>
      <c r="AR333" s="143" t="s">
        <v>161</v>
      </c>
      <c r="AT333" s="143" t="s">
        <v>156</v>
      </c>
      <c r="AU333" s="143" t="s">
        <v>99</v>
      </c>
      <c r="AY333" s="17" t="s">
        <v>154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99</v>
      </c>
      <c r="BK333" s="144">
        <f>ROUND(I333*H333,2)</f>
        <v>0</v>
      </c>
      <c r="BL333" s="17" t="s">
        <v>161</v>
      </c>
      <c r="BM333" s="143" t="s">
        <v>649</v>
      </c>
    </row>
    <row r="334" spans="2:65" s="1" customFormat="1" ht="16.5" customHeight="1">
      <c r="B334" s="32"/>
      <c r="C334" s="160" t="s">
        <v>650</v>
      </c>
      <c r="D334" s="160" t="s">
        <v>270</v>
      </c>
      <c r="E334" s="161" t="s">
        <v>651</v>
      </c>
      <c r="F334" s="162" t="s">
        <v>652</v>
      </c>
      <c r="G334" s="163" t="s">
        <v>159</v>
      </c>
      <c r="H334" s="164">
        <v>9</v>
      </c>
      <c r="I334" s="165"/>
      <c r="J334" s="166">
        <f>ROUND(I334*H334,2)</f>
        <v>0</v>
      </c>
      <c r="K334" s="162" t="s">
        <v>160</v>
      </c>
      <c r="L334" s="167"/>
      <c r="M334" s="168" t="s">
        <v>1</v>
      </c>
      <c r="N334" s="169" t="s">
        <v>43</v>
      </c>
      <c r="P334" s="141">
        <f>O334*H334</f>
        <v>0</v>
      </c>
      <c r="Q334" s="141">
        <v>1.2E-2</v>
      </c>
      <c r="R334" s="141">
        <f>Q334*H334</f>
        <v>0.108</v>
      </c>
      <c r="S334" s="141">
        <v>0</v>
      </c>
      <c r="T334" s="142">
        <f>S334*H334</f>
        <v>0</v>
      </c>
      <c r="AR334" s="143" t="s">
        <v>222</v>
      </c>
      <c r="AT334" s="143" t="s">
        <v>270</v>
      </c>
      <c r="AU334" s="143" t="s">
        <v>99</v>
      </c>
      <c r="AY334" s="17" t="s">
        <v>154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99</v>
      </c>
      <c r="BK334" s="144">
        <f>ROUND(I334*H334,2)</f>
        <v>0</v>
      </c>
      <c r="BL334" s="17" t="s">
        <v>161</v>
      </c>
      <c r="BM334" s="143" t="s">
        <v>653</v>
      </c>
    </row>
    <row r="335" spans="2:65" s="1" customFormat="1" ht="37.950000000000003" customHeight="1">
      <c r="B335" s="32"/>
      <c r="C335" s="132" t="s">
        <v>654</v>
      </c>
      <c r="D335" s="132" t="s">
        <v>156</v>
      </c>
      <c r="E335" s="133" t="s">
        <v>655</v>
      </c>
      <c r="F335" s="134" t="s">
        <v>656</v>
      </c>
      <c r="G335" s="135" t="s">
        <v>169</v>
      </c>
      <c r="H335" s="136">
        <v>10.119999999999999</v>
      </c>
      <c r="I335" s="137"/>
      <c r="J335" s="138">
        <f>ROUND(I335*H335,2)</f>
        <v>0</v>
      </c>
      <c r="K335" s="134" t="s">
        <v>1</v>
      </c>
      <c r="L335" s="32"/>
      <c r="M335" s="139" t="s">
        <v>1</v>
      </c>
      <c r="N335" s="140" t="s">
        <v>43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161</v>
      </c>
      <c r="AT335" s="143" t="s">
        <v>156</v>
      </c>
      <c r="AU335" s="143" t="s">
        <v>99</v>
      </c>
      <c r="AY335" s="17" t="s">
        <v>154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99</v>
      </c>
      <c r="BK335" s="144">
        <f>ROUND(I335*H335,2)</f>
        <v>0</v>
      </c>
      <c r="BL335" s="17" t="s">
        <v>161</v>
      </c>
      <c r="BM335" s="143" t="s">
        <v>657</v>
      </c>
    </row>
    <row r="336" spans="2:65" s="12" customFormat="1">
      <c r="B336" s="145"/>
      <c r="D336" s="146" t="s">
        <v>175</v>
      </c>
      <c r="E336" s="147" t="s">
        <v>1</v>
      </c>
      <c r="F336" s="148" t="s">
        <v>658</v>
      </c>
      <c r="H336" s="149">
        <v>10.119999999999999</v>
      </c>
      <c r="I336" s="150"/>
      <c r="L336" s="145"/>
      <c r="M336" s="151"/>
      <c r="T336" s="152"/>
      <c r="AT336" s="147" t="s">
        <v>175</v>
      </c>
      <c r="AU336" s="147" t="s">
        <v>99</v>
      </c>
      <c r="AV336" s="12" t="s">
        <v>99</v>
      </c>
      <c r="AW336" s="12" t="s">
        <v>32</v>
      </c>
      <c r="AX336" s="12" t="s">
        <v>85</v>
      </c>
      <c r="AY336" s="147" t="s">
        <v>154</v>
      </c>
    </row>
    <row r="337" spans="2:65" s="1" customFormat="1" ht="21.75" customHeight="1">
      <c r="B337" s="32"/>
      <c r="C337" s="132" t="s">
        <v>659</v>
      </c>
      <c r="D337" s="132" t="s">
        <v>156</v>
      </c>
      <c r="E337" s="133" t="s">
        <v>660</v>
      </c>
      <c r="F337" s="134" t="s">
        <v>661</v>
      </c>
      <c r="G337" s="135" t="s">
        <v>662</v>
      </c>
      <c r="H337" s="136">
        <v>8</v>
      </c>
      <c r="I337" s="137"/>
      <c r="J337" s="138">
        <f>ROUND(I337*H337,2)</f>
        <v>0</v>
      </c>
      <c r="K337" s="134" t="s">
        <v>1</v>
      </c>
      <c r="L337" s="32"/>
      <c r="M337" s="139" t="s">
        <v>1</v>
      </c>
      <c r="N337" s="140" t="s">
        <v>43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161</v>
      </c>
      <c r="AT337" s="143" t="s">
        <v>156</v>
      </c>
      <c r="AU337" s="143" t="s">
        <v>99</v>
      </c>
      <c r="AY337" s="17" t="s">
        <v>154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99</v>
      </c>
      <c r="BK337" s="144">
        <f>ROUND(I337*H337,2)</f>
        <v>0</v>
      </c>
      <c r="BL337" s="17" t="s">
        <v>161</v>
      </c>
      <c r="BM337" s="143" t="s">
        <v>663</v>
      </c>
    </row>
    <row r="338" spans="2:65" s="1" customFormat="1" ht="24.15" customHeight="1">
      <c r="B338" s="32"/>
      <c r="C338" s="132" t="s">
        <v>664</v>
      </c>
      <c r="D338" s="132" t="s">
        <v>156</v>
      </c>
      <c r="E338" s="133" t="s">
        <v>665</v>
      </c>
      <c r="F338" s="134" t="s">
        <v>666</v>
      </c>
      <c r="G338" s="135" t="s">
        <v>169</v>
      </c>
      <c r="H338" s="136">
        <v>1110</v>
      </c>
      <c r="I338" s="137"/>
      <c r="J338" s="138">
        <f>ROUND(I338*H338,2)</f>
        <v>0</v>
      </c>
      <c r="K338" s="134" t="s">
        <v>160</v>
      </c>
      <c r="L338" s="32"/>
      <c r="M338" s="139" t="s">
        <v>1</v>
      </c>
      <c r="N338" s="140" t="s">
        <v>43</v>
      </c>
      <c r="P338" s="141">
        <f>O338*H338</f>
        <v>0</v>
      </c>
      <c r="Q338" s="141">
        <v>1.24E-3</v>
      </c>
      <c r="R338" s="141">
        <f>Q338*H338</f>
        <v>1.3764000000000001</v>
      </c>
      <c r="S338" s="141">
        <v>0</v>
      </c>
      <c r="T338" s="142">
        <f>S338*H338</f>
        <v>0</v>
      </c>
      <c r="AR338" s="143" t="s">
        <v>161</v>
      </c>
      <c r="AT338" s="143" t="s">
        <v>156</v>
      </c>
      <c r="AU338" s="143" t="s">
        <v>99</v>
      </c>
      <c r="AY338" s="17" t="s">
        <v>154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99</v>
      </c>
      <c r="BK338" s="144">
        <f>ROUND(I338*H338,2)</f>
        <v>0</v>
      </c>
      <c r="BL338" s="17" t="s">
        <v>161</v>
      </c>
      <c r="BM338" s="143" t="s">
        <v>667</v>
      </c>
    </row>
    <row r="339" spans="2:65" s="12" customFormat="1">
      <c r="B339" s="145"/>
      <c r="D339" s="146" t="s">
        <v>175</v>
      </c>
      <c r="E339" s="147" t="s">
        <v>1</v>
      </c>
      <c r="F339" s="148" t="s">
        <v>668</v>
      </c>
      <c r="H339" s="149">
        <v>1110</v>
      </c>
      <c r="I339" s="150"/>
      <c r="L339" s="145"/>
      <c r="M339" s="151"/>
      <c r="T339" s="152"/>
      <c r="AT339" s="147" t="s">
        <v>175</v>
      </c>
      <c r="AU339" s="147" t="s">
        <v>99</v>
      </c>
      <c r="AV339" s="12" t="s">
        <v>99</v>
      </c>
      <c r="AW339" s="12" t="s">
        <v>32</v>
      </c>
      <c r="AX339" s="12" t="s">
        <v>85</v>
      </c>
      <c r="AY339" s="147" t="s">
        <v>154</v>
      </c>
    </row>
    <row r="340" spans="2:65" s="1" customFormat="1" ht="33" customHeight="1">
      <c r="B340" s="32"/>
      <c r="C340" s="132" t="s">
        <v>669</v>
      </c>
      <c r="D340" s="132" t="s">
        <v>156</v>
      </c>
      <c r="E340" s="133" t="s">
        <v>670</v>
      </c>
      <c r="F340" s="134" t="s">
        <v>671</v>
      </c>
      <c r="G340" s="135" t="s">
        <v>169</v>
      </c>
      <c r="H340" s="136">
        <v>85544.502999999997</v>
      </c>
      <c r="I340" s="137"/>
      <c r="J340" s="138">
        <f t="shared" ref="J340:J348" si="40">ROUND(I340*H340,2)</f>
        <v>0</v>
      </c>
      <c r="K340" s="134" t="s">
        <v>160</v>
      </c>
      <c r="L340" s="32"/>
      <c r="M340" s="139" t="s">
        <v>1</v>
      </c>
      <c r="N340" s="140" t="s">
        <v>43</v>
      </c>
      <c r="P340" s="141">
        <f t="shared" ref="P340:P348" si="41">O340*H340</f>
        <v>0</v>
      </c>
      <c r="Q340" s="141">
        <v>0</v>
      </c>
      <c r="R340" s="141">
        <f t="shared" ref="R340:R348" si="42">Q340*H340</f>
        <v>0</v>
      </c>
      <c r="S340" s="141">
        <v>0</v>
      </c>
      <c r="T340" s="142">
        <f t="shared" ref="T340:T348" si="43">S340*H340</f>
        <v>0</v>
      </c>
      <c r="AR340" s="143" t="s">
        <v>161</v>
      </c>
      <c r="AT340" s="143" t="s">
        <v>156</v>
      </c>
      <c r="AU340" s="143" t="s">
        <v>99</v>
      </c>
      <c r="AY340" s="17" t="s">
        <v>154</v>
      </c>
      <c r="BE340" s="144">
        <f t="shared" ref="BE340:BE348" si="44">IF(N340="základní",J340,0)</f>
        <v>0</v>
      </c>
      <c r="BF340" s="144">
        <f t="shared" ref="BF340:BF348" si="45">IF(N340="snížená",J340,0)</f>
        <v>0</v>
      </c>
      <c r="BG340" s="144">
        <f t="shared" ref="BG340:BG348" si="46">IF(N340="zákl. přenesená",J340,0)</f>
        <v>0</v>
      </c>
      <c r="BH340" s="144">
        <f t="shared" ref="BH340:BH348" si="47">IF(N340="sníž. přenesená",J340,0)</f>
        <v>0</v>
      </c>
      <c r="BI340" s="144">
        <f t="shared" ref="BI340:BI348" si="48">IF(N340="nulová",J340,0)</f>
        <v>0</v>
      </c>
      <c r="BJ340" s="17" t="s">
        <v>99</v>
      </c>
      <c r="BK340" s="144">
        <f t="shared" ref="BK340:BK348" si="49">ROUND(I340*H340,2)</f>
        <v>0</v>
      </c>
      <c r="BL340" s="17" t="s">
        <v>161</v>
      </c>
      <c r="BM340" s="143" t="s">
        <v>672</v>
      </c>
    </row>
    <row r="341" spans="2:65" s="1" customFormat="1" ht="33" customHeight="1">
      <c r="B341" s="32"/>
      <c r="C341" s="132" t="s">
        <v>673</v>
      </c>
      <c r="D341" s="132" t="s">
        <v>156</v>
      </c>
      <c r="E341" s="133" t="s">
        <v>674</v>
      </c>
      <c r="F341" s="134" t="s">
        <v>675</v>
      </c>
      <c r="G341" s="135" t="s">
        <v>169</v>
      </c>
      <c r="H341" s="136">
        <v>950.49400000000003</v>
      </c>
      <c r="I341" s="137"/>
      <c r="J341" s="138">
        <f t="shared" si="40"/>
        <v>0</v>
      </c>
      <c r="K341" s="134" t="s">
        <v>160</v>
      </c>
      <c r="L341" s="32"/>
      <c r="M341" s="139" t="s">
        <v>1</v>
      </c>
      <c r="N341" s="140" t="s">
        <v>43</v>
      </c>
      <c r="P341" s="141">
        <f t="shared" si="41"/>
        <v>0</v>
      </c>
      <c r="Q341" s="141">
        <v>0</v>
      </c>
      <c r="R341" s="141">
        <f t="shared" si="42"/>
        <v>0</v>
      </c>
      <c r="S341" s="141">
        <v>0</v>
      </c>
      <c r="T341" s="142">
        <f t="shared" si="43"/>
        <v>0</v>
      </c>
      <c r="AR341" s="143" t="s">
        <v>161</v>
      </c>
      <c r="AT341" s="143" t="s">
        <v>156</v>
      </c>
      <c r="AU341" s="143" t="s">
        <v>99</v>
      </c>
      <c r="AY341" s="17" t="s">
        <v>154</v>
      </c>
      <c r="BE341" s="144">
        <f t="shared" si="44"/>
        <v>0</v>
      </c>
      <c r="BF341" s="144">
        <f t="shared" si="45"/>
        <v>0</v>
      </c>
      <c r="BG341" s="144">
        <f t="shared" si="46"/>
        <v>0</v>
      </c>
      <c r="BH341" s="144">
        <f t="shared" si="47"/>
        <v>0</v>
      </c>
      <c r="BI341" s="144">
        <f t="shared" si="48"/>
        <v>0</v>
      </c>
      <c r="BJ341" s="17" t="s">
        <v>99</v>
      </c>
      <c r="BK341" s="144">
        <f t="shared" si="49"/>
        <v>0</v>
      </c>
      <c r="BL341" s="17" t="s">
        <v>161</v>
      </c>
      <c r="BM341" s="143" t="s">
        <v>676</v>
      </c>
    </row>
    <row r="342" spans="2:65" s="1" customFormat="1" ht="33" customHeight="1">
      <c r="B342" s="32"/>
      <c r="C342" s="132" t="s">
        <v>677</v>
      </c>
      <c r="D342" s="132" t="s">
        <v>156</v>
      </c>
      <c r="E342" s="133" t="s">
        <v>678</v>
      </c>
      <c r="F342" s="134" t="s">
        <v>679</v>
      </c>
      <c r="G342" s="135" t="s">
        <v>169</v>
      </c>
      <c r="H342" s="136">
        <v>950.49400000000003</v>
      </c>
      <c r="I342" s="137"/>
      <c r="J342" s="138">
        <f t="shared" si="40"/>
        <v>0</v>
      </c>
      <c r="K342" s="134" t="s">
        <v>160</v>
      </c>
      <c r="L342" s="32"/>
      <c r="M342" s="139" t="s">
        <v>1</v>
      </c>
      <c r="N342" s="140" t="s">
        <v>43</v>
      </c>
      <c r="P342" s="141">
        <f t="shared" si="41"/>
        <v>0</v>
      </c>
      <c r="Q342" s="141">
        <v>0</v>
      </c>
      <c r="R342" s="141">
        <f t="shared" si="42"/>
        <v>0</v>
      </c>
      <c r="S342" s="141">
        <v>0</v>
      </c>
      <c r="T342" s="142">
        <f t="shared" si="43"/>
        <v>0</v>
      </c>
      <c r="AR342" s="143" t="s">
        <v>161</v>
      </c>
      <c r="AT342" s="143" t="s">
        <v>156</v>
      </c>
      <c r="AU342" s="143" t="s">
        <v>99</v>
      </c>
      <c r="AY342" s="17" t="s">
        <v>154</v>
      </c>
      <c r="BE342" s="144">
        <f t="shared" si="44"/>
        <v>0</v>
      </c>
      <c r="BF342" s="144">
        <f t="shared" si="45"/>
        <v>0</v>
      </c>
      <c r="BG342" s="144">
        <f t="shared" si="46"/>
        <v>0</v>
      </c>
      <c r="BH342" s="144">
        <f t="shared" si="47"/>
        <v>0</v>
      </c>
      <c r="BI342" s="144">
        <f t="shared" si="48"/>
        <v>0</v>
      </c>
      <c r="BJ342" s="17" t="s">
        <v>99</v>
      </c>
      <c r="BK342" s="144">
        <f t="shared" si="49"/>
        <v>0</v>
      </c>
      <c r="BL342" s="17" t="s">
        <v>161</v>
      </c>
      <c r="BM342" s="143" t="s">
        <v>680</v>
      </c>
    </row>
    <row r="343" spans="2:65" s="1" customFormat="1" ht="16.5" customHeight="1">
      <c r="B343" s="32"/>
      <c r="C343" s="132" t="s">
        <v>681</v>
      </c>
      <c r="D343" s="132" t="s">
        <v>156</v>
      </c>
      <c r="E343" s="133" t="s">
        <v>682</v>
      </c>
      <c r="F343" s="134" t="s">
        <v>683</v>
      </c>
      <c r="G343" s="135" t="s">
        <v>169</v>
      </c>
      <c r="H343" s="136">
        <v>950.49400000000003</v>
      </c>
      <c r="I343" s="137"/>
      <c r="J343" s="138">
        <f t="shared" si="40"/>
        <v>0</v>
      </c>
      <c r="K343" s="134" t="s">
        <v>160</v>
      </c>
      <c r="L343" s="32"/>
      <c r="M343" s="139" t="s">
        <v>1</v>
      </c>
      <c r="N343" s="140" t="s">
        <v>43</v>
      </c>
      <c r="P343" s="141">
        <f t="shared" si="41"/>
        <v>0</v>
      </c>
      <c r="Q343" s="141">
        <v>0</v>
      </c>
      <c r="R343" s="141">
        <f t="shared" si="42"/>
        <v>0</v>
      </c>
      <c r="S343" s="141">
        <v>0</v>
      </c>
      <c r="T343" s="142">
        <f t="shared" si="43"/>
        <v>0</v>
      </c>
      <c r="AR343" s="143" t="s">
        <v>161</v>
      </c>
      <c r="AT343" s="143" t="s">
        <v>156</v>
      </c>
      <c r="AU343" s="143" t="s">
        <v>99</v>
      </c>
      <c r="AY343" s="17" t="s">
        <v>154</v>
      </c>
      <c r="BE343" s="144">
        <f t="shared" si="44"/>
        <v>0</v>
      </c>
      <c r="BF343" s="144">
        <f t="shared" si="45"/>
        <v>0</v>
      </c>
      <c r="BG343" s="144">
        <f t="shared" si="46"/>
        <v>0</v>
      </c>
      <c r="BH343" s="144">
        <f t="shared" si="47"/>
        <v>0</v>
      </c>
      <c r="BI343" s="144">
        <f t="shared" si="48"/>
        <v>0</v>
      </c>
      <c r="BJ343" s="17" t="s">
        <v>99</v>
      </c>
      <c r="BK343" s="144">
        <f t="shared" si="49"/>
        <v>0</v>
      </c>
      <c r="BL343" s="17" t="s">
        <v>161</v>
      </c>
      <c r="BM343" s="143" t="s">
        <v>684</v>
      </c>
    </row>
    <row r="344" spans="2:65" s="1" customFormat="1" ht="21.75" customHeight="1">
      <c r="B344" s="32"/>
      <c r="C344" s="132" t="s">
        <v>685</v>
      </c>
      <c r="D344" s="132" t="s">
        <v>156</v>
      </c>
      <c r="E344" s="133" t="s">
        <v>686</v>
      </c>
      <c r="F344" s="134" t="s">
        <v>687</v>
      </c>
      <c r="G344" s="135" t="s">
        <v>169</v>
      </c>
      <c r="H344" s="136">
        <v>85544.502999999997</v>
      </c>
      <c r="I344" s="137"/>
      <c r="J344" s="138">
        <f t="shared" si="40"/>
        <v>0</v>
      </c>
      <c r="K344" s="134" t="s">
        <v>160</v>
      </c>
      <c r="L344" s="32"/>
      <c r="M344" s="139" t="s">
        <v>1</v>
      </c>
      <c r="N344" s="140" t="s">
        <v>43</v>
      </c>
      <c r="P344" s="141">
        <f t="shared" si="41"/>
        <v>0</v>
      </c>
      <c r="Q344" s="141">
        <v>0</v>
      </c>
      <c r="R344" s="141">
        <f t="shared" si="42"/>
        <v>0</v>
      </c>
      <c r="S344" s="141">
        <v>0</v>
      </c>
      <c r="T344" s="142">
        <f t="shared" si="43"/>
        <v>0</v>
      </c>
      <c r="AR344" s="143" t="s">
        <v>161</v>
      </c>
      <c r="AT344" s="143" t="s">
        <v>156</v>
      </c>
      <c r="AU344" s="143" t="s">
        <v>99</v>
      </c>
      <c r="AY344" s="17" t="s">
        <v>154</v>
      </c>
      <c r="BE344" s="144">
        <f t="shared" si="44"/>
        <v>0</v>
      </c>
      <c r="BF344" s="144">
        <f t="shared" si="45"/>
        <v>0</v>
      </c>
      <c r="BG344" s="144">
        <f t="shared" si="46"/>
        <v>0</v>
      </c>
      <c r="BH344" s="144">
        <f t="shared" si="47"/>
        <v>0</v>
      </c>
      <c r="BI344" s="144">
        <f t="shared" si="48"/>
        <v>0</v>
      </c>
      <c r="BJ344" s="17" t="s">
        <v>99</v>
      </c>
      <c r="BK344" s="144">
        <f t="shared" si="49"/>
        <v>0</v>
      </c>
      <c r="BL344" s="17" t="s">
        <v>161</v>
      </c>
      <c r="BM344" s="143" t="s">
        <v>688</v>
      </c>
    </row>
    <row r="345" spans="2:65" s="1" customFormat="1" ht="21.75" customHeight="1">
      <c r="B345" s="32"/>
      <c r="C345" s="132" t="s">
        <v>689</v>
      </c>
      <c r="D345" s="132" t="s">
        <v>156</v>
      </c>
      <c r="E345" s="133" t="s">
        <v>690</v>
      </c>
      <c r="F345" s="134" t="s">
        <v>691</v>
      </c>
      <c r="G345" s="135" t="s">
        <v>169</v>
      </c>
      <c r="H345" s="136">
        <v>950.49400000000003</v>
      </c>
      <c r="I345" s="137"/>
      <c r="J345" s="138">
        <f t="shared" si="40"/>
        <v>0</v>
      </c>
      <c r="K345" s="134" t="s">
        <v>160</v>
      </c>
      <c r="L345" s="32"/>
      <c r="M345" s="139" t="s">
        <v>1</v>
      </c>
      <c r="N345" s="140" t="s">
        <v>43</v>
      </c>
      <c r="P345" s="141">
        <f t="shared" si="41"/>
        <v>0</v>
      </c>
      <c r="Q345" s="141">
        <v>0</v>
      </c>
      <c r="R345" s="141">
        <f t="shared" si="42"/>
        <v>0</v>
      </c>
      <c r="S345" s="141">
        <v>0</v>
      </c>
      <c r="T345" s="142">
        <f t="shared" si="43"/>
        <v>0</v>
      </c>
      <c r="AR345" s="143" t="s">
        <v>161</v>
      </c>
      <c r="AT345" s="143" t="s">
        <v>156</v>
      </c>
      <c r="AU345" s="143" t="s">
        <v>99</v>
      </c>
      <c r="AY345" s="17" t="s">
        <v>154</v>
      </c>
      <c r="BE345" s="144">
        <f t="shared" si="44"/>
        <v>0</v>
      </c>
      <c r="BF345" s="144">
        <f t="shared" si="45"/>
        <v>0</v>
      </c>
      <c r="BG345" s="144">
        <f t="shared" si="46"/>
        <v>0</v>
      </c>
      <c r="BH345" s="144">
        <f t="shared" si="47"/>
        <v>0</v>
      </c>
      <c r="BI345" s="144">
        <f t="shared" si="48"/>
        <v>0</v>
      </c>
      <c r="BJ345" s="17" t="s">
        <v>99</v>
      </c>
      <c r="BK345" s="144">
        <f t="shared" si="49"/>
        <v>0</v>
      </c>
      <c r="BL345" s="17" t="s">
        <v>161</v>
      </c>
      <c r="BM345" s="143" t="s">
        <v>692</v>
      </c>
    </row>
    <row r="346" spans="2:65" s="1" customFormat="1" ht="33" customHeight="1">
      <c r="B346" s="32"/>
      <c r="C346" s="132" t="s">
        <v>693</v>
      </c>
      <c r="D346" s="132" t="s">
        <v>156</v>
      </c>
      <c r="E346" s="133" t="s">
        <v>694</v>
      </c>
      <c r="F346" s="134" t="s">
        <v>695</v>
      </c>
      <c r="G346" s="135" t="s">
        <v>169</v>
      </c>
      <c r="H346" s="136">
        <v>1018.779</v>
      </c>
      <c r="I346" s="137"/>
      <c r="J346" s="138">
        <f t="shared" si="40"/>
        <v>0</v>
      </c>
      <c r="K346" s="134" t="s">
        <v>160</v>
      </c>
      <c r="L346" s="32"/>
      <c r="M346" s="139" t="s">
        <v>1</v>
      </c>
      <c r="N346" s="140" t="s">
        <v>43</v>
      </c>
      <c r="P346" s="141">
        <f t="shared" si="41"/>
        <v>0</v>
      </c>
      <c r="Q346" s="141">
        <v>1.2999999999999999E-4</v>
      </c>
      <c r="R346" s="141">
        <f t="shared" si="42"/>
        <v>0.13244127</v>
      </c>
      <c r="S346" s="141">
        <v>0</v>
      </c>
      <c r="T346" s="142">
        <f t="shared" si="43"/>
        <v>0</v>
      </c>
      <c r="AR346" s="143" t="s">
        <v>161</v>
      </c>
      <c r="AT346" s="143" t="s">
        <v>156</v>
      </c>
      <c r="AU346" s="143" t="s">
        <v>99</v>
      </c>
      <c r="AY346" s="17" t="s">
        <v>154</v>
      </c>
      <c r="BE346" s="144">
        <f t="shared" si="44"/>
        <v>0</v>
      </c>
      <c r="BF346" s="144">
        <f t="shared" si="45"/>
        <v>0</v>
      </c>
      <c r="BG346" s="144">
        <f t="shared" si="46"/>
        <v>0</v>
      </c>
      <c r="BH346" s="144">
        <f t="shared" si="47"/>
        <v>0</v>
      </c>
      <c r="BI346" s="144">
        <f t="shared" si="48"/>
        <v>0</v>
      </c>
      <c r="BJ346" s="17" t="s">
        <v>99</v>
      </c>
      <c r="BK346" s="144">
        <f t="shared" si="49"/>
        <v>0</v>
      </c>
      <c r="BL346" s="17" t="s">
        <v>161</v>
      </c>
      <c r="BM346" s="143" t="s">
        <v>696</v>
      </c>
    </row>
    <row r="347" spans="2:65" s="1" customFormat="1" ht="24.15" customHeight="1">
      <c r="B347" s="32"/>
      <c r="C347" s="132" t="s">
        <v>697</v>
      </c>
      <c r="D347" s="132" t="s">
        <v>156</v>
      </c>
      <c r="E347" s="133" t="s">
        <v>698</v>
      </c>
      <c r="F347" s="134" t="s">
        <v>699</v>
      </c>
      <c r="G347" s="135" t="s">
        <v>169</v>
      </c>
      <c r="H347" s="136">
        <v>1273.4739999999999</v>
      </c>
      <c r="I347" s="137"/>
      <c r="J347" s="138">
        <f t="shared" si="40"/>
        <v>0</v>
      </c>
      <c r="K347" s="134" t="s">
        <v>160</v>
      </c>
      <c r="L347" s="32"/>
      <c r="M347" s="139" t="s">
        <v>1</v>
      </c>
      <c r="N347" s="140" t="s">
        <v>43</v>
      </c>
      <c r="P347" s="141">
        <f t="shared" si="41"/>
        <v>0</v>
      </c>
      <c r="Q347" s="141">
        <v>4.0000000000000003E-5</v>
      </c>
      <c r="R347" s="141">
        <f t="shared" si="42"/>
        <v>5.0938959999999998E-2</v>
      </c>
      <c r="S347" s="141">
        <v>0</v>
      </c>
      <c r="T347" s="142">
        <f t="shared" si="43"/>
        <v>0</v>
      </c>
      <c r="AR347" s="143" t="s">
        <v>161</v>
      </c>
      <c r="AT347" s="143" t="s">
        <v>156</v>
      </c>
      <c r="AU347" s="143" t="s">
        <v>99</v>
      </c>
      <c r="AY347" s="17" t="s">
        <v>154</v>
      </c>
      <c r="BE347" s="144">
        <f t="shared" si="44"/>
        <v>0</v>
      </c>
      <c r="BF347" s="144">
        <f t="shared" si="45"/>
        <v>0</v>
      </c>
      <c r="BG347" s="144">
        <f t="shared" si="46"/>
        <v>0</v>
      </c>
      <c r="BH347" s="144">
        <f t="shared" si="47"/>
        <v>0</v>
      </c>
      <c r="BI347" s="144">
        <f t="shared" si="48"/>
        <v>0</v>
      </c>
      <c r="BJ347" s="17" t="s">
        <v>99</v>
      </c>
      <c r="BK347" s="144">
        <f t="shared" si="49"/>
        <v>0</v>
      </c>
      <c r="BL347" s="17" t="s">
        <v>161</v>
      </c>
      <c r="BM347" s="143" t="s">
        <v>700</v>
      </c>
    </row>
    <row r="348" spans="2:65" s="1" customFormat="1" ht="24.15" customHeight="1">
      <c r="B348" s="32"/>
      <c r="C348" s="132" t="s">
        <v>701</v>
      </c>
      <c r="D348" s="132" t="s">
        <v>156</v>
      </c>
      <c r="E348" s="133" t="s">
        <v>702</v>
      </c>
      <c r="F348" s="134" t="s">
        <v>703</v>
      </c>
      <c r="G348" s="135" t="s">
        <v>256</v>
      </c>
      <c r="H348" s="136">
        <v>9</v>
      </c>
      <c r="I348" s="137"/>
      <c r="J348" s="138">
        <f t="shared" si="40"/>
        <v>0</v>
      </c>
      <c r="K348" s="134" t="s">
        <v>160</v>
      </c>
      <c r="L348" s="32"/>
      <c r="M348" s="139" t="s">
        <v>1</v>
      </c>
      <c r="N348" s="140" t="s">
        <v>43</v>
      </c>
      <c r="P348" s="141">
        <f t="shared" si="41"/>
        <v>0</v>
      </c>
      <c r="Q348" s="141">
        <v>3.16E-3</v>
      </c>
      <c r="R348" s="141">
        <f t="shared" si="42"/>
        <v>2.844E-2</v>
      </c>
      <c r="S348" s="141">
        <v>6.9000000000000006E-2</v>
      </c>
      <c r="T348" s="142">
        <f t="shared" si="43"/>
        <v>0.621</v>
      </c>
      <c r="AR348" s="143" t="s">
        <v>161</v>
      </c>
      <c r="AT348" s="143" t="s">
        <v>156</v>
      </c>
      <c r="AU348" s="143" t="s">
        <v>99</v>
      </c>
      <c r="AY348" s="17" t="s">
        <v>154</v>
      </c>
      <c r="BE348" s="144">
        <f t="shared" si="44"/>
        <v>0</v>
      </c>
      <c r="BF348" s="144">
        <f t="shared" si="45"/>
        <v>0</v>
      </c>
      <c r="BG348" s="144">
        <f t="shared" si="46"/>
        <v>0</v>
      </c>
      <c r="BH348" s="144">
        <f t="shared" si="47"/>
        <v>0</v>
      </c>
      <c r="BI348" s="144">
        <f t="shared" si="48"/>
        <v>0</v>
      </c>
      <c r="BJ348" s="17" t="s">
        <v>99</v>
      </c>
      <c r="BK348" s="144">
        <f t="shared" si="49"/>
        <v>0</v>
      </c>
      <c r="BL348" s="17" t="s">
        <v>161</v>
      </c>
      <c r="BM348" s="143" t="s">
        <v>704</v>
      </c>
    </row>
    <row r="349" spans="2:65" s="12" customFormat="1">
      <c r="B349" s="145"/>
      <c r="D349" s="146" t="s">
        <v>175</v>
      </c>
      <c r="E349" s="147" t="s">
        <v>1</v>
      </c>
      <c r="F349" s="148" t="s">
        <v>705</v>
      </c>
      <c r="H349" s="149">
        <v>9</v>
      </c>
      <c r="I349" s="150"/>
      <c r="L349" s="145"/>
      <c r="M349" s="151"/>
      <c r="T349" s="152"/>
      <c r="AT349" s="147" t="s">
        <v>175</v>
      </c>
      <c r="AU349" s="147" t="s">
        <v>99</v>
      </c>
      <c r="AV349" s="12" t="s">
        <v>99</v>
      </c>
      <c r="AW349" s="12" t="s">
        <v>32</v>
      </c>
      <c r="AX349" s="12" t="s">
        <v>85</v>
      </c>
      <c r="AY349" s="147" t="s">
        <v>154</v>
      </c>
    </row>
    <row r="350" spans="2:65" s="11" customFormat="1" ht="22.95" customHeight="1">
      <c r="B350" s="120"/>
      <c r="D350" s="121" t="s">
        <v>76</v>
      </c>
      <c r="E350" s="130" t="s">
        <v>706</v>
      </c>
      <c r="F350" s="130" t="s">
        <v>707</v>
      </c>
      <c r="I350" s="123"/>
      <c r="J350" s="131">
        <f>BK350</f>
        <v>0</v>
      </c>
      <c r="L350" s="120"/>
      <c r="M350" s="125"/>
      <c r="P350" s="126">
        <f>P351</f>
        <v>0</v>
      </c>
      <c r="R350" s="126">
        <f>R351</f>
        <v>0</v>
      </c>
      <c r="T350" s="127">
        <f>T351</f>
        <v>0</v>
      </c>
      <c r="AR350" s="121" t="s">
        <v>85</v>
      </c>
      <c r="AT350" s="128" t="s">
        <v>76</v>
      </c>
      <c r="AU350" s="128" t="s">
        <v>85</v>
      </c>
      <c r="AY350" s="121" t="s">
        <v>154</v>
      </c>
      <c r="BK350" s="129">
        <f>BK351</f>
        <v>0</v>
      </c>
    </row>
    <row r="351" spans="2:65" s="1" customFormat="1" ht="21.75" customHeight="1">
      <c r="B351" s="32"/>
      <c r="C351" s="132" t="s">
        <v>708</v>
      </c>
      <c r="D351" s="132" t="s">
        <v>156</v>
      </c>
      <c r="E351" s="133" t="s">
        <v>709</v>
      </c>
      <c r="F351" s="134" t="s">
        <v>710</v>
      </c>
      <c r="G351" s="135" t="s">
        <v>225</v>
      </c>
      <c r="H351" s="136">
        <v>3653.2220000000002</v>
      </c>
      <c r="I351" s="137"/>
      <c r="J351" s="138">
        <f>ROUND(I351*H351,2)</f>
        <v>0</v>
      </c>
      <c r="K351" s="134" t="s">
        <v>160</v>
      </c>
      <c r="L351" s="32"/>
      <c r="M351" s="139" t="s">
        <v>1</v>
      </c>
      <c r="N351" s="140" t="s">
        <v>43</v>
      </c>
      <c r="P351" s="141">
        <f>O351*H351</f>
        <v>0</v>
      </c>
      <c r="Q351" s="141">
        <v>0</v>
      </c>
      <c r="R351" s="141">
        <f>Q351*H351</f>
        <v>0</v>
      </c>
      <c r="S351" s="141">
        <v>0</v>
      </c>
      <c r="T351" s="142">
        <f>S351*H351</f>
        <v>0</v>
      </c>
      <c r="AR351" s="143" t="s">
        <v>161</v>
      </c>
      <c r="AT351" s="143" t="s">
        <v>156</v>
      </c>
      <c r="AU351" s="143" t="s">
        <v>99</v>
      </c>
      <c r="AY351" s="17" t="s">
        <v>154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99</v>
      </c>
      <c r="BK351" s="144">
        <f>ROUND(I351*H351,2)</f>
        <v>0</v>
      </c>
      <c r="BL351" s="17" t="s">
        <v>161</v>
      </c>
      <c r="BM351" s="143" t="s">
        <v>711</v>
      </c>
    </row>
    <row r="352" spans="2:65" s="11" customFormat="1" ht="25.95" customHeight="1">
      <c r="B352" s="120"/>
      <c r="D352" s="121" t="s">
        <v>76</v>
      </c>
      <c r="E352" s="122" t="s">
        <v>712</v>
      </c>
      <c r="F352" s="122" t="s">
        <v>713</v>
      </c>
      <c r="I352" s="123"/>
      <c r="J352" s="124">
        <f>BK352</f>
        <v>0</v>
      </c>
      <c r="L352" s="120"/>
      <c r="M352" s="125"/>
      <c r="P352" s="126">
        <f>P353+P386+P424+P470+P472+P499+P501+P503+P505+P524+P546+P559+P568+P600+P656+P672+P723+P742+P752</f>
        <v>0</v>
      </c>
      <c r="R352" s="126">
        <f>R353+R386+R424+R470+R472+R499+R501+R503+R505+R524+R546+R559+R568+R600+R656+R672+R723+R742+R752</f>
        <v>173.77643846999996</v>
      </c>
      <c r="T352" s="127">
        <f>T353+T386+T424+T470+T472+T499+T501+T503+T505+T524+T546+T559+T568+T600+T656+T672+T723+T742+T752</f>
        <v>3.85E-2</v>
      </c>
      <c r="AR352" s="121" t="s">
        <v>99</v>
      </c>
      <c r="AT352" s="128" t="s">
        <v>76</v>
      </c>
      <c r="AU352" s="128" t="s">
        <v>77</v>
      </c>
      <c r="AY352" s="121" t="s">
        <v>154</v>
      </c>
      <c r="BK352" s="129">
        <f>BK353+BK386+BK424+BK470+BK472+BK499+BK501+BK503+BK505+BK524+BK546+BK559+BK568+BK600+BK656+BK672+BK723+BK742+BK752</f>
        <v>0</v>
      </c>
    </row>
    <row r="353" spans="2:65" s="11" customFormat="1" ht="22.95" customHeight="1">
      <c r="B353" s="120"/>
      <c r="D353" s="121" t="s">
        <v>76</v>
      </c>
      <c r="E353" s="130" t="s">
        <v>714</v>
      </c>
      <c r="F353" s="130" t="s">
        <v>715</v>
      </c>
      <c r="I353" s="123"/>
      <c r="J353" s="131">
        <f>BK353</f>
        <v>0</v>
      </c>
      <c r="L353" s="120"/>
      <c r="M353" s="125"/>
      <c r="P353" s="126">
        <f>SUM(P354:P385)</f>
        <v>0</v>
      </c>
      <c r="R353" s="126">
        <f>SUM(R354:R385)</f>
        <v>13.288399100000003</v>
      </c>
      <c r="T353" s="127">
        <f>SUM(T354:T385)</f>
        <v>0</v>
      </c>
      <c r="AR353" s="121" t="s">
        <v>99</v>
      </c>
      <c r="AT353" s="128" t="s">
        <v>76</v>
      </c>
      <c r="AU353" s="128" t="s">
        <v>85</v>
      </c>
      <c r="AY353" s="121" t="s">
        <v>154</v>
      </c>
      <c r="BK353" s="129">
        <f>SUM(BK354:BK385)</f>
        <v>0</v>
      </c>
    </row>
    <row r="354" spans="2:65" s="1" customFormat="1" ht="24.15" customHeight="1">
      <c r="B354" s="32"/>
      <c r="C354" s="132" t="s">
        <v>716</v>
      </c>
      <c r="D354" s="132" t="s">
        <v>156</v>
      </c>
      <c r="E354" s="133" t="s">
        <v>717</v>
      </c>
      <c r="F354" s="134" t="s">
        <v>718</v>
      </c>
      <c r="G354" s="135" t="s">
        <v>169</v>
      </c>
      <c r="H354" s="136">
        <v>1551.2639999999999</v>
      </c>
      <c r="I354" s="137"/>
      <c r="J354" s="138">
        <f>ROUND(I354*H354,2)</f>
        <v>0</v>
      </c>
      <c r="K354" s="134" t="s">
        <v>160</v>
      </c>
      <c r="L354" s="32"/>
      <c r="M354" s="139" t="s">
        <v>1</v>
      </c>
      <c r="N354" s="140" t="s">
        <v>43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269</v>
      </c>
      <c r="AT354" s="143" t="s">
        <v>156</v>
      </c>
      <c r="AU354" s="143" t="s">
        <v>99</v>
      </c>
      <c r="AY354" s="17" t="s">
        <v>154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99</v>
      </c>
      <c r="BK354" s="144">
        <f>ROUND(I354*H354,2)</f>
        <v>0</v>
      </c>
      <c r="BL354" s="17" t="s">
        <v>269</v>
      </c>
      <c r="BM354" s="143" t="s">
        <v>719</v>
      </c>
    </row>
    <row r="355" spans="2:65" s="1" customFormat="1" ht="16.5" customHeight="1">
      <c r="B355" s="32"/>
      <c r="C355" s="160" t="s">
        <v>720</v>
      </c>
      <c r="D355" s="160" t="s">
        <v>270</v>
      </c>
      <c r="E355" s="161" t="s">
        <v>721</v>
      </c>
      <c r="F355" s="162" t="s">
        <v>722</v>
      </c>
      <c r="G355" s="163" t="s">
        <v>225</v>
      </c>
      <c r="H355" s="164">
        <v>0.51200000000000001</v>
      </c>
      <c r="I355" s="165"/>
      <c r="J355" s="166">
        <f>ROUND(I355*H355,2)</f>
        <v>0</v>
      </c>
      <c r="K355" s="162" t="s">
        <v>1</v>
      </c>
      <c r="L355" s="167"/>
      <c r="M355" s="168" t="s">
        <v>1</v>
      </c>
      <c r="N355" s="169" t="s">
        <v>43</v>
      </c>
      <c r="P355" s="141">
        <f>O355*H355</f>
        <v>0</v>
      </c>
      <c r="Q355" s="141">
        <v>1</v>
      </c>
      <c r="R355" s="141">
        <f>Q355*H355</f>
        <v>0.51200000000000001</v>
      </c>
      <c r="S355" s="141">
        <v>0</v>
      </c>
      <c r="T355" s="142">
        <f>S355*H355</f>
        <v>0</v>
      </c>
      <c r="AR355" s="143" t="s">
        <v>355</v>
      </c>
      <c r="AT355" s="143" t="s">
        <v>270</v>
      </c>
      <c r="AU355" s="143" t="s">
        <v>99</v>
      </c>
      <c r="AY355" s="17" t="s">
        <v>154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99</v>
      </c>
      <c r="BK355" s="144">
        <f>ROUND(I355*H355,2)</f>
        <v>0</v>
      </c>
      <c r="BL355" s="17" t="s">
        <v>269</v>
      </c>
      <c r="BM355" s="143" t="s">
        <v>723</v>
      </c>
    </row>
    <row r="356" spans="2:65" s="12" customFormat="1">
      <c r="B356" s="145"/>
      <c r="D356" s="146" t="s">
        <v>175</v>
      </c>
      <c r="E356" s="147" t="s">
        <v>1</v>
      </c>
      <c r="F356" s="148" t="s">
        <v>724</v>
      </c>
      <c r="H356" s="149">
        <v>0.51200000000000001</v>
      </c>
      <c r="I356" s="150"/>
      <c r="L356" s="145"/>
      <c r="M356" s="151"/>
      <c r="T356" s="152"/>
      <c r="AT356" s="147" t="s">
        <v>175</v>
      </c>
      <c r="AU356" s="147" t="s">
        <v>99</v>
      </c>
      <c r="AV356" s="12" t="s">
        <v>99</v>
      </c>
      <c r="AW356" s="12" t="s">
        <v>32</v>
      </c>
      <c r="AX356" s="12" t="s">
        <v>85</v>
      </c>
      <c r="AY356" s="147" t="s">
        <v>154</v>
      </c>
    </row>
    <row r="357" spans="2:65" s="1" customFormat="1" ht="24.15" customHeight="1">
      <c r="B357" s="32"/>
      <c r="C357" s="132" t="s">
        <v>725</v>
      </c>
      <c r="D357" s="132" t="s">
        <v>156</v>
      </c>
      <c r="E357" s="133" t="s">
        <v>726</v>
      </c>
      <c r="F357" s="134" t="s">
        <v>727</v>
      </c>
      <c r="G357" s="135" t="s">
        <v>169</v>
      </c>
      <c r="H357" s="136">
        <v>158.4</v>
      </c>
      <c r="I357" s="137"/>
      <c r="J357" s="138">
        <f>ROUND(I357*H357,2)</f>
        <v>0</v>
      </c>
      <c r="K357" s="134" t="s">
        <v>160</v>
      </c>
      <c r="L357" s="32"/>
      <c r="M357" s="139" t="s">
        <v>1</v>
      </c>
      <c r="N357" s="140" t="s">
        <v>43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269</v>
      </c>
      <c r="AT357" s="143" t="s">
        <v>156</v>
      </c>
      <c r="AU357" s="143" t="s">
        <v>99</v>
      </c>
      <c r="AY357" s="17" t="s">
        <v>154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99</v>
      </c>
      <c r="BK357" s="144">
        <f>ROUND(I357*H357,2)</f>
        <v>0</v>
      </c>
      <c r="BL357" s="17" t="s">
        <v>269</v>
      </c>
      <c r="BM357" s="143" t="s">
        <v>728</v>
      </c>
    </row>
    <row r="358" spans="2:65" s="12" customFormat="1">
      <c r="B358" s="145"/>
      <c r="D358" s="146" t="s">
        <v>175</v>
      </c>
      <c r="E358" s="147" t="s">
        <v>1</v>
      </c>
      <c r="F358" s="148" t="s">
        <v>729</v>
      </c>
      <c r="H358" s="149">
        <v>158.4</v>
      </c>
      <c r="I358" s="150"/>
      <c r="L358" s="145"/>
      <c r="M358" s="151"/>
      <c r="T358" s="152"/>
      <c r="AT358" s="147" t="s">
        <v>175</v>
      </c>
      <c r="AU358" s="147" t="s">
        <v>99</v>
      </c>
      <c r="AV358" s="12" t="s">
        <v>99</v>
      </c>
      <c r="AW358" s="12" t="s">
        <v>32</v>
      </c>
      <c r="AX358" s="12" t="s">
        <v>85</v>
      </c>
      <c r="AY358" s="147" t="s">
        <v>154</v>
      </c>
    </row>
    <row r="359" spans="2:65" s="1" customFormat="1" ht="16.5" customHeight="1">
      <c r="B359" s="32"/>
      <c r="C359" s="160" t="s">
        <v>730</v>
      </c>
      <c r="D359" s="160" t="s">
        <v>270</v>
      </c>
      <c r="E359" s="161" t="s">
        <v>721</v>
      </c>
      <c r="F359" s="162" t="s">
        <v>722</v>
      </c>
      <c r="G359" s="163" t="s">
        <v>225</v>
      </c>
      <c r="H359" s="164">
        <v>5.3999999999999999E-2</v>
      </c>
      <c r="I359" s="165"/>
      <c r="J359" s="166">
        <f>ROUND(I359*H359,2)</f>
        <v>0</v>
      </c>
      <c r="K359" s="162" t="s">
        <v>1</v>
      </c>
      <c r="L359" s="167"/>
      <c r="M359" s="168" t="s">
        <v>1</v>
      </c>
      <c r="N359" s="169" t="s">
        <v>43</v>
      </c>
      <c r="P359" s="141">
        <f>O359*H359</f>
        <v>0</v>
      </c>
      <c r="Q359" s="141">
        <v>1</v>
      </c>
      <c r="R359" s="141">
        <f>Q359*H359</f>
        <v>5.3999999999999999E-2</v>
      </c>
      <c r="S359" s="141">
        <v>0</v>
      </c>
      <c r="T359" s="142">
        <f>S359*H359</f>
        <v>0</v>
      </c>
      <c r="AR359" s="143" t="s">
        <v>355</v>
      </c>
      <c r="AT359" s="143" t="s">
        <v>270</v>
      </c>
      <c r="AU359" s="143" t="s">
        <v>99</v>
      </c>
      <c r="AY359" s="17" t="s">
        <v>154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99</v>
      </c>
      <c r="BK359" s="144">
        <f>ROUND(I359*H359,2)</f>
        <v>0</v>
      </c>
      <c r="BL359" s="17" t="s">
        <v>269</v>
      </c>
      <c r="BM359" s="143" t="s">
        <v>731</v>
      </c>
    </row>
    <row r="360" spans="2:65" s="12" customFormat="1">
      <c r="B360" s="145"/>
      <c r="D360" s="146" t="s">
        <v>175</v>
      </c>
      <c r="E360" s="147" t="s">
        <v>1</v>
      </c>
      <c r="F360" s="148" t="s">
        <v>732</v>
      </c>
      <c r="H360" s="149">
        <v>5.3999999999999999E-2</v>
      </c>
      <c r="I360" s="150"/>
      <c r="L360" s="145"/>
      <c r="M360" s="151"/>
      <c r="T360" s="152"/>
      <c r="AT360" s="147" t="s">
        <v>175</v>
      </c>
      <c r="AU360" s="147" t="s">
        <v>99</v>
      </c>
      <c r="AV360" s="12" t="s">
        <v>99</v>
      </c>
      <c r="AW360" s="12" t="s">
        <v>32</v>
      </c>
      <c r="AX360" s="12" t="s">
        <v>85</v>
      </c>
      <c r="AY360" s="147" t="s">
        <v>154</v>
      </c>
    </row>
    <row r="361" spans="2:65" s="1" customFormat="1" ht="24.15" customHeight="1">
      <c r="B361" s="32"/>
      <c r="C361" s="132" t="s">
        <v>733</v>
      </c>
      <c r="D361" s="132" t="s">
        <v>156</v>
      </c>
      <c r="E361" s="133" t="s">
        <v>734</v>
      </c>
      <c r="F361" s="134" t="s">
        <v>735</v>
      </c>
      <c r="G361" s="135" t="s">
        <v>169</v>
      </c>
      <c r="H361" s="136">
        <v>1551.2639999999999</v>
      </c>
      <c r="I361" s="137"/>
      <c r="J361" s="138">
        <f>ROUND(I361*H361,2)</f>
        <v>0</v>
      </c>
      <c r="K361" s="134" t="s">
        <v>160</v>
      </c>
      <c r="L361" s="32"/>
      <c r="M361" s="139" t="s">
        <v>1</v>
      </c>
      <c r="N361" s="140" t="s">
        <v>43</v>
      </c>
      <c r="P361" s="141">
        <f>O361*H361</f>
        <v>0</v>
      </c>
      <c r="Q361" s="141">
        <v>4.0000000000000002E-4</v>
      </c>
      <c r="R361" s="141">
        <f>Q361*H361</f>
        <v>0.62050559999999999</v>
      </c>
      <c r="S361" s="141">
        <v>0</v>
      </c>
      <c r="T361" s="142">
        <f>S361*H361</f>
        <v>0</v>
      </c>
      <c r="AR361" s="143" t="s">
        <v>269</v>
      </c>
      <c r="AT361" s="143" t="s">
        <v>156</v>
      </c>
      <c r="AU361" s="143" t="s">
        <v>99</v>
      </c>
      <c r="AY361" s="17" t="s">
        <v>154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99</v>
      </c>
      <c r="BK361" s="144">
        <f>ROUND(I361*H361,2)</f>
        <v>0</v>
      </c>
      <c r="BL361" s="17" t="s">
        <v>269</v>
      </c>
      <c r="BM361" s="143" t="s">
        <v>736</v>
      </c>
    </row>
    <row r="362" spans="2:65" s="1" customFormat="1" ht="55.5" customHeight="1">
      <c r="B362" s="32"/>
      <c r="C362" s="160" t="s">
        <v>737</v>
      </c>
      <c r="D362" s="160" t="s">
        <v>270</v>
      </c>
      <c r="E362" s="161" t="s">
        <v>738</v>
      </c>
      <c r="F362" s="162" t="s">
        <v>739</v>
      </c>
      <c r="G362" s="163" t="s">
        <v>169</v>
      </c>
      <c r="H362" s="164">
        <v>903.99900000000002</v>
      </c>
      <c r="I362" s="165"/>
      <c r="J362" s="166">
        <f>ROUND(I362*H362,2)</f>
        <v>0</v>
      </c>
      <c r="K362" s="162" t="s">
        <v>160</v>
      </c>
      <c r="L362" s="167"/>
      <c r="M362" s="168" t="s">
        <v>1</v>
      </c>
      <c r="N362" s="169" t="s">
        <v>43</v>
      </c>
      <c r="P362" s="141">
        <f>O362*H362</f>
        <v>0</v>
      </c>
      <c r="Q362" s="141">
        <v>4.7000000000000002E-3</v>
      </c>
      <c r="R362" s="141">
        <f>Q362*H362</f>
        <v>4.2487953000000003</v>
      </c>
      <c r="S362" s="141">
        <v>0</v>
      </c>
      <c r="T362" s="142">
        <f>S362*H362</f>
        <v>0</v>
      </c>
      <c r="AR362" s="143" t="s">
        <v>355</v>
      </c>
      <c r="AT362" s="143" t="s">
        <v>270</v>
      </c>
      <c r="AU362" s="143" t="s">
        <v>99</v>
      </c>
      <c r="AY362" s="17" t="s">
        <v>154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99</v>
      </c>
      <c r="BK362" s="144">
        <f>ROUND(I362*H362,2)</f>
        <v>0</v>
      </c>
      <c r="BL362" s="17" t="s">
        <v>269</v>
      </c>
      <c r="BM362" s="143" t="s">
        <v>740</v>
      </c>
    </row>
    <row r="363" spans="2:65" s="12" customFormat="1">
      <c r="B363" s="145"/>
      <c r="D363" s="146" t="s">
        <v>175</v>
      </c>
      <c r="E363" s="147" t="s">
        <v>1</v>
      </c>
      <c r="F363" s="148" t="s">
        <v>741</v>
      </c>
      <c r="H363" s="149">
        <v>903.99900000000002</v>
      </c>
      <c r="I363" s="150"/>
      <c r="L363" s="145"/>
      <c r="M363" s="151"/>
      <c r="T363" s="152"/>
      <c r="AT363" s="147" t="s">
        <v>175</v>
      </c>
      <c r="AU363" s="147" t="s">
        <v>99</v>
      </c>
      <c r="AV363" s="12" t="s">
        <v>99</v>
      </c>
      <c r="AW363" s="12" t="s">
        <v>32</v>
      </c>
      <c r="AX363" s="12" t="s">
        <v>85</v>
      </c>
      <c r="AY363" s="147" t="s">
        <v>154</v>
      </c>
    </row>
    <row r="364" spans="2:65" s="1" customFormat="1" ht="44.25" customHeight="1">
      <c r="B364" s="32"/>
      <c r="C364" s="160" t="s">
        <v>742</v>
      </c>
      <c r="D364" s="160" t="s">
        <v>270</v>
      </c>
      <c r="E364" s="161" t="s">
        <v>743</v>
      </c>
      <c r="F364" s="162" t="s">
        <v>744</v>
      </c>
      <c r="G364" s="163" t="s">
        <v>169</v>
      </c>
      <c r="H364" s="164">
        <v>903.99900000000002</v>
      </c>
      <c r="I364" s="165"/>
      <c r="J364" s="166">
        <f>ROUND(I364*H364,2)</f>
        <v>0</v>
      </c>
      <c r="K364" s="162" t="s">
        <v>160</v>
      </c>
      <c r="L364" s="167"/>
      <c r="M364" s="168" t="s">
        <v>1</v>
      </c>
      <c r="N364" s="169" t="s">
        <v>43</v>
      </c>
      <c r="P364" s="141">
        <f>O364*H364</f>
        <v>0</v>
      </c>
      <c r="Q364" s="141">
        <v>5.4000000000000003E-3</v>
      </c>
      <c r="R364" s="141">
        <f>Q364*H364</f>
        <v>4.8815946000000006</v>
      </c>
      <c r="S364" s="141">
        <v>0</v>
      </c>
      <c r="T364" s="142">
        <f>S364*H364</f>
        <v>0</v>
      </c>
      <c r="AR364" s="143" t="s">
        <v>355</v>
      </c>
      <c r="AT364" s="143" t="s">
        <v>270</v>
      </c>
      <c r="AU364" s="143" t="s">
        <v>99</v>
      </c>
      <c r="AY364" s="17" t="s">
        <v>154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99</v>
      </c>
      <c r="BK364" s="144">
        <f>ROUND(I364*H364,2)</f>
        <v>0</v>
      </c>
      <c r="BL364" s="17" t="s">
        <v>269</v>
      </c>
      <c r="BM364" s="143" t="s">
        <v>745</v>
      </c>
    </row>
    <row r="365" spans="2:65" s="12" customFormat="1">
      <c r="B365" s="145"/>
      <c r="D365" s="146" t="s">
        <v>175</v>
      </c>
      <c r="E365" s="147" t="s">
        <v>1</v>
      </c>
      <c r="F365" s="148" t="s">
        <v>741</v>
      </c>
      <c r="H365" s="149">
        <v>903.99900000000002</v>
      </c>
      <c r="I365" s="150"/>
      <c r="L365" s="145"/>
      <c r="M365" s="151"/>
      <c r="T365" s="152"/>
      <c r="AT365" s="147" t="s">
        <v>175</v>
      </c>
      <c r="AU365" s="147" t="s">
        <v>99</v>
      </c>
      <c r="AV365" s="12" t="s">
        <v>99</v>
      </c>
      <c r="AW365" s="12" t="s">
        <v>32</v>
      </c>
      <c r="AX365" s="12" t="s">
        <v>85</v>
      </c>
      <c r="AY365" s="147" t="s">
        <v>154</v>
      </c>
    </row>
    <row r="366" spans="2:65" s="1" customFormat="1" ht="24.15" customHeight="1">
      <c r="B366" s="32"/>
      <c r="C366" s="132" t="s">
        <v>746</v>
      </c>
      <c r="D366" s="132" t="s">
        <v>156</v>
      </c>
      <c r="E366" s="133" t="s">
        <v>747</v>
      </c>
      <c r="F366" s="134" t="s">
        <v>748</v>
      </c>
      <c r="G366" s="135" t="s">
        <v>169</v>
      </c>
      <c r="H366" s="136">
        <v>316.8</v>
      </c>
      <c r="I366" s="137"/>
      <c r="J366" s="138">
        <f>ROUND(I366*H366,2)</f>
        <v>0</v>
      </c>
      <c r="K366" s="134" t="s">
        <v>160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4.0000000000000002E-4</v>
      </c>
      <c r="R366" s="141">
        <f>Q366*H366</f>
        <v>0.12672</v>
      </c>
      <c r="S366" s="141">
        <v>0</v>
      </c>
      <c r="T366" s="142">
        <f>S366*H366</f>
        <v>0</v>
      </c>
      <c r="AR366" s="143" t="s">
        <v>269</v>
      </c>
      <c r="AT366" s="143" t="s">
        <v>156</v>
      </c>
      <c r="AU366" s="143" t="s">
        <v>99</v>
      </c>
      <c r="AY366" s="17" t="s">
        <v>154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99</v>
      </c>
      <c r="BK366" s="144">
        <f>ROUND(I366*H366,2)</f>
        <v>0</v>
      </c>
      <c r="BL366" s="17" t="s">
        <v>269</v>
      </c>
      <c r="BM366" s="143" t="s">
        <v>749</v>
      </c>
    </row>
    <row r="367" spans="2:65" s="12" customFormat="1">
      <c r="B367" s="145"/>
      <c r="D367" s="146" t="s">
        <v>175</v>
      </c>
      <c r="E367" s="147" t="s">
        <v>1</v>
      </c>
      <c r="F367" s="148" t="s">
        <v>750</v>
      </c>
      <c r="H367" s="149">
        <v>316.8</v>
      </c>
      <c r="I367" s="150"/>
      <c r="L367" s="145"/>
      <c r="M367" s="151"/>
      <c r="T367" s="152"/>
      <c r="AT367" s="147" t="s">
        <v>175</v>
      </c>
      <c r="AU367" s="147" t="s">
        <v>99</v>
      </c>
      <c r="AV367" s="12" t="s">
        <v>99</v>
      </c>
      <c r="AW367" s="12" t="s">
        <v>32</v>
      </c>
      <c r="AX367" s="12" t="s">
        <v>85</v>
      </c>
      <c r="AY367" s="147" t="s">
        <v>154</v>
      </c>
    </row>
    <row r="368" spans="2:65" s="1" customFormat="1" ht="55.5" customHeight="1">
      <c r="B368" s="32"/>
      <c r="C368" s="160" t="s">
        <v>751</v>
      </c>
      <c r="D368" s="160" t="s">
        <v>270</v>
      </c>
      <c r="E368" s="161" t="s">
        <v>738</v>
      </c>
      <c r="F368" s="162" t="s">
        <v>739</v>
      </c>
      <c r="G368" s="163" t="s">
        <v>169</v>
      </c>
      <c r="H368" s="164">
        <v>193.40600000000001</v>
      </c>
      <c r="I368" s="165"/>
      <c r="J368" s="166">
        <f>ROUND(I368*H368,2)</f>
        <v>0</v>
      </c>
      <c r="K368" s="162" t="s">
        <v>160</v>
      </c>
      <c r="L368" s="167"/>
      <c r="M368" s="168" t="s">
        <v>1</v>
      </c>
      <c r="N368" s="169" t="s">
        <v>43</v>
      </c>
      <c r="P368" s="141">
        <f>O368*H368</f>
        <v>0</v>
      </c>
      <c r="Q368" s="141">
        <v>4.7000000000000002E-3</v>
      </c>
      <c r="R368" s="141">
        <f>Q368*H368</f>
        <v>0.90900820000000004</v>
      </c>
      <c r="S368" s="141">
        <v>0</v>
      </c>
      <c r="T368" s="142">
        <f>S368*H368</f>
        <v>0</v>
      </c>
      <c r="AR368" s="143" t="s">
        <v>355</v>
      </c>
      <c r="AT368" s="143" t="s">
        <v>270</v>
      </c>
      <c r="AU368" s="143" t="s">
        <v>99</v>
      </c>
      <c r="AY368" s="17" t="s">
        <v>154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99</v>
      </c>
      <c r="BK368" s="144">
        <f>ROUND(I368*H368,2)</f>
        <v>0</v>
      </c>
      <c r="BL368" s="17" t="s">
        <v>269</v>
      </c>
      <c r="BM368" s="143" t="s">
        <v>752</v>
      </c>
    </row>
    <row r="369" spans="2:65" s="12" customFormat="1">
      <c r="B369" s="145"/>
      <c r="D369" s="146" t="s">
        <v>175</v>
      </c>
      <c r="E369" s="147" t="s">
        <v>1</v>
      </c>
      <c r="F369" s="148" t="s">
        <v>753</v>
      </c>
      <c r="H369" s="149">
        <v>193.40600000000001</v>
      </c>
      <c r="I369" s="150"/>
      <c r="L369" s="145"/>
      <c r="M369" s="151"/>
      <c r="T369" s="152"/>
      <c r="AT369" s="147" t="s">
        <v>175</v>
      </c>
      <c r="AU369" s="147" t="s">
        <v>99</v>
      </c>
      <c r="AV369" s="12" t="s">
        <v>99</v>
      </c>
      <c r="AW369" s="12" t="s">
        <v>32</v>
      </c>
      <c r="AX369" s="12" t="s">
        <v>85</v>
      </c>
      <c r="AY369" s="147" t="s">
        <v>154</v>
      </c>
    </row>
    <row r="370" spans="2:65" s="1" customFormat="1" ht="44.25" customHeight="1">
      <c r="B370" s="32"/>
      <c r="C370" s="160" t="s">
        <v>754</v>
      </c>
      <c r="D370" s="160" t="s">
        <v>270</v>
      </c>
      <c r="E370" s="161" t="s">
        <v>743</v>
      </c>
      <c r="F370" s="162" t="s">
        <v>744</v>
      </c>
      <c r="G370" s="163" t="s">
        <v>169</v>
      </c>
      <c r="H370" s="164">
        <v>193.40600000000001</v>
      </c>
      <c r="I370" s="165"/>
      <c r="J370" s="166">
        <f>ROUND(I370*H370,2)</f>
        <v>0</v>
      </c>
      <c r="K370" s="162" t="s">
        <v>160</v>
      </c>
      <c r="L370" s="167"/>
      <c r="M370" s="168" t="s">
        <v>1</v>
      </c>
      <c r="N370" s="169" t="s">
        <v>43</v>
      </c>
      <c r="P370" s="141">
        <f>O370*H370</f>
        <v>0</v>
      </c>
      <c r="Q370" s="141">
        <v>5.4000000000000003E-3</v>
      </c>
      <c r="R370" s="141">
        <f>Q370*H370</f>
        <v>1.0443924</v>
      </c>
      <c r="S370" s="141">
        <v>0</v>
      </c>
      <c r="T370" s="142">
        <f>S370*H370</f>
        <v>0</v>
      </c>
      <c r="AR370" s="143" t="s">
        <v>355</v>
      </c>
      <c r="AT370" s="143" t="s">
        <v>270</v>
      </c>
      <c r="AU370" s="143" t="s">
        <v>99</v>
      </c>
      <c r="AY370" s="17" t="s">
        <v>154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99</v>
      </c>
      <c r="BK370" s="144">
        <f>ROUND(I370*H370,2)</f>
        <v>0</v>
      </c>
      <c r="BL370" s="17" t="s">
        <v>269</v>
      </c>
      <c r="BM370" s="143" t="s">
        <v>755</v>
      </c>
    </row>
    <row r="371" spans="2:65" s="12" customFormat="1">
      <c r="B371" s="145"/>
      <c r="D371" s="146" t="s">
        <v>175</v>
      </c>
      <c r="E371" s="147" t="s">
        <v>1</v>
      </c>
      <c r="F371" s="148" t="s">
        <v>753</v>
      </c>
      <c r="H371" s="149">
        <v>193.40600000000001</v>
      </c>
      <c r="I371" s="150"/>
      <c r="L371" s="145"/>
      <c r="M371" s="151"/>
      <c r="T371" s="152"/>
      <c r="AT371" s="147" t="s">
        <v>175</v>
      </c>
      <c r="AU371" s="147" t="s">
        <v>99</v>
      </c>
      <c r="AV371" s="12" t="s">
        <v>99</v>
      </c>
      <c r="AW371" s="12" t="s">
        <v>32</v>
      </c>
      <c r="AX371" s="12" t="s">
        <v>85</v>
      </c>
      <c r="AY371" s="147" t="s">
        <v>154</v>
      </c>
    </row>
    <row r="372" spans="2:65" s="1" customFormat="1" ht="24.15" customHeight="1">
      <c r="B372" s="32"/>
      <c r="C372" s="132" t="s">
        <v>756</v>
      </c>
      <c r="D372" s="132" t="s">
        <v>156</v>
      </c>
      <c r="E372" s="133" t="s">
        <v>757</v>
      </c>
      <c r="F372" s="134" t="s">
        <v>758</v>
      </c>
      <c r="G372" s="135" t="s">
        <v>169</v>
      </c>
      <c r="H372" s="136">
        <v>171.6</v>
      </c>
      <c r="I372" s="137"/>
      <c r="J372" s="138">
        <f>ROUND(I372*H372,2)</f>
        <v>0</v>
      </c>
      <c r="K372" s="134" t="s">
        <v>160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8.0000000000000004E-4</v>
      </c>
      <c r="R372" s="141">
        <f>Q372*H372</f>
        <v>0.13728000000000001</v>
      </c>
      <c r="S372" s="141">
        <v>0</v>
      </c>
      <c r="T372" s="142">
        <f>S372*H372</f>
        <v>0</v>
      </c>
      <c r="AR372" s="143" t="s">
        <v>269</v>
      </c>
      <c r="AT372" s="143" t="s">
        <v>156</v>
      </c>
      <c r="AU372" s="143" t="s">
        <v>99</v>
      </c>
      <c r="AY372" s="17" t="s">
        <v>154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99</v>
      </c>
      <c r="BK372" s="144">
        <f>ROUND(I372*H372,2)</f>
        <v>0</v>
      </c>
      <c r="BL372" s="17" t="s">
        <v>269</v>
      </c>
      <c r="BM372" s="143" t="s">
        <v>759</v>
      </c>
    </row>
    <row r="373" spans="2:65" s="12" customFormat="1">
      <c r="B373" s="145"/>
      <c r="D373" s="146" t="s">
        <v>175</v>
      </c>
      <c r="E373" s="147" t="s">
        <v>1</v>
      </c>
      <c r="F373" s="148" t="s">
        <v>760</v>
      </c>
      <c r="H373" s="149">
        <v>171.6</v>
      </c>
      <c r="I373" s="150"/>
      <c r="L373" s="145"/>
      <c r="M373" s="151"/>
      <c r="T373" s="152"/>
      <c r="AT373" s="147" t="s">
        <v>175</v>
      </c>
      <c r="AU373" s="147" t="s">
        <v>99</v>
      </c>
      <c r="AV373" s="12" t="s">
        <v>99</v>
      </c>
      <c r="AW373" s="12" t="s">
        <v>32</v>
      </c>
      <c r="AX373" s="12" t="s">
        <v>85</v>
      </c>
      <c r="AY373" s="147" t="s">
        <v>154</v>
      </c>
    </row>
    <row r="374" spans="2:65" s="1" customFormat="1" ht="24.15" customHeight="1">
      <c r="B374" s="32"/>
      <c r="C374" s="132" t="s">
        <v>761</v>
      </c>
      <c r="D374" s="132" t="s">
        <v>156</v>
      </c>
      <c r="E374" s="133" t="s">
        <v>762</v>
      </c>
      <c r="F374" s="134" t="s">
        <v>763</v>
      </c>
      <c r="G374" s="135" t="s">
        <v>256</v>
      </c>
      <c r="H374" s="136">
        <v>132</v>
      </c>
      <c r="I374" s="137"/>
      <c r="J374" s="138">
        <f>ROUND(I374*H374,2)</f>
        <v>0</v>
      </c>
      <c r="K374" s="134" t="s">
        <v>160</v>
      </c>
      <c r="L374" s="32"/>
      <c r="M374" s="139" t="s">
        <v>1</v>
      </c>
      <c r="N374" s="140" t="s">
        <v>43</v>
      </c>
      <c r="P374" s="141">
        <f>O374*H374</f>
        <v>0</v>
      </c>
      <c r="Q374" s="141">
        <v>1.6000000000000001E-4</v>
      </c>
      <c r="R374" s="141">
        <f>Q374*H374</f>
        <v>2.1120000000000003E-2</v>
      </c>
      <c r="S374" s="141">
        <v>0</v>
      </c>
      <c r="T374" s="142">
        <f>S374*H374</f>
        <v>0</v>
      </c>
      <c r="AR374" s="143" t="s">
        <v>269</v>
      </c>
      <c r="AT374" s="143" t="s">
        <v>156</v>
      </c>
      <c r="AU374" s="143" t="s">
        <v>99</v>
      </c>
      <c r="AY374" s="17" t="s">
        <v>154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99</v>
      </c>
      <c r="BK374" s="144">
        <f>ROUND(I374*H374,2)</f>
        <v>0</v>
      </c>
      <c r="BL374" s="17" t="s">
        <v>269</v>
      </c>
      <c r="BM374" s="143" t="s">
        <v>764</v>
      </c>
    </row>
    <row r="375" spans="2:65" s="1" customFormat="1" ht="24.15" customHeight="1">
      <c r="B375" s="32"/>
      <c r="C375" s="132" t="s">
        <v>765</v>
      </c>
      <c r="D375" s="132" t="s">
        <v>156</v>
      </c>
      <c r="E375" s="133" t="s">
        <v>766</v>
      </c>
      <c r="F375" s="134" t="s">
        <v>767</v>
      </c>
      <c r="G375" s="135" t="s">
        <v>169</v>
      </c>
      <c r="H375" s="136">
        <v>104.2</v>
      </c>
      <c r="I375" s="137"/>
      <c r="J375" s="138">
        <f>ROUND(I375*H375,2)</f>
        <v>0</v>
      </c>
      <c r="K375" s="134" t="s">
        <v>160</v>
      </c>
      <c r="L375" s="32"/>
      <c r="M375" s="139" t="s">
        <v>1</v>
      </c>
      <c r="N375" s="140" t="s">
        <v>43</v>
      </c>
      <c r="P375" s="141">
        <f>O375*H375</f>
        <v>0</v>
      </c>
      <c r="Q375" s="141">
        <v>0</v>
      </c>
      <c r="R375" s="141">
        <f>Q375*H375</f>
        <v>0</v>
      </c>
      <c r="S375" s="141">
        <v>0</v>
      </c>
      <c r="T375" s="142">
        <f>S375*H375</f>
        <v>0</v>
      </c>
      <c r="AR375" s="143" t="s">
        <v>269</v>
      </c>
      <c r="AT375" s="143" t="s">
        <v>156</v>
      </c>
      <c r="AU375" s="143" t="s">
        <v>99</v>
      </c>
      <c r="AY375" s="17" t="s">
        <v>154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99</v>
      </c>
      <c r="BK375" s="144">
        <f>ROUND(I375*H375,2)</f>
        <v>0</v>
      </c>
      <c r="BL375" s="17" t="s">
        <v>269</v>
      </c>
      <c r="BM375" s="143" t="s">
        <v>768</v>
      </c>
    </row>
    <row r="376" spans="2:65" s="12" customFormat="1">
      <c r="B376" s="145"/>
      <c r="D376" s="146" t="s">
        <v>175</v>
      </c>
      <c r="E376" s="147" t="s">
        <v>1</v>
      </c>
      <c r="F376" s="148" t="s">
        <v>769</v>
      </c>
      <c r="H376" s="149">
        <v>58</v>
      </c>
      <c r="I376" s="150"/>
      <c r="L376" s="145"/>
      <c r="M376" s="151"/>
      <c r="T376" s="152"/>
      <c r="AT376" s="147" t="s">
        <v>175</v>
      </c>
      <c r="AU376" s="147" t="s">
        <v>99</v>
      </c>
      <c r="AV376" s="12" t="s">
        <v>99</v>
      </c>
      <c r="AW376" s="12" t="s">
        <v>32</v>
      </c>
      <c r="AX376" s="12" t="s">
        <v>77</v>
      </c>
      <c r="AY376" s="147" t="s">
        <v>154</v>
      </c>
    </row>
    <row r="377" spans="2:65" s="12" customFormat="1">
      <c r="B377" s="145"/>
      <c r="D377" s="146" t="s">
        <v>175</v>
      </c>
      <c r="E377" s="147" t="s">
        <v>1</v>
      </c>
      <c r="F377" s="148" t="s">
        <v>770</v>
      </c>
      <c r="H377" s="149">
        <v>46.2</v>
      </c>
      <c r="I377" s="150"/>
      <c r="L377" s="145"/>
      <c r="M377" s="151"/>
      <c r="T377" s="152"/>
      <c r="AT377" s="147" t="s">
        <v>175</v>
      </c>
      <c r="AU377" s="147" t="s">
        <v>99</v>
      </c>
      <c r="AV377" s="12" t="s">
        <v>99</v>
      </c>
      <c r="AW377" s="12" t="s">
        <v>32</v>
      </c>
      <c r="AX377" s="12" t="s">
        <v>77</v>
      </c>
      <c r="AY377" s="147" t="s">
        <v>154</v>
      </c>
    </row>
    <row r="378" spans="2:65" s="13" customFormat="1">
      <c r="B378" s="153"/>
      <c r="D378" s="146" t="s">
        <v>175</v>
      </c>
      <c r="E378" s="154" t="s">
        <v>1</v>
      </c>
      <c r="F378" s="155" t="s">
        <v>177</v>
      </c>
      <c r="H378" s="156">
        <v>104.2</v>
      </c>
      <c r="I378" s="157"/>
      <c r="L378" s="153"/>
      <c r="M378" s="158"/>
      <c r="T378" s="159"/>
      <c r="AT378" s="154" t="s">
        <v>175</v>
      </c>
      <c r="AU378" s="154" t="s">
        <v>99</v>
      </c>
      <c r="AV378" s="13" t="s">
        <v>161</v>
      </c>
      <c r="AW378" s="13" t="s">
        <v>32</v>
      </c>
      <c r="AX378" s="13" t="s">
        <v>85</v>
      </c>
      <c r="AY378" s="154" t="s">
        <v>154</v>
      </c>
    </row>
    <row r="379" spans="2:65" s="1" customFormat="1" ht="16.5" customHeight="1">
      <c r="B379" s="32"/>
      <c r="C379" s="160" t="s">
        <v>771</v>
      </c>
      <c r="D379" s="160" t="s">
        <v>270</v>
      </c>
      <c r="E379" s="161" t="s">
        <v>721</v>
      </c>
      <c r="F379" s="162" t="s">
        <v>722</v>
      </c>
      <c r="G379" s="163" t="s">
        <v>225</v>
      </c>
      <c r="H379" s="164">
        <v>3.4000000000000002E-2</v>
      </c>
      <c r="I379" s="165"/>
      <c r="J379" s="166">
        <f>ROUND(I379*H379,2)</f>
        <v>0</v>
      </c>
      <c r="K379" s="162" t="s">
        <v>1</v>
      </c>
      <c r="L379" s="167"/>
      <c r="M379" s="168" t="s">
        <v>1</v>
      </c>
      <c r="N379" s="169" t="s">
        <v>43</v>
      </c>
      <c r="P379" s="141">
        <f>O379*H379</f>
        <v>0</v>
      </c>
      <c r="Q379" s="141">
        <v>1</v>
      </c>
      <c r="R379" s="141">
        <f>Q379*H379</f>
        <v>3.4000000000000002E-2</v>
      </c>
      <c r="S379" s="141">
        <v>0</v>
      </c>
      <c r="T379" s="142">
        <f>S379*H379</f>
        <v>0</v>
      </c>
      <c r="AR379" s="143" t="s">
        <v>355</v>
      </c>
      <c r="AT379" s="143" t="s">
        <v>270</v>
      </c>
      <c r="AU379" s="143" t="s">
        <v>99</v>
      </c>
      <c r="AY379" s="17" t="s">
        <v>154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99</v>
      </c>
      <c r="BK379" s="144">
        <f>ROUND(I379*H379,2)</f>
        <v>0</v>
      </c>
      <c r="BL379" s="17" t="s">
        <v>269</v>
      </c>
      <c r="BM379" s="143" t="s">
        <v>772</v>
      </c>
    </row>
    <row r="380" spans="2:65" s="12" customFormat="1">
      <c r="B380" s="145"/>
      <c r="D380" s="146" t="s">
        <v>175</v>
      </c>
      <c r="F380" s="148" t="s">
        <v>773</v>
      </c>
      <c r="H380" s="149">
        <v>3.4000000000000002E-2</v>
      </c>
      <c r="I380" s="150"/>
      <c r="L380" s="145"/>
      <c r="M380" s="151"/>
      <c r="T380" s="152"/>
      <c r="AT380" s="147" t="s">
        <v>175</v>
      </c>
      <c r="AU380" s="147" t="s">
        <v>99</v>
      </c>
      <c r="AV380" s="12" t="s">
        <v>99</v>
      </c>
      <c r="AW380" s="12" t="s">
        <v>4</v>
      </c>
      <c r="AX380" s="12" t="s">
        <v>85</v>
      </c>
      <c r="AY380" s="147" t="s">
        <v>154</v>
      </c>
    </row>
    <row r="381" spans="2:65" s="1" customFormat="1" ht="24.15" customHeight="1">
      <c r="B381" s="32"/>
      <c r="C381" s="132" t="s">
        <v>774</v>
      </c>
      <c r="D381" s="132" t="s">
        <v>156</v>
      </c>
      <c r="E381" s="133" t="s">
        <v>775</v>
      </c>
      <c r="F381" s="134" t="s">
        <v>776</v>
      </c>
      <c r="G381" s="135" t="s">
        <v>169</v>
      </c>
      <c r="H381" s="136">
        <v>104.2</v>
      </c>
      <c r="I381" s="137"/>
      <c r="J381" s="138">
        <f>ROUND(I381*H381,2)</f>
        <v>0</v>
      </c>
      <c r="K381" s="134" t="s">
        <v>160</v>
      </c>
      <c r="L381" s="32"/>
      <c r="M381" s="139" t="s">
        <v>1</v>
      </c>
      <c r="N381" s="140" t="s">
        <v>43</v>
      </c>
      <c r="P381" s="141">
        <f>O381*H381</f>
        <v>0</v>
      </c>
      <c r="Q381" s="141">
        <v>4.0000000000000002E-4</v>
      </c>
      <c r="R381" s="141">
        <f>Q381*H381</f>
        <v>4.1680000000000002E-2</v>
      </c>
      <c r="S381" s="141">
        <v>0</v>
      </c>
      <c r="T381" s="142">
        <f>S381*H381</f>
        <v>0</v>
      </c>
      <c r="AR381" s="143" t="s">
        <v>269</v>
      </c>
      <c r="AT381" s="143" t="s">
        <v>156</v>
      </c>
      <c r="AU381" s="143" t="s">
        <v>99</v>
      </c>
      <c r="AY381" s="17" t="s">
        <v>154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99</v>
      </c>
      <c r="BK381" s="144">
        <f>ROUND(I381*H381,2)</f>
        <v>0</v>
      </c>
      <c r="BL381" s="17" t="s">
        <v>269</v>
      </c>
      <c r="BM381" s="143" t="s">
        <v>777</v>
      </c>
    </row>
    <row r="382" spans="2:65" s="1" customFormat="1" ht="44.25" customHeight="1">
      <c r="B382" s="32"/>
      <c r="C382" s="160" t="s">
        <v>778</v>
      </c>
      <c r="D382" s="160" t="s">
        <v>270</v>
      </c>
      <c r="E382" s="161" t="s">
        <v>743</v>
      </c>
      <c r="F382" s="162" t="s">
        <v>744</v>
      </c>
      <c r="G382" s="163" t="s">
        <v>169</v>
      </c>
      <c r="H382" s="164">
        <v>121.44499999999999</v>
      </c>
      <c r="I382" s="165"/>
      <c r="J382" s="166">
        <f>ROUND(I382*H382,2)</f>
        <v>0</v>
      </c>
      <c r="K382" s="162" t="s">
        <v>160</v>
      </c>
      <c r="L382" s="167"/>
      <c r="M382" s="168" t="s">
        <v>1</v>
      </c>
      <c r="N382" s="169" t="s">
        <v>43</v>
      </c>
      <c r="P382" s="141">
        <f>O382*H382</f>
        <v>0</v>
      </c>
      <c r="Q382" s="141">
        <v>5.4000000000000003E-3</v>
      </c>
      <c r="R382" s="141">
        <f>Q382*H382</f>
        <v>0.65580300000000002</v>
      </c>
      <c r="S382" s="141">
        <v>0</v>
      </c>
      <c r="T382" s="142">
        <f>S382*H382</f>
        <v>0</v>
      </c>
      <c r="AR382" s="143" t="s">
        <v>355</v>
      </c>
      <c r="AT382" s="143" t="s">
        <v>270</v>
      </c>
      <c r="AU382" s="143" t="s">
        <v>99</v>
      </c>
      <c r="AY382" s="17" t="s">
        <v>154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99</v>
      </c>
      <c r="BK382" s="144">
        <f>ROUND(I382*H382,2)</f>
        <v>0</v>
      </c>
      <c r="BL382" s="17" t="s">
        <v>269</v>
      </c>
      <c r="BM382" s="143" t="s">
        <v>779</v>
      </c>
    </row>
    <row r="383" spans="2:65" s="12" customFormat="1">
      <c r="B383" s="145"/>
      <c r="D383" s="146" t="s">
        <v>175</v>
      </c>
      <c r="F383" s="148" t="s">
        <v>780</v>
      </c>
      <c r="H383" s="149">
        <v>121.44499999999999</v>
      </c>
      <c r="I383" s="150"/>
      <c r="L383" s="145"/>
      <c r="M383" s="151"/>
      <c r="T383" s="152"/>
      <c r="AT383" s="147" t="s">
        <v>175</v>
      </c>
      <c r="AU383" s="147" t="s">
        <v>99</v>
      </c>
      <c r="AV383" s="12" t="s">
        <v>99</v>
      </c>
      <c r="AW383" s="12" t="s">
        <v>4</v>
      </c>
      <c r="AX383" s="12" t="s">
        <v>85</v>
      </c>
      <c r="AY383" s="147" t="s">
        <v>154</v>
      </c>
    </row>
    <row r="384" spans="2:65" s="1" customFormat="1" ht="33" customHeight="1">
      <c r="B384" s="32"/>
      <c r="C384" s="132" t="s">
        <v>781</v>
      </c>
      <c r="D384" s="132" t="s">
        <v>156</v>
      </c>
      <c r="E384" s="133" t="s">
        <v>782</v>
      </c>
      <c r="F384" s="134" t="s">
        <v>783</v>
      </c>
      <c r="G384" s="135" t="s">
        <v>159</v>
      </c>
      <c r="H384" s="136">
        <v>5</v>
      </c>
      <c r="I384" s="137"/>
      <c r="J384" s="138">
        <f>ROUND(I384*H384,2)</f>
        <v>0</v>
      </c>
      <c r="K384" s="134" t="s">
        <v>1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2.9999999999999997E-4</v>
      </c>
      <c r="R384" s="141">
        <f>Q384*H384</f>
        <v>1.4999999999999998E-3</v>
      </c>
      <c r="S384" s="141">
        <v>0</v>
      </c>
      <c r="T384" s="142">
        <f>S384*H384</f>
        <v>0</v>
      </c>
      <c r="AR384" s="143" t="s">
        <v>269</v>
      </c>
      <c r="AT384" s="143" t="s">
        <v>156</v>
      </c>
      <c r="AU384" s="143" t="s">
        <v>99</v>
      </c>
      <c r="AY384" s="17" t="s">
        <v>154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99</v>
      </c>
      <c r="BK384" s="144">
        <f>ROUND(I384*H384,2)</f>
        <v>0</v>
      </c>
      <c r="BL384" s="17" t="s">
        <v>269</v>
      </c>
      <c r="BM384" s="143" t="s">
        <v>784</v>
      </c>
    </row>
    <row r="385" spans="2:65" s="1" customFormat="1" ht="33" customHeight="1">
      <c r="B385" s="32"/>
      <c r="C385" s="132" t="s">
        <v>785</v>
      </c>
      <c r="D385" s="132" t="s">
        <v>156</v>
      </c>
      <c r="E385" s="133" t="s">
        <v>786</v>
      </c>
      <c r="F385" s="134" t="s">
        <v>787</v>
      </c>
      <c r="G385" s="135" t="s">
        <v>788</v>
      </c>
      <c r="H385" s="179"/>
      <c r="I385" s="137"/>
      <c r="J385" s="138">
        <f>ROUND(I385*H385,2)</f>
        <v>0</v>
      </c>
      <c r="K385" s="134" t="s">
        <v>160</v>
      </c>
      <c r="L385" s="32"/>
      <c r="M385" s="139" t="s">
        <v>1</v>
      </c>
      <c r="N385" s="140" t="s">
        <v>43</v>
      </c>
      <c r="P385" s="141">
        <f>O385*H385</f>
        <v>0</v>
      </c>
      <c r="Q385" s="141">
        <v>0</v>
      </c>
      <c r="R385" s="141">
        <f>Q385*H385</f>
        <v>0</v>
      </c>
      <c r="S385" s="141">
        <v>0</v>
      </c>
      <c r="T385" s="142">
        <f>S385*H385</f>
        <v>0</v>
      </c>
      <c r="AR385" s="143" t="s">
        <v>269</v>
      </c>
      <c r="AT385" s="143" t="s">
        <v>156</v>
      </c>
      <c r="AU385" s="143" t="s">
        <v>99</v>
      </c>
      <c r="AY385" s="17" t="s">
        <v>154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99</v>
      </c>
      <c r="BK385" s="144">
        <f>ROUND(I385*H385,2)</f>
        <v>0</v>
      </c>
      <c r="BL385" s="17" t="s">
        <v>269</v>
      </c>
      <c r="BM385" s="143" t="s">
        <v>789</v>
      </c>
    </row>
    <row r="386" spans="2:65" s="11" customFormat="1" ht="22.95" customHeight="1">
      <c r="B386" s="120"/>
      <c r="D386" s="121" t="s">
        <v>76</v>
      </c>
      <c r="E386" s="130" t="s">
        <v>790</v>
      </c>
      <c r="F386" s="130" t="s">
        <v>791</v>
      </c>
      <c r="I386" s="123"/>
      <c r="J386" s="131">
        <f>BK386</f>
        <v>0</v>
      </c>
      <c r="L386" s="120"/>
      <c r="M386" s="125"/>
      <c r="P386" s="126">
        <f>SUM(P387:P423)</f>
        <v>0</v>
      </c>
      <c r="R386" s="126">
        <f>SUM(R387:R423)</f>
        <v>39.103565619999991</v>
      </c>
      <c r="T386" s="127">
        <f>SUM(T387:T423)</f>
        <v>0</v>
      </c>
      <c r="AR386" s="121" t="s">
        <v>99</v>
      </c>
      <c r="AT386" s="128" t="s">
        <v>76</v>
      </c>
      <c r="AU386" s="128" t="s">
        <v>85</v>
      </c>
      <c r="AY386" s="121" t="s">
        <v>154</v>
      </c>
      <c r="BK386" s="129">
        <f>SUM(BK387:BK423)</f>
        <v>0</v>
      </c>
    </row>
    <row r="387" spans="2:65" s="1" customFormat="1" ht="24.15" customHeight="1">
      <c r="B387" s="32"/>
      <c r="C387" s="132" t="s">
        <v>792</v>
      </c>
      <c r="D387" s="132" t="s">
        <v>156</v>
      </c>
      <c r="E387" s="133" t="s">
        <v>793</v>
      </c>
      <c r="F387" s="134" t="s">
        <v>794</v>
      </c>
      <c r="G387" s="135" t="s">
        <v>169</v>
      </c>
      <c r="H387" s="136">
        <v>186.94499999999999</v>
      </c>
      <c r="I387" s="137"/>
      <c r="J387" s="138">
        <f>ROUND(I387*H387,2)</f>
        <v>0</v>
      </c>
      <c r="K387" s="134" t="s">
        <v>160</v>
      </c>
      <c r="L387" s="32"/>
      <c r="M387" s="139" t="s">
        <v>1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269</v>
      </c>
      <c r="AT387" s="143" t="s">
        <v>156</v>
      </c>
      <c r="AU387" s="143" t="s">
        <v>99</v>
      </c>
      <c r="AY387" s="17" t="s">
        <v>154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99</v>
      </c>
      <c r="BK387" s="144">
        <f>ROUND(I387*H387,2)</f>
        <v>0</v>
      </c>
      <c r="BL387" s="17" t="s">
        <v>269</v>
      </c>
      <c r="BM387" s="143" t="s">
        <v>795</v>
      </c>
    </row>
    <row r="388" spans="2:65" s="1" customFormat="1" ht="16.5" customHeight="1">
      <c r="B388" s="32"/>
      <c r="C388" s="160" t="s">
        <v>796</v>
      </c>
      <c r="D388" s="160" t="s">
        <v>270</v>
      </c>
      <c r="E388" s="161" t="s">
        <v>721</v>
      </c>
      <c r="F388" s="162" t="s">
        <v>722</v>
      </c>
      <c r="G388" s="163" t="s">
        <v>225</v>
      </c>
      <c r="H388" s="164">
        <v>0.06</v>
      </c>
      <c r="I388" s="165"/>
      <c r="J388" s="166">
        <f>ROUND(I388*H388,2)</f>
        <v>0</v>
      </c>
      <c r="K388" s="162" t="s">
        <v>1</v>
      </c>
      <c r="L388" s="167"/>
      <c r="M388" s="168" t="s">
        <v>1</v>
      </c>
      <c r="N388" s="169" t="s">
        <v>43</v>
      </c>
      <c r="P388" s="141">
        <f>O388*H388</f>
        <v>0</v>
      </c>
      <c r="Q388" s="141">
        <v>1</v>
      </c>
      <c r="R388" s="141">
        <f>Q388*H388</f>
        <v>0.06</v>
      </c>
      <c r="S388" s="141">
        <v>0</v>
      </c>
      <c r="T388" s="142">
        <f>S388*H388</f>
        <v>0</v>
      </c>
      <c r="AR388" s="143" t="s">
        <v>355</v>
      </c>
      <c r="AT388" s="143" t="s">
        <v>270</v>
      </c>
      <c r="AU388" s="143" t="s">
        <v>99</v>
      </c>
      <c r="AY388" s="17" t="s">
        <v>154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99</v>
      </c>
      <c r="BK388" s="144">
        <f>ROUND(I388*H388,2)</f>
        <v>0</v>
      </c>
      <c r="BL388" s="17" t="s">
        <v>269</v>
      </c>
      <c r="BM388" s="143" t="s">
        <v>797</v>
      </c>
    </row>
    <row r="389" spans="2:65" s="12" customFormat="1">
      <c r="B389" s="145"/>
      <c r="D389" s="146" t="s">
        <v>175</v>
      </c>
      <c r="E389" s="147" t="s">
        <v>1</v>
      </c>
      <c r="F389" s="148" t="s">
        <v>798</v>
      </c>
      <c r="H389" s="149">
        <v>0.06</v>
      </c>
      <c r="I389" s="150"/>
      <c r="L389" s="145"/>
      <c r="M389" s="151"/>
      <c r="T389" s="152"/>
      <c r="AT389" s="147" t="s">
        <v>175</v>
      </c>
      <c r="AU389" s="147" t="s">
        <v>99</v>
      </c>
      <c r="AV389" s="12" t="s">
        <v>99</v>
      </c>
      <c r="AW389" s="12" t="s">
        <v>32</v>
      </c>
      <c r="AX389" s="12" t="s">
        <v>85</v>
      </c>
      <c r="AY389" s="147" t="s">
        <v>154</v>
      </c>
    </row>
    <row r="390" spans="2:65" s="1" customFormat="1" ht="24.15" customHeight="1">
      <c r="B390" s="32"/>
      <c r="C390" s="132" t="s">
        <v>799</v>
      </c>
      <c r="D390" s="132" t="s">
        <v>156</v>
      </c>
      <c r="E390" s="133" t="s">
        <v>800</v>
      </c>
      <c r="F390" s="134" t="s">
        <v>801</v>
      </c>
      <c r="G390" s="135" t="s">
        <v>169</v>
      </c>
      <c r="H390" s="136">
        <v>171.553</v>
      </c>
      <c r="I390" s="137"/>
      <c r="J390" s="138">
        <f>ROUND(I390*H390,2)</f>
        <v>0</v>
      </c>
      <c r="K390" s="134" t="s">
        <v>160</v>
      </c>
      <c r="L390" s="32"/>
      <c r="M390" s="139" t="s">
        <v>1</v>
      </c>
      <c r="N390" s="140" t="s">
        <v>43</v>
      </c>
      <c r="P390" s="141">
        <f>O390*H390</f>
        <v>0</v>
      </c>
      <c r="Q390" s="141">
        <v>8.8000000000000003E-4</v>
      </c>
      <c r="R390" s="141">
        <f>Q390*H390</f>
        <v>0.15096664000000001</v>
      </c>
      <c r="S390" s="141">
        <v>0</v>
      </c>
      <c r="T390" s="142">
        <f>S390*H390</f>
        <v>0</v>
      </c>
      <c r="AR390" s="143" t="s">
        <v>269</v>
      </c>
      <c r="AT390" s="143" t="s">
        <v>156</v>
      </c>
      <c r="AU390" s="143" t="s">
        <v>99</v>
      </c>
      <c r="AY390" s="17" t="s">
        <v>154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99</v>
      </c>
      <c r="BK390" s="144">
        <f>ROUND(I390*H390,2)</f>
        <v>0</v>
      </c>
      <c r="BL390" s="17" t="s">
        <v>269</v>
      </c>
      <c r="BM390" s="143" t="s">
        <v>802</v>
      </c>
    </row>
    <row r="391" spans="2:65" s="1" customFormat="1" ht="44.25" customHeight="1">
      <c r="B391" s="32"/>
      <c r="C391" s="160" t="s">
        <v>803</v>
      </c>
      <c r="D391" s="160" t="s">
        <v>270</v>
      </c>
      <c r="E391" s="161" t="s">
        <v>743</v>
      </c>
      <c r="F391" s="162" t="s">
        <v>744</v>
      </c>
      <c r="G391" s="163" t="s">
        <v>169</v>
      </c>
      <c r="H391" s="164">
        <v>182.696</v>
      </c>
      <c r="I391" s="165"/>
      <c r="J391" s="166">
        <f>ROUND(I391*H391,2)</f>
        <v>0</v>
      </c>
      <c r="K391" s="162" t="s">
        <v>160</v>
      </c>
      <c r="L391" s="167"/>
      <c r="M391" s="168" t="s">
        <v>1</v>
      </c>
      <c r="N391" s="169" t="s">
        <v>43</v>
      </c>
      <c r="P391" s="141">
        <f>O391*H391</f>
        <v>0</v>
      </c>
      <c r="Q391" s="141">
        <v>5.4000000000000003E-3</v>
      </c>
      <c r="R391" s="141">
        <f>Q391*H391</f>
        <v>0.98655840000000006</v>
      </c>
      <c r="S391" s="141">
        <v>0</v>
      </c>
      <c r="T391" s="142">
        <f>S391*H391</f>
        <v>0</v>
      </c>
      <c r="AR391" s="143" t="s">
        <v>355</v>
      </c>
      <c r="AT391" s="143" t="s">
        <v>270</v>
      </c>
      <c r="AU391" s="143" t="s">
        <v>99</v>
      </c>
      <c r="AY391" s="17" t="s">
        <v>154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99</v>
      </c>
      <c r="BK391" s="144">
        <f>ROUND(I391*H391,2)</f>
        <v>0</v>
      </c>
      <c r="BL391" s="17" t="s">
        <v>269</v>
      </c>
      <c r="BM391" s="143" t="s">
        <v>804</v>
      </c>
    </row>
    <row r="392" spans="2:65" s="12" customFormat="1" ht="20.399999999999999">
      <c r="B392" s="145"/>
      <c r="D392" s="146" t="s">
        <v>175</v>
      </c>
      <c r="E392" s="147" t="s">
        <v>1</v>
      </c>
      <c r="F392" s="148" t="s">
        <v>805</v>
      </c>
      <c r="H392" s="149">
        <v>182.696</v>
      </c>
      <c r="I392" s="150"/>
      <c r="L392" s="145"/>
      <c r="M392" s="151"/>
      <c r="T392" s="152"/>
      <c r="AT392" s="147" t="s">
        <v>175</v>
      </c>
      <c r="AU392" s="147" t="s">
        <v>99</v>
      </c>
      <c r="AV392" s="12" t="s">
        <v>99</v>
      </c>
      <c r="AW392" s="12" t="s">
        <v>32</v>
      </c>
      <c r="AX392" s="12" t="s">
        <v>85</v>
      </c>
      <c r="AY392" s="147" t="s">
        <v>154</v>
      </c>
    </row>
    <row r="393" spans="2:65" s="1" customFormat="1" ht="49.2" customHeight="1">
      <c r="B393" s="32"/>
      <c r="C393" s="160" t="s">
        <v>806</v>
      </c>
      <c r="D393" s="160" t="s">
        <v>270</v>
      </c>
      <c r="E393" s="161" t="s">
        <v>807</v>
      </c>
      <c r="F393" s="162" t="s">
        <v>808</v>
      </c>
      <c r="G393" s="163" t="s">
        <v>169</v>
      </c>
      <c r="H393" s="164">
        <v>17.242000000000001</v>
      </c>
      <c r="I393" s="165"/>
      <c r="J393" s="166">
        <f>ROUND(I393*H393,2)</f>
        <v>0</v>
      </c>
      <c r="K393" s="162" t="s">
        <v>160</v>
      </c>
      <c r="L393" s="167"/>
      <c r="M393" s="168" t="s">
        <v>1</v>
      </c>
      <c r="N393" s="169" t="s">
        <v>43</v>
      </c>
      <c r="P393" s="141">
        <f>O393*H393</f>
        <v>0</v>
      </c>
      <c r="Q393" s="141">
        <v>5.3E-3</v>
      </c>
      <c r="R393" s="141">
        <f>Q393*H393</f>
        <v>9.1382600000000008E-2</v>
      </c>
      <c r="S393" s="141">
        <v>0</v>
      </c>
      <c r="T393" s="142">
        <f>S393*H393</f>
        <v>0</v>
      </c>
      <c r="AR393" s="143" t="s">
        <v>355</v>
      </c>
      <c r="AT393" s="143" t="s">
        <v>270</v>
      </c>
      <c r="AU393" s="143" t="s">
        <v>99</v>
      </c>
      <c r="AY393" s="17" t="s">
        <v>154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99</v>
      </c>
      <c r="BK393" s="144">
        <f>ROUND(I393*H393,2)</f>
        <v>0</v>
      </c>
      <c r="BL393" s="17" t="s">
        <v>269</v>
      </c>
      <c r="BM393" s="143" t="s">
        <v>809</v>
      </c>
    </row>
    <row r="394" spans="2:65" s="12" customFormat="1">
      <c r="B394" s="145"/>
      <c r="D394" s="146" t="s">
        <v>175</v>
      </c>
      <c r="E394" s="147" t="s">
        <v>1</v>
      </c>
      <c r="F394" s="148" t="s">
        <v>810</v>
      </c>
      <c r="H394" s="149">
        <v>17.242000000000001</v>
      </c>
      <c r="I394" s="150"/>
      <c r="L394" s="145"/>
      <c r="M394" s="151"/>
      <c r="T394" s="152"/>
      <c r="AT394" s="147" t="s">
        <v>175</v>
      </c>
      <c r="AU394" s="147" t="s">
        <v>99</v>
      </c>
      <c r="AV394" s="12" t="s">
        <v>99</v>
      </c>
      <c r="AW394" s="12" t="s">
        <v>32</v>
      </c>
      <c r="AX394" s="12" t="s">
        <v>85</v>
      </c>
      <c r="AY394" s="147" t="s">
        <v>154</v>
      </c>
    </row>
    <row r="395" spans="2:65" s="1" customFormat="1" ht="24.15" customHeight="1">
      <c r="B395" s="32"/>
      <c r="C395" s="132" t="s">
        <v>811</v>
      </c>
      <c r="D395" s="132" t="s">
        <v>156</v>
      </c>
      <c r="E395" s="133" t="s">
        <v>812</v>
      </c>
      <c r="F395" s="134" t="s">
        <v>813</v>
      </c>
      <c r="G395" s="135" t="s">
        <v>169</v>
      </c>
      <c r="H395" s="136">
        <v>140.76900000000001</v>
      </c>
      <c r="I395" s="137"/>
      <c r="J395" s="138">
        <f>ROUND(I395*H395,2)</f>
        <v>0</v>
      </c>
      <c r="K395" s="134" t="s">
        <v>160</v>
      </c>
      <c r="L395" s="32"/>
      <c r="M395" s="139" t="s">
        <v>1</v>
      </c>
      <c r="N395" s="140" t="s">
        <v>43</v>
      </c>
      <c r="P395" s="141">
        <f>O395*H395</f>
        <v>0</v>
      </c>
      <c r="Q395" s="141">
        <v>7.2000000000000005E-4</v>
      </c>
      <c r="R395" s="141">
        <f>Q395*H395</f>
        <v>0.10135368000000002</v>
      </c>
      <c r="S395" s="141">
        <v>0</v>
      </c>
      <c r="T395" s="142">
        <f>S395*H395</f>
        <v>0</v>
      </c>
      <c r="AR395" s="143" t="s">
        <v>269</v>
      </c>
      <c r="AT395" s="143" t="s">
        <v>156</v>
      </c>
      <c r="AU395" s="143" t="s">
        <v>99</v>
      </c>
      <c r="AY395" s="17" t="s">
        <v>154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99</v>
      </c>
      <c r="BK395" s="144">
        <f>ROUND(I395*H395,2)</f>
        <v>0</v>
      </c>
      <c r="BL395" s="17" t="s">
        <v>269</v>
      </c>
      <c r="BM395" s="143" t="s">
        <v>814</v>
      </c>
    </row>
    <row r="396" spans="2:65" s="1" customFormat="1" ht="33" customHeight="1">
      <c r="B396" s="32"/>
      <c r="C396" s="160" t="s">
        <v>815</v>
      </c>
      <c r="D396" s="160" t="s">
        <v>270</v>
      </c>
      <c r="E396" s="161" t="s">
        <v>816</v>
      </c>
      <c r="F396" s="162" t="s">
        <v>817</v>
      </c>
      <c r="G396" s="163" t="s">
        <v>169</v>
      </c>
      <c r="H396" s="164">
        <v>164.06700000000001</v>
      </c>
      <c r="I396" s="165"/>
      <c r="J396" s="166">
        <f>ROUND(I396*H396,2)</f>
        <v>0</v>
      </c>
      <c r="K396" s="162" t="s">
        <v>160</v>
      </c>
      <c r="L396" s="167"/>
      <c r="M396" s="168" t="s">
        <v>1</v>
      </c>
      <c r="N396" s="169" t="s">
        <v>43</v>
      </c>
      <c r="P396" s="141">
        <f>O396*H396</f>
        <v>0</v>
      </c>
      <c r="Q396" s="141">
        <v>1.9E-3</v>
      </c>
      <c r="R396" s="141">
        <f>Q396*H396</f>
        <v>0.31172730000000004</v>
      </c>
      <c r="S396" s="141">
        <v>0</v>
      </c>
      <c r="T396" s="142">
        <f>S396*H396</f>
        <v>0</v>
      </c>
      <c r="AR396" s="143" t="s">
        <v>355</v>
      </c>
      <c r="AT396" s="143" t="s">
        <v>270</v>
      </c>
      <c r="AU396" s="143" t="s">
        <v>99</v>
      </c>
      <c r="AY396" s="17" t="s">
        <v>154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99</v>
      </c>
      <c r="BK396" s="144">
        <f>ROUND(I396*H396,2)</f>
        <v>0</v>
      </c>
      <c r="BL396" s="17" t="s">
        <v>269</v>
      </c>
      <c r="BM396" s="143" t="s">
        <v>818</v>
      </c>
    </row>
    <row r="397" spans="2:65" s="12" customFormat="1">
      <c r="B397" s="145"/>
      <c r="D397" s="146" t="s">
        <v>175</v>
      </c>
      <c r="E397" s="147" t="s">
        <v>1</v>
      </c>
      <c r="F397" s="148" t="s">
        <v>819</v>
      </c>
      <c r="H397" s="149">
        <v>164.06700000000001</v>
      </c>
      <c r="I397" s="150"/>
      <c r="L397" s="145"/>
      <c r="M397" s="151"/>
      <c r="T397" s="152"/>
      <c r="AT397" s="147" t="s">
        <v>175</v>
      </c>
      <c r="AU397" s="147" t="s">
        <v>99</v>
      </c>
      <c r="AV397" s="12" t="s">
        <v>99</v>
      </c>
      <c r="AW397" s="12" t="s">
        <v>32</v>
      </c>
      <c r="AX397" s="12" t="s">
        <v>85</v>
      </c>
      <c r="AY397" s="147" t="s">
        <v>154</v>
      </c>
    </row>
    <row r="398" spans="2:65" s="1" customFormat="1" ht="33" customHeight="1">
      <c r="B398" s="32"/>
      <c r="C398" s="132" t="s">
        <v>820</v>
      </c>
      <c r="D398" s="132" t="s">
        <v>156</v>
      </c>
      <c r="E398" s="133" t="s">
        <v>821</v>
      </c>
      <c r="F398" s="134" t="s">
        <v>822</v>
      </c>
      <c r="G398" s="135" t="s">
        <v>169</v>
      </c>
      <c r="H398" s="136">
        <v>140.76900000000001</v>
      </c>
      <c r="I398" s="137"/>
      <c r="J398" s="138">
        <f>ROUND(I398*H398,2)</f>
        <v>0</v>
      </c>
      <c r="K398" s="134" t="s">
        <v>1</v>
      </c>
      <c r="L398" s="32"/>
      <c r="M398" s="139" t="s">
        <v>1</v>
      </c>
      <c r="N398" s="140" t="s">
        <v>43</v>
      </c>
      <c r="P398" s="141">
        <f>O398*H398</f>
        <v>0</v>
      </c>
      <c r="Q398" s="141">
        <v>0</v>
      </c>
      <c r="R398" s="141">
        <f>Q398*H398</f>
        <v>0</v>
      </c>
      <c r="S398" s="141">
        <v>0</v>
      </c>
      <c r="T398" s="142">
        <f>S398*H398</f>
        <v>0</v>
      </c>
      <c r="AR398" s="143" t="s">
        <v>269</v>
      </c>
      <c r="AT398" s="143" t="s">
        <v>156</v>
      </c>
      <c r="AU398" s="143" t="s">
        <v>99</v>
      </c>
      <c r="AY398" s="17" t="s">
        <v>154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99</v>
      </c>
      <c r="BK398" s="144">
        <f>ROUND(I398*H398,2)</f>
        <v>0</v>
      </c>
      <c r="BL398" s="17" t="s">
        <v>269</v>
      </c>
      <c r="BM398" s="143" t="s">
        <v>823</v>
      </c>
    </row>
    <row r="399" spans="2:65" s="1" customFormat="1" ht="24.15" customHeight="1">
      <c r="B399" s="32"/>
      <c r="C399" s="132" t="s">
        <v>824</v>
      </c>
      <c r="D399" s="132" t="s">
        <v>156</v>
      </c>
      <c r="E399" s="133" t="s">
        <v>825</v>
      </c>
      <c r="F399" s="134" t="s">
        <v>826</v>
      </c>
      <c r="G399" s="135" t="s">
        <v>169</v>
      </c>
      <c r="H399" s="136">
        <v>140.76900000000001</v>
      </c>
      <c r="I399" s="137"/>
      <c r="J399" s="138">
        <f>ROUND(I399*H399,2)</f>
        <v>0</v>
      </c>
      <c r="K399" s="134" t="s">
        <v>160</v>
      </c>
      <c r="L399" s="32"/>
      <c r="M399" s="139" t="s">
        <v>1</v>
      </c>
      <c r="N399" s="140" t="s">
        <v>43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269</v>
      </c>
      <c r="AT399" s="143" t="s">
        <v>156</v>
      </c>
      <c r="AU399" s="143" t="s">
        <v>99</v>
      </c>
      <c r="AY399" s="17" t="s">
        <v>154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99</v>
      </c>
      <c r="BK399" s="144">
        <f>ROUND(I399*H399,2)</f>
        <v>0</v>
      </c>
      <c r="BL399" s="17" t="s">
        <v>269</v>
      </c>
      <c r="BM399" s="143" t="s">
        <v>827</v>
      </c>
    </row>
    <row r="400" spans="2:65" s="1" customFormat="1" ht="24.15" customHeight="1">
      <c r="B400" s="32"/>
      <c r="C400" s="160" t="s">
        <v>828</v>
      </c>
      <c r="D400" s="160" t="s">
        <v>270</v>
      </c>
      <c r="E400" s="161" t="s">
        <v>829</v>
      </c>
      <c r="F400" s="162" t="s">
        <v>830</v>
      </c>
      <c r="G400" s="163" t="s">
        <v>169</v>
      </c>
      <c r="H400" s="164">
        <v>163.99600000000001</v>
      </c>
      <c r="I400" s="165"/>
      <c r="J400" s="166">
        <f>ROUND(I400*H400,2)</f>
        <v>0</v>
      </c>
      <c r="K400" s="162" t="s">
        <v>160</v>
      </c>
      <c r="L400" s="167"/>
      <c r="M400" s="168" t="s">
        <v>1</v>
      </c>
      <c r="N400" s="169" t="s">
        <v>43</v>
      </c>
      <c r="P400" s="141">
        <f>O400*H400</f>
        <v>0</v>
      </c>
      <c r="Q400" s="141">
        <v>2.9999999999999997E-4</v>
      </c>
      <c r="R400" s="141">
        <f>Q400*H400</f>
        <v>4.9198800000000001E-2</v>
      </c>
      <c r="S400" s="141">
        <v>0</v>
      </c>
      <c r="T400" s="142">
        <f>S400*H400</f>
        <v>0</v>
      </c>
      <c r="AR400" s="143" t="s">
        <v>355</v>
      </c>
      <c r="AT400" s="143" t="s">
        <v>270</v>
      </c>
      <c r="AU400" s="143" t="s">
        <v>99</v>
      </c>
      <c r="AY400" s="17" t="s">
        <v>154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99</v>
      </c>
      <c r="BK400" s="144">
        <f>ROUND(I400*H400,2)</f>
        <v>0</v>
      </c>
      <c r="BL400" s="17" t="s">
        <v>269</v>
      </c>
      <c r="BM400" s="143" t="s">
        <v>831</v>
      </c>
    </row>
    <row r="401" spans="2:65" s="12" customFormat="1">
      <c r="B401" s="145"/>
      <c r="D401" s="146" t="s">
        <v>175</v>
      </c>
      <c r="F401" s="148" t="s">
        <v>832</v>
      </c>
      <c r="H401" s="149">
        <v>163.99600000000001</v>
      </c>
      <c r="I401" s="150"/>
      <c r="L401" s="145"/>
      <c r="M401" s="151"/>
      <c r="T401" s="152"/>
      <c r="AT401" s="147" t="s">
        <v>175</v>
      </c>
      <c r="AU401" s="147" t="s">
        <v>99</v>
      </c>
      <c r="AV401" s="12" t="s">
        <v>99</v>
      </c>
      <c r="AW401" s="12" t="s">
        <v>4</v>
      </c>
      <c r="AX401" s="12" t="s">
        <v>85</v>
      </c>
      <c r="AY401" s="147" t="s">
        <v>154</v>
      </c>
    </row>
    <row r="402" spans="2:65" s="1" customFormat="1" ht="24.15" customHeight="1">
      <c r="B402" s="32"/>
      <c r="C402" s="132" t="s">
        <v>833</v>
      </c>
      <c r="D402" s="132" t="s">
        <v>156</v>
      </c>
      <c r="E402" s="133" t="s">
        <v>834</v>
      </c>
      <c r="F402" s="134" t="s">
        <v>835</v>
      </c>
      <c r="G402" s="135" t="s">
        <v>169</v>
      </c>
      <c r="H402" s="136">
        <v>140.76900000000001</v>
      </c>
      <c r="I402" s="137"/>
      <c r="J402" s="138">
        <f>ROUND(I402*H402,2)</f>
        <v>0</v>
      </c>
      <c r="K402" s="134" t="s">
        <v>160</v>
      </c>
      <c r="L402" s="32"/>
      <c r="M402" s="139" t="s">
        <v>1</v>
      </c>
      <c r="N402" s="140" t="s">
        <v>43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269</v>
      </c>
      <c r="AT402" s="143" t="s">
        <v>156</v>
      </c>
      <c r="AU402" s="143" t="s">
        <v>99</v>
      </c>
      <c r="AY402" s="17" t="s">
        <v>154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99</v>
      </c>
      <c r="BK402" s="144">
        <f>ROUND(I402*H402,2)</f>
        <v>0</v>
      </c>
      <c r="BL402" s="17" t="s">
        <v>269</v>
      </c>
      <c r="BM402" s="143" t="s">
        <v>836</v>
      </c>
    </row>
    <row r="403" spans="2:65" s="1" customFormat="1" ht="24.15" customHeight="1">
      <c r="B403" s="32"/>
      <c r="C403" s="160" t="s">
        <v>837</v>
      </c>
      <c r="D403" s="160" t="s">
        <v>270</v>
      </c>
      <c r="E403" s="161" t="s">
        <v>838</v>
      </c>
      <c r="F403" s="162" t="s">
        <v>839</v>
      </c>
      <c r="G403" s="163" t="s">
        <v>169</v>
      </c>
      <c r="H403" s="164">
        <v>163.99600000000001</v>
      </c>
      <c r="I403" s="165"/>
      <c r="J403" s="166">
        <f>ROUND(I403*H403,2)</f>
        <v>0</v>
      </c>
      <c r="K403" s="162" t="s">
        <v>160</v>
      </c>
      <c r="L403" s="167"/>
      <c r="M403" s="168" t="s">
        <v>1</v>
      </c>
      <c r="N403" s="169" t="s">
        <v>43</v>
      </c>
      <c r="P403" s="141">
        <f>O403*H403</f>
        <v>0</v>
      </c>
      <c r="Q403" s="141">
        <v>5.0000000000000001E-4</v>
      </c>
      <c r="R403" s="141">
        <f>Q403*H403</f>
        <v>8.1998000000000001E-2</v>
      </c>
      <c r="S403" s="141">
        <v>0</v>
      </c>
      <c r="T403" s="142">
        <f>S403*H403</f>
        <v>0</v>
      </c>
      <c r="AR403" s="143" t="s">
        <v>355</v>
      </c>
      <c r="AT403" s="143" t="s">
        <v>270</v>
      </c>
      <c r="AU403" s="143" t="s">
        <v>99</v>
      </c>
      <c r="AY403" s="17" t="s">
        <v>154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99</v>
      </c>
      <c r="BK403" s="144">
        <f>ROUND(I403*H403,2)</f>
        <v>0</v>
      </c>
      <c r="BL403" s="17" t="s">
        <v>269</v>
      </c>
      <c r="BM403" s="143" t="s">
        <v>840</v>
      </c>
    </row>
    <row r="404" spans="2:65" s="12" customFormat="1">
      <c r="B404" s="145"/>
      <c r="D404" s="146" t="s">
        <v>175</v>
      </c>
      <c r="E404" s="147" t="s">
        <v>1</v>
      </c>
      <c r="F404" s="148" t="s">
        <v>841</v>
      </c>
      <c r="H404" s="149">
        <v>163.99600000000001</v>
      </c>
      <c r="I404" s="150"/>
      <c r="L404" s="145"/>
      <c r="M404" s="151"/>
      <c r="T404" s="152"/>
      <c r="AT404" s="147" t="s">
        <v>175</v>
      </c>
      <c r="AU404" s="147" t="s">
        <v>99</v>
      </c>
      <c r="AV404" s="12" t="s">
        <v>99</v>
      </c>
      <c r="AW404" s="12" t="s">
        <v>32</v>
      </c>
      <c r="AX404" s="12" t="s">
        <v>85</v>
      </c>
      <c r="AY404" s="147" t="s">
        <v>154</v>
      </c>
    </row>
    <row r="405" spans="2:65" s="1" customFormat="1" ht="24.15" customHeight="1">
      <c r="B405" s="32"/>
      <c r="C405" s="132" t="s">
        <v>842</v>
      </c>
      <c r="D405" s="132" t="s">
        <v>156</v>
      </c>
      <c r="E405" s="133" t="s">
        <v>843</v>
      </c>
      <c r="F405" s="134" t="s">
        <v>844</v>
      </c>
      <c r="G405" s="135" t="s">
        <v>169</v>
      </c>
      <c r="H405" s="136">
        <v>140.76900000000001</v>
      </c>
      <c r="I405" s="137"/>
      <c r="J405" s="138">
        <f>ROUND(I405*H405,2)</f>
        <v>0</v>
      </c>
      <c r="K405" s="134" t="s">
        <v>160</v>
      </c>
      <c r="L405" s="32"/>
      <c r="M405" s="139" t="s">
        <v>1</v>
      </c>
      <c r="N405" s="140" t="s">
        <v>43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269</v>
      </c>
      <c r="AT405" s="143" t="s">
        <v>156</v>
      </c>
      <c r="AU405" s="143" t="s">
        <v>99</v>
      </c>
      <c r="AY405" s="17" t="s">
        <v>154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99</v>
      </c>
      <c r="BK405" s="144">
        <f>ROUND(I405*H405,2)</f>
        <v>0</v>
      </c>
      <c r="BL405" s="17" t="s">
        <v>269</v>
      </c>
      <c r="BM405" s="143" t="s">
        <v>845</v>
      </c>
    </row>
    <row r="406" spans="2:65" s="1" customFormat="1" ht="16.5" customHeight="1">
      <c r="B406" s="32"/>
      <c r="C406" s="160" t="s">
        <v>846</v>
      </c>
      <c r="D406" s="160" t="s">
        <v>270</v>
      </c>
      <c r="E406" s="161" t="s">
        <v>847</v>
      </c>
      <c r="F406" s="162" t="s">
        <v>848</v>
      </c>
      <c r="G406" s="163" t="s">
        <v>225</v>
      </c>
      <c r="H406" s="164">
        <v>11.613</v>
      </c>
      <c r="I406" s="165"/>
      <c r="J406" s="166">
        <f>ROUND(I406*H406,2)</f>
        <v>0</v>
      </c>
      <c r="K406" s="162" t="s">
        <v>160</v>
      </c>
      <c r="L406" s="167"/>
      <c r="M406" s="168" t="s">
        <v>1</v>
      </c>
      <c r="N406" s="169" t="s">
        <v>43</v>
      </c>
      <c r="P406" s="141">
        <f>O406*H406</f>
        <v>0</v>
      </c>
      <c r="Q406" s="141">
        <v>1</v>
      </c>
      <c r="R406" s="141">
        <f>Q406*H406</f>
        <v>11.613</v>
      </c>
      <c r="S406" s="141">
        <v>0</v>
      </c>
      <c r="T406" s="142">
        <f>S406*H406</f>
        <v>0</v>
      </c>
      <c r="AR406" s="143" t="s">
        <v>355</v>
      </c>
      <c r="AT406" s="143" t="s">
        <v>270</v>
      </c>
      <c r="AU406" s="143" t="s">
        <v>99</v>
      </c>
      <c r="AY406" s="17" t="s">
        <v>154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99</v>
      </c>
      <c r="BK406" s="144">
        <f>ROUND(I406*H406,2)</f>
        <v>0</v>
      </c>
      <c r="BL406" s="17" t="s">
        <v>269</v>
      </c>
      <c r="BM406" s="143" t="s">
        <v>849</v>
      </c>
    </row>
    <row r="407" spans="2:65" s="12" customFormat="1">
      <c r="B407" s="145"/>
      <c r="D407" s="146" t="s">
        <v>175</v>
      </c>
      <c r="E407" s="147" t="s">
        <v>1</v>
      </c>
      <c r="F407" s="148" t="s">
        <v>850</v>
      </c>
      <c r="H407" s="149">
        <v>11.613</v>
      </c>
      <c r="I407" s="150"/>
      <c r="L407" s="145"/>
      <c r="M407" s="151"/>
      <c r="T407" s="152"/>
      <c r="AT407" s="147" t="s">
        <v>175</v>
      </c>
      <c r="AU407" s="147" t="s">
        <v>99</v>
      </c>
      <c r="AV407" s="12" t="s">
        <v>99</v>
      </c>
      <c r="AW407" s="12" t="s">
        <v>32</v>
      </c>
      <c r="AX407" s="12" t="s">
        <v>85</v>
      </c>
      <c r="AY407" s="147" t="s">
        <v>154</v>
      </c>
    </row>
    <row r="408" spans="2:65" s="1" customFormat="1" ht="24.15" customHeight="1">
      <c r="B408" s="32"/>
      <c r="C408" s="132" t="s">
        <v>851</v>
      </c>
      <c r="D408" s="132" t="s">
        <v>156</v>
      </c>
      <c r="E408" s="133" t="s">
        <v>852</v>
      </c>
      <c r="F408" s="134" t="s">
        <v>853</v>
      </c>
      <c r="G408" s="135" t="s">
        <v>169</v>
      </c>
      <c r="H408" s="136">
        <v>1407.692</v>
      </c>
      <c r="I408" s="137"/>
      <c r="J408" s="138">
        <f>ROUND(I408*H408,2)</f>
        <v>0</v>
      </c>
      <c r="K408" s="134" t="s">
        <v>160</v>
      </c>
      <c r="L408" s="32"/>
      <c r="M408" s="139" t="s">
        <v>1</v>
      </c>
      <c r="N408" s="140" t="s">
        <v>43</v>
      </c>
      <c r="P408" s="141">
        <f>O408*H408</f>
        <v>0</v>
      </c>
      <c r="Q408" s="141">
        <v>0</v>
      </c>
      <c r="R408" s="141">
        <f>Q408*H408</f>
        <v>0</v>
      </c>
      <c r="S408" s="141">
        <v>0</v>
      </c>
      <c r="T408" s="142">
        <f>S408*H408</f>
        <v>0</v>
      </c>
      <c r="AR408" s="143" t="s">
        <v>269</v>
      </c>
      <c r="AT408" s="143" t="s">
        <v>156</v>
      </c>
      <c r="AU408" s="143" t="s">
        <v>99</v>
      </c>
      <c r="AY408" s="17" t="s">
        <v>154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7" t="s">
        <v>99</v>
      </c>
      <c r="BK408" s="144">
        <f>ROUND(I408*H408,2)</f>
        <v>0</v>
      </c>
      <c r="BL408" s="17" t="s">
        <v>269</v>
      </c>
      <c r="BM408" s="143" t="s">
        <v>854</v>
      </c>
    </row>
    <row r="409" spans="2:65" s="1" customFormat="1" ht="16.5" customHeight="1">
      <c r="B409" s="32"/>
      <c r="C409" s="160" t="s">
        <v>855</v>
      </c>
      <c r="D409" s="160" t="s">
        <v>270</v>
      </c>
      <c r="E409" s="161" t="s">
        <v>847</v>
      </c>
      <c r="F409" s="162" t="s">
        <v>848</v>
      </c>
      <c r="G409" s="163" t="s">
        <v>225</v>
      </c>
      <c r="H409" s="164">
        <v>23.227</v>
      </c>
      <c r="I409" s="165"/>
      <c r="J409" s="166">
        <f>ROUND(I409*H409,2)</f>
        <v>0</v>
      </c>
      <c r="K409" s="162" t="s">
        <v>160</v>
      </c>
      <c r="L409" s="167"/>
      <c r="M409" s="168" t="s">
        <v>1</v>
      </c>
      <c r="N409" s="169" t="s">
        <v>43</v>
      </c>
      <c r="P409" s="141">
        <f>O409*H409</f>
        <v>0</v>
      </c>
      <c r="Q409" s="141">
        <v>1</v>
      </c>
      <c r="R409" s="141">
        <f>Q409*H409</f>
        <v>23.227</v>
      </c>
      <c r="S409" s="141">
        <v>0</v>
      </c>
      <c r="T409" s="142">
        <f>S409*H409</f>
        <v>0</v>
      </c>
      <c r="AR409" s="143" t="s">
        <v>355</v>
      </c>
      <c r="AT409" s="143" t="s">
        <v>270</v>
      </c>
      <c r="AU409" s="143" t="s">
        <v>99</v>
      </c>
      <c r="AY409" s="17" t="s">
        <v>154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99</v>
      </c>
      <c r="BK409" s="144">
        <f>ROUND(I409*H409,2)</f>
        <v>0</v>
      </c>
      <c r="BL409" s="17" t="s">
        <v>269</v>
      </c>
      <c r="BM409" s="143" t="s">
        <v>856</v>
      </c>
    </row>
    <row r="410" spans="2:65" s="12" customFormat="1">
      <c r="B410" s="145"/>
      <c r="D410" s="146" t="s">
        <v>175</v>
      </c>
      <c r="E410" s="147" t="s">
        <v>1</v>
      </c>
      <c r="F410" s="148" t="s">
        <v>857</v>
      </c>
      <c r="H410" s="149">
        <v>23.227</v>
      </c>
      <c r="I410" s="150"/>
      <c r="L410" s="145"/>
      <c r="M410" s="151"/>
      <c r="T410" s="152"/>
      <c r="AT410" s="147" t="s">
        <v>175</v>
      </c>
      <c r="AU410" s="147" t="s">
        <v>99</v>
      </c>
      <c r="AV410" s="12" t="s">
        <v>99</v>
      </c>
      <c r="AW410" s="12" t="s">
        <v>32</v>
      </c>
      <c r="AX410" s="12" t="s">
        <v>85</v>
      </c>
      <c r="AY410" s="147" t="s">
        <v>154</v>
      </c>
    </row>
    <row r="411" spans="2:65" s="1" customFormat="1" ht="24.15" customHeight="1">
      <c r="B411" s="32"/>
      <c r="C411" s="132" t="s">
        <v>858</v>
      </c>
      <c r="D411" s="132" t="s">
        <v>156</v>
      </c>
      <c r="E411" s="133" t="s">
        <v>859</v>
      </c>
      <c r="F411" s="134" t="s">
        <v>860</v>
      </c>
      <c r="G411" s="135" t="s">
        <v>169</v>
      </c>
      <c r="H411" s="136">
        <v>746.93399999999997</v>
      </c>
      <c r="I411" s="137"/>
      <c r="J411" s="138">
        <f>ROUND(I411*H411,2)</f>
        <v>0</v>
      </c>
      <c r="K411" s="134" t="s">
        <v>160</v>
      </c>
      <c r="L411" s="32"/>
      <c r="M411" s="139" t="s">
        <v>1</v>
      </c>
      <c r="N411" s="140" t="s">
        <v>43</v>
      </c>
      <c r="P411" s="141">
        <f>O411*H411</f>
        <v>0</v>
      </c>
      <c r="Q411" s="141">
        <v>0</v>
      </c>
      <c r="R411" s="141">
        <f>Q411*H411</f>
        <v>0</v>
      </c>
      <c r="S411" s="141">
        <v>0</v>
      </c>
      <c r="T411" s="142">
        <f>S411*H411</f>
        <v>0</v>
      </c>
      <c r="AR411" s="143" t="s">
        <v>269</v>
      </c>
      <c r="AT411" s="143" t="s">
        <v>156</v>
      </c>
      <c r="AU411" s="143" t="s">
        <v>99</v>
      </c>
      <c r="AY411" s="17" t="s">
        <v>154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99</v>
      </c>
      <c r="BK411" s="144">
        <f>ROUND(I411*H411,2)</f>
        <v>0</v>
      </c>
      <c r="BL411" s="17" t="s">
        <v>269</v>
      </c>
      <c r="BM411" s="143" t="s">
        <v>861</v>
      </c>
    </row>
    <row r="412" spans="2:65" s="1" customFormat="1" ht="55.5" customHeight="1">
      <c r="B412" s="32"/>
      <c r="C412" s="160" t="s">
        <v>862</v>
      </c>
      <c r="D412" s="160" t="s">
        <v>270</v>
      </c>
      <c r="E412" s="161" t="s">
        <v>863</v>
      </c>
      <c r="F412" s="162" t="s">
        <v>864</v>
      </c>
      <c r="G412" s="163" t="s">
        <v>169</v>
      </c>
      <c r="H412" s="164">
        <v>858.97400000000005</v>
      </c>
      <c r="I412" s="165"/>
      <c r="J412" s="166">
        <f>ROUND(I412*H412,2)</f>
        <v>0</v>
      </c>
      <c r="K412" s="162" t="s">
        <v>160</v>
      </c>
      <c r="L412" s="167"/>
      <c r="M412" s="168" t="s">
        <v>1</v>
      </c>
      <c r="N412" s="169" t="s">
        <v>43</v>
      </c>
      <c r="P412" s="141">
        <f>O412*H412</f>
        <v>0</v>
      </c>
      <c r="Q412" s="141">
        <v>2.3E-3</v>
      </c>
      <c r="R412" s="141">
        <f>Q412*H412</f>
        <v>1.9756402000000002</v>
      </c>
      <c r="S412" s="141">
        <v>0</v>
      </c>
      <c r="T412" s="142">
        <f>S412*H412</f>
        <v>0</v>
      </c>
      <c r="AR412" s="143" t="s">
        <v>355</v>
      </c>
      <c r="AT412" s="143" t="s">
        <v>270</v>
      </c>
      <c r="AU412" s="143" t="s">
        <v>99</v>
      </c>
      <c r="AY412" s="17" t="s">
        <v>154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99</v>
      </c>
      <c r="BK412" s="144">
        <f>ROUND(I412*H412,2)</f>
        <v>0</v>
      </c>
      <c r="BL412" s="17" t="s">
        <v>269</v>
      </c>
      <c r="BM412" s="143" t="s">
        <v>865</v>
      </c>
    </row>
    <row r="413" spans="2:65" s="12" customFormat="1">
      <c r="B413" s="145"/>
      <c r="D413" s="146" t="s">
        <v>175</v>
      </c>
      <c r="F413" s="148" t="s">
        <v>866</v>
      </c>
      <c r="H413" s="149">
        <v>858.97400000000005</v>
      </c>
      <c r="I413" s="150"/>
      <c r="L413" s="145"/>
      <c r="M413" s="151"/>
      <c r="T413" s="152"/>
      <c r="AT413" s="147" t="s">
        <v>175</v>
      </c>
      <c r="AU413" s="147" t="s">
        <v>99</v>
      </c>
      <c r="AV413" s="12" t="s">
        <v>99</v>
      </c>
      <c r="AW413" s="12" t="s">
        <v>4</v>
      </c>
      <c r="AX413" s="12" t="s">
        <v>85</v>
      </c>
      <c r="AY413" s="147" t="s">
        <v>154</v>
      </c>
    </row>
    <row r="414" spans="2:65" s="1" customFormat="1" ht="24.15" customHeight="1">
      <c r="B414" s="32"/>
      <c r="C414" s="132" t="s">
        <v>867</v>
      </c>
      <c r="D414" s="132" t="s">
        <v>156</v>
      </c>
      <c r="E414" s="133" t="s">
        <v>868</v>
      </c>
      <c r="F414" s="134" t="s">
        <v>869</v>
      </c>
      <c r="G414" s="135" t="s">
        <v>169</v>
      </c>
      <c r="H414" s="136">
        <v>42</v>
      </c>
      <c r="I414" s="137"/>
      <c r="J414" s="138">
        <f>ROUND(I414*H414,2)</f>
        <v>0</v>
      </c>
      <c r="K414" s="134" t="s">
        <v>160</v>
      </c>
      <c r="L414" s="32"/>
      <c r="M414" s="139" t="s">
        <v>1</v>
      </c>
      <c r="N414" s="140" t="s">
        <v>43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269</v>
      </c>
      <c r="AT414" s="143" t="s">
        <v>156</v>
      </c>
      <c r="AU414" s="143" t="s">
        <v>99</v>
      </c>
      <c r="AY414" s="17" t="s">
        <v>154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7" t="s">
        <v>99</v>
      </c>
      <c r="BK414" s="144">
        <f>ROUND(I414*H414,2)</f>
        <v>0</v>
      </c>
      <c r="BL414" s="17" t="s">
        <v>269</v>
      </c>
      <c r="BM414" s="143" t="s">
        <v>870</v>
      </c>
    </row>
    <row r="415" spans="2:65" s="1" customFormat="1" ht="16.5" customHeight="1">
      <c r="B415" s="32"/>
      <c r="C415" s="160" t="s">
        <v>871</v>
      </c>
      <c r="D415" s="160" t="s">
        <v>270</v>
      </c>
      <c r="E415" s="161" t="s">
        <v>721</v>
      </c>
      <c r="F415" s="162" t="s">
        <v>722</v>
      </c>
      <c r="G415" s="163" t="s">
        <v>225</v>
      </c>
      <c r="H415" s="164">
        <v>1.4999999999999999E-2</v>
      </c>
      <c r="I415" s="165"/>
      <c r="J415" s="166">
        <f>ROUND(I415*H415,2)</f>
        <v>0</v>
      </c>
      <c r="K415" s="162" t="s">
        <v>1</v>
      </c>
      <c r="L415" s="167"/>
      <c r="M415" s="168" t="s">
        <v>1</v>
      </c>
      <c r="N415" s="169" t="s">
        <v>43</v>
      </c>
      <c r="P415" s="141">
        <f>O415*H415</f>
        <v>0</v>
      </c>
      <c r="Q415" s="141">
        <v>1</v>
      </c>
      <c r="R415" s="141">
        <f>Q415*H415</f>
        <v>1.4999999999999999E-2</v>
      </c>
      <c r="S415" s="141">
        <v>0</v>
      </c>
      <c r="T415" s="142">
        <f>S415*H415</f>
        <v>0</v>
      </c>
      <c r="AR415" s="143" t="s">
        <v>355</v>
      </c>
      <c r="AT415" s="143" t="s">
        <v>270</v>
      </c>
      <c r="AU415" s="143" t="s">
        <v>99</v>
      </c>
      <c r="AY415" s="17" t="s">
        <v>154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99</v>
      </c>
      <c r="BK415" s="144">
        <f>ROUND(I415*H415,2)</f>
        <v>0</v>
      </c>
      <c r="BL415" s="17" t="s">
        <v>269</v>
      </c>
      <c r="BM415" s="143" t="s">
        <v>872</v>
      </c>
    </row>
    <row r="416" spans="2:65" s="12" customFormat="1">
      <c r="B416" s="145"/>
      <c r="D416" s="146" t="s">
        <v>175</v>
      </c>
      <c r="F416" s="148" t="s">
        <v>873</v>
      </c>
      <c r="H416" s="149">
        <v>1.4999999999999999E-2</v>
      </c>
      <c r="I416" s="150"/>
      <c r="L416" s="145"/>
      <c r="M416" s="151"/>
      <c r="T416" s="152"/>
      <c r="AT416" s="147" t="s">
        <v>175</v>
      </c>
      <c r="AU416" s="147" t="s">
        <v>99</v>
      </c>
      <c r="AV416" s="12" t="s">
        <v>99</v>
      </c>
      <c r="AW416" s="12" t="s">
        <v>4</v>
      </c>
      <c r="AX416" s="12" t="s">
        <v>85</v>
      </c>
      <c r="AY416" s="147" t="s">
        <v>154</v>
      </c>
    </row>
    <row r="417" spans="2:65" s="1" customFormat="1" ht="24.15" customHeight="1">
      <c r="B417" s="32"/>
      <c r="C417" s="132" t="s">
        <v>874</v>
      </c>
      <c r="D417" s="132" t="s">
        <v>156</v>
      </c>
      <c r="E417" s="133" t="s">
        <v>875</v>
      </c>
      <c r="F417" s="134" t="s">
        <v>876</v>
      </c>
      <c r="G417" s="135" t="s">
        <v>169</v>
      </c>
      <c r="H417" s="136">
        <v>42</v>
      </c>
      <c r="I417" s="137"/>
      <c r="J417" s="138">
        <f>ROUND(I417*H417,2)</f>
        <v>0</v>
      </c>
      <c r="K417" s="134" t="s">
        <v>160</v>
      </c>
      <c r="L417" s="32"/>
      <c r="M417" s="139" t="s">
        <v>1</v>
      </c>
      <c r="N417" s="140" t="s">
        <v>43</v>
      </c>
      <c r="P417" s="141">
        <f>O417*H417</f>
        <v>0</v>
      </c>
      <c r="Q417" s="141">
        <v>9.3999999999999997E-4</v>
      </c>
      <c r="R417" s="141">
        <f>Q417*H417</f>
        <v>3.9480000000000001E-2</v>
      </c>
      <c r="S417" s="141">
        <v>0</v>
      </c>
      <c r="T417" s="142">
        <f>S417*H417</f>
        <v>0</v>
      </c>
      <c r="AR417" s="143" t="s">
        <v>269</v>
      </c>
      <c r="AT417" s="143" t="s">
        <v>156</v>
      </c>
      <c r="AU417" s="143" t="s">
        <v>99</v>
      </c>
      <c r="AY417" s="17" t="s">
        <v>154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99</v>
      </c>
      <c r="BK417" s="144">
        <f>ROUND(I417*H417,2)</f>
        <v>0</v>
      </c>
      <c r="BL417" s="17" t="s">
        <v>269</v>
      </c>
      <c r="BM417" s="143" t="s">
        <v>877</v>
      </c>
    </row>
    <row r="418" spans="2:65" s="1" customFormat="1" ht="44.25" customHeight="1">
      <c r="B418" s="32"/>
      <c r="C418" s="160" t="s">
        <v>878</v>
      </c>
      <c r="D418" s="160" t="s">
        <v>270</v>
      </c>
      <c r="E418" s="161" t="s">
        <v>743</v>
      </c>
      <c r="F418" s="162" t="s">
        <v>744</v>
      </c>
      <c r="G418" s="163" t="s">
        <v>169</v>
      </c>
      <c r="H418" s="164">
        <v>50.4</v>
      </c>
      <c r="I418" s="165"/>
      <c r="J418" s="166">
        <f>ROUND(I418*H418,2)</f>
        <v>0</v>
      </c>
      <c r="K418" s="162" t="s">
        <v>160</v>
      </c>
      <c r="L418" s="167"/>
      <c r="M418" s="168" t="s">
        <v>1</v>
      </c>
      <c r="N418" s="169" t="s">
        <v>43</v>
      </c>
      <c r="P418" s="141">
        <f>O418*H418</f>
        <v>0</v>
      </c>
      <c r="Q418" s="141">
        <v>5.4000000000000003E-3</v>
      </c>
      <c r="R418" s="141">
        <f>Q418*H418</f>
        <v>0.27216000000000001</v>
      </c>
      <c r="S418" s="141">
        <v>0</v>
      </c>
      <c r="T418" s="142">
        <f>S418*H418</f>
        <v>0</v>
      </c>
      <c r="AR418" s="143" t="s">
        <v>355</v>
      </c>
      <c r="AT418" s="143" t="s">
        <v>270</v>
      </c>
      <c r="AU418" s="143" t="s">
        <v>99</v>
      </c>
      <c r="AY418" s="17" t="s">
        <v>154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99</v>
      </c>
      <c r="BK418" s="144">
        <f>ROUND(I418*H418,2)</f>
        <v>0</v>
      </c>
      <c r="BL418" s="17" t="s">
        <v>269</v>
      </c>
      <c r="BM418" s="143" t="s">
        <v>879</v>
      </c>
    </row>
    <row r="419" spans="2:65" s="12" customFormat="1">
      <c r="B419" s="145"/>
      <c r="D419" s="146" t="s">
        <v>175</v>
      </c>
      <c r="F419" s="148" t="s">
        <v>880</v>
      </c>
      <c r="H419" s="149">
        <v>50.4</v>
      </c>
      <c r="I419" s="150"/>
      <c r="L419" s="145"/>
      <c r="M419" s="151"/>
      <c r="T419" s="152"/>
      <c r="AT419" s="147" t="s">
        <v>175</v>
      </c>
      <c r="AU419" s="147" t="s">
        <v>99</v>
      </c>
      <c r="AV419" s="12" t="s">
        <v>99</v>
      </c>
      <c r="AW419" s="12" t="s">
        <v>4</v>
      </c>
      <c r="AX419" s="12" t="s">
        <v>85</v>
      </c>
      <c r="AY419" s="147" t="s">
        <v>154</v>
      </c>
    </row>
    <row r="420" spans="2:65" s="1" customFormat="1" ht="24.15" customHeight="1">
      <c r="B420" s="32"/>
      <c r="C420" s="132" t="s">
        <v>881</v>
      </c>
      <c r="D420" s="132" t="s">
        <v>156</v>
      </c>
      <c r="E420" s="133" t="s">
        <v>882</v>
      </c>
      <c r="F420" s="134" t="s">
        <v>883</v>
      </c>
      <c r="G420" s="135" t="s">
        <v>169</v>
      </c>
      <c r="H420" s="136">
        <v>42</v>
      </c>
      <c r="I420" s="137"/>
      <c r="J420" s="138">
        <f>ROUND(I420*H420,2)</f>
        <v>0</v>
      </c>
      <c r="K420" s="134" t="s">
        <v>160</v>
      </c>
      <c r="L420" s="32"/>
      <c r="M420" s="139" t="s">
        <v>1</v>
      </c>
      <c r="N420" s="140" t="s">
        <v>43</v>
      </c>
      <c r="P420" s="141">
        <f>O420*H420</f>
        <v>0</v>
      </c>
      <c r="Q420" s="141">
        <v>7.6999999999999996E-4</v>
      </c>
      <c r="R420" s="141">
        <f>Q420*H420</f>
        <v>3.2340000000000001E-2</v>
      </c>
      <c r="S420" s="141">
        <v>0</v>
      </c>
      <c r="T420" s="142">
        <f>S420*H420</f>
        <v>0</v>
      </c>
      <c r="AR420" s="143" t="s">
        <v>269</v>
      </c>
      <c r="AT420" s="143" t="s">
        <v>156</v>
      </c>
      <c r="AU420" s="143" t="s">
        <v>99</v>
      </c>
      <c r="AY420" s="17" t="s">
        <v>154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99</v>
      </c>
      <c r="BK420" s="144">
        <f>ROUND(I420*H420,2)</f>
        <v>0</v>
      </c>
      <c r="BL420" s="17" t="s">
        <v>269</v>
      </c>
      <c r="BM420" s="143" t="s">
        <v>884</v>
      </c>
    </row>
    <row r="421" spans="2:65" s="1" customFormat="1" ht="33" customHeight="1">
      <c r="B421" s="32"/>
      <c r="C421" s="160" t="s">
        <v>885</v>
      </c>
      <c r="D421" s="160" t="s">
        <v>270</v>
      </c>
      <c r="E421" s="161" t="s">
        <v>816</v>
      </c>
      <c r="F421" s="162" t="s">
        <v>817</v>
      </c>
      <c r="G421" s="163" t="s">
        <v>169</v>
      </c>
      <c r="H421" s="164">
        <v>50.4</v>
      </c>
      <c r="I421" s="165"/>
      <c r="J421" s="166">
        <f>ROUND(I421*H421,2)</f>
        <v>0</v>
      </c>
      <c r="K421" s="162" t="s">
        <v>160</v>
      </c>
      <c r="L421" s="167"/>
      <c r="M421" s="168" t="s">
        <v>1</v>
      </c>
      <c r="N421" s="169" t="s">
        <v>43</v>
      </c>
      <c r="P421" s="141">
        <f>O421*H421</f>
        <v>0</v>
      </c>
      <c r="Q421" s="141">
        <v>1.9E-3</v>
      </c>
      <c r="R421" s="141">
        <f>Q421*H421</f>
        <v>9.5759999999999998E-2</v>
      </c>
      <c r="S421" s="141">
        <v>0</v>
      </c>
      <c r="T421" s="142">
        <f>S421*H421</f>
        <v>0</v>
      </c>
      <c r="AR421" s="143" t="s">
        <v>355</v>
      </c>
      <c r="AT421" s="143" t="s">
        <v>270</v>
      </c>
      <c r="AU421" s="143" t="s">
        <v>99</v>
      </c>
      <c r="AY421" s="17" t="s">
        <v>154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99</v>
      </c>
      <c r="BK421" s="144">
        <f>ROUND(I421*H421,2)</f>
        <v>0</v>
      </c>
      <c r="BL421" s="17" t="s">
        <v>269</v>
      </c>
      <c r="BM421" s="143" t="s">
        <v>886</v>
      </c>
    </row>
    <row r="422" spans="2:65" s="12" customFormat="1">
      <c r="B422" s="145"/>
      <c r="D422" s="146" t="s">
        <v>175</v>
      </c>
      <c r="F422" s="148" t="s">
        <v>880</v>
      </c>
      <c r="H422" s="149">
        <v>50.4</v>
      </c>
      <c r="I422" s="150"/>
      <c r="L422" s="145"/>
      <c r="M422" s="151"/>
      <c r="T422" s="152"/>
      <c r="AT422" s="147" t="s">
        <v>175</v>
      </c>
      <c r="AU422" s="147" t="s">
        <v>99</v>
      </c>
      <c r="AV422" s="12" t="s">
        <v>99</v>
      </c>
      <c r="AW422" s="12" t="s">
        <v>4</v>
      </c>
      <c r="AX422" s="12" t="s">
        <v>85</v>
      </c>
      <c r="AY422" s="147" t="s">
        <v>154</v>
      </c>
    </row>
    <row r="423" spans="2:65" s="1" customFormat="1" ht="24.15" customHeight="1">
      <c r="B423" s="32"/>
      <c r="C423" s="132" t="s">
        <v>887</v>
      </c>
      <c r="D423" s="132" t="s">
        <v>156</v>
      </c>
      <c r="E423" s="133" t="s">
        <v>888</v>
      </c>
      <c r="F423" s="134" t="s">
        <v>889</v>
      </c>
      <c r="G423" s="135" t="s">
        <v>788</v>
      </c>
      <c r="H423" s="179"/>
      <c r="I423" s="137"/>
      <c r="J423" s="138">
        <f>ROUND(I423*H423,2)</f>
        <v>0</v>
      </c>
      <c r="K423" s="134" t="s">
        <v>160</v>
      </c>
      <c r="L423" s="32"/>
      <c r="M423" s="139" t="s">
        <v>1</v>
      </c>
      <c r="N423" s="140" t="s">
        <v>43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269</v>
      </c>
      <c r="AT423" s="143" t="s">
        <v>156</v>
      </c>
      <c r="AU423" s="143" t="s">
        <v>99</v>
      </c>
      <c r="AY423" s="17" t="s">
        <v>154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99</v>
      </c>
      <c r="BK423" s="144">
        <f>ROUND(I423*H423,2)</f>
        <v>0</v>
      </c>
      <c r="BL423" s="17" t="s">
        <v>269</v>
      </c>
      <c r="BM423" s="143" t="s">
        <v>890</v>
      </c>
    </row>
    <row r="424" spans="2:65" s="11" customFormat="1" ht="22.95" customHeight="1">
      <c r="B424" s="120"/>
      <c r="D424" s="121" t="s">
        <v>76</v>
      </c>
      <c r="E424" s="130" t="s">
        <v>891</v>
      </c>
      <c r="F424" s="130" t="s">
        <v>892</v>
      </c>
      <c r="I424" s="123"/>
      <c r="J424" s="131">
        <f>BK424</f>
        <v>0</v>
      </c>
      <c r="L424" s="120"/>
      <c r="M424" s="125"/>
      <c r="P424" s="126">
        <f>SUM(P425:P469)</f>
        <v>0</v>
      </c>
      <c r="R424" s="126">
        <f>SUM(R425:R469)</f>
        <v>39.838453010000002</v>
      </c>
      <c r="T424" s="127">
        <f>SUM(T425:T469)</f>
        <v>0</v>
      </c>
      <c r="AR424" s="121" t="s">
        <v>99</v>
      </c>
      <c r="AT424" s="128" t="s">
        <v>76</v>
      </c>
      <c r="AU424" s="128" t="s">
        <v>85</v>
      </c>
      <c r="AY424" s="121" t="s">
        <v>154</v>
      </c>
      <c r="BK424" s="129">
        <f>SUM(BK425:BK469)</f>
        <v>0</v>
      </c>
    </row>
    <row r="425" spans="2:65" s="1" customFormat="1" ht="24.15" customHeight="1">
      <c r="B425" s="32"/>
      <c r="C425" s="132" t="s">
        <v>893</v>
      </c>
      <c r="D425" s="132" t="s">
        <v>156</v>
      </c>
      <c r="E425" s="133" t="s">
        <v>894</v>
      </c>
      <c r="F425" s="134" t="s">
        <v>895</v>
      </c>
      <c r="G425" s="135" t="s">
        <v>169</v>
      </c>
      <c r="H425" s="136">
        <v>705.12</v>
      </c>
      <c r="I425" s="137"/>
      <c r="J425" s="138">
        <f>ROUND(I425*H425,2)</f>
        <v>0</v>
      </c>
      <c r="K425" s="134" t="s">
        <v>160</v>
      </c>
      <c r="L425" s="32"/>
      <c r="M425" s="139" t="s">
        <v>1</v>
      </c>
      <c r="N425" s="140" t="s">
        <v>43</v>
      </c>
      <c r="P425" s="141">
        <f>O425*H425</f>
        <v>0</v>
      </c>
      <c r="Q425" s="141">
        <v>0</v>
      </c>
      <c r="R425" s="141">
        <f>Q425*H425</f>
        <v>0</v>
      </c>
      <c r="S425" s="141">
        <v>0</v>
      </c>
      <c r="T425" s="142">
        <f>S425*H425</f>
        <v>0</v>
      </c>
      <c r="AR425" s="143" t="s">
        <v>161</v>
      </c>
      <c r="AT425" s="143" t="s">
        <v>156</v>
      </c>
      <c r="AU425" s="143" t="s">
        <v>99</v>
      </c>
      <c r="AY425" s="17" t="s">
        <v>154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7" t="s">
        <v>99</v>
      </c>
      <c r="BK425" s="144">
        <f>ROUND(I425*H425,2)</f>
        <v>0</v>
      </c>
      <c r="BL425" s="17" t="s">
        <v>161</v>
      </c>
      <c r="BM425" s="143" t="s">
        <v>896</v>
      </c>
    </row>
    <row r="426" spans="2:65" s="1" customFormat="1" ht="24.15" customHeight="1">
      <c r="B426" s="32"/>
      <c r="C426" s="160" t="s">
        <v>897</v>
      </c>
      <c r="D426" s="160" t="s">
        <v>270</v>
      </c>
      <c r="E426" s="161" t="s">
        <v>898</v>
      </c>
      <c r="F426" s="162" t="s">
        <v>899</v>
      </c>
      <c r="G426" s="163" t="s">
        <v>169</v>
      </c>
      <c r="H426" s="164">
        <v>719.22199999999998</v>
      </c>
      <c r="I426" s="165"/>
      <c r="J426" s="166">
        <f>ROUND(I426*H426,2)</f>
        <v>0</v>
      </c>
      <c r="K426" s="162" t="s">
        <v>160</v>
      </c>
      <c r="L426" s="167"/>
      <c r="M426" s="168" t="s">
        <v>1</v>
      </c>
      <c r="N426" s="169" t="s">
        <v>43</v>
      </c>
      <c r="P426" s="141">
        <f>O426*H426</f>
        <v>0</v>
      </c>
      <c r="Q426" s="141">
        <v>2.8999999999999998E-3</v>
      </c>
      <c r="R426" s="141">
        <f>Q426*H426</f>
        <v>2.0857437999999999</v>
      </c>
      <c r="S426" s="141">
        <v>0</v>
      </c>
      <c r="T426" s="142">
        <f>S426*H426</f>
        <v>0</v>
      </c>
      <c r="AR426" s="143" t="s">
        <v>222</v>
      </c>
      <c r="AT426" s="143" t="s">
        <v>270</v>
      </c>
      <c r="AU426" s="143" t="s">
        <v>99</v>
      </c>
      <c r="AY426" s="17" t="s">
        <v>154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99</v>
      </c>
      <c r="BK426" s="144">
        <f>ROUND(I426*H426,2)</f>
        <v>0</v>
      </c>
      <c r="BL426" s="17" t="s">
        <v>161</v>
      </c>
      <c r="BM426" s="143" t="s">
        <v>900</v>
      </c>
    </row>
    <row r="427" spans="2:65" s="12" customFormat="1">
      <c r="B427" s="145"/>
      <c r="D427" s="146" t="s">
        <v>175</v>
      </c>
      <c r="E427" s="147" t="s">
        <v>1</v>
      </c>
      <c r="F427" s="148" t="s">
        <v>901</v>
      </c>
      <c r="H427" s="149">
        <v>719.22199999999998</v>
      </c>
      <c r="I427" s="150"/>
      <c r="L427" s="145"/>
      <c r="M427" s="151"/>
      <c r="T427" s="152"/>
      <c r="AT427" s="147" t="s">
        <v>175</v>
      </c>
      <c r="AU427" s="147" t="s">
        <v>99</v>
      </c>
      <c r="AV427" s="12" t="s">
        <v>99</v>
      </c>
      <c r="AW427" s="12" t="s">
        <v>32</v>
      </c>
      <c r="AX427" s="12" t="s">
        <v>85</v>
      </c>
      <c r="AY427" s="147" t="s">
        <v>154</v>
      </c>
    </row>
    <row r="428" spans="2:65" s="1" customFormat="1" ht="24.15" customHeight="1">
      <c r="B428" s="32"/>
      <c r="C428" s="160" t="s">
        <v>902</v>
      </c>
      <c r="D428" s="160" t="s">
        <v>270</v>
      </c>
      <c r="E428" s="161" t="s">
        <v>903</v>
      </c>
      <c r="F428" s="162" t="s">
        <v>904</v>
      </c>
      <c r="G428" s="163" t="s">
        <v>169</v>
      </c>
      <c r="H428" s="164">
        <v>719.22199999999998</v>
      </c>
      <c r="I428" s="165"/>
      <c r="J428" s="166">
        <f>ROUND(I428*H428,2)</f>
        <v>0</v>
      </c>
      <c r="K428" s="162" t="s">
        <v>160</v>
      </c>
      <c r="L428" s="167"/>
      <c r="M428" s="168" t="s">
        <v>1</v>
      </c>
      <c r="N428" s="169" t="s">
        <v>43</v>
      </c>
      <c r="P428" s="141">
        <f>O428*H428</f>
        <v>0</v>
      </c>
      <c r="Q428" s="141">
        <v>4.4999999999999997E-3</v>
      </c>
      <c r="R428" s="141">
        <f>Q428*H428</f>
        <v>3.2364989999999998</v>
      </c>
      <c r="S428" s="141">
        <v>0</v>
      </c>
      <c r="T428" s="142">
        <f>S428*H428</f>
        <v>0</v>
      </c>
      <c r="AR428" s="143" t="s">
        <v>222</v>
      </c>
      <c r="AT428" s="143" t="s">
        <v>270</v>
      </c>
      <c r="AU428" s="143" t="s">
        <v>99</v>
      </c>
      <c r="AY428" s="17" t="s">
        <v>154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7" t="s">
        <v>99</v>
      </c>
      <c r="BK428" s="144">
        <f>ROUND(I428*H428,2)</f>
        <v>0</v>
      </c>
      <c r="BL428" s="17" t="s">
        <v>161</v>
      </c>
      <c r="BM428" s="143" t="s">
        <v>905</v>
      </c>
    </row>
    <row r="429" spans="2:65" s="12" customFormat="1">
      <c r="B429" s="145"/>
      <c r="D429" s="146" t="s">
        <v>175</v>
      </c>
      <c r="E429" s="147" t="s">
        <v>1</v>
      </c>
      <c r="F429" s="148" t="s">
        <v>901</v>
      </c>
      <c r="H429" s="149">
        <v>719.22199999999998</v>
      </c>
      <c r="I429" s="150"/>
      <c r="L429" s="145"/>
      <c r="M429" s="151"/>
      <c r="T429" s="152"/>
      <c r="AT429" s="147" t="s">
        <v>175</v>
      </c>
      <c r="AU429" s="147" t="s">
        <v>99</v>
      </c>
      <c r="AV429" s="12" t="s">
        <v>99</v>
      </c>
      <c r="AW429" s="12" t="s">
        <v>32</v>
      </c>
      <c r="AX429" s="12" t="s">
        <v>85</v>
      </c>
      <c r="AY429" s="147" t="s">
        <v>154</v>
      </c>
    </row>
    <row r="430" spans="2:65" s="1" customFormat="1" ht="24.15" customHeight="1">
      <c r="B430" s="32"/>
      <c r="C430" s="132" t="s">
        <v>906</v>
      </c>
      <c r="D430" s="132" t="s">
        <v>156</v>
      </c>
      <c r="E430" s="133" t="s">
        <v>894</v>
      </c>
      <c r="F430" s="134" t="s">
        <v>895</v>
      </c>
      <c r="G430" s="135" t="s">
        <v>169</v>
      </c>
      <c r="H430" s="136">
        <v>427.28399999999999</v>
      </c>
      <c r="I430" s="137"/>
      <c r="J430" s="138">
        <f>ROUND(I430*H430,2)</f>
        <v>0</v>
      </c>
      <c r="K430" s="134" t="s">
        <v>160</v>
      </c>
      <c r="L430" s="32"/>
      <c r="M430" s="139" t="s">
        <v>1</v>
      </c>
      <c r="N430" s="140" t="s">
        <v>43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269</v>
      </c>
      <c r="AT430" s="143" t="s">
        <v>156</v>
      </c>
      <c r="AU430" s="143" t="s">
        <v>99</v>
      </c>
      <c r="AY430" s="17" t="s">
        <v>154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99</v>
      </c>
      <c r="BK430" s="144">
        <f>ROUND(I430*H430,2)</f>
        <v>0</v>
      </c>
      <c r="BL430" s="17" t="s">
        <v>269</v>
      </c>
      <c r="BM430" s="143" t="s">
        <v>907</v>
      </c>
    </row>
    <row r="431" spans="2:65" s="1" customFormat="1" ht="24.15" customHeight="1">
      <c r="B431" s="32"/>
      <c r="C431" s="160" t="s">
        <v>908</v>
      </c>
      <c r="D431" s="160" t="s">
        <v>270</v>
      </c>
      <c r="E431" s="161" t="s">
        <v>909</v>
      </c>
      <c r="F431" s="162" t="s">
        <v>910</v>
      </c>
      <c r="G431" s="163" t="s">
        <v>169</v>
      </c>
      <c r="H431" s="164">
        <v>435.83</v>
      </c>
      <c r="I431" s="165"/>
      <c r="J431" s="166">
        <f>ROUND(I431*H431,2)</f>
        <v>0</v>
      </c>
      <c r="K431" s="162" t="s">
        <v>160</v>
      </c>
      <c r="L431" s="167"/>
      <c r="M431" s="168" t="s">
        <v>1</v>
      </c>
      <c r="N431" s="169" t="s">
        <v>43</v>
      </c>
      <c r="P431" s="141">
        <f>O431*H431</f>
        <v>0</v>
      </c>
      <c r="Q431" s="141">
        <v>2.5999999999999998E-4</v>
      </c>
      <c r="R431" s="141">
        <f>Q431*H431</f>
        <v>0.11331579999999998</v>
      </c>
      <c r="S431" s="141">
        <v>0</v>
      </c>
      <c r="T431" s="142">
        <f>S431*H431</f>
        <v>0</v>
      </c>
      <c r="AR431" s="143" t="s">
        <v>355</v>
      </c>
      <c r="AT431" s="143" t="s">
        <v>270</v>
      </c>
      <c r="AU431" s="143" t="s">
        <v>99</v>
      </c>
      <c r="AY431" s="17" t="s">
        <v>154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99</v>
      </c>
      <c r="BK431" s="144">
        <f>ROUND(I431*H431,2)</f>
        <v>0</v>
      </c>
      <c r="BL431" s="17" t="s">
        <v>269</v>
      </c>
      <c r="BM431" s="143" t="s">
        <v>911</v>
      </c>
    </row>
    <row r="432" spans="2:65" s="12" customFormat="1">
      <c r="B432" s="145"/>
      <c r="D432" s="146" t="s">
        <v>175</v>
      </c>
      <c r="E432" s="147" t="s">
        <v>1</v>
      </c>
      <c r="F432" s="148" t="s">
        <v>912</v>
      </c>
      <c r="H432" s="149">
        <v>435.83</v>
      </c>
      <c r="I432" s="150"/>
      <c r="L432" s="145"/>
      <c r="M432" s="151"/>
      <c r="T432" s="152"/>
      <c r="AT432" s="147" t="s">
        <v>175</v>
      </c>
      <c r="AU432" s="147" t="s">
        <v>99</v>
      </c>
      <c r="AV432" s="12" t="s">
        <v>99</v>
      </c>
      <c r="AW432" s="12" t="s">
        <v>32</v>
      </c>
      <c r="AX432" s="12" t="s">
        <v>85</v>
      </c>
      <c r="AY432" s="147" t="s">
        <v>154</v>
      </c>
    </row>
    <row r="433" spans="2:65" s="1" customFormat="1" ht="33" customHeight="1">
      <c r="B433" s="32"/>
      <c r="C433" s="160" t="s">
        <v>913</v>
      </c>
      <c r="D433" s="160" t="s">
        <v>270</v>
      </c>
      <c r="E433" s="161" t="s">
        <v>914</v>
      </c>
      <c r="F433" s="162" t="s">
        <v>915</v>
      </c>
      <c r="G433" s="163" t="s">
        <v>169</v>
      </c>
      <c r="H433" s="164">
        <v>435.83</v>
      </c>
      <c r="I433" s="165"/>
      <c r="J433" s="166">
        <f>ROUND(I433*H433,2)</f>
        <v>0</v>
      </c>
      <c r="K433" s="162" t="s">
        <v>160</v>
      </c>
      <c r="L433" s="167"/>
      <c r="M433" s="168" t="s">
        <v>1</v>
      </c>
      <c r="N433" s="169" t="s">
        <v>43</v>
      </c>
      <c r="P433" s="141">
        <f>O433*H433</f>
        <v>0</v>
      </c>
      <c r="Q433" s="141">
        <v>3.0000000000000001E-3</v>
      </c>
      <c r="R433" s="141">
        <f>Q433*H433</f>
        <v>1.30749</v>
      </c>
      <c r="S433" s="141">
        <v>0</v>
      </c>
      <c r="T433" s="142">
        <f>S433*H433</f>
        <v>0</v>
      </c>
      <c r="AR433" s="143" t="s">
        <v>355</v>
      </c>
      <c r="AT433" s="143" t="s">
        <v>270</v>
      </c>
      <c r="AU433" s="143" t="s">
        <v>99</v>
      </c>
      <c r="AY433" s="17" t="s">
        <v>154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99</v>
      </c>
      <c r="BK433" s="144">
        <f>ROUND(I433*H433,2)</f>
        <v>0</v>
      </c>
      <c r="BL433" s="17" t="s">
        <v>269</v>
      </c>
      <c r="BM433" s="143" t="s">
        <v>916</v>
      </c>
    </row>
    <row r="434" spans="2:65" s="12" customFormat="1">
      <c r="B434" s="145"/>
      <c r="D434" s="146" t="s">
        <v>175</v>
      </c>
      <c r="E434" s="147" t="s">
        <v>1</v>
      </c>
      <c r="F434" s="148" t="s">
        <v>912</v>
      </c>
      <c r="H434" s="149">
        <v>435.83</v>
      </c>
      <c r="I434" s="150"/>
      <c r="L434" s="145"/>
      <c r="M434" s="151"/>
      <c r="T434" s="152"/>
      <c r="AT434" s="147" t="s">
        <v>175</v>
      </c>
      <c r="AU434" s="147" t="s">
        <v>99</v>
      </c>
      <c r="AV434" s="12" t="s">
        <v>99</v>
      </c>
      <c r="AW434" s="12" t="s">
        <v>32</v>
      </c>
      <c r="AX434" s="12" t="s">
        <v>85</v>
      </c>
      <c r="AY434" s="147" t="s">
        <v>154</v>
      </c>
    </row>
    <row r="435" spans="2:65" s="1" customFormat="1" ht="24.15" customHeight="1">
      <c r="B435" s="32"/>
      <c r="C435" s="132" t="s">
        <v>917</v>
      </c>
      <c r="D435" s="132" t="s">
        <v>156</v>
      </c>
      <c r="E435" s="133" t="s">
        <v>918</v>
      </c>
      <c r="F435" s="134" t="s">
        <v>919</v>
      </c>
      <c r="G435" s="135" t="s">
        <v>169</v>
      </c>
      <c r="H435" s="136">
        <v>124.17</v>
      </c>
      <c r="I435" s="137"/>
      <c r="J435" s="138">
        <f>ROUND(I435*H435,2)</f>
        <v>0</v>
      </c>
      <c r="K435" s="134" t="s">
        <v>160</v>
      </c>
      <c r="L435" s="32"/>
      <c r="M435" s="139" t="s">
        <v>1</v>
      </c>
      <c r="N435" s="140" t="s">
        <v>43</v>
      </c>
      <c r="P435" s="141">
        <f>O435*H435</f>
        <v>0</v>
      </c>
      <c r="Q435" s="141">
        <v>6.0000000000000001E-3</v>
      </c>
      <c r="R435" s="141">
        <f>Q435*H435</f>
        <v>0.74502000000000002</v>
      </c>
      <c r="S435" s="141">
        <v>0</v>
      </c>
      <c r="T435" s="142">
        <f>S435*H435</f>
        <v>0</v>
      </c>
      <c r="AR435" s="143" t="s">
        <v>269</v>
      </c>
      <c r="AT435" s="143" t="s">
        <v>156</v>
      </c>
      <c r="AU435" s="143" t="s">
        <v>99</v>
      </c>
      <c r="AY435" s="17" t="s">
        <v>154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99</v>
      </c>
      <c r="BK435" s="144">
        <f>ROUND(I435*H435,2)</f>
        <v>0</v>
      </c>
      <c r="BL435" s="17" t="s">
        <v>269</v>
      </c>
      <c r="BM435" s="143" t="s">
        <v>920</v>
      </c>
    </row>
    <row r="436" spans="2:65" s="12" customFormat="1">
      <c r="B436" s="145"/>
      <c r="D436" s="146" t="s">
        <v>175</v>
      </c>
      <c r="E436" s="147" t="s">
        <v>1</v>
      </c>
      <c r="F436" s="148" t="s">
        <v>921</v>
      </c>
      <c r="H436" s="149">
        <v>100.32</v>
      </c>
      <c r="I436" s="150"/>
      <c r="L436" s="145"/>
      <c r="M436" s="151"/>
      <c r="T436" s="152"/>
      <c r="AT436" s="147" t="s">
        <v>175</v>
      </c>
      <c r="AU436" s="147" t="s">
        <v>99</v>
      </c>
      <c r="AV436" s="12" t="s">
        <v>99</v>
      </c>
      <c r="AW436" s="12" t="s">
        <v>32</v>
      </c>
      <c r="AX436" s="12" t="s">
        <v>77</v>
      </c>
      <c r="AY436" s="147" t="s">
        <v>154</v>
      </c>
    </row>
    <row r="437" spans="2:65" s="12" customFormat="1">
      <c r="B437" s="145"/>
      <c r="D437" s="146" t="s">
        <v>175</v>
      </c>
      <c r="E437" s="147" t="s">
        <v>1</v>
      </c>
      <c r="F437" s="148" t="s">
        <v>922</v>
      </c>
      <c r="H437" s="149">
        <v>3.5</v>
      </c>
      <c r="I437" s="150"/>
      <c r="L437" s="145"/>
      <c r="M437" s="151"/>
      <c r="T437" s="152"/>
      <c r="AT437" s="147" t="s">
        <v>175</v>
      </c>
      <c r="AU437" s="147" t="s">
        <v>99</v>
      </c>
      <c r="AV437" s="12" t="s">
        <v>99</v>
      </c>
      <c r="AW437" s="12" t="s">
        <v>32</v>
      </c>
      <c r="AX437" s="12" t="s">
        <v>77</v>
      </c>
      <c r="AY437" s="147" t="s">
        <v>154</v>
      </c>
    </row>
    <row r="438" spans="2:65" s="12" customFormat="1">
      <c r="B438" s="145"/>
      <c r="D438" s="146" t="s">
        <v>175</v>
      </c>
      <c r="E438" s="147" t="s">
        <v>1</v>
      </c>
      <c r="F438" s="148" t="s">
        <v>923</v>
      </c>
      <c r="H438" s="149">
        <v>11.1</v>
      </c>
      <c r="I438" s="150"/>
      <c r="L438" s="145"/>
      <c r="M438" s="151"/>
      <c r="T438" s="152"/>
      <c r="AT438" s="147" t="s">
        <v>175</v>
      </c>
      <c r="AU438" s="147" t="s">
        <v>99</v>
      </c>
      <c r="AV438" s="12" t="s">
        <v>99</v>
      </c>
      <c r="AW438" s="12" t="s">
        <v>32</v>
      </c>
      <c r="AX438" s="12" t="s">
        <v>77</v>
      </c>
      <c r="AY438" s="147" t="s">
        <v>154</v>
      </c>
    </row>
    <row r="439" spans="2:65" s="12" customFormat="1">
      <c r="B439" s="145"/>
      <c r="D439" s="146" t="s">
        <v>175</v>
      </c>
      <c r="E439" s="147" t="s">
        <v>1</v>
      </c>
      <c r="F439" s="148" t="s">
        <v>924</v>
      </c>
      <c r="H439" s="149">
        <v>9.25</v>
      </c>
      <c r="I439" s="150"/>
      <c r="L439" s="145"/>
      <c r="M439" s="151"/>
      <c r="T439" s="152"/>
      <c r="AT439" s="147" t="s">
        <v>175</v>
      </c>
      <c r="AU439" s="147" t="s">
        <v>99</v>
      </c>
      <c r="AV439" s="12" t="s">
        <v>99</v>
      </c>
      <c r="AW439" s="12" t="s">
        <v>32</v>
      </c>
      <c r="AX439" s="12" t="s">
        <v>77</v>
      </c>
      <c r="AY439" s="147" t="s">
        <v>154</v>
      </c>
    </row>
    <row r="440" spans="2:65" s="13" customFormat="1">
      <c r="B440" s="153"/>
      <c r="D440" s="146" t="s">
        <v>175</v>
      </c>
      <c r="E440" s="154" t="s">
        <v>1</v>
      </c>
      <c r="F440" s="155" t="s">
        <v>177</v>
      </c>
      <c r="H440" s="156">
        <v>124.17</v>
      </c>
      <c r="I440" s="157"/>
      <c r="L440" s="153"/>
      <c r="M440" s="158"/>
      <c r="T440" s="159"/>
      <c r="AT440" s="154" t="s">
        <v>175</v>
      </c>
      <c r="AU440" s="154" t="s">
        <v>99</v>
      </c>
      <c r="AV440" s="13" t="s">
        <v>161</v>
      </c>
      <c r="AW440" s="13" t="s">
        <v>32</v>
      </c>
      <c r="AX440" s="13" t="s">
        <v>85</v>
      </c>
      <c r="AY440" s="154" t="s">
        <v>154</v>
      </c>
    </row>
    <row r="441" spans="2:65" s="1" customFormat="1" ht="24.15" customHeight="1">
      <c r="B441" s="32"/>
      <c r="C441" s="160" t="s">
        <v>925</v>
      </c>
      <c r="D441" s="160" t="s">
        <v>270</v>
      </c>
      <c r="E441" s="161" t="s">
        <v>926</v>
      </c>
      <c r="F441" s="162" t="s">
        <v>927</v>
      </c>
      <c r="G441" s="163" t="s">
        <v>169</v>
      </c>
      <c r="H441" s="164">
        <v>105.336</v>
      </c>
      <c r="I441" s="165"/>
      <c r="J441" s="166">
        <f>ROUND(I441*H441,2)</f>
        <v>0</v>
      </c>
      <c r="K441" s="162" t="s">
        <v>160</v>
      </c>
      <c r="L441" s="167"/>
      <c r="M441" s="168" t="s">
        <v>1</v>
      </c>
      <c r="N441" s="169" t="s">
        <v>43</v>
      </c>
      <c r="P441" s="141">
        <f>O441*H441</f>
        <v>0</v>
      </c>
      <c r="Q441" s="141">
        <v>4.7999999999999996E-3</v>
      </c>
      <c r="R441" s="141">
        <f>Q441*H441</f>
        <v>0.50561279999999997</v>
      </c>
      <c r="S441" s="141">
        <v>0</v>
      </c>
      <c r="T441" s="142">
        <f>S441*H441</f>
        <v>0</v>
      </c>
      <c r="AR441" s="143" t="s">
        <v>355</v>
      </c>
      <c r="AT441" s="143" t="s">
        <v>270</v>
      </c>
      <c r="AU441" s="143" t="s">
        <v>99</v>
      </c>
      <c r="AY441" s="17" t="s">
        <v>154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99</v>
      </c>
      <c r="BK441" s="144">
        <f>ROUND(I441*H441,2)</f>
        <v>0</v>
      </c>
      <c r="BL441" s="17" t="s">
        <v>269</v>
      </c>
      <c r="BM441" s="143" t="s">
        <v>928</v>
      </c>
    </row>
    <row r="442" spans="2:65" s="12" customFormat="1">
      <c r="B442" s="145"/>
      <c r="D442" s="146" t="s">
        <v>175</v>
      </c>
      <c r="E442" s="147" t="s">
        <v>1</v>
      </c>
      <c r="F442" s="148" t="s">
        <v>929</v>
      </c>
      <c r="H442" s="149">
        <v>105.336</v>
      </c>
      <c r="I442" s="150"/>
      <c r="L442" s="145"/>
      <c r="M442" s="151"/>
      <c r="T442" s="152"/>
      <c r="AT442" s="147" t="s">
        <v>175</v>
      </c>
      <c r="AU442" s="147" t="s">
        <v>99</v>
      </c>
      <c r="AV442" s="12" t="s">
        <v>99</v>
      </c>
      <c r="AW442" s="12" t="s">
        <v>32</v>
      </c>
      <c r="AX442" s="12" t="s">
        <v>85</v>
      </c>
      <c r="AY442" s="147" t="s">
        <v>154</v>
      </c>
    </row>
    <row r="443" spans="2:65" s="1" customFormat="1" ht="24.15" customHeight="1">
      <c r="B443" s="32"/>
      <c r="C443" s="160" t="s">
        <v>930</v>
      </c>
      <c r="D443" s="160" t="s">
        <v>270</v>
      </c>
      <c r="E443" s="161" t="s">
        <v>585</v>
      </c>
      <c r="F443" s="162" t="s">
        <v>586</v>
      </c>
      <c r="G443" s="163" t="s">
        <v>169</v>
      </c>
      <c r="H443" s="164">
        <v>11.654999999999999</v>
      </c>
      <c r="I443" s="165"/>
      <c r="J443" s="166">
        <f>ROUND(I443*H443,2)</f>
        <v>0</v>
      </c>
      <c r="K443" s="162" t="s">
        <v>160</v>
      </c>
      <c r="L443" s="167"/>
      <c r="M443" s="168" t="s">
        <v>1</v>
      </c>
      <c r="N443" s="169" t="s">
        <v>43</v>
      </c>
      <c r="P443" s="141">
        <f>O443*H443</f>
        <v>0</v>
      </c>
      <c r="Q443" s="141">
        <v>1.5E-3</v>
      </c>
      <c r="R443" s="141">
        <f>Q443*H443</f>
        <v>1.7482499999999998E-2</v>
      </c>
      <c r="S443" s="141">
        <v>0</v>
      </c>
      <c r="T443" s="142">
        <f>S443*H443</f>
        <v>0</v>
      </c>
      <c r="AR443" s="143" t="s">
        <v>355</v>
      </c>
      <c r="AT443" s="143" t="s">
        <v>270</v>
      </c>
      <c r="AU443" s="143" t="s">
        <v>99</v>
      </c>
      <c r="AY443" s="17" t="s">
        <v>154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99</v>
      </c>
      <c r="BK443" s="144">
        <f>ROUND(I443*H443,2)</f>
        <v>0</v>
      </c>
      <c r="BL443" s="17" t="s">
        <v>269</v>
      </c>
      <c r="BM443" s="143" t="s">
        <v>931</v>
      </c>
    </row>
    <row r="444" spans="2:65" s="12" customFormat="1">
      <c r="B444" s="145"/>
      <c r="D444" s="146" t="s">
        <v>175</v>
      </c>
      <c r="E444" s="147" t="s">
        <v>1</v>
      </c>
      <c r="F444" s="148" t="s">
        <v>932</v>
      </c>
      <c r="H444" s="149">
        <v>11.654999999999999</v>
      </c>
      <c r="I444" s="150"/>
      <c r="L444" s="145"/>
      <c r="M444" s="151"/>
      <c r="T444" s="152"/>
      <c r="AT444" s="147" t="s">
        <v>175</v>
      </c>
      <c r="AU444" s="147" t="s">
        <v>99</v>
      </c>
      <c r="AV444" s="12" t="s">
        <v>99</v>
      </c>
      <c r="AW444" s="12" t="s">
        <v>32</v>
      </c>
      <c r="AX444" s="12" t="s">
        <v>85</v>
      </c>
      <c r="AY444" s="147" t="s">
        <v>154</v>
      </c>
    </row>
    <row r="445" spans="2:65" s="1" customFormat="1" ht="24.15" customHeight="1">
      <c r="B445" s="32"/>
      <c r="C445" s="160" t="s">
        <v>933</v>
      </c>
      <c r="D445" s="160" t="s">
        <v>270</v>
      </c>
      <c r="E445" s="161" t="s">
        <v>934</v>
      </c>
      <c r="F445" s="162" t="s">
        <v>935</v>
      </c>
      <c r="G445" s="163" t="s">
        <v>169</v>
      </c>
      <c r="H445" s="164">
        <v>3.6749999999999998</v>
      </c>
      <c r="I445" s="165"/>
      <c r="J445" s="166">
        <f>ROUND(I445*H445,2)</f>
        <v>0</v>
      </c>
      <c r="K445" s="162" t="s">
        <v>160</v>
      </c>
      <c r="L445" s="167"/>
      <c r="M445" s="168" t="s">
        <v>1</v>
      </c>
      <c r="N445" s="169" t="s">
        <v>43</v>
      </c>
      <c r="P445" s="141">
        <f>O445*H445</f>
        <v>0</v>
      </c>
      <c r="Q445" s="141">
        <v>2.3999999999999998E-3</v>
      </c>
      <c r="R445" s="141">
        <f>Q445*H445</f>
        <v>8.819999999999998E-3</v>
      </c>
      <c r="S445" s="141">
        <v>0</v>
      </c>
      <c r="T445" s="142">
        <f>S445*H445</f>
        <v>0</v>
      </c>
      <c r="AR445" s="143" t="s">
        <v>355</v>
      </c>
      <c r="AT445" s="143" t="s">
        <v>270</v>
      </c>
      <c r="AU445" s="143" t="s">
        <v>99</v>
      </c>
      <c r="AY445" s="17" t="s">
        <v>154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99</v>
      </c>
      <c r="BK445" s="144">
        <f>ROUND(I445*H445,2)</f>
        <v>0</v>
      </c>
      <c r="BL445" s="17" t="s">
        <v>269</v>
      </c>
      <c r="BM445" s="143" t="s">
        <v>936</v>
      </c>
    </row>
    <row r="446" spans="2:65" s="12" customFormat="1">
      <c r="B446" s="145"/>
      <c r="D446" s="146" t="s">
        <v>175</v>
      </c>
      <c r="E446" s="147" t="s">
        <v>1</v>
      </c>
      <c r="F446" s="148" t="s">
        <v>937</v>
      </c>
      <c r="H446" s="149">
        <v>3.6749999999999998</v>
      </c>
      <c r="I446" s="150"/>
      <c r="L446" s="145"/>
      <c r="M446" s="151"/>
      <c r="T446" s="152"/>
      <c r="AT446" s="147" t="s">
        <v>175</v>
      </c>
      <c r="AU446" s="147" t="s">
        <v>99</v>
      </c>
      <c r="AV446" s="12" t="s">
        <v>99</v>
      </c>
      <c r="AW446" s="12" t="s">
        <v>32</v>
      </c>
      <c r="AX446" s="12" t="s">
        <v>85</v>
      </c>
      <c r="AY446" s="147" t="s">
        <v>154</v>
      </c>
    </row>
    <row r="447" spans="2:65" s="1" customFormat="1" ht="24.15" customHeight="1">
      <c r="B447" s="32"/>
      <c r="C447" s="160" t="s">
        <v>938</v>
      </c>
      <c r="D447" s="160" t="s">
        <v>270</v>
      </c>
      <c r="E447" s="161" t="s">
        <v>939</v>
      </c>
      <c r="F447" s="162" t="s">
        <v>940</v>
      </c>
      <c r="G447" s="163" t="s">
        <v>169</v>
      </c>
      <c r="H447" s="164">
        <v>9.7129999999999992</v>
      </c>
      <c r="I447" s="165"/>
      <c r="J447" s="166">
        <f>ROUND(I447*H447,2)</f>
        <v>0</v>
      </c>
      <c r="K447" s="162" t="s">
        <v>160</v>
      </c>
      <c r="L447" s="167"/>
      <c r="M447" s="168" t="s">
        <v>1</v>
      </c>
      <c r="N447" s="169" t="s">
        <v>43</v>
      </c>
      <c r="P447" s="141">
        <f>O447*H447</f>
        <v>0</v>
      </c>
      <c r="Q447" s="141">
        <v>1.5E-3</v>
      </c>
      <c r="R447" s="141">
        <f>Q447*H447</f>
        <v>1.4569499999999999E-2</v>
      </c>
      <c r="S447" s="141">
        <v>0</v>
      </c>
      <c r="T447" s="142">
        <f>S447*H447</f>
        <v>0</v>
      </c>
      <c r="AR447" s="143" t="s">
        <v>355</v>
      </c>
      <c r="AT447" s="143" t="s">
        <v>270</v>
      </c>
      <c r="AU447" s="143" t="s">
        <v>99</v>
      </c>
      <c r="AY447" s="17" t="s">
        <v>154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99</v>
      </c>
      <c r="BK447" s="144">
        <f>ROUND(I447*H447,2)</f>
        <v>0</v>
      </c>
      <c r="BL447" s="17" t="s">
        <v>269</v>
      </c>
      <c r="BM447" s="143" t="s">
        <v>941</v>
      </c>
    </row>
    <row r="448" spans="2:65" s="12" customFormat="1">
      <c r="B448" s="145"/>
      <c r="D448" s="146" t="s">
        <v>175</v>
      </c>
      <c r="E448" s="147" t="s">
        <v>1</v>
      </c>
      <c r="F448" s="148" t="s">
        <v>942</v>
      </c>
      <c r="H448" s="149">
        <v>9.7129999999999992</v>
      </c>
      <c r="I448" s="150"/>
      <c r="L448" s="145"/>
      <c r="M448" s="151"/>
      <c r="T448" s="152"/>
      <c r="AT448" s="147" t="s">
        <v>175</v>
      </c>
      <c r="AU448" s="147" t="s">
        <v>99</v>
      </c>
      <c r="AV448" s="12" t="s">
        <v>99</v>
      </c>
      <c r="AW448" s="12" t="s">
        <v>32</v>
      </c>
      <c r="AX448" s="12" t="s">
        <v>85</v>
      </c>
      <c r="AY448" s="147" t="s">
        <v>154</v>
      </c>
    </row>
    <row r="449" spans="2:65" s="1" customFormat="1" ht="33" customHeight="1">
      <c r="B449" s="32"/>
      <c r="C449" s="132" t="s">
        <v>943</v>
      </c>
      <c r="D449" s="132" t="s">
        <v>156</v>
      </c>
      <c r="E449" s="133" t="s">
        <v>944</v>
      </c>
      <c r="F449" s="134" t="s">
        <v>945</v>
      </c>
      <c r="G449" s="135" t="s">
        <v>169</v>
      </c>
      <c r="H449" s="136">
        <v>309.69200000000001</v>
      </c>
      <c r="I449" s="137"/>
      <c r="J449" s="138">
        <f>ROUND(I449*H449,2)</f>
        <v>0</v>
      </c>
      <c r="K449" s="134" t="s">
        <v>160</v>
      </c>
      <c r="L449" s="32"/>
      <c r="M449" s="139" t="s">
        <v>1</v>
      </c>
      <c r="N449" s="140" t="s">
        <v>43</v>
      </c>
      <c r="P449" s="141">
        <f>O449*H449</f>
        <v>0</v>
      </c>
      <c r="Q449" s="141">
        <v>1.2E-4</v>
      </c>
      <c r="R449" s="141">
        <f>Q449*H449</f>
        <v>3.7163040000000001E-2</v>
      </c>
      <c r="S449" s="141">
        <v>0</v>
      </c>
      <c r="T449" s="142">
        <f>S449*H449</f>
        <v>0</v>
      </c>
      <c r="AR449" s="143" t="s">
        <v>269</v>
      </c>
      <c r="AT449" s="143" t="s">
        <v>156</v>
      </c>
      <c r="AU449" s="143" t="s">
        <v>99</v>
      </c>
      <c r="AY449" s="17" t="s">
        <v>154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99</v>
      </c>
      <c r="BK449" s="144">
        <f>ROUND(I449*H449,2)</f>
        <v>0</v>
      </c>
      <c r="BL449" s="17" t="s">
        <v>269</v>
      </c>
      <c r="BM449" s="143" t="s">
        <v>946</v>
      </c>
    </row>
    <row r="450" spans="2:65" s="12" customFormat="1">
      <c r="B450" s="145"/>
      <c r="D450" s="146" t="s">
        <v>175</v>
      </c>
      <c r="E450" s="147" t="s">
        <v>1</v>
      </c>
      <c r="F450" s="148" t="s">
        <v>947</v>
      </c>
      <c r="H450" s="149">
        <v>309.69200000000001</v>
      </c>
      <c r="I450" s="150"/>
      <c r="L450" s="145"/>
      <c r="M450" s="151"/>
      <c r="T450" s="152"/>
      <c r="AT450" s="147" t="s">
        <v>175</v>
      </c>
      <c r="AU450" s="147" t="s">
        <v>99</v>
      </c>
      <c r="AV450" s="12" t="s">
        <v>99</v>
      </c>
      <c r="AW450" s="12" t="s">
        <v>32</v>
      </c>
      <c r="AX450" s="12" t="s">
        <v>85</v>
      </c>
      <c r="AY450" s="147" t="s">
        <v>154</v>
      </c>
    </row>
    <row r="451" spans="2:65" s="1" customFormat="1" ht="24.15" customHeight="1">
      <c r="B451" s="32"/>
      <c r="C451" s="160" t="s">
        <v>948</v>
      </c>
      <c r="D451" s="160" t="s">
        <v>270</v>
      </c>
      <c r="E451" s="161" t="s">
        <v>949</v>
      </c>
      <c r="F451" s="162" t="s">
        <v>950</v>
      </c>
      <c r="G451" s="163" t="s">
        <v>169</v>
      </c>
      <c r="H451" s="164">
        <v>157.94300000000001</v>
      </c>
      <c r="I451" s="165"/>
      <c r="J451" s="166">
        <f>ROUND(I451*H451,2)</f>
        <v>0</v>
      </c>
      <c r="K451" s="162" t="s">
        <v>160</v>
      </c>
      <c r="L451" s="167"/>
      <c r="M451" s="168" t="s">
        <v>1</v>
      </c>
      <c r="N451" s="169" t="s">
        <v>43</v>
      </c>
      <c r="P451" s="141">
        <f>O451*H451</f>
        <v>0</v>
      </c>
      <c r="Q451" s="141">
        <v>3.7499999999999999E-3</v>
      </c>
      <c r="R451" s="141">
        <f>Q451*H451</f>
        <v>0.59228625000000001</v>
      </c>
      <c r="S451" s="141">
        <v>0</v>
      </c>
      <c r="T451" s="142">
        <f>S451*H451</f>
        <v>0</v>
      </c>
      <c r="AR451" s="143" t="s">
        <v>355</v>
      </c>
      <c r="AT451" s="143" t="s">
        <v>270</v>
      </c>
      <c r="AU451" s="143" t="s">
        <v>99</v>
      </c>
      <c r="AY451" s="17" t="s">
        <v>154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99</v>
      </c>
      <c r="BK451" s="144">
        <f>ROUND(I451*H451,2)</f>
        <v>0</v>
      </c>
      <c r="BL451" s="17" t="s">
        <v>269</v>
      </c>
      <c r="BM451" s="143" t="s">
        <v>951</v>
      </c>
    </row>
    <row r="452" spans="2:65" s="12" customFormat="1">
      <c r="B452" s="145"/>
      <c r="D452" s="146" t="s">
        <v>175</v>
      </c>
      <c r="E452" s="147" t="s">
        <v>1</v>
      </c>
      <c r="F452" s="148" t="s">
        <v>952</v>
      </c>
      <c r="H452" s="149">
        <v>157.94300000000001</v>
      </c>
      <c r="I452" s="150"/>
      <c r="L452" s="145"/>
      <c r="M452" s="151"/>
      <c r="T452" s="152"/>
      <c r="AT452" s="147" t="s">
        <v>175</v>
      </c>
      <c r="AU452" s="147" t="s">
        <v>99</v>
      </c>
      <c r="AV452" s="12" t="s">
        <v>99</v>
      </c>
      <c r="AW452" s="12" t="s">
        <v>32</v>
      </c>
      <c r="AX452" s="12" t="s">
        <v>85</v>
      </c>
      <c r="AY452" s="147" t="s">
        <v>154</v>
      </c>
    </row>
    <row r="453" spans="2:65" s="1" customFormat="1" ht="24.15" customHeight="1">
      <c r="B453" s="32"/>
      <c r="C453" s="160" t="s">
        <v>953</v>
      </c>
      <c r="D453" s="160" t="s">
        <v>270</v>
      </c>
      <c r="E453" s="161" t="s">
        <v>954</v>
      </c>
      <c r="F453" s="162" t="s">
        <v>955</v>
      </c>
      <c r="G453" s="163" t="s">
        <v>169</v>
      </c>
      <c r="H453" s="164">
        <v>157.94300000000001</v>
      </c>
      <c r="I453" s="165"/>
      <c r="J453" s="166">
        <f>ROUND(I453*H453,2)</f>
        <v>0</v>
      </c>
      <c r="K453" s="162" t="s">
        <v>160</v>
      </c>
      <c r="L453" s="167"/>
      <c r="M453" s="168" t="s">
        <v>1</v>
      </c>
      <c r="N453" s="169" t="s">
        <v>43</v>
      </c>
      <c r="P453" s="141">
        <f>O453*H453</f>
        <v>0</v>
      </c>
      <c r="Q453" s="141">
        <v>5.0000000000000001E-3</v>
      </c>
      <c r="R453" s="141">
        <f>Q453*H453</f>
        <v>0.78971500000000006</v>
      </c>
      <c r="S453" s="141">
        <v>0</v>
      </c>
      <c r="T453" s="142">
        <f>S453*H453</f>
        <v>0</v>
      </c>
      <c r="AR453" s="143" t="s">
        <v>355</v>
      </c>
      <c r="AT453" s="143" t="s">
        <v>270</v>
      </c>
      <c r="AU453" s="143" t="s">
        <v>99</v>
      </c>
      <c r="AY453" s="17" t="s">
        <v>154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99</v>
      </c>
      <c r="BK453" s="144">
        <f>ROUND(I453*H453,2)</f>
        <v>0</v>
      </c>
      <c r="BL453" s="17" t="s">
        <v>269</v>
      </c>
      <c r="BM453" s="143" t="s">
        <v>956</v>
      </c>
    </row>
    <row r="454" spans="2:65" s="12" customFormat="1">
      <c r="B454" s="145"/>
      <c r="D454" s="146" t="s">
        <v>175</v>
      </c>
      <c r="E454" s="147" t="s">
        <v>1</v>
      </c>
      <c r="F454" s="148" t="s">
        <v>952</v>
      </c>
      <c r="H454" s="149">
        <v>157.94300000000001</v>
      </c>
      <c r="I454" s="150"/>
      <c r="L454" s="145"/>
      <c r="M454" s="151"/>
      <c r="T454" s="152"/>
      <c r="AT454" s="147" t="s">
        <v>175</v>
      </c>
      <c r="AU454" s="147" t="s">
        <v>99</v>
      </c>
      <c r="AV454" s="12" t="s">
        <v>99</v>
      </c>
      <c r="AW454" s="12" t="s">
        <v>32</v>
      </c>
      <c r="AX454" s="12" t="s">
        <v>85</v>
      </c>
      <c r="AY454" s="147" t="s">
        <v>154</v>
      </c>
    </row>
    <row r="455" spans="2:65" s="1" customFormat="1" ht="33" customHeight="1">
      <c r="B455" s="32"/>
      <c r="C455" s="132" t="s">
        <v>957</v>
      </c>
      <c r="D455" s="132" t="s">
        <v>156</v>
      </c>
      <c r="E455" s="133" t="s">
        <v>944</v>
      </c>
      <c r="F455" s="134" t="s">
        <v>945</v>
      </c>
      <c r="G455" s="135" t="s">
        <v>169</v>
      </c>
      <c r="H455" s="136">
        <v>44.4</v>
      </c>
      <c r="I455" s="137"/>
      <c r="J455" s="138">
        <f>ROUND(I455*H455,2)</f>
        <v>0</v>
      </c>
      <c r="K455" s="134" t="s">
        <v>160</v>
      </c>
      <c r="L455" s="32"/>
      <c r="M455" s="139" t="s">
        <v>1</v>
      </c>
      <c r="N455" s="140" t="s">
        <v>43</v>
      </c>
      <c r="P455" s="141">
        <f>O455*H455</f>
        <v>0</v>
      </c>
      <c r="Q455" s="141">
        <v>1.2E-4</v>
      </c>
      <c r="R455" s="141">
        <f>Q455*H455</f>
        <v>5.3280000000000003E-3</v>
      </c>
      <c r="S455" s="141">
        <v>0</v>
      </c>
      <c r="T455" s="142">
        <f>S455*H455</f>
        <v>0</v>
      </c>
      <c r="AR455" s="143" t="s">
        <v>269</v>
      </c>
      <c r="AT455" s="143" t="s">
        <v>156</v>
      </c>
      <c r="AU455" s="143" t="s">
        <v>99</v>
      </c>
      <c r="AY455" s="17" t="s">
        <v>154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99</v>
      </c>
      <c r="BK455" s="144">
        <f>ROUND(I455*H455,2)</f>
        <v>0</v>
      </c>
      <c r="BL455" s="17" t="s">
        <v>269</v>
      </c>
      <c r="BM455" s="143" t="s">
        <v>958</v>
      </c>
    </row>
    <row r="456" spans="2:65" s="12" customFormat="1">
      <c r="B456" s="145"/>
      <c r="D456" s="146" t="s">
        <v>175</v>
      </c>
      <c r="E456" s="147" t="s">
        <v>1</v>
      </c>
      <c r="F456" s="148" t="s">
        <v>959</v>
      </c>
      <c r="H456" s="149">
        <v>44.4</v>
      </c>
      <c r="I456" s="150"/>
      <c r="L456" s="145"/>
      <c r="M456" s="151"/>
      <c r="T456" s="152"/>
      <c r="AT456" s="147" t="s">
        <v>175</v>
      </c>
      <c r="AU456" s="147" t="s">
        <v>99</v>
      </c>
      <c r="AV456" s="12" t="s">
        <v>99</v>
      </c>
      <c r="AW456" s="12" t="s">
        <v>32</v>
      </c>
      <c r="AX456" s="12" t="s">
        <v>85</v>
      </c>
      <c r="AY456" s="147" t="s">
        <v>154</v>
      </c>
    </row>
    <row r="457" spans="2:65" s="1" customFormat="1" ht="24.15" customHeight="1">
      <c r="B457" s="32"/>
      <c r="C457" s="160" t="s">
        <v>960</v>
      </c>
      <c r="D457" s="160" t="s">
        <v>270</v>
      </c>
      <c r="E457" s="161" t="s">
        <v>961</v>
      </c>
      <c r="F457" s="162" t="s">
        <v>962</v>
      </c>
      <c r="G457" s="163" t="s">
        <v>169</v>
      </c>
      <c r="H457" s="164">
        <v>15.096</v>
      </c>
      <c r="I457" s="165"/>
      <c r="J457" s="166">
        <f>ROUND(I457*H457,2)</f>
        <v>0</v>
      </c>
      <c r="K457" s="162" t="s">
        <v>160</v>
      </c>
      <c r="L457" s="167"/>
      <c r="M457" s="168" t="s">
        <v>1</v>
      </c>
      <c r="N457" s="169" t="s">
        <v>43</v>
      </c>
      <c r="P457" s="141">
        <f>O457*H457</f>
        <v>0</v>
      </c>
      <c r="Q457" s="141">
        <v>3.0000000000000001E-3</v>
      </c>
      <c r="R457" s="141">
        <f>Q457*H457</f>
        <v>4.5288000000000002E-2</v>
      </c>
      <c r="S457" s="141">
        <v>0</v>
      </c>
      <c r="T457" s="142">
        <f>S457*H457</f>
        <v>0</v>
      </c>
      <c r="AR457" s="143" t="s">
        <v>355</v>
      </c>
      <c r="AT457" s="143" t="s">
        <v>270</v>
      </c>
      <c r="AU457" s="143" t="s">
        <v>99</v>
      </c>
      <c r="AY457" s="17" t="s">
        <v>154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99</v>
      </c>
      <c r="BK457" s="144">
        <f>ROUND(I457*H457,2)</f>
        <v>0</v>
      </c>
      <c r="BL457" s="17" t="s">
        <v>269</v>
      </c>
      <c r="BM457" s="143" t="s">
        <v>963</v>
      </c>
    </row>
    <row r="458" spans="2:65" s="12" customFormat="1">
      <c r="B458" s="145"/>
      <c r="D458" s="146" t="s">
        <v>175</v>
      </c>
      <c r="E458" s="147" t="s">
        <v>1</v>
      </c>
      <c r="F458" s="148" t="s">
        <v>964</v>
      </c>
      <c r="H458" s="149">
        <v>15.096</v>
      </c>
      <c r="I458" s="150"/>
      <c r="L458" s="145"/>
      <c r="M458" s="151"/>
      <c r="T458" s="152"/>
      <c r="AT458" s="147" t="s">
        <v>175</v>
      </c>
      <c r="AU458" s="147" t="s">
        <v>99</v>
      </c>
      <c r="AV458" s="12" t="s">
        <v>99</v>
      </c>
      <c r="AW458" s="12" t="s">
        <v>32</v>
      </c>
      <c r="AX458" s="12" t="s">
        <v>85</v>
      </c>
      <c r="AY458" s="147" t="s">
        <v>154</v>
      </c>
    </row>
    <row r="459" spans="2:65" s="1" customFormat="1" ht="24.15" customHeight="1">
      <c r="B459" s="32"/>
      <c r="C459" s="160" t="s">
        <v>965</v>
      </c>
      <c r="D459" s="160" t="s">
        <v>270</v>
      </c>
      <c r="E459" s="161" t="s">
        <v>966</v>
      </c>
      <c r="F459" s="162" t="s">
        <v>967</v>
      </c>
      <c r="G459" s="163" t="s">
        <v>169</v>
      </c>
      <c r="H459" s="164">
        <v>15.096</v>
      </c>
      <c r="I459" s="165"/>
      <c r="J459" s="166">
        <f>ROUND(I459*H459,2)</f>
        <v>0</v>
      </c>
      <c r="K459" s="162" t="s">
        <v>160</v>
      </c>
      <c r="L459" s="167"/>
      <c r="M459" s="168" t="s">
        <v>1</v>
      </c>
      <c r="N459" s="169" t="s">
        <v>43</v>
      </c>
      <c r="P459" s="141">
        <f>O459*H459</f>
        <v>0</v>
      </c>
      <c r="Q459" s="141">
        <v>3.5999999999999999E-3</v>
      </c>
      <c r="R459" s="141">
        <f>Q459*H459</f>
        <v>5.4345600000000001E-2</v>
      </c>
      <c r="S459" s="141">
        <v>0</v>
      </c>
      <c r="T459" s="142">
        <f>S459*H459</f>
        <v>0</v>
      </c>
      <c r="AR459" s="143" t="s">
        <v>355</v>
      </c>
      <c r="AT459" s="143" t="s">
        <v>270</v>
      </c>
      <c r="AU459" s="143" t="s">
        <v>99</v>
      </c>
      <c r="AY459" s="17" t="s">
        <v>154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99</v>
      </c>
      <c r="BK459" s="144">
        <f>ROUND(I459*H459,2)</f>
        <v>0</v>
      </c>
      <c r="BL459" s="17" t="s">
        <v>269</v>
      </c>
      <c r="BM459" s="143" t="s">
        <v>968</v>
      </c>
    </row>
    <row r="460" spans="2:65" s="12" customFormat="1">
      <c r="B460" s="145"/>
      <c r="D460" s="146" t="s">
        <v>175</v>
      </c>
      <c r="E460" s="147" t="s">
        <v>1</v>
      </c>
      <c r="F460" s="148" t="s">
        <v>964</v>
      </c>
      <c r="H460" s="149">
        <v>15.096</v>
      </c>
      <c r="I460" s="150"/>
      <c r="L460" s="145"/>
      <c r="M460" s="151"/>
      <c r="T460" s="152"/>
      <c r="AT460" s="147" t="s">
        <v>175</v>
      </c>
      <c r="AU460" s="147" t="s">
        <v>99</v>
      </c>
      <c r="AV460" s="12" t="s">
        <v>99</v>
      </c>
      <c r="AW460" s="12" t="s">
        <v>32</v>
      </c>
      <c r="AX460" s="12" t="s">
        <v>85</v>
      </c>
      <c r="AY460" s="147" t="s">
        <v>154</v>
      </c>
    </row>
    <row r="461" spans="2:65" s="1" customFormat="1" ht="21.75" customHeight="1">
      <c r="B461" s="32"/>
      <c r="C461" s="160" t="s">
        <v>969</v>
      </c>
      <c r="D461" s="160" t="s">
        <v>270</v>
      </c>
      <c r="E461" s="161" t="s">
        <v>970</v>
      </c>
      <c r="F461" s="162" t="s">
        <v>971</v>
      </c>
      <c r="G461" s="163" t="s">
        <v>169</v>
      </c>
      <c r="H461" s="164">
        <v>15.096</v>
      </c>
      <c r="I461" s="165"/>
      <c r="J461" s="166">
        <f>ROUND(I461*H461,2)</f>
        <v>0</v>
      </c>
      <c r="K461" s="162" t="s">
        <v>160</v>
      </c>
      <c r="L461" s="167"/>
      <c r="M461" s="168" t="s">
        <v>1</v>
      </c>
      <c r="N461" s="169" t="s">
        <v>43</v>
      </c>
      <c r="P461" s="141">
        <f>O461*H461</f>
        <v>0</v>
      </c>
      <c r="Q461" s="141">
        <v>3.5000000000000001E-3</v>
      </c>
      <c r="R461" s="141">
        <f>Q461*H461</f>
        <v>5.2836000000000001E-2</v>
      </c>
      <c r="S461" s="141">
        <v>0</v>
      </c>
      <c r="T461" s="142">
        <f>S461*H461</f>
        <v>0</v>
      </c>
      <c r="AR461" s="143" t="s">
        <v>355</v>
      </c>
      <c r="AT461" s="143" t="s">
        <v>270</v>
      </c>
      <c r="AU461" s="143" t="s">
        <v>99</v>
      </c>
      <c r="AY461" s="17" t="s">
        <v>154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99</v>
      </c>
      <c r="BK461" s="144">
        <f>ROUND(I461*H461,2)</f>
        <v>0</v>
      </c>
      <c r="BL461" s="17" t="s">
        <v>269</v>
      </c>
      <c r="BM461" s="143" t="s">
        <v>972</v>
      </c>
    </row>
    <row r="462" spans="2:65" s="12" customFormat="1">
      <c r="B462" s="145"/>
      <c r="D462" s="146" t="s">
        <v>175</v>
      </c>
      <c r="E462" s="147" t="s">
        <v>1</v>
      </c>
      <c r="F462" s="148" t="s">
        <v>964</v>
      </c>
      <c r="H462" s="149">
        <v>15.096</v>
      </c>
      <c r="I462" s="150"/>
      <c r="L462" s="145"/>
      <c r="M462" s="151"/>
      <c r="T462" s="152"/>
      <c r="AT462" s="147" t="s">
        <v>175</v>
      </c>
      <c r="AU462" s="147" t="s">
        <v>99</v>
      </c>
      <c r="AV462" s="12" t="s">
        <v>99</v>
      </c>
      <c r="AW462" s="12" t="s">
        <v>32</v>
      </c>
      <c r="AX462" s="12" t="s">
        <v>85</v>
      </c>
      <c r="AY462" s="147" t="s">
        <v>154</v>
      </c>
    </row>
    <row r="463" spans="2:65" s="1" customFormat="1" ht="37.950000000000003" customHeight="1">
      <c r="B463" s="32"/>
      <c r="C463" s="132" t="s">
        <v>973</v>
      </c>
      <c r="D463" s="132" t="s">
        <v>156</v>
      </c>
      <c r="E463" s="133" t="s">
        <v>974</v>
      </c>
      <c r="F463" s="134" t="s">
        <v>975</v>
      </c>
      <c r="G463" s="135" t="s">
        <v>169</v>
      </c>
      <c r="H463" s="136">
        <v>746.93399999999997</v>
      </c>
      <c r="I463" s="137"/>
      <c r="J463" s="138">
        <f>ROUND(I463*H463,2)</f>
        <v>0</v>
      </c>
      <c r="K463" s="134" t="s">
        <v>160</v>
      </c>
      <c r="L463" s="32"/>
      <c r="M463" s="139" t="s">
        <v>1</v>
      </c>
      <c r="N463" s="140" t="s">
        <v>43</v>
      </c>
      <c r="P463" s="141">
        <f>O463*H463</f>
        <v>0</v>
      </c>
      <c r="Q463" s="141">
        <v>1.7000000000000001E-4</v>
      </c>
      <c r="R463" s="141">
        <f>Q463*H463</f>
        <v>0.12697878000000001</v>
      </c>
      <c r="S463" s="141">
        <v>0</v>
      </c>
      <c r="T463" s="142">
        <f>S463*H463</f>
        <v>0</v>
      </c>
      <c r="AR463" s="143" t="s">
        <v>269</v>
      </c>
      <c r="AT463" s="143" t="s">
        <v>156</v>
      </c>
      <c r="AU463" s="143" t="s">
        <v>99</v>
      </c>
      <c r="AY463" s="17" t="s">
        <v>154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99</v>
      </c>
      <c r="BK463" s="144">
        <f>ROUND(I463*H463,2)</f>
        <v>0</v>
      </c>
      <c r="BL463" s="17" t="s">
        <v>269</v>
      </c>
      <c r="BM463" s="143" t="s">
        <v>976</v>
      </c>
    </row>
    <row r="464" spans="2:65" s="1" customFormat="1" ht="37.950000000000003" customHeight="1">
      <c r="B464" s="32"/>
      <c r="C464" s="160" t="s">
        <v>977</v>
      </c>
      <c r="D464" s="160" t="s">
        <v>270</v>
      </c>
      <c r="E464" s="161" t="s">
        <v>978</v>
      </c>
      <c r="F464" s="162" t="s">
        <v>979</v>
      </c>
      <c r="G464" s="163" t="s">
        <v>169</v>
      </c>
      <c r="H464" s="164">
        <v>761.87300000000005</v>
      </c>
      <c r="I464" s="165"/>
      <c r="J464" s="166">
        <f>ROUND(I464*H464,2)</f>
        <v>0</v>
      </c>
      <c r="K464" s="162" t="s">
        <v>160</v>
      </c>
      <c r="L464" s="167"/>
      <c r="M464" s="168" t="s">
        <v>1</v>
      </c>
      <c r="N464" s="169" t="s">
        <v>43</v>
      </c>
      <c r="P464" s="141">
        <f>O464*H464</f>
        <v>0</v>
      </c>
      <c r="Q464" s="141">
        <v>5.4000000000000003E-3</v>
      </c>
      <c r="R464" s="141">
        <f>Q464*H464</f>
        <v>4.1141142000000004</v>
      </c>
      <c r="S464" s="141">
        <v>0</v>
      </c>
      <c r="T464" s="142">
        <f>S464*H464</f>
        <v>0</v>
      </c>
      <c r="AR464" s="143" t="s">
        <v>355</v>
      </c>
      <c r="AT464" s="143" t="s">
        <v>270</v>
      </c>
      <c r="AU464" s="143" t="s">
        <v>99</v>
      </c>
      <c r="AY464" s="17" t="s">
        <v>154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7" t="s">
        <v>99</v>
      </c>
      <c r="BK464" s="144">
        <f>ROUND(I464*H464,2)</f>
        <v>0</v>
      </c>
      <c r="BL464" s="17" t="s">
        <v>269</v>
      </c>
      <c r="BM464" s="143" t="s">
        <v>980</v>
      </c>
    </row>
    <row r="465" spans="2:65" s="12" customFormat="1">
      <c r="B465" s="145"/>
      <c r="D465" s="146" t="s">
        <v>175</v>
      </c>
      <c r="E465" s="147" t="s">
        <v>1</v>
      </c>
      <c r="F465" s="148" t="s">
        <v>981</v>
      </c>
      <c r="H465" s="149">
        <v>761.87300000000005</v>
      </c>
      <c r="I465" s="150"/>
      <c r="L465" s="145"/>
      <c r="M465" s="151"/>
      <c r="T465" s="152"/>
      <c r="AT465" s="147" t="s">
        <v>175</v>
      </c>
      <c r="AU465" s="147" t="s">
        <v>99</v>
      </c>
      <c r="AV465" s="12" t="s">
        <v>99</v>
      </c>
      <c r="AW465" s="12" t="s">
        <v>32</v>
      </c>
      <c r="AX465" s="12" t="s">
        <v>85</v>
      </c>
      <c r="AY465" s="147" t="s">
        <v>154</v>
      </c>
    </row>
    <row r="466" spans="2:65" s="1" customFormat="1" ht="37.950000000000003" customHeight="1">
      <c r="B466" s="32"/>
      <c r="C466" s="132" t="s">
        <v>982</v>
      </c>
      <c r="D466" s="132" t="s">
        <v>156</v>
      </c>
      <c r="E466" s="133" t="s">
        <v>983</v>
      </c>
      <c r="F466" s="134" t="s">
        <v>984</v>
      </c>
      <c r="G466" s="135" t="s">
        <v>169</v>
      </c>
      <c r="H466" s="136">
        <v>746.93399999999997</v>
      </c>
      <c r="I466" s="137"/>
      <c r="J466" s="138">
        <f>ROUND(I466*H466,2)</f>
        <v>0</v>
      </c>
      <c r="K466" s="134" t="s">
        <v>160</v>
      </c>
      <c r="L466" s="32"/>
      <c r="M466" s="139" t="s">
        <v>1</v>
      </c>
      <c r="N466" s="140" t="s">
        <v>43</v>
      </c>
      <c r="P466" s="141">
        <f>O466*H466</f>
        <v>0</v>
      </c>
      <c r="Q466" s="141">
        <v>1.1E-4</v>
      </c>
      <c r="R466" s="141">
        <f>Q466*H466</f>
        <v>8.2162739999999998E-2</v>
      </c>
      <c r="S466" s="141">
        <v>0</v>
      </c>
      <c r="T466" s="142">
        <f>S466*H466</f>
        <v>0</v>
      </c>
      <c r="AR466" s="143" t="s">
        <v>269</v>
      </c>
      <c r="AT466" s="143" t="s">
        <v>156</v>
      </c>
      <c r="AU466" s="143" t="s">
        <v>99</v>
      </c>
      <c r="AY466" s="17" t="s">
        <v>154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99</v>
      </c>
      <c r="BK466" s="144">
        <f>ROUND(I466*H466,2)</f>
        <v>0</v>
      </c>
      <c r="BL466" s="17" t="s">
        <v>269</v>
      </c>
      <c r="BM466" s="143" t="s">
        <v>985</v>
      </c>
    </row>
    <row r="467" spans="2:65" s="1" customFormat="1" ht="16.5" customHeight="1">
      <c r="B467" s="32"/>
      <c r="C467" s="160" t="s">
        <v>986</v>
      </c>
      <c r="D467" s="160" t="s">
        <v>270</v>
      </c>
      <c r="E467" s="161" t="s">
        <v>987</v>
      </c>
      <c r="F467" s="162" t="s">
        <v>988</v>
      </c>
      <c r="G467" s="163" t="s">
        <v>169</v>
      </c>
      <c r="H467" s="164">
        <v>761.87300000000005</v>
      </c>
      <c r="I467" s="165"/>
      <c r="J467" s="166">
        <f>ROUND(I467*H467,2)</f>
        <v>0</v>
      </c>
      <c r="K467" s="162" t="s">
        <v>160</v>
      </c>
      <c r="L467" s="167"/>
      <c r="M467" s="168" t="s">
        <v>1</v>
      </c>
      <c r="N467" s="169" t="s">
        <v>43</v>
      </c>
      <c r="P467" s="141">
        <f>O467*H467</f>
        <v>0</v>
      </c>
      <c r="Q467" s="141">
        <v>3.4000000000000002E-2</v>
      </c>
      <c r="R467" s="141">
        <f>Q467*H467</f>
        <v>25.903682000000003</v>
      </c>
      <c r="S467" s="141">
        <v>0</v>
      </c>
      <c r="T467" s="142">
        <f>S467*H467</f>
        <v>0</v>
      </c>
      <c r="AR467" s="143" t="s">
        <v>355</v>
      </c>
      <c r="AT467" s="143" t="s">
        <v>270</v>
      </c>
      <c r="AU467" s="143" t="s">
        <v>99</v>
      </c>
      <c r="AY467" s="17" t="s">
        <v>154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99</v>
      </c>
      <c r="BK467" s="144">
        <f>ROUND(I467*H467,2)</f>
        <v>0</v>
      </c>
      <c r="BL467" s="17" t="s">
        <v>269</v>
      </c>
      <c r="BM467" s="143" t="s">
        <v>989</v>
      </c>
    </row>
    <row r="468" spans="2:65" s="12" customFormat="1">
      <c r="B468" s="145"/>
      <c r="D468" s="146" t="s">
        <v>175</v>
      </c>
      <c r="E468" s="147" t="s">
        <v>1</v>
      </c>
      <c r="F468" s="148" t="s">
        <v>981</v>
      </c>
      <c r="H468" s="149">
        <v>761.87300000000005</v>
      </c>
      <c r="I468" s="150"/>
      <c r="L468" s="145"/>
      <c r="M468" s="151"/>
      <c r="T468" s="152"/>
      <c r="AT468" s="147" t="s">
        <v>175</v>
      </c>
      <c r="AU468" s="147" t="s">
        <v>99</v>
      </c>
      <c r="AV468" s="12" t="s">
        <v>99</v>
      </c>
      <c r="AW468" s="12" t="s">
        <v>32</v>
      </c>
      <c r="AX468" s="12" t="s">
        <v>85</v>
      </c>
      <c r="AY468" s="147" t="s">
        <v>154</v>
      </c>
    </row>
    <row r="469" spans="2:65" s="1" customFormat="1" ht="24.15" customHeight="1">
      <c r="B469" s="32"/>
      <c r="C469" s="132" t="s">
        <v>990</v>
      </c>
      <c r="D469" s="132" t="s">
        <v>156</v>
      </c>
      <c r="E469" s="133" t="s">
        <v>991</v>
      </c>
      <c r="F469" s="134" t="s">
        <v>992</v>
      </c>
      <c r="G469" s="135" t="s">
        <v>788</v>
      </c>
      <c r="H469" s="179"/>
      <c r="I469" s="137"/>
      <c r="J469" s="138">
        <f>ROUND(I469*H469,2)</f>
        <v>0</v>
      </c>
      <c r="K469" s="134" t="s">
        <v>160</v>
      </c>
      <c r="L469" s="32"/>
      <c r="M469" s="139" t="s">
        <v>1</v>
      </c>
      <c r="N469" s="140" t="s">
        <v>43</v>
      </c>
      <c r="P469" s="141">
        <f>O469*H469</f>
        <v>0</v>
      </c>
      <c r="Q469" s="141">
        <v>0</v>
      </c>
      <c r="R469" s="141">
        <f>Q469*H469</f>
        <v>0</v>
      </c>
      <c r="S469" s="141">
        <v>0</v>
      </c>
      <c r="T469" s="142">
        <f>S469*H469</f>
        <v>0</v>
      </c>
      <c r="AR469" s="143" t="s">
        <v>269</v>
      </c>
      <c r="AT469" s="143" t="s">
        <v>156</v>
      </c>
      <c r="AU469" s="143" t="s">
        <v>99</v>
      </c>
      <c r="AY469" s="17" t="s">
        <v>154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99</v>
      </c>
      <c r="BK469" s="144">
        <f>ROUND(I469*H469,2)</f>
        <v>0</v>
      </c>
      <c r="BL469" s="17" t="s">
        <v>269</v>
      </c>
      <c r="BM469" s="143" t="s">
        <v>993</v>
      </c>
    </row>
    <row r="470" spans="2:65" s="11" customFormat="1" ht="22.95" customHeight="1">
      <c r="B470" s="120"/>
      <c r="D470" s="121" t="s">
        <v>76</v>
      </c>
      <c r="E470" s="130" t="s">
        <v>994</v>
      </c>
      <c r="F470" s="130" t="s">
        <v>995</v>
      </c>
      <c r="I470" s="123"/>
      <c r="J470" s="131">
        <f>BK470</f>
        <v>0</v>
      </c>
      <c r="L470" s="120"/>
      <c r="M470" s="125"/>
      <c r="P470" s="126">
        <f>P471</f>
        <v>0</v>
      </c>
      <c r="R470" s="126">
        <f>R471</f>
        <v>0</v>
      </c>
      <c r="T470" s="127">
        <f>T471</f>
        <v>0</v>
      </c>
      <c r="AR470" s="121" t="s">
        <v>99</v>
      </c>
      <c r="AT470" s="128" t="s">
        <v>76</v>
      </c>
      <c r="AU470" s="128" t="s">
        <v>85</v>
      </c>
      <c r="AY470" s="121" t="s">
        <v>154</v>
      </c>
      <c r="BK470" s="129">
        <f>BK471</f>
        <v>0</v>
      </c>
    </row>
    <row r="471" spans="2:65" s="1" customFormat="1" ht="33" customHeight="1">
      <c r="B471" s="32"/>
      <c r="C471" s="132" t="s">
        <v>996</v>
      </c>
      <c r="D471" s="132" t="s">
        <v>156</v>
      </c>
      <c r="E471" s="133" t="s">
        <v>997</v>
      </c>
      <c r="F471" s="134" t="s">
        <v>998</v>
      </c>
      <c r="G471" s="135" t="s">
        <v>999</v>
      </c>
      <c r="H471" s="136">
        <v>1</v>
      </c>
      <c r="I471" s="137"/>
      <c r="J471" s="138">
        <f>ROUND(I471*H471,2)</f>
        <v>0</v>
      </c>
      <c r="K471" s="134" t="s">
        <v>1</v>
      </c>
      <c r="L471" s="32"/>
      <c r="M471" s="139" t="s">
        <v>1</v>
      </c>
      <c r="N471" s="140" t="s">
        <v>43</v>
      </c>
      <c r="P471" s="141">
        <f>O471*H471</f>
        <v>0</v>
      </c>
      <c r="Q471" s="141">
        <v>0</v>
      </c>
      <c r="R471" s="141">
        <f>Q471*H471</f>
        <v>0</v>
      </c>
      <c r="S471" s="141">
        <v>0</v>
      </c>
      <c r="T471" s="142">
        <f>S471*H471</f>
        <v>0</v>
      </c>
      <c r="AR471" s="143" t="s">
        <v>269</v>
      </c>
      <c r="AT471" s="143" t="s">
        <v>156</v>
      </c>
      <c r="AU471" s="143" t="s">
        <v>99</v>
      </c>
      <c r="AY471" s="17" t="s">
        <v>154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99</v>
      </c>
      <c r="BK471" s="144">
        <f>ROUND(I471*H471,2)</f>
        <v>0</v>
      </c>
      <c r="BL471" s="17" t="s">
        <v>269</v>
      </c>
      <c r="BM471" s="143" t="s">
        <v>1000</v>
      </c>
    </row>
    <row r="472" spans="2:65" s="11" customFormat="1" ht="22.95" customHeight="1">
      <c r="B472" s="120"/>
      <c r="D472" s="121" t="s">
        <v>76</v>
      </c>
      <c r="E472" s="130" t="s">
        <v>1001</v>
      </c>
      <c r="F472" s="130" t="s">
        <v>1002</v>
      </c>
      <c r="I472" s="123"/>
      <c r="J472" s="131">
        <f>BK472</f>
        <v>0</v>
      </c>
      <c r="L472" s="120"/>
      <c r="M472" s="125"/>
      <c r="P472" s="126">
        <f>SUM(P473:P498)</f>
        <v>0</v>
      </c>
      <c r="R472" s="126">
        <f>SUM(R473:R498)</f>
        <v>8.4239999999999995E-2</v>
      </c>
      <c r="T472" s="127">
        <f>SUM(T473:T498)</f>
        <v>0</v>
      </c>
      <c r="AR472" s="121" t="s">
        <v>99</v>
      </c>
      <c r="AT472" s="128" t="s">
        <v>76</v>
      </c>
      <c r="AU472" s="128" t="s">
        <v>85</v>
      </c>
      <c r="AY472" s="121" t="s">
        <v>154</v>
      </c>
      <c r="BK472" s="129">
        <f>SUM(BK473:BK498)</f>
        <v>0</v>
      </c>
    </row>
    <row r="473" spans="2:65" s="1" customFormat="1" ht="24.15" customHeight="1">
      <c r="B473" s="32"/>
      <c r="C473" s="132" t="s">
        <v>1003</v>
      </c>
      <c r="D473" s="132" t="s">
        <v>156</v>
      </c>
      <c r="E473" s="133" t="s">
        <v>1004</v>
      </c>
      <c r="F473" s="134" t="s">
        <v>1005</v>
      </c>
      <c r="G473" s="135" t="s">
        <v>1006</v>
      </c>
      <c r="H473" s="136">
        <v>8</v>
      </c>
      <c r="I473" s="137"/>
      <c r="J473" s="138">
        <f>ROUND(I473*H473,2)</f>
        <v>0</v>
      </c>
      <c r="K473" s="134" t="s">
        <v>160</v>
      </c>
      <c r="L473" s="32"/>
      <c r="M473" s="139" t="s">
        <v>1</v>
      </c>
      <c r="N473" s="140" t="s">
        <v>43</v>
      </c>
      <c r="P473" s="141">
        <f>O473*H473</f>
        <v>0</v>
      </c>
      <c r="Q473" s="141">
        <v>5.1999999999999995E-4</v>
      </c>
      <c r="R473" s="141">
        <f>Q473*H473</f>
        <v>4.1599999999999996E-3</v>
      </c>
      <c r="S473" s="141">
        <v>0</v>
      </c>
      <c r="T473" s="142">
        <f>S473*H473</f>
        <v>0</v>
      </c>
      <c r="AR473" s="143" t="s">
        <v>269</v>
      </c>
      <c r="AT473" s="143" t="s">
        <v>156</v>
      </c>
      <c r="AU473" s="143" t="s">
        <v>99</v>
      </c>
      <c r="AY473" s="17" t="s">
        <v>154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7" t="s">
        <v>99</v>
      </c>
      <c r="BK473" s="144">
        <f>ROUND(I473*H473,2)</f>
        <v>0</v>
      </c>
      <c r="BL473" s="17" t="s">
        <v>269</v>
      </c>
      <c r="BM473" s="143" t="s">
        <v>1007</v>
      </c>
    </row>
    <row r="474" spans="2:65" s="12" customFormat="1">
      <c r="B474" s="145"/>
      <c r="D474" s="146" t="s">
        <v>175</v>
      </c>
      <c r="E474" s="147" t="s">
        <v>1</v>
      </c>
      <c r="F474" s="148" t="s">
        <v>1008</v>
      </c>
      <c r="H474" s="149">
        <v>8</v>
      </c>
      <c r="I474" s="150"/>
      <c r="L474" s="145"/>
      <c r="M474" s="151"/>
      <c r="T474" s="152"/>
      <c r="AT474" s="147" t="s">
        <v>175</v>
      </c>
      <c r="AU474" s="147" t="s">
        <v>99</v>
      </c>
      <c r="AV474" s="12" t="s">
        <v>99</v>
      </c>
      <c r="AW474" s="12" t="s">
        <v>32</v>
      </c>
      <c r="AX474" s="12" t="s">
        <v>85</v>
      </c>
      <c r="AY474" s="147" t="s">
        <v>154</v>
      </c>
    </row>
    <row r="475" spans="2:65" s="1" customFormat="1" ht="24.15" customHeight="1">
      <c r="B475" s="32"/>
      <c r="C475" s="132" t="s">
        <v>1009</v>
      </c>
      <c r="D475" s="132" t="s">
        <v>156</v>
      </c>
      <c r="E475" s="133" t="s">
        <v>1010</v>
      </c>
      <c r="F475" s="134" t="s">
        <v>1011</v>
      </c>
      <c r="G475" s="135" t="s">
        <v>1006</v>
      </c>
      <c r="H475" s="136">
        <v>13</v>
      </c>
      <c r="I475" s="137"/>
      <c r="J475" s="138">
        <f>ROUND(I475*H475,2)</f>
        <v>0</v>
      </c>
      <c r="K475" s="134" t="s">
        <v>160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5.1999999999999995E-4</v>
      </c>
      <c r="R475" s="141">
        <f>Q475*H475</f>
        <v>6.7599999999999995E-3</v>
      </c>
      <c r="S475" s="141">
        <v>0</v>
      </c>
      <c r="T475" s="142">
        <f>S475*H475</f>
        <v>0</v>
      </c>
      <c r="AR475" s="143" t="s">
        <v>269</v>
      </c>
      <c r="AT475" s="143" t="s">
        <v>156</v>
      </c>
      <c r="AU475" s="143" t="s">
        <v>99</v>
      </c>
      <c r="AY475" s="17" t="s">
        <v>154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99</v>
      </c>
      <c r="BK475" s="144">
        <f>ROUND(I475*H475,2)</f>
        <v>0</v>
      </c>
      <c r="BL475" s="17" t="s">
        <v>269</v>
      </c>
      <c r="BM475" s="143" t="s">
        <v>1012</v>
      </c>
    </row>
    <row r="476" spans="2:65" s="12" customFormat="1" ht="20.399999999999999">
      <c r="B476" s="145"/>
      <c r="D476" s="146" t="s">
        <v>175</v>
      </c>
      <c r="E476" s="147" t="s">
        <v>1</v>
      </c>
      <c r="F476" s="148" t="s">
        <v>1013</v>
      </c>
      <c r="H476" s="149">
        <v>13</v>
      </c>
      <c r="I476" s="150"/>
      <c r="L476" s="145"/>
      <c r="M476" s="151"/>
      <c r="T476" s="152"/>
      <c r="AT476" s="147" t="s">
        <v>175</v>
      </c>
      <c r="AU476" s="147" t="s">
        <v>99</v>
      </c>
      <c r="AV476" s="12" t="s">
        <v>99</v>
      </c>
      <c r="AW476" s="12" t="s">
        <v>32</v>
      </c>
      <c r="AX476" s="12" t="s">
        <v>85</v>
      </c>
      <c r="AY476" s="147" t="s">
        <v>154</v>
      </c>
    </row>
    <row r="477" spans="2:65" s="1" customFormat="1" ht="24.15" customHeight="1">
      <c r="B477" s="32"/>
      <c r="C477" s="132" t="s">
        <v>1014</v>
      </c>
      <c r="D477" s="132" t="s">
        <v>156</v>
      </c>
      <c r="E477" s="133" t="s">
        <v>1015</v>
      </c>
      <c r="F477" s="134" t="s">
        <v>1016</v>
      </c>
      <c r="G477" s="135" t="s">
        <v>1006</v>
      </c>
      <c r="H477" s="136">
        <v>13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5.1999999999999995E-4</v>
      </c>
      <c r="R477" s="141">
        <f>Q477*H477</f>
        <v>6.7599999999999995E-3</v>
      </c>
      <c r="S477" s="141">
        <v>0</v>
      </c>
      <c r="T477" s="142">
        <f>S477*H477</f>
        <v>0</v>
      </c>
      <c r="AR477" s="143" t="s">
        <v>269</v>
      </c>
      <c r="AT477" s="143" t="s">
        <v>156</v>
      </c>
      <c r="AU477" s="143" t="s">
        <v>99</v>
      </c>
      <c r="AY477" s="17" t="s">
        <v>154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99</v>
      </c>
      <c r="BK477" s="144">
        <f>ROUND(I477*H477,2)</f>
        <v>0</v>
      </c>
      <c r="BL477" s="17" t="s">
        <v>269</v>
      </c>
      <c r="BM477" s="143" t="s">
        <v>1017</v>
      </c>
    </row>
    <row r="478" spans="2:65" s="12" customFormat="1" ht="20.399999999999999">
      <c r="B478" s="145"/>
      <c r="D478" s="146" t="s">
        <v>175</v>
      </c>
      <c r="E478" s="147" t="s">
        <v>1</v>
      </c>
      <c r="F478" s="148" t="s">
        <v>1013</v>
      </c>
      <c r="H478" s="149">
        <v>13</v>
      </c>
      <c r="I478" s="150"/>
      <c r="L478" s="145"/>
      <c r="M478" s="151"/>
      <c r="T478" s="152"/>
      <c r="AT478" s="147" t="s">
        <v>175</v>
      </c>
      <c r="AU478" s="147" t="s">
        <v>99</v>
      </c>
      <c r="AV478" s="12" t="s">
        <v>99</v>
      </c>
      <c r="AW478" s="12" t="s">
        <v>32</v>
      </c>
      <c r="AX478" s="12" t="s">
        <v>85</v>
      </c>
      <c r="AY478" s="147" t="s">
        <v>154</v>
      </c>
    </row>
    <row r="479" spans="2:65" s="1" customFormat="1" ht="21.75" customHeight="1">
      <c r="B479" s="32"/>
      <c r="C479" s="132" t="s">
        <v>1018</v>
      </c>
      <c r="D479" s="132" t="s">
        <v>156</v>
      </c>
      <c r="E479" s="133" t="s">
        <v>1019</v>
      </c>
      <c r="F479" s="134" t="s">
        <v>1020</v>
      </c>
      <c r="G479" s="135" t="s">
        <v>1006</v>
      </c>
      <c r="H479" s="136">
        <v>8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5.1999999999999995E-4</v>
      </c>
      <c r="R479" s="141">
        <f>Q479*H479</f>
        <v>4.1599999999999996E-3</v>
      </c>
      <c r="S479" s="141">
        <v>0</v>
      </c>
      <c r="T479" s="142">
        <f>S479*H479</f>
        <v>0</v>
      </c>
      <c r="AR479" s="143" t="s">
        <v>269</v>
      </c>
      <c r="AT479" s="143" t="s">
        <v>156</v>
      </c>
      <c r="AU479" s="143" t="s">
        <v>99</v>
      </c>
      <c r="AY479" s="17" t="s">
        <v>154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99</v>
      </c>
      <c r="BK479" s="144">
        <f>ROUND(I479*H479,2)</f>
        <v>0</v>
      </c>
      <c r="BL479" s="17" t="s">
        <v>269</v>
      </c>
      <c r="BM479" s="143" t="s">
        <v>1021</v>
      </c>
    </row>
    <row r="480" spans="2:65" s="12" customFormat="1">
      <c r="B480" s="145"/>
      <c r="D480" s="146" t="s">
        <v>175</v>
      </c>
      <c r="E480" s="147" t="s">
        <v>1</v>
      </c>
      <c r="F480" s="148" t="s">
        <v>1008</v>
      </c>
      <c r="H480" s="149">
        <v>8</v>
      </c>
      <c r="I480" s="150"/>
      <c r="L480" s="145"/>
      <c r="M480" s="151"/>
      <c r="T480" s="152"/>
      <c r="AT480" s="147" t="s">
        <v>175</v>
      </c>
      <c r="AU480" s="147" t="s">
        <v>99</v>
      </c>
      <c r="AV480" s="12" t="s">
        <v>99</v>
      </c>
      <c r="AW480" s="12" t="s">
        <v>32</v>
      </c>
      <c r="AX480" s="12" t="s">
        <v>85</v>
      </c>
      <c r="AY480" s="147" t="s">
        <v>154</v>
      </c>
    </row>
    <row r="481" spans="2:65" s="1" customFormat="1" ht="24.15" customHeight="1">
      <c r="B481" s="32"/>
      <c r="C481" s="132" t="s">
        <v>1022</v>
      </c>
      <c r="D481" s="132" t="s">
        <v>156</v>
      </c>
      <c r="E481" s="133" t="s">
        <v>1023</v>
      </c>
      <c r="F481" s="134" t="s">
        <v>1024</v>
      </c>
      <c r="G481" s="135" t="s">
        <v>1006</v>
      </c>
      <c r="H481" s="136">
        <v>4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5.1999999999999995E-4</v>
      </c>
      <c r="R481" s="141">
        <f>Q481*H481</f>
        <v>2.0799999999999998E-3</v>
      </c>
      <c r="S481" s="141">
        <v>0</v>
      </c>
      <c r="T481" s="142">
        <f>S481*H481</f>
        <v>0</v>
      </c>
      <c r="AR481" s="143" t="s">
        <v>269</v>
      </c>
      <c r="AT481" s="143" t="s">
        <v>156</v>
      </c>
      <c r="AU481" s="143" t="s">
        <v>99</v>
      </c>
      <c r="AY481" s="17" t="s">
        <v>154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99</v>
      </c>
      <c r="BK481" s="144">
        <f>ROUND(I481*H481,2)</f>
        <v>0</v>
      </c>
      <c r="BL481" s="17" t="s">
        <v>269</v>
      </c>
      <c r="BM481" s="143" t="s">
        <v>1025</v>
      </c>
    </row>
    <row r="482" spans="2:65" s="12" customFormat="1">
      <c r="B482" s="145"/>
      <c r="D482" s="146" t="s">
        <v>175</v>
      </c>
      <c r="E482" s="147" t="s">
        <v>1</v>
      </c>
      <c r="F482" s="148" t="s">
        <v>1026</v>
      </c>
      <c r="H482" s="149">
        <v>4</v>
      </c>
      <c r="I482" s="150"/>
      <c r="L482" s="145"/>
      <c r="M482" s="151"/>
      <c r="T482" s="152"/>
      <c r="AT482" s="147" t="s">
        <v>175</v>
      </c>
      <c r="AU482" s="147" t="s">
        <v>99</v>
      </c>
      <c r="AV482" s="12" t="s">
        <v>99</v>
      </c>
      <c r="AW482" s="12" t="s">
        <v>32</v>
      </c>
      <c r="AX482" s="12" t="s">
        <v>85</v>
      </c>
      <c r="AY482" s="147" t="s">
        <v>154</v>
      </c>
    </row>
    <row r="483" spans="2:65" s="1" customFormat="1" ht="24.15" customHeight="1">
      <c r="B483" s="32"/>
      <c r="C483" s="132" t="s">
        <v>1027</v>
      </c>
      <c r="D483" s="132" t="s">
        <v>156</v>
      </c>
      <c r="E483" s="133" t="s">
        <v>1028</v>
      </c>
      <c r="F483" s="134" t="s">
        <v>1029</v>
      </c>
      <c r="G483" s="135" t="s">
        <v>1006</v>
      </c>
      <c r="H483" s="136">
        <v>65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5.1999999999999995E-4</v>
      </c>
      <c r="R483" s="141">
        <f>Q483*H483</f>
        <v>3.3799999999999997E-2</v>
      </c>
      <c r="S483" s="141">
        <v>0</v>
      </c>
      <c r="T483" s="142">
        <f>S483*H483</f>
        <v>0</v>
      </c>
      <c r="AR483" s="143" t="s">
        <v>269</v>
      </c>
      <c r="AT483" s="143" t="s">
        <v>156</v>
      </c>
      <c r="AU483" s="143" t="s">
        <v>99</v>
      </c>
      <c r="AY483" s="17" t="s">
        <v>154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99</v>
      </c>
      <c r="BK483" s="144">
        <f>ROUND(I483*H483,2)</f>
        <v>0</v>
      </c>
      <c r="BL483" s="17" t="s">
        <v>269</v>
      </c>
      <c r="BM483" s="143" t="s">
        <v>1030</v>
      </c>
    </row>
    <row r="484" spans="2:65" s="12" customFormat="1" ht="20.399999999999999">
      <c r="B484" s="145"/>
      <c r="D484" s="146" t="s">
        <v>175</v>
      </c>
      <c r="E484" s="147" t="s">
        <v>1</v>
      </c>
      <c r="F484" s="148" t="s">
        <v>1031</v>
      </c>
      <c r="H484" s="149">
        <v>65</v>
      </c>
      <c r="I484" s="150"/>
      <c r="L484" s="145"/>
      <c r="M484" s="151"/>
      <c r="T484" s="152"/>
      <c r="AT484" s="147" t="s">
        <v>175</v>
      </c>
      <c r="AU484" s="147" t="s">
        <v>99</v>
      </c>
      <c r="AV484" s="12" t="s">
        <v>99</v>
      </c>
      <c r="AW484" s="12" t="s">
        <v>32</v>
      </c>
      <c r="AX484" s="12" t="s">
        <v>85</v>
      </c>
      <c r="AY484" s="147" t="s">
        <v>154</v>
      </c>
    </row>
    <row r="485" spans="2:65" s="1" customFormat="1" ht="24.15" customHeight="1">
      <c r="B485" s="32"/>
      <c r="C485" s="132" t="s">
        <v>1032</v>
      </c>
      <c r="D485" s="132" t="s">
        <v>156</v>
      </c>
      <c r="E485" s="133" t="s">
        <v>1033</v>
      </c>
      <c r="F485" s="134" t="s">
        <v>1034</v>
      </c>
      <c r="G485" s="135" t="s">
        <v>1006</v>
      </c>
      <c r="H485" s="136">
        <v>5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5.1999999999999995E-4</v>
      </c>
      <c r="R485" s="141">
        <f>Q485*H485</f>
        <v>2.5999999999999999E-3</v>
      </c>
      <c r="S485" s="141">
        <v>0</v>
      </c>
      <c r="T485" s="142">
        <f>S485*H485</f>
        <v>0</v>
      </c>
      <c r="AR485" s="143" t="s">
        <v>269</v>
      </c>
      <c r="AT485" s="143" t="s">
        <v>156</v>
      </c>
      <c r="AU485" s="143" t="s">
        <v>99</v>
      </c>
      <c r="AY485" s="17" t="s">
        <v>154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99</v>
      </c>
      <c r="BK485" s="144">
        <f>ROUND(I485*H485,2)</f>
        <v>0</v>
      </c>
      <c r="BL485" s="17" t="s">
        <v>269</v>
      </c>
      <c r="BM485" s="143" t="s">
        <v>1035</v>
      </c>
    </row>
    <row r="486" spans="2:65" s="12" customFormat="1">
      <c r="B486" s="145"/>
      <c r="D486" s="146" t="s">
        <v>175</v>
      </c>
      <c r="E486" s="147" t="s">
        <v>1</v>
      </c>
      <c r="F486" s="148" t="s">
        <v>1036</v>
      </c>
      <c r="H486" s="149">
        <v>5</v>
      </c>
      <c r="I486" s="150"/>
      <c r="L486" s="145"/>
      <c r="M486" s="151"/>
      <c r="T486" s="152"/>
      <c r="AT486" s="147" t="s">
        <v>175</v>
      </c>
      <c r="AU486" s="147" t="s">
        <v>99</v>
      </c>
      <c r="AV486" s="12" t="s">
        <v>99</v>
      </c>
      <c r="AW486" s="12" t="s">
        <v>32</v>
      </c>
      <c r="AX486" s="12" t="s">
        <v>85</v>
      </c>
      <c r="AY486" s="147" t="s">
        <v>154</v>
      </c>
    </row>
    <row r="487" spans="2:65" s="1" customFormat="1" ht="24.15" customHeight="1">
      <c r="B487" s="32"/>
      <c r="C487" s="132" t="s">
        <v>1037</v>
      </c>
      <c r="D487" s="132" t="s">
        <v>156</v>
      </c>
      <c r="E487" s="133" t="s">
        <v>1038</v>
      </c>
      <c r="F487" s="134" t="s">
        <v>1039</v>
      </c>
      <c r="G487" s="135" t="s">
        <v>1006</v>
      </c>
      <c r="H487" s="136">
        <v>5</v>
      </c>
      <c r="I487" s="137"/>
      <c r="J487" s="138">
        <f>ROUND(I487*H487,2)</f>
        <v>0</v>
      </c>
      <c r="K487" s="134" t="s">
        <v>1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5.1999999999999995E-4</v>
      </c>
      <c r="R487" s="141">
        <f>Q487*H487</f>
        <v>2.5999999999999999E-3</v>
      </c>
      <c r="S487" s="141">
        <v>0</v>
      </c>
      <c r="T487" s="142">
        <f>S487*H487</f>
        <v>0</v>
      </c>
      <c r="AR487" s="143" t="s">
        <v>269</v>
      </c>
      <c r="AT487" s="143" t="s">
        <v>156</v>
      </c>
      <c r="AU487" s="143" t="s">
        <v>99</v>
      </c>
      <c r="AY487" s="17" t="s">
        <v>154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99</v>
      </c>
      <c r="BK487" s="144">
        <f>ROUND(I487*H487,2)</f>
        <v>0</v>
      </c>
      <c r="BL487" s="17" t="s">
        <v>269</v>
      </c>
      <c r="BM487" s="143" t="s">
        <v>1040</v>
      </c>
    </row>
    <row r="488" spans="2:65" s="12" customFormat="1">
      <c r="B488" s="145"/>
      <c r="D488" s="146" t="s">
        <v>175</v>
      </c>
      <c r="E488" s="147" t="s">
        <v>1</v>
      </c>
      <c r="F488" s="148" t="s">
        <v>1036</v>
      </c>
      <c r="H488" s="149">
        <v>5</v>
      </c>
      <c r="I488" s="150"/>
      <c r="L488" s="145"/>
      <c r="M488" s="151"/>
      <c r="T488" s="152"/>
      <c r="AT488" s="147" t="s">
        <v>175</v>
      </c>
      <c r="AU488" s="147" t="s">
        <v>99</v>
      </c>
      <c r="AV488" s="12" t="s">
        <v>99</v>
      </c>
      <c r="AW488" s="12" t="s">
        <v>32</v>
      </c>
      <c r="AX488" s="12" t="s">
        <v>85</v>
      </c>
      <c r="AY488" s="147" t="s">
        <v>154</v>
      </c>
    </row>
    <row r="489" spans="2:65" s="1" customFormat="1" ht="24.15" customHeight="1">
      <c r="B489" s="32"/>
      <c r="C489" s="132" t="s">
        <v>1041</v>
      </c>
      <c r="D489" s="132" t="s">
        <v>156</v>
      </c>
      <c r="E489" s="133" t="s">
        <v>1042</v>
      </c>
      <c r="F489" s="134" t="s">
        <v>1043</v>
      </c>
      <c r="G489" s="135" t="s">
        <v>1006</v>
      </c>
      <c r="H489" s="136">
        <v>10</v>
      </c>
      <c r="I489" s="137"/>
      <c r="J489" s="138">
        <f>ROUND(I489*H489,2)</f>
        <v>0</v>
      </c>
      <c r="K489" s="134" t="s">
        <v>1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5.1999999999999995E-4</v>
      </c>
      <c r="R489" s="141">
        <f>Q489*H489</f>
        <v>5.1999999999999998E-3</v>
      </c>
      <c r="S489" s="141">
        <v>0</v>
      </c>
      <c r="T489" s="142">
        <f>S489*H489</f>
        <v>0</v>
      </c>
      <c r="AR489" s="143" t="s">
        <v>269</v>
      </c>
      <c r="AT489" s="143" t="s">
        <v>156</v>
      </c>
      <c r="AU489" s="143" t="s">
        <v>99</v>
      </c>
      <c r="AY489" s="17" t="s">
        <v>154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99</v>
      </c>
      <c r="BK489" s="144">
        <f>ROUND(I489*H489,2)</f>
        <v>0</v>
      </c>
      <c r="BL489" s="17" t="s">
        <v>269</v>
      </c>
      <c r="BM489" s="143" t="s">
        <v>1044</v>
      </c>
    </row>
    <row r="490" spans="2:65" s="12" customFormat="1" ht="20.399999999999999">
      <c r="B490" s="145"/>
      <c r="D490" s="146" t="s">
        <v>175</v>
      </c>
      <c r="E490" s="147" t="s">
        <v>1</v>
      </c>
      <c r="F490" s="148" t="s">
        <v>1045</v>
      </c>
      <c r="H490" s="149">
        <v>10</v>
      </c>
      <c r="I490" s="150"/>
      <c r="L490" s="145"/>
      <c r="M490" s="151"/>
      <c r="T490" s="152"/>
      <c r="AT490" s="147" t="s">
        <v>175</v>
      </c>
      <c r="AU490" s="147" t="s">
        <v>99</v>
      </c>
      <c r="AV490" s="12" t="s">
        <v>99</v>
      </c>
      <c r="AW490" s="12" t="s">
        <v>32</v>
      </c>
      <c r="AX490" s="12" t="s">
        <v>85</v>
      </c>
      <c r="AY490" s="147" t="s">
        <v>154</v>
      </c>
    </row>
    <row r="491" spans="2:65" s="1" customFormat="1" ht="24.15" customHeight="1">
      <c r="B491" s="32"/>
      <c r="C491" s="132" t="s">
        <v>1046</v>
      </c>
      <c r="D491" s="132" t="s">
        <v>156</v>
      </c>
      <c r="E491" s="133" t="s">
        <v>1047</v>
      </c>
      <c r="F491" s="134" t="s">
        <v>1048</v>
      </c>
      <c r="G491" s="135" t="s">
        <v>1006</v>
      </c>
      <c r="H491" s="136">
        <v>12</v>
      </c>
      <c r="I491" s="137"/>
      <c r="J491" s="138">
        <f>ROUND(I491*H491,2)</f>
        <v>0</v>
      </c>
      <c r="K491" s="134" t="s">
        <v>1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5.1999999999999995E-4</v>
      </c>
      <c r="R491" s="141">
        <f>Q491*H491</f>
        <v>6.239999999999999E-3</v>
      </c>
      <c r="S491" s="141">
        <v>0</v>
      </c>
      <c r="T491" s="142">
        <f>S491*H491</f>
        <v>0</v>
      </c>
      <c r="AR491" s="143" t="s">
        <v>269</v>
      </c>
      <c r="AT491" s="143" t="s">
        <v>156</v>
      </c>
      <c r="AU491" s="143" t="s">
        <v>99</v>
      </c>
      <c r="AY491" s="17" t="s">
        <v>154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99</v>
      </c>
      <c r="BK491" s="144">
        <f>ROUND(I491*H491,2)</f>
        <v>0</v>
      </c>
      <c r="BL491" s="17" t="s">
        <v>269</v>
      </c>
      <c r="BM491" s="143" t="s">
        <v>1049</v>
      </c>
    </row>
    <row r="492" spans="2:65" s="12" customFormat="1" ht="20.399999999999999">
      <c r="B492" s="145"/>
      <c r="D492" s="146" t="s">
        <v>175</v>
      </c>
      <c r="E492" s="147" t="s">
        <v>1</v>
      </c>
      <c r="F492" s="148" t="s">
        <v>1050</v>
      </c>
      <c r="H492" s="149">
        <v>12</v>
      </c>
      <c r="I492" s="150"/>
      <c r="L492" s="145"/>
      <c r="M492" s="151"/>
      <c r="T492" s="152"/>
      <c r="AT492" s="147" t="s">
        <v>175</v>
      </c>
      <c r="AU492" s="147" t="s">
        <v>99</v>
      </c>
      <c r="AV492" s="12" t="s">
        <v>99</v>
      </c>
      <c r="AW492" s="12" t="s">
        <v>32</v>
      </c>
      <c r="AX492" s="12" t="s">
        <v>85</v>
      </c>
      <c r="AY492" s="147" t="s">
        <v>154</v>
      </c>
    </row>
    <row r="493" spans="2:65" s="1" customFormat="1" ht="24.15" customHeight="1">
      <c r="B493" s="32"/>
      <c r="C493" s="132" t="s">
        <v>1051</v>
      </c>
      <c r="D493" s="132" t="s">
        <v>156</v>
      </c>
      <c r="E493" s="133" t="s">
        <v>1052</v>
      </c>
      <c r="F493" s="134" t="s">
        <v>1053</v>
      </c>
      <c r="G493" s="135" t="s">
        <v>1006</v>
      </c>
      <c r="H493" s="136">
        <v>5</v>
      </c>
      <c r="I493" s="137"/>
      <c r="J493" s="138">
        <f>ROUND(I493*H493,2)</f>
        <v>0</v>
      </c>
      <c r="K493" s="134" t="s">
        <v>1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5.1999999999999995E-4</v>
      </c>
      <c r="R493" s="141">
        <f>Q493*H493</f>
        <v>2.5999999999999999E-3</v>
      </c>
      <c r="S493" s="141">
        <v>0</v>
      </c>
      <c r="T493" s="142">
        <f>S493*H493</f>
        <v>0</v>
      </c>
      <c r="AR493" s="143" t="s">
        <v>269</v>
      </c>
      <c r="AT493" s="143" t="s">
        <v>156</v>
      </c>
      <c r="AU493" s="143" t="s">
        <v>99</v>
      </c>
      <c r="AY493" s="17" t="s">
        <v>154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99</v>
      </c>
      <c r="BK493" s="144">
        <f>ROUND(I493*H493,2)</f>
        <v>0</v>
      </c>
      <c r="BL493" s="17" t="s">
        <v>269</v>
      </c>
      <c r="BM493" s="143" t="s">
        <v>1054</v>
      </c>
    </row>
    <row r="494" spans="2:65" s="12" customFormat="1">
      <c r="B494" s="145"/>
      <c r="D494" s="146" t="s">
        <v>175</v>
      </c>
      <c r="E494" s="147" t="s">
        <v>1</v>
      </c>
      <c r="F494" s="148" t="s">
        <v>1036</v>
      </c>
      <c r="H494" s="149">
        <v>5</v>
      </c>
      <c r="I494" s="150"/>
      <c r="L494" s="145"/>
      <c r="M494" s="151"/>
      <c r="T494" s="152"/>
      <c r="AT494" s="147" t="s">
        <v>175</v>
      </c>
      <c r="AU494" s="147" t="s">
        <v>99</v>
      </c>
      <c r="AV494" s="12" t="s">
        <v>99</v>
      </c>
      <c r="AW494" s="12" t="s">
        <v>32</v>
      </c>
      <c r="AX494" s="12" t="s">
        <v>85</v>
      </c>
      <c r="AY494" s="147" t="s">
        <v>154</v>
      </c>
    </row>
    <row r="495" spans="2:65" s="1" customFormat="1" ht="37.950000000000003" customHeight="1">
      <c r="B495" s="32"/>
      <c r="C495" s="132" t="s">
        <v>1055</v>
      </c>
      <c r="D495" s="132" t="s">
        <v>156</v>
      </c>
      <c r="E495" s="133" t="s">
        <v>1056</v>
      </c>
      <c r="F495" s="134" t="s">
        <v>1057</v>
      </c>
      <c r="G495" s="135" t="s">
        <v>1006</v>
      </c>
      <c r="H495" s="136">
        <v>5</v>
      </c>
      <c r="I495" s="137"/>
      <c r="J495" s="138">
        <f>ROUND(I495*H495,2)</f>
        <v>0</v>
      </c>
      <c r="K495" s="134" t="s">
        <v>1</v>
      </c>
      <c r="L495" s="32"/>
      <c r="M495" s="139" t="s">
        <v>1</v>
      </c>
      <c r="N495" s="140" t="s">
        <v>43</v>
      </c>
      <c r="P495" s="141">
        <f>O495*H495</f>
        <v>0</v>
      </c>
      <c r="Q495" s="141">
        <v>5.1999999999999995E-4</v>
      </c>
      <c r="R495" s="141">
        <f>Q495*H495</f>
        <v>2.5999999999999999E-3</v>
      </c>
      <c r="S495" s="141">
        <v>0</v>
      </c>
      <c r="T495" s="142">
        <f>S495*H495</f>
        <v>0</v>
      </c>
      <c r="AR495" s="143" t="s">
        <v>269</v>
      </c>
      <c r="AT495" s="143" t="s">
        <v>156</v>
      </c>
      <c r="AU495" s="143" t="s">
        <v>99</v>
      </c>
      <c r="AY495" s="17" t="s">
        <v>154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99</v>
      </c>
      <c r="BK495" s="144">
        <f>ROUND(I495*H495,2)</f>
        <v>0</v>
      </c>
      <c r="BL495" s="17" t="s">
        <v>269</v>
      </c>
      <c r="BM495" s="143" t="s">
        <v>1058</v>
      </c>
    </row>
    <row r="496" spans="2:65" s="12" customFormat="1">
      <c r="B496" s="145"/>
      <c r="D496" s="146" t="s">
        <v>175</v>
      </c>
      <c r="E496" s="147" t="s">
        <v>1</v>
      </c>
      <c r="F496" s="148" t="s">
        <v>1036</v>
      </c>
      <c r="H496" s="149">
        <v>5</v>
      </c>
      <c r="I496" s="150"/>
      <c r="L496" s="145"/>
      <c r="M496" s="151"/>
      <c r="T496" s="152"/>
      <c r="AT496" s="147" t="s">
        <v>175</v>
      </c>
      <c r="AU496" s="147" t="s">
        <v>99</v>
      </c>
      <c r="AV496" s="12" t="s">
        <v>99</v>
      </c>
      <c r="AW496" s="12" t="s">
        <v>32</v>
      </c>
      <c r="AX496" s="12" t="s">
        <v>85</v>
      </c>
      <c r="AY496" s="147" t="s">
        <v>154</v>
      </c>
    </row>
    <row r="497" spans="2:65" s="1" customFormat="1" ht="24.15" customHeight="1">
      <c r="B497" s="32"/>
      <c r="C497" s="132" t="s">
        <v>1059</v>
      </c>
      <c r="D497" s="132" t="s">
        <v>156</v>
      </c>
      <c r="E497" s="133" t="s">
        <v>1060</v>
      </c>
      <c r="F497" s="134" t="s">
        <v>1061</v>
      </c>
      <c r="G497" s="135" t="s">
        <v>1006</v>
      </c>
      <c r="H497" s="136">
        <v>9</v>
      </c>
      <c r="I497" s="137"/>
      <c r="J497" s="138">
        <f>ROUND(I497*H497,2)</f>
        <v>0</v>
      </c>
      <c r="K497" s="134" t="s">
        <v>1</v>
      </c>
      <c r="L497" s="32"/>
      <c r="M497" s="139" t="s">
        <v>1</v>
      </c>
      <c r="N497" s="140" t="s">
        <v>43</v>
      </c>
      <c r="P497" s="141">
        <f>O497*H497</f>
        <v>0</v>
      </c>
      <c r="Q497" s="141">
        <v>5.1999999999999995E-4</v>
      </c>
      <c r="R497" s="141">
        <f>Q497*H497</f>
        <v>4.6799999999999993E-3</v>
      </c>
      <c r="S497" s="141">
        <v>0</v>
      </c>
      <c r="T497" s="142">
        <f>S497*H497</f>
        <v>0</v>
      </c>
      <c r="AR497" s="143" t="s">
        <v>269</v>
      </c>
      <c r="AT497" s="143" t="s">
        <v>156</v>
      </c>
      <c r="AU497" s="143" t="s">
        <v>99</v>
      </c>
      <c r="AY497" s="17" t="s">
        <v>154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7" t="s">
        <v>99</v>
      </c>
      <c r="BK497" s="144">
        <f>ROUND(I497*H497,2)</f>
        <v>0</v>
      </c>
      <c r="BL497" s="17" t="s">
        <v>269</v>
      </c>
      <c r="BM497" s="143" t="s">
        <v>1062</v>
      </c>
    </row>
    <row r="498" spans="2:65" s="12" customFormat="1">
      <c r="B498" s="145"/>
      <c r="D498" s="146" t="s">
        <v>175</v>
      </c>
      <c r="E498" s="147" t="s">
        <v>1</v>
      </c>
      <c r="F498" s="148" t="s">
        <v>1063</v>
      </c>
      <c r="H498" s="149">
        <v>9</v>
      </c>
      <c r="I498" s="150"/>
      <c r="L498" s="145"/>
      <c r="M498" s="151"/>
      <c r="T498" s="152"/>
      <c r="AT498" s="147" t="s">
        <v>175</v>
      </c>
      <c r="AU498" s="147" t="s">
        <v>99</v>
      </c>
      <c r="AV498" s="12" t="s">
        <v>99</v>
      </c>
      <c r="AW498" s="12" t="s">
        <v>32</v>
      </c>
      <c r="AX498" s="12" t="s">
        <v>85</v>
      </c>
      <c r="AY498" s="147" t="s">
        <v>154</v>
      </c>
    </row>
    <row r="499" spans="2:65" s="11" customFormat="1" ht="22.95" customHeight="1">
      <c r="B499" s="120"/>
      <c r="D499" s="121" t="s">
        <v>76</v>
      </c>
      <c r="E499" s="130" t="s">
        <v>1064</v>
      </c>
      <c r="F499" s="130" t="s">
        <v>1065</v>
      </c>
      <c r="I499" s="123"/>
      <c r="J499" s="131">
        <f>BK499</f>
        <v>0</v>
      </c>
      <c r="L499" s="120"/>
      <c r="M499" s="125"/>
      <c r="P499" s="126">
        <f>P500</f>
        <v>0</v>
      </c>
      <c r="R499" s="126">
        <f>R500</f>
        <v>0</v>
      </c>
      <c r="T499" s="127">
        <f>T500</f>
        <v>0</v>
      </c>
      <c r="AR499" s="121" t="s">
        <v>99</v>
      </c>
      <c r="AT499" s="128" t="s">
        <v>76</v>
      </c>
      <c r="AU499" s="128" t="s">
        <v>85</v>
      </c>
      <c r="AY499" s="121" t="s">
        <v>154</v>
      </c>
      <c r="BK499" s="129">
        <f>BK500</f>
        <v>0</v>
      </c>
    </row>
    <row r="500" spans="2:65" s="1" customFormat="1" ht="24.15" customHeight="1">
      <c r="B500" s="32"/>
      <c r="C500" s="132" t="s">
        <v>1066</v>
      </c>
      <c r="D500" s="132" t="s">
        <v>156</v>
      </c>
      <c r="E500" s="133" t="s">
        <v>1067</v>
      </c>
      <c r="F500" s="134" t="s">
        <v>1068</v>
      </c>
      <c r="G500" s="135" t="s">
        <v>999</v>
      </c>
      <c r="H500" s="136">
        <v>1</v>
      </c>
      <c r="I500" s="137"/>
      <c r="J500" s="138">
        <f>ROUND(I500*H500,2)</f>
        <v>0</v>
      </c>
      <c r="K500" s="134" t="s">
        <v>1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269</v>
      </c>
      <c r="AT500" s="143" t="s">
        <v>156</v>
      </c>
      <c r="AU500" s="143" t="s">
        <v>99</v>
      </c>
      <c r="AY500" s="17" t="s">
        <v>154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99</v>
      </c>
      <c r="BK500" s="144">
        <f>ROUND(I500*H500,2)</f>
        <v>0</v>
      </c>
      <c r="BL500" s="17" t="s">
        <v>269</v>
      </c>
      <c r="BM500" s="143" t="s">
        <v>1069</v>
      </c>
    </row>
    <row r="501" spans="2:65" s="11" customFormat="1" ht="22.95" customHeight="1">
      <c r="B501" s="120"/>
      <c r="D501" s="121" t="s">
        <v>76</v>
      </c>
      <c r="E501" s="130" t="s">
        <v>1070</v>
      </c>
      <c r="F501" s="130" t="s">
        <v>1071</v>
      </c>
      <c r="I501" s="123"/>
      <c r="J501" s="131">
        <f>BK501</f>
        <v>0</v>
      </c>
      <c r="L501" s="120"/>
      <c r="M501" s="125"/>
      <c r="P501" s="126">
        <f>P502</f>
        <v>0</v>
      </c>
      <c r="R501" s="126">
        <f>R502</f>
        <v>0</v>
      </c>
      <c r="T501" s="127">
        <f>T502</f>
        <v>0</v>
      </c>
      <c r="AR501" s="121" t="s">
        <v>99</v>
      </c>
      <c r="AT501" s="128" t="s">
        <v>76</v>
      </c>
      <c r="AU501" s="128" t="s">
        <v>85</v>
      </c>
      <c r="AY501" s="121" t="s">
        <v>154</v>
      </c>
      <c r="BK501" s="129">
        <f>BK502</f>
        <v>0</v>
      </c>
    </row>
    <row r="502" spans="2:65" s="1" customFormat="1" ht="37.950000000000003" customHeight="1">
      <c r="B502" s="32"/>
      <c r="C502" s="132" t="s">
        <v>1072</v>
      </c>
      <c r="D502" s="132" t="s">
        <v>156</v>
      </c>
      <c r="E502" s="133" t="s">
        <v>1073</v>
      </c>
      <c r="F502" s="134" t="s">
        <v>1074</v>
      </c>
      <c r="G502" s="135" t="s">
        <v>999</v>
      </c>
      <c r="H502" s="136">
        <v>1</v>
      </c>
      <c r="I502" s="137"/>
      <c r="J502" s="138">
        <f>ROUND(I502*H502,2)</f>
        <v>0</v>
      </c>
      <c r="K502" s="134" t="s">
        <v>1</v>
      </c>
      <c r="L502" s="32"/>
      <c r="M502" s="139" t="s">
        <v>1</v>
      </c>
      <c r="N502" s="140" t="s">
        <v>43</v>
      </c>
      <c r="P502" s="141">
        <f>O502*H502</f>
        <v>0</v>
      </c>
      <c r="Q502" s="141">
        <v>0</v>
      </c>
      <c r="R502" s="141">
        <f>Q502*H502</f>
        <v>0</v>
      </c>
      <c r="S502" s="141">
        <v>0</v>
      </c>
      <c r="T502" s="142">
        <f>S502*H502</f>
        <v>0</v>
      </c>
      <c r="AR502" s="143" t="s">
        <v>269</v>
      </c>
      <c r="AT502" s="143" t="s">
        <v>156</v>
      </c>
      <c r="AU502" s="143" t="s">
        <v>99</v>
      </c>
      <c r="AY502" s="17" t="s">
        <v>154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7" t="s">
        <v>99</v>
      </c>
      <c r="BK502" s="144">
        <f>ROUND(I502*H502,2)</f>
        <v>0</v>
      </c>
      <c r="BL502" s="17" t="s">
        <v>269</v>
      </c>
      <c r="BM502" s="143" t="s">
        <v>1075</v>
      </c>
    </row>
    <row r="503" spans="2:65" s="11" customFormat="1" ht="22.95" customHeight="1">
      <c r="B503" s="120"/>
      <c r="D503" s="121" t="s">
        <v>76</v>
      </c>
      <c r="E503" s="130" t="s">
        <v>1076</v>
      </c>
      <c r="F503" s="130" t="s">
        <v>1077</v>
      </c>
      <c r="I503" s="123"/>
      <c r="J503" s="131">
        <f>BK503</f>
        <v>0</v>
      </c>
      <c r="L503" s="120"/>
      <c r="M503" s="125"/>
      <c r="P503" s="126">
        <f>P504</f>
        <v>0</v>
      </c>
      <c r="R503" s="126">
        <f>R504</f>
        <v>0</v>
      </c>
      <c r="T503" s="127">
        <f>T504</f>
        <v>0</v>
      </c>
      <c r="AR503" s="121" t="s">
        <v>99</v>
      </c>
      <c r="AT503" s="128" t="s">
        <v>76</v>
      </c>
      <c r="AU503" s="128" t="s">
        <v>85</v>
      </c>
      <c r="AY503" s="121" t="s">
        <v>154</v>
      </c>
      <c r="BK503" s="129">
        <f>BK504</f>
        <v>0</v>
      </c>
    </row>
    <row r="504" spans="2:65" s="1" customFormat="1" ht="24.15" customHeight="1">
      <c r="B504" s="32"/>
      <c r="C504" s="132" t="s">
        <v>1078</v>
      </c>
      <c r="D504" s="132" t="s">
        <v>156</v>
      </c>
      <c r="E504" s="133" t="s">
        <v>1079</v>
      </c>
      <c r="F504" s="134" t="s">
        <v>1080</v>
      </c>
      <c r="G504" s="135" t="s">
        <v>999</v>
      </c>
      <c r="H504" s="136">
        <v>1</v>
      </c>
      <c r="I504" s="137"/>
      <c r="J504" s="138">
        <f>ROUND(I504*H504,2)</f>
        <v>0</v>
      </c>
      <c r="K504" s="134" t="s">
        <v>1</v>
      </c>
      <c r="L504" s="32"/>
      <c r="M504" s="139" t="s">
        <v>1</v>
      </c>
      <c r="N504" s="140" t="s">
        <v>43</v>
      </c>
      <c r="P504" s="141">
        <f>O504*H504</f>
        <v>0</v>
      </c>
      <c r="Q504" s="141">
        <v>0</v>
      </c>
      <c r="R504" s="141">
        <f>Q504*H504</f>
        <v>0</v>
      </c>
      <c r="S504" s="141">
        <v>0</v>
      </c>
      <c r="T504" s="142">
        <f>S504*H504</f>
        <v>0</v>
      </c>
      <c r="AR504" s="143" t="s">
        <v>269</v>
      </c>
      <c r="AT504" s="143" t="s">
        <v>156</v>
      </c>
      <c r="AU504" s="143" t="s">
        <v>99</v>
      </c>
      <c r="AY504" s="17" t="s">
        <v>154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99</v>
      </c>
      <c r="BK504" s="144">
        <f>ROUND(I504*H504,2)</f>
        <v>0</v>
      </c>
      <c r="BL504" s="17" t="s">
        <v>269</v>
      </c>
      <c r="BM504" s="143" t="s">
        <v>1081</v>
      </c>
    </row>
    <row r="505" spans="2:65" s="11" customFormat="1" ht="22.95" customHeight="1">
      <c r="B505" s="120"/>
      <c r="D505" s="121" t="s">
        <v>76</v>
      </c>
      <c r="E505" s="130" t="s">
        <v>1082</v>
      </c>
      <c r="F505" s="130" t="s">
        <v>1083</v>
      </c>
      <c r="I505" s="123"/>
      <c r="J505" s="131">
        <f>BK505</f>
        <v>0</v>
      </c>
      <c r="L505" s="120"/>
      <c r="M505" s="125"/>
      <c r="P505" s="126">
        <f>SUM(P506:P523)</f>
        <v>0</v>
      </c>
      <c r="R505" s="126">
        <f>SUM(R506:R523)</f>
        <v>34.918010229999993</v>
      </c>
      <c r="T505" s="127">
        <f>SUM(T506:T523)</f>
        <v>0</v>
      </c>
      <c r="AR505" s="121" t="s">
        <v>99</v>
      </c>
      <c r="AT505" s="128" t="s">
        <v>76</v>
      </c>
      <c r="AU505" s="128" t="s">
        <v>85</v>
      </c>
      <c r="AY505" s="121" t="s">
        <v>154</v>
      </c>
      <c r="BK505" s="129">
        <f>SUM(BK506:BK523)</f>
        <v>0</v>
      </c>
    </row>
    <row r="506" spans="2:65" s="1" customFormat="1" ht="33" customHeight="1">
      <c r="B506" s="32"/>
      <c r="C506" s="132" t="s">
        <v>1084</v>
      </c>
      <c r="D506" s="132" t="s">
        <v>156</v>
      </c>
      <c r="E506" s="133" t="s">
        <v>1085</v>
      </c>
      <c r="F506" s="134" t="s">
        <v>1086</v>
      </c>
      <c r="G506" s="135" t="s">
        <v>173</v>
      </c>
      <c r="H506" s="136">
        <v>35.667000000000002</v>
      </c>
      <c r="I506" s="137"/>
      <c r="J506" s="138">
        <f t="shared" ref="J506:J518" si="50">ROUND(I506*H506,2)</f>
        <v>0</v>
      </c>
      <c r="K506" s="134" t="s">
        <v>160</v>
      </c>
      <c r="L506" s="32"/>
      <c r="M506" s="139" t="s">
        <v>1</v>
      </c>
      <c r="N506" s="140" t="s">
        <v>43</v>
      </c>
      <c r="P506" s="141">
        <f t="shared" ref="P506:P518" si="51">O506*H506</f>
        <v>0</v>
      </c>
      <c r="Q506" s="141">
        <v>1.08E-3</v>
      </c>
      <c r="R506" s="141">
        <f t="shared" ref="R506:R518" si="52">Q506*H506</f>
        <v>3.8520360000000003E-2</v>
      </c>
      <c r="S506" s="141">
        <v>0</v>
      </c>
      <c r="T506" s="142">
        <f t="shared" ref="T506:T518" si="53">S506*H506</f>
        <v>0</v>
      </c>
      <c r="AR506" s="143" t="s">
        <v>269</v>
      </c>
      <c r="AT506" s="143" t="s">
        <v>156</v>
      </c>
      <c r="AU506" s="143" t="s">
        <v>99</v>
      </c>
      <c r="AY506" s="17" t="s">
        <v>154</v>
      </c>
      <c r="BE506" s="144">
        <f t="shared" ref="BE506:BE518" si="54">IF(N506="základní",J506,0)</f>
        <v>0</v>
      </c>
      <c r="BF506" s="144">
        <f t="shared" ref="BF506:BF518" si="55">IF(N506="snížená",J506,0)</f>
        <v>0</v>
      </c>
      <c r="BG506" s="144">
        <f t="shared" ref="BG506:BG518" si="56">IF(N506="zákl. přenesená",J506,0)</f>
        <v>0</v>
      </c>
      <c r="BH506" s="144">
        <f t="shared" ref="BH506:BH518" si="57">IF(N506="sníž. přenesená",J506,0)</f>
        <v>0</v>
      </c>
      <c r="BI506" s="144">
        <f t="shared" ref="BI506:BI518" si="58">IF(N506="nulová",J506,0)</f>
        <v>0</v>
      </c>
      <c r="BJ506" s="17" t="s">
        <v>99</v>
      </c>
      <c r="BK506" s="144">
        <f t="shared" ref="BK506:BK518" si="59">ROUND(I506*H506,2)</f>
        <v>0</v>
      </c>
      <c r="BL506" s="17" t="s">
        <v>269</v>
      </c>
      <c r="BM506" s="143" t="s">
        <v>1087</v>
      </c>
    </row>
    <row r="507" spans="2:65" s="1" customFormat="1" ht="24.15" customHeight="1">
      <c r="B507" s="32"/>
      <c r="C507" s="132" t="s">
        <v>1088</v>
      </c>
      <c r="D507" s="132" t="s">
        <v>156</v>
      </c>
      <c r="E507" s="133" t="s">
        <v>1089</v>
      </c>
      <c r="F507" s="134" t="s">
        <v>1090</v>
      </c>
      <c r="G507" s="135" t="s">
        <v>256</v>
      </c>
      <c r="H507" s="136">
        <v>86.034000000000006</v>
      </c>
      <c r="I507" s="137"/>
      <c r="J507" s="138">
        <f t="shared" si="50"/>
        <v>0</v>
      </c>
      <c r="K507" s="134" t="s">
        <v>160</v>
      </c>
      <c r="L507" s="32"/>
      <c r="M507" s="139" t="s">
        <v>1</v>
      </c>
      <c r="N507" s="140" t="s">
        <v>43</v>
      </c>
      <c r="P507" s="141">
        <f t="shared" si="51"/>
        <v>0</v>
      </c>
      <c r="Q507" s="141">
        <v>0</v>
      </c>
      <c r="R507" s="141">
        <f t="shared" si="52"/>
        <v>0</v>
      </c>
      <c r="S507" s="141">
        <v>0</v>
      </c>
      <c r="T507" s="142">
        <f t="shared" si="53"/>
        <v>0</v>
      </c>
      <c r="AR507" s="143" t="s">
        <v>269</v>
      </c>
      <c r="AT507" s="143" t="s">
        <v>156</v>
      </c>
      <c r="AU507" s="143" t="s">
        <v>99</v>
      </c>
      <c r="AY507" s="17" t="s">
        <v>154</v>
      </c>
      <c r="BE507" s="144">
        <f t="shared" si="54"/>
        <v>0</v>
      </c>
      <c r="BF507" s="144">
        <f t="shared" si="55"/>
        <v>0</v>
      </c>
      <c r="BG507" s="144">
        <f t="shared" si="56"/>
        <v>0</v>
      </c>
      <c r="BH507" s="144">
        <f t="shared" si="57"/>
        <v>0</v>
      </c>
      <c r="BI507" s="144">
        <f t="shared" si="58"/>
        <v>0</v>
      </c>
      <c r="BJ507" s="17" t="s">
        <v>99</v>
      </c>
      <c r="BK507" s="144">
        <f t="shared" si="59"/>
        <v>0</v>
      </c>
      <c r="BL507" s="17" t="s">
        <v>269</v>
      </c>
      <c r="BM507" s="143" t="s">
        <v>1091</v>
      </c>
    </row>
    <row r="508" spans="2:65" s="1" customFormat="1" ht="21.75" customHeight="1">
      <c r="B508" s="32"/>
      <c r="C508" s="160" t="s">
        <v>1092</v>
      </c>
      <c r="D508" s="160" t="s">
        <v>270</v>
      </c>
      <c r="E508" s="161" t="s">
        <v>1093</v>
      </c>
      <c r="F508" s="162" t="s">
        <v>1094</v>
      </c>
      <c r="G508" s="163" t="s">
        <v>173</v>
      </c>
      <c r="H508" s="164">
        <v>1.212</v>
      </c>
      <c r="I508" s="165"/>
      <c r="J508" s="166">
        <f t="shared" si="50"/>
        <v>0</v>
      </c>
      <c r="K508" s="162" t="s">
        <v>160</v>
      </c>
      <c r="L508" s="167"/>
      <c r="M508" s="168" t="s">
        <v>1</v>
      </c>
      <c r="N508" s="169" t="s">
        <v>43</v>
      </c>
      <c r="P508" s="141">
        <f t="shared" si="51"/>
        <v>0</v>
      </c>
      <c r="Q508" s="141">
        <v>0.55000000000000004</v>
      </c>
      <c r="R508" s="141">
        <f t="shared" si="52"/>
        <v>0.66660000000000008</v>
      </c>
      <c r="S508" s="141">
        <v>0</v>
      </c>
      <c r="T508" s="142">
        <f t="shared" si="53"/>
        <v>0</v>
      </c>
      <c r="AR508" s="143" t="s">
        <v>355</v>
      </c>
      <c r="AT508" s="143" t="s">
        <v>270</v>
      </c>
      <c r="AU508" s="143" t="s">
        <v>99</v>
      </c>
      <c r="AY508" s="17" t="s">
        <v>154</v>
      </c>
      <c r="BE508" s="144">
        <f t="shared" si="54"/>
        <v>0</v>
      </c>
      <c r="BF508" s="144">
        <f t="shared" si="55"/>
        <v>0</v>
      </c>
      <c r="BG508" s="144">
        <f t="shared" si="56"/>
        <v>0</v>
      </c>
      <c r="BH508" s="144">
        <f t="shared" si="57"/>
        <v>0</v>
      </c>
      <c r="BI508" s="144">
        <f t="shared" si="58"/>
        <v>0</v>
      </c>
      <c r="BJ508" s="17" t="s">
        <v>99</v>
      </c>
      <c r="BK508" s="144">
        <f t="shared" si="59"/>
        <v>0</v>
      </c>
      <c r="BL508" s="17" t="s">
        <v>269</v>
      </c>
      <c r="BM508" s="143" t="s">
        <v>1095</v>
      </c>
    </row>
    <row r="509" spans="2:65" s="1" customFormat="1" ht="24.15" customHeight="1">
      <c r="B509" s="32"/>
      <c r="C509" s="132" t="s">
        <v>1096</v>
      </c>
      <c r="D509" s="132" t="s">
        <v>156</v>
      </c>
      <c r="E509" s="133" t="s">
        <v>1089</v>
      </c>
      <c r="F509" s="134" t="s">
        <v>1090</v>
      </c>
      <c r="G509" s="135" t="s">
        <v>256</v>
      </c>
      <c r="H509" s="136">
        <v>104.676</v>
      </c>
      <c r="I509" s="137"/>
      <c r="J509" s="138">
        <f t="shared" si="50"/>
        <v>0</v>
      </c>
      <c r="K509" s="134" t="s">
        <v>160</v>
      </c>
      <c r="L509" s="32"/>
      <c r="M509" s="139" t="s">
        <v>1</v>
      </c>
      <c r="N509" s="140" t="s">
        <v>43</v>
      </c>
      <c r="P509" s="141">
        <f t="shared" si="51"/>
        <v>0</v>
      </c>
      <c r="Q509" s="141">
        <v>0</v>
      </c>
      <c r="R509" s="141">
        <f t="shared" si="52"/>
        <v>0</v>
      </c>
      <c r="S509" s="141">
        <v>0</v>
      </c>
      <c r="T509" s="142">
        <f t="shared" si="53"/>
        <v>0</v>
      </c>
      <c r="AR509" s="143" t="s">
        <v>269</v>
      </c>
      <c r="AT509" s="143" t="s">
        <v>156</v>
      </c>
      <c r="AU509" s="143" t="s">
        <v>99</v>
      </c>
      <c r="AY509" s="17" t="s">
        <v>154</v>
      </c>
      <c r="BE509" s="144">
        <f t="shared" si="54"/>
        <v>0</v>
      </c>
      <c r="BF509" s="144">
        <f t="shared" si="55"/>
        <v>0</v>
      </c>
      <c r="BG509" s="144">
        <f t="shared" si="56"/>
        <v>0</v>
      </c>
      <c r="BH509" s="144">
        <f t="shared" si="57"/>
        <v>0</v>
      </c>
      <c r="BI509" s="144">
        <f t="shared" si="58"/>
        <v>0</v>
      </c>
      <c r="BJ509" s="17" t="s">
        <v>99</v>
      </c>
      <c r="BK509" s="144">
        <f t="shared" si="59"/>
        <v>0</v>
      </c>
      <c r="BL509" s="17" t="s">
        <v>269</v>
      </c>
      <c r="BM509" s="143" t="s">
        <v>1097</v>
      </c>
    </row>
    <row r="510" spans="2:65" s="1" customFormat="1" ht="21.75" customHeight="1">
      <c r="B510" s="32"/>
      <c r="C510" s="160" t="s">
        <v>1098</v>
      </c>
      <c r="D510" s="160" t="s">
        <v>270</v>
      </c>
      <c r="E510" s="161" t="s">
        <v>1093</v>
      </c>
      <c r="F510" s="162" t="s">
        <v>1094</v>
      </c>
      <c r="G510" s="163" t="s">
        <v>173</v>
      </c>
      <c r="H510" s="164">
        <v>2.948</v>
      </c>
      <c r="I510" s="165"/>
      <c r="J510" s="166">
        <f t="shared" si="50"/>
        <v>0</v>
      </c>
      <c r="K510" s="162" t="s">
        <v>160</v>
      </c>
      <c r="L510" s="167"/>
      <c r="M510" s="168" t="s">
        <v>1</v>
      </c>
      <c r="N510" s="169" t="s">
        <v>43</v>
      </c>
      <c r="P510" s="141">
        <f t="shared" si="51"/>
        <v>0</v>
      </c>
      <c r="Q510" s="141">
        <v>0.55000000000000004</v>
      </c>
      <c r="R510" s="141">
        <f t="shared" si="52"/>
        <v>1.6214000000000002</v>
      </c>
      <c r="S510" s="141">
        <v>0</v>
      </c>
      <c r="T510" s="142">
        <f t="shared" si="53"/>
        <v>0</v>
      </c>
      <c r="AR510" s="143" t="s">
        <v>355</v>
      </c>
      <c r="AT510" s="143" t="s">
        <v>270</v>
      </c>
      <c r="AU510" s="143" t="s">
        <v>99</v>
      </c>
      <c r="AY510" s="17" t="s">
        <v>154</v>
      </c>
      <c r="BE510" s="144">
        <f t="shared" si="54"/>
        <v>0</v>
      </c>
      <c r="BF510" s="144">
        <f t="shared" si="55"/>
        <v>0</v>
      </c>
      <c r="BG510" s="144">
        <f t="shared" si="56"/>
        <v>0</v>
      </c>
      <c r="BH510" s="144">
        <f t="shared" si="57"/>
        <v>0</v>
      </c>
      <c r="BI510" s="144">
        <f t="shared" si="58"/>
        <v>0</v>
      </c>
      <c r="BJ510" s="17" t="s">
        <v>99</v>
      </c>
      <c r="BK510" s="144">
        <f t="shared" si="59"/>
        <v>0</v>
      </c>
      <c r="BL510" s="17" t="s">
        <v>269</v>
      </c>
      <c r="BM510" s="143" t="s">
        <v>1099</v>
      </c>
    </row>
    <row r="511" spans="2:65" s="1" customFormat="1" ht="24.15" customHeight="1">
      <c r="B511" s="32"/>
      <c r="C511" s="132" t="s">
        <v>1100</v>
      </c>
      <c r="D511" s="132" t="s">
        <v>156</v>
      </c>
      <c r="E511" s="133" t="s">
        <v>1089</v>
      </c>
      <c r="F511" s="134" t="s">
        <v>1090</v>
      </c>
      <c r="G511" s="135" t="s">
        <v>256</v>
      </c>
      <c r="H511" s="136">
        <v>34.58</v>
      </c>
      <c r="I511" s="137"/>
      <c r="J511" s="138">
        <f t="shared" si="50"/>
        <v>0</v>
      </c>
      <c r="K511" s="134" t="s">
        <v>160</v>
      </c>
      <c r="L511" s="32"/>
      <c r="M511" s="139" t="s">
        <v>1</v>
      </c>
      <c r="N511" s="140" t="s">
        <v>43</v>
      </c>
      <c r="P511" s="141">
        <f t="shared" si="51"/>
        <v>0</v>
      </c>
      <c r="Q511" s="141">
        <v>0</v>
      </c>
      <c r="R511" s="141">
        <f t="shared" si="52"/>
        <v>0</v>
      </c>
      <c r="S511" s="141">
        <v>0</v>
      </c>
      <c r="T511" s="142">
        <f t="shared" si="53"/>
        <v>0</v>
      </c>
      <c r="AR511" s="143" t="s">
        <v>269</v>
      </c>
      <c r="AT511" s="143" t="s">
        <v>156</v>
      </c>
      <c r="AU511" s="143" t="s">
        <v>99</v>
      </c>
      <c r="AY511" s="17" t="s">
        <v>154</v>
      </c>
      <c r="BE511" s="144">
        <f t="shared" si="54"/>
        <v>0</v>
      </c>
      <c r="BF511" s="144">
        <f t="shared" si="55"/>
        <v>0</v>
      </c>
      <c r="BG511" s="144">
        <f t="shared" si="56"/>
        <v>0</v>
      </c>
      <c r="BH511" s="144">
        <f t="shared" si="57"/>
        <v>0</v>
      </c>
      <c r="BI511" s="144">
        <f t="shared" si="58"/>
        <v>0</v>
      </c>
      <c r="BJ511" s="17" t="s">
        <v>99</v>
      </c>
      <c r="BK511" s="144">
        <f t="shared" si="59"/>
        <v>0</v>
      </c>
      <c r="BL511" s="17" t="s">
        <v>269</v>
      </c>
      <c r="BM511" s="143" t="s">
        <v>1101</v>
      </c>
    </row>
    <row r="512" spans="2:65" s="1" customFormat="1" ht="21.75" customHeight="1">
      <c r="B512" s="32"/>
      <c r="C512" s="160" t="s">
        <v>1102</v>
      </c>
      <c r="D512" s="160" t="s">
        <v>270</v>
      </c>
      <c r="E512" s="161" t="s">
        <v>1093</v>
      </c>
      <c r="F512" s="162" t="s">
        <v>1094</v>
      </c>
      <c r="G512" s="163" t="s">
        <v>173</v>
      </c>
      <c r="H512" s="164">
        <v>0.42599999999999999</v>
      </c>
      <c r="I512" s="165"/>
      <c r="J512" s="166">
        <f t="shared" si="50"/>
        <v>0</v>
      </c>
      <c r="K512" s="162" t="s">
        <v>160</v>
      </c>
      <c r="L512" s="167"/>
      <c r="M512" s="168" t="s">
        <v>1</v>
      </c>
      <c r="N512" s="169" t="s">
        <v>43</v>
      </c>
      <c r="P512" s="141">
        <f t="shared" si="51"/>
        <v>0</v>
      </c>
      <c r="Q512" s="141">
        <v>0.55000000000000004</v>
      </c>
      <c r="R512" s="141">
        <f t="shared" si="52"/>
        <v>0.23430000000000001</v>
      </c>
      <c r="S512" s="141">
        <v>0</v>
      </c>
      <c r="T512" s="142">
        <f t="shared" si="53"/>
        <v>0</v>
      </c>
      <c r="AR512" s="143" t="s">
        <v>355</v>
      </c>
      <c r="AT512" s="143" t="s">
        <v>270</v>
      </c>
      <c r="AU512" s="143" t="s">
        <v>99</v>
      </c>
      <c r="AY512" s="17" t="s">
        <v>154</v>
      </c>
      <c r="BE512" s="144">
        <f t="shared" si="54"/>
        <v>0</v>
      </c>
      <c r="BF512" s="144">
        <f t="shared" si="55"/>
        <v>0</v>
      </c>
      <c r="BG512" s="144">
        <f t="shared" si="56"/>
        <v>0</v>
      </c>
      <c r="BH512" s="144">
        <f t="shared" si="57"/>
        <v>0</v>
      </c>
      <c r="BI512" s="144">
        <f t="shared" si="58"/>
        <v>0</v>
      </c>
      <c r="BJ512" s="17" t="s">
        <v>99</v>
      </c>
      <c r="BK512" s="144">
        <f t="shared" si="59"/>
        <v>0</v>
      </c>
      <c r="BL512" s="17" t="s">
        <v>269</v>
      </c>
      <c r="BM512" s="143" t="s">
        <v>1103</v>
      </c>
    </row>
    <row r="513" spans="2:65" s="1" customFormat="1" ht="24.15" customHeight="1">
      <c r="B513" s="32"/>
      <c r="C513" s="132" t="s">
        <v>1104</v>
      </c>
      <c r="D513" s="132" t="s">
        <v>156</v>
      </c>
      <c r="E513" s="133" t="s">
        <v>1105</v>
      </c>
      <c r="F513" s="134" t="s">
        <v>1106</v>
      </c>
      <c r="G513" s="135" t="s">
        <v>256</v>
      </c>
      <c r="H513" s="136">
        <v>806.96199999999999</v>
      </c>
      <c r="I513" s="137"/>
      <c r="J513" s="138">
        <f t="shared" si="50"/>
        <v>0</v>
      </c>
      <c r="K513" s="134" t="s">
        <v>160</v>
      </c>
      <c r="L513" s="32"/>
      <c r="M513" s="139" t="s">
        <v>1</v>
      </c>
      <c r="N513" s="140" t="s">
        <v>43</v>
      </c>
      <c r="P513" s="141">
        <f t="shared" si="51"/>
        <v>0</v>
      </c>
      <c r="Q513" s="141">
        <v>0</v>
      </c>
      <c r="R513" s="141">
        <f t="shared" si="52"/>
        <v>0</v>
      </c>
      <c r="S513" s="141">
        <v>0</v>
      </c>
      <c r="T513" s="142">
        <f t="shared" si="53"/>
        <v>0</v>
      </c>
      <c r="AR513" s="143" t="s">
        <v>269</v>
      </c>
      <c r="AT513" s="143" t="s">
        <v>156</v>
      </c>
      <c r="AU513" s="143" t="s">
        <v>99</v>
      </c>
      <c r="AY513" s="17" t="s">
        <v>154</v>
      </c>
      <c r="BE513" s="144">
        <f t="shared" si="54"/>
        <v>0</v>
      </c>
      <c r="BF513" s="144">
        <f t="shared" si="55"/>
        <v>0</v>
      </c>
      <c r="BG513" s="144">
        <f t="shared" si="56"/>
        <v>0</v>
      </c>
      <c r="BH513" s="144">
        <f t="shared" si="57"/>
        <v>0</v>
      </c>
      <c r="BI513" s="144">
        <f t="shared" si="58"/>
        <v>0</v>
      </c>
      <c r="BJ513" s="17" t="s">
        <v>99</v>
      </c>
      <c r="BK513" s="144">
        <f t="shared" si="59"/>
        <v>0</v>
      </c>
      <c r="BL513" s="17" t="s">
        <v>269</v>
      </c>
      <c r="BM513" s="143" t="s">
        <v>1107</v>
      </c>
    </row>
    <row r="514" spans="2:65" s="1" customFormat="1" ht="21.75" customHeight="1">
      <c r="B514" s="32"/>
      <c r="C514" s="160" t="s">
        <v>1108</v>
      </c>
      <c r="D514" s="160" t="s">
        <v>270</v>
      </c>
      <c r="E514" s="161" t="s">
        <v>1109</v>
      </c>
      <c r="F514" s="162" t="s">
        <v>1110</v>
      </c>
      <c r="G514" s="163" t="s">
        <v>173</v>
      </c>
      <c r="H514" s="164">
        <v>28.405000000000001</v>
      </c>
      <c r="I514" s="165"/>
      <c r="J514" s="166">
        <f t="shared" si="50"/>
        <v>0</v>
      </c>
      <c r="K514" s="162" t="s">
        <v>160</v>
      </c>
      <c r="L514" s="167"/>
      <c r="M514" s="168" t="s">
        <v>1</v>
      </c>
      <c r="N514" s="169" t="s">
        <v>43</v>
      </c>
      <c r="P514" s="141">
        <f t="shared" si="51"/>
        <v>0</v>
      </c>
      <c r="Q514" s="141">
        <v>0.55000000000000004</v>
      </c>
      <c r="R514" s="141">
        <f t="shared" si="52"/>
        <v>15.622750000000002</v>
      </c>
      <c r="S514" s="141">
        <v>0</v>
      </c>
      <c r="T514" s="142">
        <f t="shared" si="53"/>
        <v>0</v>
      </c>
      <c r="AR514" s="143" t="s">
        <v>355</v>
      </c>
      <c r="AT514" s="143" t="s">
        <v>270</v>
      </c>
      <c r="AU514" s="143" t="s">
        <v>99</v>
      </c>
      <c r="AY514" s="17" t="s">
        <v>154</v>
      </c>
      <c r="BE514" s="144">
        <f t="shared" si="54"/>
        <v>0</v>
      </c>
      <c r="BF514" s="144">
        <f t="shared" si="55"/>
        <v>0</v>
      </c>
      <c r="BG514" s="144">
        <f t="shared" si="56"/>
        <v>0</v>
      </c>
      <c r="BH514" s="144">
        <f t="shared" si="57"/>
        <v>0</v>
      </c>
      <c r="BI514" s="144">
        <f t="shared" si="58"/>
        <v>0</v>
      </c>
      <c r="BJ514" s="17" t="s">
        <v>99</v>
      </c>
      <c r="BK514" s="144">
        <f t="shared" si="59"/>
        <v>0</v>
      </c>
      <c r="BL514" s="17" t="s">
        <v>269</v>
      </c>
      <c r="BM514" s="143" t="s">
        <v>1111</v>
      </c>
    </row>
    <row r="515" spans="2:65" s="1" customFormat="1" ht="33" customHeight="1">
      <c r="B515" s="32"/>
      <c r="C515" s="132" t="s">
        <v>1112</v>
      </c>
      <c r="D515" s="132" t="s">
        <v>156</v>
      </c>
      <c r="E515" s="133" t="s">
        <v>1113</v>
      </c>
      <c r="F515" s="134" t="s">
        <v>1114</v>
      </c>
      <c r="G515" s="135" t="s">
        <v>256</v>
      </c>
      <c r="H515" s="136">
        <v>39</v>
      </c>
      <c r="I515" s="137"/>
      <c r="J515" s="138">
        <f t="shared" si="50"/>
        <v>0</v>
      </c>
      <c r="K515" s="134" t="s">
        <v>160</v>
      </c>
      <c r="L515" s="32"/>
      <c r="M515" s="139" t="s">
        <v>1</v>
      </c>
      <c r="N515" s="140" t="s">
        <v>43</v>
      </c>
      <c r="P515" s="141">
        <f t="shared" si="51"/>
        <v>0</v>
      </c>
      <c r="Q515" s="141">
        <v>0</v>
      </c>
      <c r="R515" s="141">
        <f t="shared" si="52"/>
        <v>0</v>
      </c>
      <c r="S515" s="141">
        <v>0</v>
      </c>
      <c r="T515" s="142">
        <f t="shared" si="53"/>
        <v>0</v>
      </c>
      <c r="AR515" s="143" t="s">
        <v>269</v>
      </c>
      <c r="AT515" s="143" t="s">
        <v>156</v>
      </c>
      <c r="AU515" s="143" t="s">
        <v>99</v>
      </c>
      <c r="AY515" s="17" t="s">
        <v>154</v>
      </c>
      <c r="BE515" s="144">
        <f t="shared" si="54"/>
        <v>0</v>
      </c>
      <c r="BF515" s="144">
        <f t="shared" si="55"/>
        <v>0</v>
      </c>
      <c r="BG515" s="144">
        <f t="shared" si="56"/>
        <v>0</v>
      </c>
      <c r="BH515" s="144">
        <f t="shared" si="57"/>
        <v>0</v>
      </c>
      <c r="BI515" s="144">
        <f t="shared" si="58"/>
        <v>0</v>
      </c>
      <c r="BJ515" s="17" t="s">
        <v>99</v>
      </c>
      <c r="BK515" s="144">
        <f t="shared" si="59"/>
        <v>0</v>
      </c>
      <c r="BL515" s="17" t="s">
        <v>269</v>
      </c>
      <c r="BM515" s="143" t="s">
        <v>1115</v>
      </c>
    </row>
    <row r="516" spans="2:65" s="1" customFormat="1" ht="21.75" customHeight="1">
      <c r="B516" s="32"/>
      <c r="C516" s="160" t="s">
        <v>1116</v>
      </c>
      <c r="D516" s="160" t="s">
        <v>270</v>
      </c>
      <c r="E516" s="161" t="s">
        <v>1117</v>
      </c>
      <c r="F516" s="162" t="s">
        <v>1118</v>
      </c>
      <c r="G516" s="163" t="s">
        <v>173</v>
      </c>
      <c r="H516" s="164">
        <v>2.677</v>
      </c>
      <c r="I516" s="165"/>
      <c r="J516" s="166">
        <f t="shared" si="50"/>
        <v>0</v>
      </c>
      <c r="K516" s="162" t="s">
        <v>160</v>
      </c>
      <c r="L516" s="167"/>
      <c r="M516" s="168" t="s">
        <v>1</v>
      </c>
      <c r="N516" s="169" t="s">
        <v>43</v>
      </c>
      <c r="P516" s="141">
        <f t="shared" si="51"/>
        <v>0</v>
      </c>
      <c r="Q516" s="141">
        <v>0.55000000000000004</v>
      </c>
      <c r="R516" s="141">
        <f t="shared" si="52"/>
        <v>1.47235</v>
      </c>
      <c r="S516" s="141">
        <v>0</v>
      </c>
      <c r="T516" s="142">
        <f t="shared" si="53"/>
        <v>0</v>
      </c>
      <c r="AR516" s="143" t="s">
        <v>355</v>
      </c>
      <c r="AT516" s="143" t="s">
        <v>270</v>
      </c>
      <c r="AU516" s="143" t="s">
        <v>99</v>
      </c>
      <c r="AY516" s="17" t="s">
        <v>154</v>
      </c>
      <c r="BE516" s="144">
        <f t="shared" si="54"/>
        <v>0</v>
      </c>
      <c r="BF516" s="144">
        <f t="shared" si="55"/>
        <v>0</v>
      </c>
      <c r="BG516" s="144">
        <f t="shared" si="56"/>
        <v>0</v>
      </c>
      <c r="BH516" s="144">
        <f t="shared" si="57"/>
        <v>0</v>
      </c>
      <c r="BI516" s="144">
        <f t="shared" si="58"/>
        <v>0</v>
      </c>
      <c r="BJ516" s="17" t="s">
        <v>99</v>
      </c>
      <c r="BK516" s="144">
        <f t="shared" si="59"/>
        <v>0</v>
      </c>
      <c r="BL516" s="17" t="s">
        <v>269</v>
      </c>
      <c r="BM516" s="143" t="s">
        <v>1119</v>
      </c>
    </row>
    <row r="517" spans="2:65" s="1" customFormat="1" ht="24.15" customHeight="1">
      <c r="B517" s="32"/>
      <c r="C517" s="132" t="s">
        <v>1120</v>
      </c>
      <c r="D517" s="132" t="s">
        <v>156</v>
      </c>
      <c r="E517" s="133" t="s">
        <v>1121</v>
      </c>
      <c r="F517" s="134" t="s">
        <v>1122</v>
      </c>
      <c r="G517" s="135" t="s">
        <v>169</v>
      </c>
      <c r="H517" s="136">
        <v>746.93399999999997</v>
      </c>
      <c r="I517" s="137"/>
      <c r="J517" s="138">
        <f t="shared" si="50"/>
        <v>0</v>
      </c>
      <c r="K517" s="134" t="s">
        <v>160</v>
      </c>
      <c r="L517" s="32"/>
      <c r="M517" s="139" t="s">
        <v>1</v>
      </c>
      <c r="N517" s="140" t="s">
        <v>43</v>
      </c>
      <c r="P517" s="141">
        <f t="shared" si="51"/>
        <v>0</v>
      </c>
      <c r="Q517" s="141">
        <v>1.61E-2</v>
      </c>
      <c r="R517" s="141">
        <f t="shared" si="52"/>
        <v>12.025637399999999</v>
      </c>
      <c r="S517" s="141">
        <v>0</v>
      </c>
      <c r="T517" s="142">
        <f t="shared" si="53"/>
        <v>0</v>
      </c>
      <c r="AR517" s="143" t="s">
        <v>269</v>
      </c>
      <c r="AT517" s="143" t="s">
        <v>156</v>
      </c>
      <c r="AU517" s="143" t="s">
        <v>99</v>
      </c>
      <c r="AY517" s="17" t="s">
        <v>154</v>
      </c>
      <c r="BE517" s="144">
        <f t="shared" si="54"/>
        <v>0</v>
      </c>
      <c r="BF517" s="144">
        <f t="shared" si="55"/>
        <v>0</v>
      </c>
      <c r="BG517" s="144">
        <f t="shared" si="56"/>
        <v>0</v>
      </c>
      <c r="BH517" s="144">
        <f t="shared" si="57"/>
        <v>0</v>
      </c>
      <c r="BI517" s="144">
        <f t="shared" si="58"/>
        <v>0</v>
      </c>
      <c r="BJ517" s="17" t="s">
        <v>99</v>
      </c>
      <c r="BK517" s="144">
        <f t="shared" si="59"/>
        <v>0</v>
      </c>
      <c r="BL517" s="17" t="s">
        <v>269</v>
      </c>
      <c r="BM517" s="143" t="s">
        <v>1123</v>
      </c>
    </row>
    <row r="518" spans="2:65" s="1" customFormat="1" ht="44.25" customHeight="1">
      <c r="B518" s="32"/>
      <c r="C518" s="132" t="s">
        <v>1124</v>
      </c>
      <c r="D518" s="132" t="s">
        <v>156</v>
      </c>
      <c r="E518" s="133" t="s">
        <v>1125</v>
      </c>
      <c r="F518" s="134" t="s">
        <v>1126</v>
      </c>
      <c r="G518" s="135" t="s">
        <v>256</v>
      </c>
      <c r="H518" s="136">
        <v>878.74599999999998</v>
      </c>
      <c r="I518" s="137"/>
      <c r="J518" s="138">
        <f t="shared" si="50"/>
        <v>0</v>
      </c>
      <c r="K518" s="134" t="s">
        <v>160</v>
      </c>
      <c r="L518" s="32"/>
      <c r="M518" s="139" t="s">
        <v>1</v>
      </c>
      <c r="N518" s="140" t="s">
        <v>43</v>
      </c>
      <c r="P518" s="141">
        <f t="shared" si="51"/>
        <v>0</v>
      </c>
      <c r="Q518" s="141">
        <v>4.2000000000000002E-4</v>
      </c>
      <c r="R518" s="141">
        <f t="shared" si="52"/>
        <v>0.36907331999999998</v>
      </c>
      <c r="S518" s="141">
        <v>0</v>
      </c>
      <c r="T518" s="142">
        <f t="shared" si="53"/>
        <v>0</v>
      </c>
      <c r="AR518" s="143" t="s">
        <v>269</v>
      </c>
      <c r="AT518" s="143" t="s">
        <v>156</v>
      </c>
      <c r="AU518" s="143" t="s">
        <v>99</v>
      </c>
      <c r="AY518" s="17" t="s">
        <v>154</v>
      </c>
      <c r="BE518" s="144">
        <f t="shared" si="54"/>
        <v>0</v>
      </c>
      <c r="BF518" s="144">
        <f t="shared" si="55"/>
        <v>0</v>
      </c>
      <c r="BG518" s="144">
        <f t="shared" si="56"/>
        <v>0</v>
      </c>
      <c r="BH518" s="144">
        <f t="shared" si="57"/>
        <v>0</v>
      </c>
      <c r="BI518" s="144">
        <f t="shared" si="58"/>
        <v>0</v>
      </c>
      <c r="BJ518" s="17" t="s">
        <v>99</v>
      </c>
      <c r="BK518" s="144">
        <f t="shared" si="59"/>
        <v>0</v>
      </c>
      <c r="BL518" s="17" t="s">
        <v>269</v>
      </c>
      <c r="BM518" s="143" t="s">
        <v>1127</v>
      </c>
    </row>
    <row r="519" spans="2:65" s="12" customFormat="1">
      <c r="B519" s="145"/>
      <c r="D519" s="146" t="s">
        <v>175</v>
      </c>
      <c r="E519" s="147" t="s">
        <v>1</v>
      </c>
      <c r="F519" s="148" t="s">
        <v>1128</v>
      </c>
      <c r="H519" s="149">
        <v>878.74599999999998</v>
      </c>
      <c r="I519" s="150"/>
      <c r="L519" s="145"/>
      <c r="M519" s="151"/>
      <c r="T519" s="152"/>
      <c r="AT519" s="147" t="s">
        <v>175</v>
      </c>
      <c r="AU519" s="147" t="s">
        <v>99</v>
      </c>
      <c r="AV519" s="12" t="s">
        <v>99</v>
      </c>
      <c r="AW519" s="12" t="s">
        <v>32</v>
      </c>
      <c r="AX519" s="12" t="s">
        <v>85</v>
      </c>
      <c r="AY519" s="147" t="s">
        <v>154</v>
      </c>
    </row>
    <row r="520" spans="2:65" s="1" customFormat="1" ht="16.5" customHeight="1">
      <c r="B520" s="32"/>
      <c r="C520" s="160" t="s">
        <v>1129</v>
      </c>
      <c r="D520" s="160" t="s">
        <v>270</v>
      </c>
      <c r="E520" s="161" t="s">
        <v>1130</v>
      </c>
      <c r="F520" s="162" t="s">
        <v>1131</v>
      </c>
      <c r="G520" s="163" t="s">
        <v>173</v>
      </c>
      <c r="H520" s="164">
        <v>3.48</v>
      </c>
      <c r="I520" s="165"/>
      <c r="J520" s="166">
        <f>ROUND(I520*H520,2)</f>
        <v>0</v>
      </c>
      <c r="K520" s="162" t="s">
        <v>160</v>
      </c>
      <c r="L520" s="167"/>
      <c r="M520" s="168" t="s">
        <v>1</v>
      </c>
      <c r="N520" s="169" t="s">
        <v>43</v>
      </c>
      <c r="P520" s="141">
        <f>O520*H520</f>
        <v>0</v>
      </c>
      <c r="Q520" s="141">
        <v>0.55000000000000004</v>
      </c>
      <c r="R520" s="141">
        <f>Q520*H520</f>
        <v>1.9140000000000001</v>
      </c>
      <c r="S520" s="141">
        <v>0</v>
      </c>
      <c r="T520" s="142">
        <f>S520*H520</f>
        <v>0</v>
      </c>
      <c r="AR520" s="143" t="s">
        <v>355</v>
      </c>
      <c r="AT520" s="143" t="s">
        <v>270</v>
      </c>
      <c r="AU520" s="143" t="s">
        <v>99</v>
      </c>
      <c r="AY520" s="17" t="s">
        <v>154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99</v>
      </c>
      <c r="BK520" s="144">
        <f>ROUND(I520*H520,2)</f>
        <v>0</v>
      </c>
      <c r="BL520" s="17" t="s">
        <v>269</v>
      </c>
      <c r="BM520" s="143" t="s">
        <v>1132</v>
      </c>
    </row>
    <row r="521" spans="2:65" s="12" customFormat="1">
      <c r="B521" s="145"/>
      <c r="D521" s="146" t="s">
        <v>175</v>
      </c>
      <c r="E521" s="147" t="s">
        <v>1</v>
      </c>
      <c r="F521" s="148" t="s">
        <v>1133</v>
      </c>
      <c r="H521" s="149">
        <v>3.48</v>
      </c>
      <c r="I521" s="150"/>
      <c r="L521" s="145"/>
      <c r="M521" s="151"/>
      <c r="T521" s="152"/>
      <c r="AT521" s="147" t="s">
        <v>175</v>
      </c>
      <c r="AU521" s="147" t="s">
        <v>99</v>
      </c>
      <c r="AV521" s="12" t="s">
        <v>99</v>
      </c>
      <c r="AW521" s="12" t="s">
        <v>32</v>
      </c>
      <c r="AX521" s="12" t="s">
        <v>85</v>
      </c>
      <c r="AY521" s="147" t="s">
        <v>154</v>
      </c>
    </row>
    <row r="522" spans="2:65" s="1" customFormat="1" ht="24.15" customHeight="1">
      <c r="B522" s="32"/>
      <c r="C522" s="132" t="s">
        <v>1134</v>
      </c>
      <c r="D522" s="132" t="s">
        <v>156</v>
      </c>
      <c r="E522" s="133" t="s">
        <v>1135</v>
      </c>
      <c r="F522" s="134" t="s">
        <v>1136</v>
      </c>
      <c r="G522" s="135" t="s">
        <v>173</v>
      </c>
      <c r="H522" s="136">
        <v>40.795000000000002</v>
      </c>
      <c r="I522" s="137"/>
      <c r="J522" s="138">
        <f>ROUND(I522*H522,2)</f>
        <v>0</v>
      </c>
      <c r="K522" s="134" t="s">
        <v>160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2.3369999999999998E-2</v>
      </c>
      <c r="R522" s="141">
        <f>Q522*H522</f>
        <v>0.95337914999999995</v>
      </c>
      <c r="S522" s="141">
        <v>0</v>
      </c>
      <c r="T522" s="142">
        <f>S522*H522</f>
        <v>0</v>
      </c>
      <c r="AR522" s="143" t="s">
        <v>269</v>
      </c>
      <c r="AT522" s="143" t="s">
        <v>156</v>
      </c>
      <c r="AU522" s="143" t="s">
        <v>99</v>
      </c>
      <c r="AY522" s="17" t="s">
        <v>154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99</v>
      </c>
      <c r="BK522" s="144">
        <f>ROUND(I522*H522,2)</f>
        <v>0</v>
      </c>
      <c r="BL522" s="17" t="s">
        <v>269</v>
      </c>
      <c r="BM522" s="143" t="s">
        <v>1137</v>
      </c>
    </row>
    <row r="523" spans="2:65" s="1" customFormat="1" ht="24.15" customHeight="1">
      <c r="B523" s="32"/>
      <c r="C523" s="132" t="s">
        <v>1138</v>
      </c>
      <c r="D523" s="132" t="s">
        <v>156</v>
      </c>
      <c r="E523" s="133" t="s">
        <v>1139</v>
      </c>
      <c r="F523" s="134" t="s">
        <v>1140</v>
      </c>
      <c r="G523" s="135" t="s">
        <v>788</v>
      </c>
      <c r="H523" s="179"/>
      <c r="I523" s="137"/>
      <c r="J523" s="138">
        <f>ROUND(I523*H523,2)</f>
        <v>0</v>
      </c>
      <c r="K523" s="134" t="s">
        <v>160</v>
      </c>
      <c r="L523" s="32"/>
      <c r="M523" s="139" t="s">
        <v>1</v>
      </c>
      <c r="N523" s="140" t="s">
        <v>43</v>
      </c>
      <c r="P523" s="141">
        <f>O523*H523</f>
        <v>0</v>
      </c>
      <c r="Q523" s="141">
        <v>0</v>
      </c>
      <c r="R523" s="141">
        <f>Q523*H523</f>
        <v>0</v>
      </c>
      <c r="S523" s="141">
        <v>0</v>
      </c>
      <c r="T523" s="142">
        <f>S523*H523</f>
        <v>0</v>
      </c>
      <c r="AR523" s="143" t="s">
        <v>269</v>
      </c>
      <c r="AT523" s="143" t="s">
        <v>156</v>
      </c>
      <c r="AU523" s="143" t="s">
        <v>99</v>
      </c>
      <c r="AY523" s="17" t="s">
        <v>154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99</v>
      </c>
      <c r="BK523" s="144">
        <f>ROUND(I523*H523,2)</f>
        <v>0</v>
      </c>
      <c r="BL523" s="17" t="s">
        <v>269</v>
      </c>
      <c r="BM523" s="143" t="s">
        <v>1141</v>
      </c>
    </row>
    <row r="524" spans="2:65" s="11" customFormat="1" ht="22.95" customHeight="1">
      <c r="B524" s="120"/>
      <c r="D524" s="121" t="s">
        <v>76</v>
      </c>
      <c r="E524" s="130" t="s">
        <v>1142</v>
      </c>
      <c r="F524" s="130" t="s">
        <v>1143</v>
      </c>
      <c r="I524" s="123"/>
      <c r="J524" s="131">
        <f>BK524</f>
        <v>0</v>
      </c>
      <c r="L524" s="120"/>
      <c r="M524" s="125"/>
      <c r="P524" s="126">
        <f>SUM(P525:P545)</f>
        <v>0</v>
      </c>
      <c r="R524" s="126">
        <f>SUM(R525:R545)</f>
        <v>25.666477389999997</v>
      </c>
      <c r="T524" s="127">
        <f>SUM(T525:T545)</f>
        <v>3.85E-2</v>
      </c>
      <c r="AR524" s="121" t="s">
        <v>99</v>
      </c>
      <c r="AT524" s="128" t="s">
        <v>76</v>
      </c>
      <c r="AU524" s="128" t="s">
        <v>85</v>
      </c>
      <c r="AY524" s="121" t="s">
        <v>154</v>
      </c>
      <c r="BK524" s="129">
        <f>SUM(BK525:BK545)</f>
        <v>0</v>
      </c>
    </row>
    <row r="525" spans="2:65" s="1" customFormat="1" ht="24.15" customHeight="1">
      <c r="B525" s="32"/>
      <c r="C525" s="132" t="s">
        <v>1144</v>
      </c>
      <c r="D525" s="132" t="s">
        <v>156</v>
      </c>
      <c r="E525" s="133" t="s">
        <v>1145</v>
      </c>
      <c r="F525" s="134" t="s">
        <v>1146</v>
      </c>
      <c r="G525" s="135" t="s">
        <v>169</v>
      </c>
      <c r="H525" s="136">
        <v>406.01299999999998</v>
      </c>
      <c r="I525" s="137"/>
      <c r="J525" s="138">
        <f>ROUND(I525*H525,2)</f>
        <v>0</v>
      </c>
      <c r="K525" s="134" t="s">
        <v>160</v>
      </c>
      <c r="L525" s="32"/>
      <c r="M525" s="139" t="s">
        <v>1</v>
      </c>
      <c r="N525" s="140" t="s">
        <v>43</v>
      </c>
      <c r="P525" s="141">
        <f>O525*H525</f>
        <v>0</v>
      </c>
      <c r="Q525" s="141">
        <v>1.6910000000000001E-2</v>
      </c>
      <c r="R525" s="141">
        <f>Q525*H525</f>
        <v>6.8656798300000004</v>
      </c>
      <c r="S525" s="141">
        <v>0</v>
      </c>
      <c r="T525" s="142">
        <f>S525*H525</f>
        <v>0</v>
      </c>
      <c r="AR525" s="143" t="s">
        <v>269</v>
      </c>
      <c r="AT525" s="143" t="s">
        <v>156</v>
      </c>
      <c r="AU525" s="143" t="s">
        <v>99</v>
      </c>
      <c r="AY525" s="17" t="s">
        <v>154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99</v>
      </c>
      <c r="BK525" s="144">
        <f>ROUND(I525*H525,2)</f>
        <v>0</v>
      </c>
      <c r="BL525" s="17" t="s">
        <v>269</v>
      </c>
      <c r="BM525" s="143" t="s">
        <v>1147</v>
      </c>
    </row>
    <row r="526" spans="2:65" s="1" customFormat="1" ht="48">
      <c r="B526" s="32"/>
      <c r="D526" s="146" t="s">
        <v>274</v>
      </c>
      <c r="F526" s="170" t="s">
        <v>1148</v>
      </c>
      <c r="I526" s="171"/>
      <c r="L526" s="32"/>
      <c r="M526" s="172"/>
      <c r="T526" s="56"/>
      <c r="AT526" s="17" t="s">
        <v>274</v>
      </c>
      <c r="AU526" s="17" t="s">
        <v>99</v>
      </c>
    </row>
    <row r="527" spans="2:65" s="12" customFormat="1">
      <c r="B527" s="145"/>
      <c r="D527" s="146" t="s">
        <v>175</v>
      </c>
      <c r="E527" s="147" t="s">
        <v>1</v>
      </c>
      <c r="F527" s="148" t="s">
        <v>1149</v>
      </c>
      <c r="H527" s="149">
        <v>406.01299999999998</v>
      </c>
      <c r="I527" s="150"/>
      <c r="L527" s="145"/>
      <c r="M527" s="151"/>
      <c r="T527" s="152"/>
      <c r="AT527" s="147" t="s">
        <v>175</v>
      </c>
      <c r="AU527" s="147" t="s">
        <v>99</v>
      </c>
      <c r="AV527" s="12" t="s">
        <v>99</v>
      </c>
      <c r="AW527" s="12" t="s">
        <v>32</v>
      </c>
      <c r="AX527" s="12" t="s">
        <v>85</v>
      </c>
      <c r="AY527" s="147" t="s">
        <v>154</v>
      </c>
    </row>
    <row r="528" spans="2:65" s="1" customFormat="1" ht="24.15" customHeight="1">
      <c r="B528" s="32"/>
      <c r="C528" s="132" t="s">
        <v>1150</v>
      </c>
      <c r="D528" s="132" t="s">
        <v>156</v>
      </c>
      <c r="E528" s="133" t="s">
        <v>1151</v>
      </c>
      <c r="F528" s="134" t="s">
        <v>1152</v>
      </c>
      <c r="G528" s="135" t="s">
        <v>169</v>
      </c>
      <c r="H528" s="136">
        <v>91.44</v>
      </c>
      <c r="I528" s="137"/>
      <c r="J528" s="138">
        <f>ROUND(I528*H528,2)</f>
        <v>0</v>
      </c>
      <c r="K528" s="134" t="s">
        <v>1</v>
      </c>
      <c r="L528" s="32"/>
      <c r="M528" s="139" t="s">
        <v>1</v>
      </c>
      <c r="N528" s="140" t="s">
        <v>43</v>
      </c>
      <c r="P528" s="141">
        <f>O528*H528</f>
        <v>0</v>
      </c>
      <c r="Q528" s="141">
        <v>3.1189999999999999E-2</v>
      </c>
      <c r="R528" s="141">
        <f>Q528*H528</f>
        <v>2.8520135999999998</v>
      </c>
      <c r="S528" s="141">
        <v>0</v>
      </c>
      <c r="T528" s="142">
        <f>S528*H528</f>
        <v>0</v>
      </c>
      <c r="AR528" s="143" t="s">
        <v>269</v>
      </c>
      <c r="AT528" s="143" t="s">
        <v>156</v>
      </c>
      <c r="AU528" s="143" t="s">
        <v>99</v>
      </c>
      <c r="AY528" s="17" t="s">
        <v>154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99</v>
      </c>
      <c r="BK528" s="144">
        <f>ROUND(I528*H528,2)</f>
        <v>0</v>
      </c>
      <c r="BL528" s="17" t="s">
        <v>269</v>
      </c>
      <c r="BM528" s="143" t="s">
        <v>1153</v>
      </c>
    </row>
    <row r="529" spans="2:65" s="1" customFormat="1" ht="48">
      <c r="B529" s="32"/>
      <c r="D529" s="146" t="s">
        <v>274</v>
      </c>
      <c r="F529" s="170" t="s">
        <v>1148</v>
      </c>
      <c r="I529" s="171"/>
      <c r="L529" s="32"/>
      <c r="M529" s="172"/>
      <c r="T529" s="56"/>
      <c r="AT529" s="17" t="s">
        <v>274</v>
      </c>
      <c r="AU529" s="17" t="s">
        <v>99</v>
      </c>
    </row>
    <row r="530" spans="2:65" s="12" customFormat="1">
      <c r="B530" s="145"/>
      <c r="D530" s="146" t="s">
        <v>175</v>
      </c>
      <c r="E530" s="147" t="s">
        <v>1</v>
      </c>
      <c r="F530" s="148" t="s">
        <v>1154</v>
      </c>
      <c r="H530" s="149">
        <v>91.44</v>
      </c>
      <c r="I530" s="150"/>
      <c r="L530" s="145"/>
      <c r="M530" s="151"/>
      <c r="T530" s="152"/>
      <c r="AT530" s="147" t="s">
        <v>175</v>
      </c>
      <c r="AU530" s="147" t="s">
        <v>99</v>
      </c>
      <c r="AV530" s="12" t="s">
        <v>99</v>
      </c>
      <c r="AW530" s="12" t="s">
        <v>32</v>
      </c>
      <c r="AX530" s="12" t="s">
        <v>85</v>
      </c>
      <c r="AY530" s="147" t="s">
        <v>154</v>
      </c>
    </row>
    <row r="531" spans="2:65" s="1" customFormat="1" ht="16.5" customHeight="1">
      <c r="B531" s="32"/>
      <c r="C531" s="132" t="s">
        <v>1155</v>
      </c>
      <c r="D531" s="132" t="s">
        <v>156</v>
      </c>
      <c r="E531" s="133" t="s">
        <v>1156</v>
      </c>
      <c r="F531" s="134" t="s">
        <v>1157</v>
      </c>
      <c r="G531" s="135" t="s">
        <v>169</v>
      </c>
      <c r="H531" s="136">
        <v>746.93399999999997</v>
      </c>
      <c r="I531" s="137"/>
      <c r="J531" s="138">
        <f>ROUND(I531*H531,2)</f>
        <v>0</v>
      </c>
      <c r="K531" s="134" t="s">
        <v>160</v>
      </c>
      <c r="L531" s="32"/>
      <c r="M531" s="139" t="s">
        <v>1</v>
      </c>
      <c r="N531" s="140" t="s">
        <v>43</v>
      </c>
      <c r="P531" s="141">
        <f>O531*H531</f>
        <v>0</v>
      </c>
      <c r="Q531" s="141">
        <v>1E-4</v>
      </c>
      <c r="R531" s="141">
        <f>Q531*H531</f>
        <v>7.4693400000000007E-2</v>
      </c>
      <c r="S531" s="141">
        <v>0</v>
      </c>
      <c r="T531" s="142">
        <f>S531*H531</f>
        <v>0</v>
      </c>
      <c r="AR531" s="143" t="s">
        <v>269</v>
      </c>
      <c r="AT531" s="143" t="s">
        <v>156</v>
      </c>
      <c r="AU531" s="143" t="s">
        <v>99</v>
      </c>
      <c r="AY531" s="17" t="s">
        <v>154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7" t="s">
        <v>99</v>
      </c>
      <c r="BK531" s="144">
        <f>ROUND(I531*H531,2)</f>
        <v>0</v>
      </c>
      <c r="BL531" s="17" t="s">
        <v>269</v>
      </c>
      <c r="BM531" s="143" t="s">
        <v>1158</v>
      </c>
    </row>
    <row r="532" spans="2:65" s="1" customFormat="1" ht="16.5" customHeight="1">
      <c r="B532" s="32"/>
      <c r="C532" s="132" t="s">
        <v>1159</v>
      </c>
      <c r="D532" s="132" t="s">
        <v>156</v>
      </c>
      <c r="E532" s="133" t="s">
        <v>1156</v>
      </c>
      <c r="F532" s="134" t="s">
        <v>1157</v>
      </c>
      <c r="G532" s="135" t="s">
        <v>169</v>
      </c>
      <c r="H532" s="136">
        <v>497.45299999999997</v>
      </c>
      <c r="I532" s="137"/>
      <c r="J532" s="138">
        <f>ROUND(I532*H532,2)</f>
        <v>0</v>
      </c>
      <c r="K532" s="134" t="s">
        <v>160</v>
      </c>
      <c r="L532" s="32"/>
      <c r="M532" s="139" t="s">
        <v>1</v>
      </c>
      <c r="N532" s="140" t="s">
        <v>43</v>
      </c>
      <c r="P532" s="141">
        <f>O532*H532</f>
        <v>0</v>
      </c>
      <c r="Q532" s="141">
        <v>1E-4</v>
      </c>
      <c r="R532" s="141">
        <f>Q532*H532</f>
        <v>4.9745299999999999E-2</v>
      </c>
      <c r="S532" s="141">
        <v>0</v>
      </c>
      <c r="T532" s="142">
        <f>S532*H532</f>
        <v>0</v>
      </c>
      <c r="AR532" s="143" t="s">
        <v>269</v>
      </c>
      <c r="AT532" s="143" t="s">
        <v>156</v>
      </c>
      <c r="AU532" s="143" t="s">
        <v>99</v>
      </c>
      <c r="AY532" s="17" t="s">
        <v>154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7" t="s">
        <v>99</v>
      </c>
      <c r="BK532" s="144">
        <f>ROUND(I532*H532,2)</f>
        <v>0</v>
      </c>
      <c r="BL532" s="17" t="s">
        <v>269</v>
      </c>
      <c r="BM532" s="143" t="s">
        <v>1160</v>
      </c>
    </row>
    <row r="533" spans="2:65" s="1" customFormat="1" ht="24.15" customHeight="1">
      <c r="B533" s="32"/>
      <c r="C533" s="132" t="s">
        <v>1161</v>
      </c>
      <c r="D533" s="132" t="s">
        <v>156</v>
      </c>
      <c r="E533" s="133" t="s">
        <v>1162</v>
      </c>
      <c r="F533" s="134" t="s">
        <v>1163</v>
      </c>
      <c r="G533" s="135" t="s">
        <v>159</v>
      </c>
      <c r="H533" s="136">
        <v>7</v>
      </c>
      <c r="I533" s="137"/>
      <c r="J533" s="138">
        <f>ROUND(I533*H533,2)</f>
        <v>0</v>
      </c>
      <c r="K533" s="134" t="s">
        <v>160</v>
      </c>
      <c r="L533" s="32"/>
      <c r="M533" s="139" t="s">
        <v>1</v>
      </c>
      <c r="N533" s="140" t="s">
        <v>43</v>
      </c>
      <c r="P533" s="141">
        <f>O533*H533</f>
        <v>0</v>
      </c>
      <c r="Q533" s="141">
        <v>1.0499999999999999E-3</v>
      </c>
      <c r="R533" s="141">
        <f>Q533*H533</f>
        <v>7.3499999999999998E-3</v>
      </c>
      <c r="S533" s="141">
        <v>5.4999999999999997E-3</v>
      </c>
      <c r="T533" s="142">
        <f>S533*H533</f>
        <v>3.85E-2</v>
      </c>
      <c r="AR533" s="143" t="s">
        <v>269</v>
      </c>
      <c r="AT533" s="143" t="s">
        <v>156</v>
      </c>
      <c r="AU533" s="143" t="s">
        <v>99</v>
      </c>
      <c r="AY533" s="17" t="s">
        <v>154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99</v>
      </c>
      <c r="BK533" s="144">
        <f>ROUND(I533*H533,2)</f>
        <v>0</v>
      </c>
      <c r="BL533" s="17" t="s">
        <v>269</v>
      </c>
      <c r="BM533" s="143" t="s">
        <v>1164</v>
      </c>
    </row>
    <row r="534" spans="2:65" s="1" customFormat="1" ht="33" customHeight="1">
      <c r="B534" s="32"/>
      <c r="C534" s="132" t="s">
        <v>1165</v>
      </c>
      <c r="D534" s="132" t="s">
        <v>156</v>
      </c>
      <c r="E534" s="133" t="s">
        <v>1166</v>
      </c>
      <c r="F534" s="134" t="s">
        <v>1167</v>
      </c>
      <c r="G534" s="135" t="s">
        <v>169</v>
      </c>
      <c r="H534" s="136">
        <v>728.55399999999997</v>
      </c>
      <c r="I534" s="137"/>
      <c r="J534" s="138">
        <f>ROUND(I534*H534,2)</f>
        <v>0</v>
      </c>
      <c r="K534" s="134" t="s">
        <v>1</v>
      </c>
      <c r="L534" s="32"/>
      <c r="M534" s="139" t="s">
        <v>1</v>
      </c>
      <c r="N534" s="140" t="s">
        <v>43</v>
      </c>
      <c r="P534" s="141">
        <f>O534*H534</f>
        <v>0</v>
      </c>
      <c r="Q534" s="141">
        <v>2.0889999999999999E-2</v>
      </c>
      <c r="R534" s="141">
        <f>Q534*H534</f>
        <v>15.219493059999998</v>
      </c>
      <c r="S534" s="141">
        <v>0</v>
      </c>
      <c r="T534" s="142">
        <f>S534*H534</f>
        <v>0</v>
      </c>
      <c r="AR534" s="143" t="s">
        <v>269</v>
      </c>
      <c r="AT534" s="143" t="s">
        <v>156</v>
      </c>
      <c r="AU534" s="143" t="s">
        <v>99</v>
      </c>
      <c r="AY534" s="17" t="s">
        <v>154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7" t="s">
        <v>99</v>
      </c>
      <c r="BK534" s="144">
        <f>ROUND(I534*H534,2)</f>
        <v>0</v>
      </c>
      <c r="BL534" s="17" t="s">
        <v>269</v>
      </c>
      <c r="BM534" s="143" t="s">
        <v>1168</v>
      </c>
    </row>
    <row r="535" spans="2:65" s="1" customFormat="1" ht="48">
      <c r="B535" s="32"/>
      <c r="D535" s="146" t="s">
        <v>274</v>
      </c>
      <c r="F535" s="170" t="s">
        <v>1148</v>
      </c>
      <c r="I535" s="171"/>
      <c r="L535" s="32"/>
      <c r="M535" s="172"/>
      <c r="T535" s="56"/>
      <c r="AT535" s="17" t="s">
        <v>274</v>
      </c>
      <c r="AU535" s="17" t="s">
        <v>99</v>
      </c>
    </row>
    <row r="536" spans="2:65" s="12" customFormat="1">
      <c r="B536" s="145"/>
      <c r="D536" s="146" t="s">
        <v>175</v>
      </c>
      <c r="E536" s="147" t="s">
        <v>1</v>
      </c>
      <c r="F536" s="148" t="s">
        <v>1169</v>
      </c>
      <c r="H536" s="149">
        <v>728.55399999999997</v>
      </c>
      <c r="I536" s="150"/>
      <c r="L536" s="145"/>
      <c r="M536" s="151"/>
      <c r="T536" s="152"/>
      <c r="AT536" s="147" t="s">
        <v>175</v>
      </c>
      <c r="AU536" s="147" t="s">
        <v>99</v>
      </c>
      <c r="AV536" s="12" t="s">
        <v>99</v>
      </c>
      <c r="AW536" s="12" t="s">
        <v>32</v>
      </c>
      <c r="AX536" s="12" t="s">
        <v>85</v>
      </c>
      <c r="AY536" s="147" t="s">
        <v>154</v>
      </c>
    </row>
    <row r="537" spans="2:65" s="1" customFormat="1" ht="37.950000000000003" customHeight="1">
      <c r="B537" s="32"/>
      <c r="C537" s="132" t="s">
        <v>1170</v>
      </c>
      <c r="D537" s="132" t="s">
        <v>156</v>
      </c>
      <c r="E537" s="133" t="s">
        <v>1171</v>
      </c>
      <c r="F537" s="134" t="s">
        <v>1172</v>
      </c>
      <c r="G537" s="135" t="s">
        <v>169</v>
      </c>
      <c r="H537" s="136">
        <v>18.38</v>
      </c>
      <c r="I537" s="137"/>
      <c r="J537" s="138">
        <f>ROUND(I537*H537,2)</f>
        <v>0</v>
      </c>
      <c r="K537" s="134" t="s">
        <v>1</v>
      </c>
      <c r="L537" s="32"/>
      <c r="M537" s="139" t="s">
        <v>1</v>
      </c>
      <c r="N537" s="140" t="s">
        <v>43</v>
      </c>
      <c r="P537" s="141">
        <f>O537*H537</f>
        <v>0</v>
      </c>
      <c r="Q537" s="141">
        <v>2.0889999999999999E-2</v>
      </c>
      <c r="R537" s="141">
        <f>Q537*H537</f>
        <v>0.38395819999999997</v>
      </c>
      <c r="S537" s="141">
        <v>0</v>
      </c>
      <c r="T537" s="142">
        <f>S537*H537</f>
        <v>0</v>
      </c>
      <c r="AR537" s="143" t="s">
        <v>269</v>
      </c>
      <c r="AT537" s="143" t="s">
        <v>156</v>
      </c>
      <c r="AU537" s="143" t="s">
        <v>99</v>
      </c>
      <c r="AY537" s="17" t="s">
        <v>154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7" t="s">
        <v>99</v>
      </c>
      <c r="BK537" s="144">
        <f>ROUND(I537*H537,2)</f>
        <v>0</v>
      </c>
      <c r="BL537" s="17" t="s">
        <v>269</v>
      </c>
      <c r="BM537" s="143" t="s">
        <v>1173</v>
      </c>
    </row>
    <row r="538" spans="2:65" s="1" customFormat="1" ht="48">
      <c r="B538" s="32"/>
      <c r="D538" s="146" t="s">
        <v>274</v>
      </c>
      <c r="F538" s="170" t="s">
        <v>1148</v>
      </c>
      <c r="I538" s="171"/>
      <c r="L538" s="32"/>
      <c r="M538" s="172"/>
      <c r="T538" s="56"/>
      <c r="AT538" s="17" t="s">
        <v>274</v>
      </c>
      <c r="AU538" s="17" t="s">
        <v>99</v>
      </c>
    </row>
    <row r="539" spans="2:65" s="12" customFormat="1">
      <c r="B539" s="145"/>
      <c r="D539" s="146" t="s">
        <v>175</v>
      </c>
      <c r="E539" s="147" t="s">
        <v>1</v>
      </c>
      <c r="F539" s="148" t="s">
        <v>1174</v>
      </c>
      <c r="H539" s="149">
        <v>18.38</v>
      </c>
      <c r="I539" s="150"/>
      <c r="L539" s="145"/>
      <c r="M539" s="151"/>
      <c r="T539" s="152"/>
      <c r="AT539" s="147" t="s">
        <v>175</v>
      </c>
      <c r="AU539" s="147" t="s">
        <v>99</v>
      </c>
      <c r="AV539" s="12" t="s">
        <v>99</v>
      </c>
      <c r="AW539" s="12" t="s">
        <v>32</v>
      </c>
      <c r="AX539" s="12" t="s">
        <v>85</v>
      </c>
      <c r="AY539" s="147" t="s">
        <v>154</v>
      </c>
    </row>
    <row r="540" spans="2:65" s="1" customFormat="1" ht="24.15" customHeight="1">
      <c r="B540" s="32"/>
      <c r="C540" s="132" t="s">
        <v>1175</v>
      </c>
      <c r="D540" s="132" t="s">
        <v>156</v>
      </c>
      <c r="E540" s="133" t="s">
        <v>1176</v>
      </c>
      <c r="F540" s="134" t="s">
        <v>1177</v>
      </c>
      <c r="G540" s="135" t="s">
        <v>159</v>
      </c>
      <c r="H540" s="136">
        <v>7</v>
      </c>
      <c r="I540" s="137"/>
      <c r="J540" s="138">
        <f>ROUND(I540*H540,2)</f>
        <v>0</v>
      </c>
      <c r="K540" s="134" t="s">
        <v>160</v>
      </c>
      <c r="L540" s="32"/>
      <c r="M540" s="139" t="s">
        <v>1</v>
      </c>
      <c r="N540" s="140" t="s">
        <v>43</v>
      </c>
      <c r="P540" s="141">
        <f>O540*H540</f>
        <v>0</v>
      </c>
      <c r="Q540" s="141">
        <v>3.0000000000000001E-5</v>
      </c>
      <c r="R540" s="141">
        <f>Q540*H540</f>
        <v>2.1000000000000001E-4</v>
      </c>
      <c r="S540" s="141">
        <v>0</v>
      </c>
      <c r="T540" s="142">
        <f>S540*H540</f>
        <v>0</v>
      </c>
      <c r="AR540" s="143" t="s">
        <v>269</v>
      </c>
      <c r="AT540" s="143" t="s">
        <v>156</v>
      </c>
      <c r="AU540" s="143" t="s">
        <v>99</v>
      </c>
      <c r="AY540" s="17" t="s">
        <v>154</v>
      </c>
      <c r="BE540" s="144">
        <f>IF(N540="základní",J540,0)</f>
        <v>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7" t="s">
        <v>99</v>
      </c>
      <c r="BK540" s="144">
        <f>ROUND(I540*H540,2)</f>
        <v>0</v>
      </c>
      <c r="BL540" s="17" t="s">
        <v>269</v>
      </c>
      <c r="BM540" s="143" t="s">
        <v>1178</v>
      </c>
    </row>
    <row r="541" spans="2:65" s="1" customFormat="1" ht="24.15" customHeight="1">
      <c r="B541" s="32"/>
      <c r="C541" s="160" t="s">
        <v>1179</v>
      </c>
      <c r="D541" s="160" t="s">
        <v>270</v>
      </c>
      <c r="E541" s="161" t="s">
        <v>1180</v>
      </c>
      <c r="F541" s="162" t="s">
        <v>1181</v>
      </c>
      <c r="G541" s="163" t="s">
        <v>159</v>
      </c>
      <c r="H541" s="164">
        <v>7</v>
      </c>
      <c r="I541" s="165"/>
      <c r="J541" s="166">
        <f>ROUND(I541*H541,2)</f>
        <v>0</v>
      </c>
      <c r="K541" s="162" t="s">
        <v>160</v>
      </c>
      <c r="L541" s="167"/>
      <c r="M541" s="168" t="s">
        <v>1</v>
      </c>
      <c r="N541" s="169" t="s">
        <v>43</v>
      </c>
      <c r="P541" s="141">
        <f>O541*H541</f>
        <v>0</v>
      </c>
      <c r="Q541" s="141">
        <v>3.2000000000000002E-3</v>
      </c>
      <c r="R541" s="141">
        <f>Q541*H541</f>
        <v>2.24E-2</v>
      </c>
      <c r="S541" s="141">
        <v>0</v>
      </c>
      <c r="T541" s="142">
        <f>S541*H541</f>
        <v>0</v>
      </c>
      <c r="AR541" s="143" t="s">
        <v>355</v>
      </c>
      <c r="AT541" s="143" t="s">
        <v>270</v>
      </c>
      <c r="AU541" s="143" t="s">
        <v>99</v>
      </c>
      <c r="AY541" s="17" t="s">
        <v>154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99</v>
      </c>
      <c r="BK541" s="144">
        <f>ROUND(I541*H541,2)</f>
        <v>0</v>
      </c>
      <c r="BL541" s="17" t="s">
        <v>269</v>
      </c>
      <c r="BM541" s="143" t="s">
        <v>1182</v>
      </c>
    </row>
    <row r="542" spans="2:65" s="1" customFormat="1" ht="37.950000000000003" customHeight="1">
      <c r="B542" s="32"/>
      <c r="C542" s="132" t="s">
        <v>1183</v>
      </c>
      <c r="D542" s="132" t="s">
        <v>156</v>
      </c>
      <c r="E542" s="133" t="s">
        <v>1184</v>
      </c>
      <c r="F542" s="134" t="s">
        <v>1185</v>
      </c>
      <c r="G542" s="135" t="s">
        <v>169</v>
      </c>
      <c r="H542" s="136">
        <v>6.45</v>
      </c>
      <c r="I542" s="137"/>
      <c r="J542" s="138">
        <f>ROUND(I542*H542,2)</f>
        <v>0</v>
      </c>
      <c r="K542" s="134" t="s">
        <v>160</v>
      </c>
      <c r="L542" s="32"/>
      <c r="M542" s="139" t="s">
        <v>1</v>
      </c>
      <c r="N542" s="140" t="s">
        <v>43</v>
      </c>
      <c r="P542" s="141">
        <f>O542*H542</f>
        <v>0</v>
      </c>
      <c r="Q542" s="141">
        <v>2.0119999999999999E-2</v>
      </c>
      <c r="R542" s="141">
        <f>Q542*H542</f>
        <v>0.129774</v>
      </c>
      <c r="S542" s="141">
        <v>0</v>
      </c>
      <c r="T542" s="142">
        <f>S542*H542</f>
        <v>0</v>
      </c>
      <c r="AR542" s="143" t="s">
        <v>269</v>
      </c>
      <c r="AT542" s="143" t="s">
        <v>156</v>
      </c>
      <c r="AU542" s="143" t="s">
        <v>99</v>
      </c>
      <c r="AY542" s="17" t="s">
        <v>154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7" t="s">
        <v>99</v>
      </c>
      <c r="BK542" s="144">
        <f>ROUND(I542*H542,2)</f>
        <v>0</v>
      </c>
      <c r="BL542" s="17" t="s">
        <v>269</v>
      </c>
      <c r="BM542" s="143" t="s">
        <v>1186</v>
      </c>
    </row>
    <row r="543" spans="2:65" s="12" customFormat="1">
      <c r="B543" s="145"/>
      <c r="D543" s="146" t="s">
        <v>175</v>
      </c>
      <c r="E543" s="147" t="s">
        <v>1</v>
      </c>
      <c r="F543" s="148" t="s">
        <v>1187</v>
      </c>
      <c r="H543" s="149">
        <v>6.45</v>
      </c>
      <c r="I543" s="150"/>
      <c r="L543" s="145"/>
      <c r="M543" s="151"/>
      <c r="T543" s="152"/>
      <c r="AT543" s="147" t="s">
        <v>175</v>
      </c>
      <c r="AU543" s="147" t="s">
        <v>99</v>
      </c>
      <c r="AV543" s="12" t="s">
        <v>99</v>
      </c>
      <c r="AW543" s="12" t="s">
        <v>32</v>
      </c>
      <c r="AX543" s="12" t="s">
        <v>85</v>
      </c>
      <c r="AY543" s="147" t="s">
        <v>154</v>
      </c>
    </row>
    <row r="544" spans="2:65" s="1" customFormat="1" ht="24.15" customHeight="1">
      <c r="B544" s="32"/>
      <c r="C544" s="132" t="s">
        <v>1188</v>
      </c>
      <c r="D544" s="132" t="s">
        <v>156</v>
      </c>
      <c r="E544" s="133" t="s">
        <v>1189</v>
      </c>
      <c r="F544" s="134" t="s">
        <v>1190</v>
      </c>
      <c r="G544" s="135" t="s">
        <v>159</v>
      </c>
      <c r="H544" s="136">
        <v>2</v>
      </c>
      <c r="I544" s="137"/>
      <c r="J544" s="138">
        <f>ROUND(I544*H544,2)</f>
        <v>0</v>
      </c>
      <c r="K544" s="134" t="s">
        <v>160</v>
      </c>
      <c r="L544" s="32"/>
      <c r="M544" s="139" t="s">
        <v>1</v>
      </c>
      <c r="N544" s="140" t="s">
        <v>43</v>
      </c>
      <c r="P544" s="141">
        <f>O544*H544</f>
        <v>0</v>
      </c>
      <c r="Q544" s="141">
        <v>3.058E-2</v>
      </c>
      <c r="R544" s="141">
        <f>Q544*H544</f>
        <v>6.1159999999999999E-2</v>
      </c>
      <c r="S544" s="141">
        <v>0</v>
      </c>
      <c r="T544" s="142">
        <f>S544*H544</f>
        <v>0</v>
      </c>
      <c r="AR544" s="143" t="s">
        <v>269</v>
      </c>
      <c r="AT544" s="143" t="s">
        <v>156</v>
      </c>
      <c r="AU544" s="143" t="s">
        <v>99</v>
      </c>
      <c r="AY544" s="17" t="s">
        <v>154</v>
      </c>
      <c r="BE544" s="144">
        <f>IF(N544="základní",J544,0)</f>
        <v>0</v>
      </c>
      <c r="BF544" s="144">
        <f>IF(N544="snížená",J544,0)</f>
        <v>0</v>
      </c>
      <c r="BG544" s="144">
        <f>IF(N544="zákl. přenesená",J544,0)</f>
        <v>0</v>
      </c>
      <c r="BH544" s="144">
        <f>IF(N544="sníž. přenesená",J544,0)</f>
        <v>0</v>
      </c>
      <c r="BI544" s="144">
        <f>IF(N544="nulová",J544,0)</f>
        <v>0</v>
      </c>
      <c r="BJ544" s="17" t="s">
        <v>99</v>
      </c>
      <c r="BK544" s="144">
        <f>ROUND(I544*H544,2)</f>
        <v>0</v>
      </c>
      <c r="BL544" s="17" t="s">
        <v>269</v>
      </c>
      <c r="BM544" s="143" t="s">
        <v>1191</v>
      </c>
    </row>
    <row r="545" spans="2:65" s="1" customFormat="1" ht="24.15" customHeight="1">
      <c r="B545" s="32"/>
      <c r="C545" s="132" t="s">
        <v>1192</v>
      </c>
      <c r="D545" s="132" t="s">
        <v>156</v>
      </c>
      <c r="E545" s="133" t="s">
        <v>1193</v>
      </c>
      <c r="F545" s="134" t="s">
        <v>1194</v>
      </c>
      <c r="G545" s="135" t="s">
        <v>788</v>
      </c>
      <c r="H545" s="179"/>
      <c r="I545" s="137"/>
      <c r="J545" s="138">
        <f>ROUND(I545*H545,2)</f>
        <v>0</v>
      </c>
      <c r="K545" s="134" t="s">
        <v>160</v>
      </c>
      <c r="L545" s="32"/>
      <c r="M545" s="139" t="s">
        <v>1</v>
      </c>
      <c r="N545" s="140" t="s">
        <v>43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269</v>
      </c>
      <c r="AT545" s="143" t="s">
        <v>156</v>
      </c>
      <c r="AU545" s="143" t="s">
        <v>99</v>
      </c>
      <c r="AY545" s="17" t="s">
        <v>154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7" t="s">
        <v>99</v>
      </c>
      <c r="BK545" s="144">
        <f>ROUND(I545*H545,2)</f>
        <v>0</v>
      </c>
      <c r="BL545" s="17" t="s">
        <v>269</v>
      </c>
      <c r="BM545" s="143" t="s">
        <v>1195</v>
      </c>
    </row>
    <row r="546" spans="2:65" s="11" customFormat="1" ht="22.95" customHeight="1">
      <c r="B546" s="120"/>
      <c r="D546" s="121" t="s">
        <v>76</v>
      </c>
      <c r="E546" s="130" t="s">
        <v>1196</v>
      </c>
      <c r="F546" s="130" t="s">
        <v>1197</v>
      </c>
      <c r="I546" s="123"/>
      <c r="J546" s="131">
        <f>BK546</f>
        <v>0</v>
      </c>
      <c r="L546" s="120"/>
      <c r="M546" s="125"/>
      <c r="P546" s="126">
        <f>SUM(P547:P558)</f>
        <v>0</v>
      </c>
      <c r="R546" s="126">
        <f>SUM(R547:R558)</f>
        <v>3.0321695999999996</v>
      </c>
      <c r="T546" s="127">
        <f>SUM(T547:T558)</f>
        <v>0</v>
      </c>
      <c r="AR546" s="121" t="s">
        <v>99</v>
      </c>
      <c r="AT546" s="128" t="s">
        <v>76</v>
      </c>
      <c r="AU546" s="128" t="s">
        <v>85</v>
      </c>
      <c r="AY546" s="121" t="s">
        <v>154</v>
      </c>
      <c r="BK546" s="129">
        <f>SUM(BK547:BK558)</f>
        <v>0</v>
      </c>
    </row>
    <row r="547" spans="2:65" s="1" customFormat="1" ht="16.5" customHeight="1">
      <c r="B547" s="32"/>
      <c r="C547" s="132" t="s">
        <v>1198</v>
      </c>
      <c r="D547" s="132" t="s">
        <v>156</v>
      </c>
      <c r="E547" s="133" t="s">
        <v>1199</v>
      </c>
      <c r="F547" s="134" t="s">
        <v>1200</v>
      </c>
      <c r="G547" s="135" t="s">
        <v>999</v>
      </c>
      <c r="H547" s="136">
        <v>7</v>
      </c>
      <c r="I547" s="137"/>
      <c r="J547" s="138">
        <f t="shared" ref="J547:J558" si="60">ROUND(I547*H547,2)</f>
        <v>0</v>
      </c>
      <c r="K547" s="134" t="s">
        <v>1</v>
      </c>
      <c r="L547" s="32"/>
      <c r="M547" s="139" t="s">
        <v>1</v>
      </c>
      <c r="N547" s="140" t="s">
        <v>43</v>
      </c>
      <c r="P547" s="141">
        <f t="shared" ref="P547:P558" si="61">O547*H547</f>
        <v>0</v>
      </c>
      <c r="Q547" s="141">
        <v>0</v>
      </c>
      <c r="R547" s="141">
        <f t="shared" ref="R547:R558" si="62">Q547*H547</f>
        <v>0</v>
      </c>
      <c r="S547" s="141">
        <v>0</v>
      </c>
      <c r="T547" s="142">
        <f t="shared" ref="T547:T558" si="63">S547*H547</f>
        <v>0</v>
      </c>
      <c r="AR547" s="143" t="s">
        <v>269</v>
      </c>
      <c r="AT547" s="143" t="s">
        <v>156</v>
      </c>
      <c r="AU547" s="143" t="s">
        <v>99</v>
      </c>
      <c r="AY547" s="17" t="s">
        <v>154</v>
      </c>
      <c r="BE547" s="144">
        <f t="shared" ref="BE547:BE558" si="64">IF(N547="základní",J547,0)</f>
        <v>0</v>
      </c>
      <c r="BF547" s="144">
        <f t="shared" ref="BF547:BF558" si="65">IF(N547="snížená",J547,0)</f>
        <v>0</v>
      </c>
      <c r="BG547" s="144">
        <f t="shared" ref="BG547:BG558" si="66">IF(N547="zákl. přenesená",J547,0)</f>
        <v>0</v>
      </c>
      <c r="BH547" s="144">
        <f t="shared" ref="BH547:BH558" si="67">IF(N547="sníž. přenesená",J547,0)</f>
        <v>0</v>
      </c>
      <c r="BI547" s="144">
        <f t="shared" ref="BI547:BI558" si="68">IF(N547="nulová",J547,0)</f>
        <v>0</v>
      </c>
      <c r="BJ547" s="17" t="s">
        <v>99</v>
      </c>
      <c r="BK547" s="144">
        <f t="shared" ref="BK547:BK558" si="69">ROUND(I547*H547,2)</f>
        <v>0</v>
      </c>
      <c r="BL547" s="17" t="s">
        <v>269</v>
      </c>
      <c r="BM547" s="143" t="s">
        <v>1201</v>
      </c>
    </row>
    <row r="548" spans="2:65" s="1" customFormat="1" ht="24.15" customHeight="1">
      <c r="B548" s="32"/>
      <c r="C548" s="132" t="s">
        <v>1202</v>
      </c>
      <c r="D548" s="132" t="s">
        <v>156</v>
      </c>
      <c r="E548" s="133" t="s">
        <v>1203</v>
      </c>
      <c r="F548" s="134" t="s">
        <v>1204</v>
      </c>
      <c r="G548" s="135" t="s">
        <v>169</v>
      </c>
      <c r="H548" s="136">
        <v>746.93399999999997</v>
      </c>
      <c r="I548" s="137"/>
      <c r="J548" s="138">
        <f t="shared" si="60"/>
        <v>0</v>
      </c>
      <c r="K548" s="134" t="s">
        <v>160</v>
      </c>
      <c r="L548" s="32"/>
      <c r="M548" s="139" t="s">
        <v>1</v>
      </c>
      <c r="N548" s="140" t="s">
        <v>43</v>
      </c>
      <c r="P548" s="141">
        <f t="shared" si="61"/>
        <v>0</v>
      </c>
      <c r="Q548" s="141">
        <v>2.63E-3</v>
      </c>
      <c r="R548" s="141">
        <f t="shared" si="62"/>
        <v>1.96443642</v>
      </c>
      <c r="S548" s="141">
        <v>0</v>
      </c>
      <c r="T548" s="142">
        <f t="shared" si="63"/>
        <v>0</v>
      </c>
      <c r="AR548" s="143" t="s">
        <v>269</v>
      </c>
      <c r="AT548" s="143" t="s">
        <v>156</v>
      </c>
      <c r="AU548" s="143" t="s">
        <v>99</v>
      </c>
      <c r="AY548" s="17" t="s">
        <v>154</v>
      </c>
      <c r="BE548" s="144">
        <f t="shared" si="64"/>
        <v>0</v>
      </c>
      <c r="BF548" s="144">
        <f t="shared" si="65"/>
        <v>0</v>
      </c>
      <c r="BG548" s="144">
        <f t="shared" si="66"/>
        <v>0</v>
      </c>
      <c r="BH548" s="144">
        <f t="shared" si="67"/>
        <v>0</v>
      </c>
      <c r="BI548" s="144">
        <f t="shared" si="68"/>
        <v>0</v>
      </c>
      <c r="BJ548" s="17" t="s">
        <v>99</v>
      </c>
      <c r="BK548" s="144">
        <f t="shared" si="69"/>
        <v>0</v>
      </c>
      <c r="BL548" s="17" t="s">
        <v>269</v>
      </c>
      <c r="BM548" s="143" t="s">
        <v>1205</v>
      </c>
    </row>
    <row r="549" spans="2:65" s="1" customFormat="1" ht="24.15" customHeight="1">
      <c r="B549" s="32"/>
      <c r="C549" s="132" t="s">
        <v>1206</v>
      </c>
      <c r="D549" s="132" t="s">
        <v>156</v>
      </c>
      <c r="E549" s="133" t="s">
        <v>1207</v>
      </c>
      <c r="F549" s="134" t="s">
        <v>1208</v>
      </c>
      <c r="G549" s="135" t="s">
        <v>256</v>
      </c>
      <c r="H549" s="136">
        <v>109.2</v>
      </c>
      <c r="I549" s="137"/>
      <c r="J549" s="138">
        <f t="shared" si="60"/>
        <v>0</v>
      </c>
      <c r="K549" s="134" t="s">
        <v>160</v>
      </c>
      <c r="L549" s="32"/>
      <c r="M549" s="139" t="s">
        <v>1</v>
      </c>
      <c r="N549" s="140" t="s">
        <v>43</v>
      </c>
      <c r="P549" s="141">
        <f t="shared" si="61"/>
        <v>0</v>
      </c>
      <c r="Q549" s="141">
        <v>2.8300000000000001E-3</v>
      </c>
      <c r="R549" s="141">
        <f t="shared" si="62"/>
        <v>0.30903600000000003</v>
      </c>
      <c r="S549" s="141">
        <v>0</v>
      </c>
      <c r="T549" s="142">
        <f t="shared" si="63"/>
        <v>0</v>
      </c>
      <c r="AR549" s="143" t="s">
        <v>269</v>
      </c>
      <c r="AT549" s="143" t="s">
        <v>156</v>
      </c>
      <c r="AU549" s="143" t="s">
        <v>99</v>
      </c>
      <c r="AY549" s="17" t="s">
        <v>154</v>
      </c>
      <c r="BE549" s="144">
        <f t="shared" si="64"/>
        <v>0</v>
      </c>
      <c r="BF549" s="144">
        <f t="shared" si="65"/>
        <v>0</v>
      </c>
      <c r="BG549" s="144">
        <f t="shared" si="66"/>
        <v>0</v>
      </c>
      <c r="BH549" s="144">
        <f t="shared" si="67"/>
        <v>0</v>
      </c>
      <c r="BI549" s="144">
        <f t="shared" si="68"/>
        <v>0</v>
      </c>
      <c r="BJ549" s="17" t="s">
        <v>99</v>
      </c>
      <c r="BK549" s="144">
        <f t="shared" si="69"/>
        <v>0</v>
      </c>
      <c r="BL549" s="17" t="s">
        <v>269</v>
      </c>
      <c r="BM549" s="143" t="s">
        <v>1209</v>
      </c>
    </row>
    <row r="550" spans="2:65" s="1" customFormat="1" ht="24.15" customHeight="1">
      <c r="B550" s="32"/>
      <c r="C550" s="132" t="s">
        <v>1210</v>
      </c>
      <c r="D550" s="132" t="s">
        <v>156</v>
      </c>
      <c r="E550" s="133" t="s">
        <v>1211</v>
      </c>
      <c r="F550" s="134" t="s">
        <v>1212</v>
      </c>
      <c r="G550" s="135" t="s">
        <v>256</v>
      </c>
      <c r="H550" s="136">
        <v>1.508</v>
      </c>
      <c r="I550" s="137"/>
      <c r="J550" s="138">
        <f t="shared" si="60"/>
        <v>0</v>
      </c>
      <c r="K550" s="134" t="s">
        <v>160</v>
      </c>
      <c r="L550" s="32"/>
      <c r="M550" s="139" t="s">
        <v>1</v>
      </c>
      <c r="N550" s="140" t="s">
        <v>43</v>
      </c>
      <c r="P550" s="141">
        <f t="shared" si="61"/>
        <v>0</v>
      </c>
      <c r="Q550" s="141">
        <v>1.48E-3</v>
      </c>
      <c r="R550" s="141">
        <f t="shared" si="62"/>
        <v>2.2318400000000001E-3</v>
      </c>
      <c r="S550" s="141">
        <v>0</v>
      </c>
      <c r="T550" s="142">
        <f t="shared" si="63"/>
        <v>0</v>
      </c>
      <c r="AR550" s="143" t="s">
        <v>269</v>
      </c>
      <c r="AT550" s="143" t="s">
        <v>156</v>
      </c>
      <c r="AU550" s="143" t="s">
        <v>99</v>
      </c>
      <c r="AY550" s="17" t="s">
        <v>154</v>
      </c>
      <c r="BE550" s="144">
        <f t="shared" si="64"/>
        <v>0</v>
      </c>
      <c r="BF550" s="144">
        <f t="shared" si="65"/>
        <v>0</v>
      </c>
      <c r="BG550" s="144">
        <f t="shared" si="66"/>
        <v>0</v>
      </c>
      <c r="BH550" s="144">
        <f t="shared" si="67"/>
        <v>0</v>
      </c>
      <c r="BI550" s="144">
        <f t="shared" si="68"/>
        <v>0</v>
      </c>
      <c r="BJ550" s="17" t="s">
        <v>99</v>
      </c>
      <c r="BK550" s="144">
        <f t="shared" si="69"/>
        <v>0</v>
      </c>
      <c r="BL550" s="17" t="s">
        <v>269</v>
      </c>
      <c r="BM550" s="143" t="s">
        <v>1213</v>
      </c>
    </row>
    <row r="551" spans="2:65" s="1" customFormat="1" ht="24.15" customHeight="1">
      <c r="B551" s="32"/>
      <c r="C551" s="132" t="s">
        <v>1214</v>
      </c>
      <c r="D551" s="132" t="s">
        <v>156</v>
      </c>
      <c r="E551" s="133" t="s">
        <v>1215</v>
      </c>
      <c r="F551" s="134" t="s">
        <v>1216</v>
      </c>
      <c r="G551" s="135" t="s">
        <v>256</v>
      </c>
      <c r="H551" s="136">
        <v>112.372</v>
      </c>
      <c r="I551" s="137"/>
      <c r="J551" s="138">
        <f t="shared" si="60"/>
        <v>0</v>
      </c>
      <c r="K551" s="134" t="s">
        <v>160</v>
      </c>
      <c r="L551" s="32"/>
      <c r="M551" s="139" t="s">
        <v>1</v>
      </c>
      <c r="N551" s="140" t="s">
        <v>43</v>
      </c>
      <c r="P551" s="141">
        <f t="shared" si="61"/>
        <v>0</v>
      </c>
      <c r="Q551" s="141">
        <v>8.8999999999999995E-4</v>
      </c>
      <c r="R551" s="141">
        <f t="shared" si="62"/>
        <v>0.10001107999999999</v>
      </c>
      <c r="S551" s="141">
        <v>0</v>
      </c>
      <c r="T551" s="142">
        <f t="shared" si="63"/>
        <v>0</v>
      </c>
      <c r="AR551" s="143" t="s">
        <v>269</v>
      </c>
      <c r="AT551" s="143" t="s">
        <v>156</v>
      </c>
      <c r="AU551" s="143" t="s">
        <v>99</v>
      </c>
      <c r="AY551" s="17" t="s">
        <v>154</v>
      </c>
      <c r="BE551" s="144">
        <f t="shared" si="64"/>
        <v>0</v>
      </c>
      <c r="BF551" s="144">
        <f t="shared" si="65"/>
        <v>0</v>
      </c>
      <c r="BG551" s="144">
        <f t="shared" si="66"/>
        <v>0</v>
      </c>
      <c r="BH551" s="144">
        <f t="shared" si="67"/>
        <v>0</v>
      </c>
      <c r="BI551" s="144">
        <f t="shared" si="68"/>
        <v>0</v>
      </c>
      <c r="BJ551" s="17" t="s">
        <v>99</v>
      </c>
      <c r="BK551" s="144">
        <f t="shared" si="69"/>
        <v>0</v>
      </c>
      <c r="BL551" s="17" t="s">
        <v>269</v>
      </c>
      <c r="BM551" s="143" t="s">
        <v>1217</v>
      </c>
    </row>
    <row r="552" spans="2:65" s="1" customFormat="1" ht="33" customHeight="1">
      <c r="B552" s="32"/>
      <c r="C552" s="132" t="s">
        <v>1218</v>
      </c>
      <c r="D552" s="132" t="s">
        <v>156</v>
      </c>
      <c r="E552" s="133" t="s">
        <v>1219</v>
      </c>
      <c r="F552" s="134" t="s">
        <v>1220</v>
      </c>
      <c r="G552" s="135" t="s">
        <v>256</v>
      </c>
      <c r="H552" s="136">
        <v>62.4</v>
      </c>
      <c r="I552" s="137"/>
      <c r="J552" s="138">
        <f t="shared" si="60"/>
        <v>0</v>
      </c>
      <c r="K552" s="134" t="s">
        <v>160</v>
      </c>
      <c r="L552" s="32"/>
      <c r="M552" s="139" t="s">
        <v>1</v>
      </c>
      <c r="N552" s="140" t="s">
        <v>43</v>
      </c>
      <c r="P552" s="141">
        <f t="shared" si="61"/>
        <v>0</v>
      </c>
      <c r="Q552" s="141">
        <v>1.15E-3</v>
      </c>
      <c r="R552" s="141">
        <f t="shared" si="62"/>
        <v>7.175999999999999E-2</v>
      </c>
      <c r="S552" s="141">
        <v>0</v>
      </c>
      <c r="T552" s="142">
        <f t="shared" si="63"/>
        <v>0</v>
      </c>
      <c r="AR552" s="143" t="s">
        <v>269</v>
      </c>
      <c r="AT552" s="143" t="s">
        <v>156</v>
      </c>
      <c r="AU552" s="143" t="s">
        <v>99</v>
      </c>
      <c r="AY552" s="17" t="s">
        <v>154</v>
      </c>
      <c r="BE552" s="144">
        <f t="shared" si="64"/>
        <v>0</v>
      </c>
      <c r="BF552" s="144">
        <f t="shared" si="65"/>
        <v>0</v>
      </c>
      <c r="BG552" s="144">
        <f t="shared" si="66"/>
        <v>0</v>
      </c>
      <c r="BH552" s="144">
        <f t="shared" si="67"/>
        <v>0</v>
      </c>
      <c r="BI552" s="144">
        <f t="shared" si="68"/>
        <v>0</v>
      </c>
      <c r="BJ552" s="17" t="s">
        <v>99</v>
      </c>
      <c r="BK552" s="144">
        <f t="shared" si="69"/>
        <v>0</v>
      </c>
      <c r="BL552" s="17" t="s">
        <v>269</v>
      </c>
      <c r="BM552" s="143" t="s">
        <v>1221</v>
      </c>
    </row>
    <row r="553" spans="2:65" s="1" customFormat="1" ht="33" customHeight="1">
      <c r="B553" s="32"/>
      <c r="C553" s="132" t="s">
        <v>1222</v>
      </c>
      <c r="D553" s="132" t="s">
        <v>156</v>
      </c>
      <c r="E553" s="133" t="s">
        <v>1223</v>
      </c>
      <c r="F553" s="134" t="s">
        <v>1224</v>
      </c>
      <c r="G553" s="135" t="s">
        <v>169</v>
      </c>
      <c r="H553" s="136">
        <v>163.482</v>
      </c>
      <c r="I553" s="137"/>
      <c r="J553" s="138">
        <f t="shared" si="60"/>
        <v>0</v>
      </c>
      <c r="K553" s="134" t="s">
        <v>160</v>
      </c>
      <c r="L553" s="32"/>
      <c r="M553" s="139" t="s">
        <v>1</v>
      </c>
      <c r="N553" s="140" t="s">
        <v>43</v>
      </c>
      <c r="P553" s="141">
        <f t="shared" si="61"/>
        <v>0</v>
      </c>
      <c r="Q553" s="141">
        <v>2.0300000000000001E-3</v>
      </c>
      <c r="R553" s="141">
        <f t="shared" si="62"/>
        <v>0.33186846000000003</v>
      </c>
      <c r="S553" s="141">
        <v>0</v>
      </c>
      <c r="T553" s="142">
        <f t="shared" si="63"/>
        <v>0</v>
      </c>
      <c r="AR553" s="143" t="s">
        <v>269</v>
      </c>
      <c r="AT553" s="143" t="s">
        <v>156</v>
      </c>
      <c r="AU553" s="143" t="s">
        <v>99</v>
      </c>
      <c r="AY553" s="17" t="s">
        <v>154</v>
      </c>
      <c r="BE553" s="144">
        <f t="shared" si="64"/>
        <v>0</v>
      </c>
      <c r="BF553" s="144">
        <f t="shared" si="65"/>
        <v>0</v>
      </c>
      <c r="BG553" s="144">
        <f t="shared" si="66"/>
        <v>0</v>
      </c>
      <c r="BH553" s="144">
        <f t="shared" si="67"/>
        <v>0</v>
      </c>
      <c r="BI553" s="144">
        <f t="shared" si="68"/>
        <v>0</v>
      </c>
      <c r="BJ553" s="17" t="s">
        <v>99</v>
      </c>
      <c r="BK553" s="144">
        <f t="shared" si="69"/>
        <v>0</v>
      </c>
      <c r="BL553" s="17" t="s">
        <v>269</v>
      </c>
      <c r="BM553" s="143" t="s">
        <v>1225</v>
      </c>
    </row>
    <row r="554" spans="2:65" s="1" customFormat="1" ht="24.15" customHeight="1">
      <c r="B554" s="32"/>
      <c r="C554" s="132" t="s">
        <v>1226</v>
      </c>
      <c r="D554" s="132" t="s">
        <v>156</v>
      </c>
      <c r="E554" s="133" t="s">
        <v>1227</v>
      </c>
      <c r="F554" s="134" t="s">
        <v>1228</v>
      </c>
      <c r="G554" s="135" t="s">
        <v>256</v>
      </c>
      <c r="H554" s="136">
        <v>42.042000000000002</v>
      </c>
      <c r="I554" s="137"/>
      <c r="J554" s="138">
        <f t="shared" si="60"/>
        <v>0</v>
      </c>
      <c r="K554" s="134" t="s">
        <v>160</v>
      </c>
      <c r="L554" s="32"/>
      <c r="M554" s="139" t="s">
        <v>1</v>
      </c>
      <c r="N554" s="140" t="s">
        <v>43</v>
      </c>
      <c r="P554" s="141">
        <f t="shared" si="61"/>
        <v>0</v>
      </c>
      <c r="Q554" s="141">
        <v>1.4599999999999999E-3</v>
      </c>
      <c r="R554" s="141">
        <f t="shared" si="62"/>
        <v>6.1381319999999996E-2</v>
      </c>
      <c r="S554" s="141">
        <v>0</v>
      </c>
      <c r="T554" s="142">
        <f t="shared" si="63"/>
        <v>0</v>
      </c>
      <c r="AR554" s="143" t="s">
        <v>269</v>
      </c>
      <c r="AT554" s="143" t="s">
        <v>156</v>
      </c>
      <c r="AU554" s="143" t="s">
        <v>99</v>
      </c>
      <c r="AY554" s="17" t="s">
        <v>154</v>
      </c>
      <c r="BE554" s="144">
        <f t="shared" si="64"/>
        <v>0</v>
      </c>
      <c r="BF554" s="144">
        <f t="shared" si="65"/>
        <v>0</v>
      </c>
      <c r="BG554" s="144">
        <f t="shared" si="66"/>
        <v>0</v>
      </c>
      <c r="BH554" s="144">
        <f t="shared" si="67"/>
        <v>0</v>
      </c>
      <c r="BI554" s="144">
        <f t="shared" si="68"/>
        <v>0</v>
      </c>
      <c r="BJ554" s="17" t="s">
        <v>99</v>
      </c>
      <c r="BK554" s="144">
        <f t="shared" si="69"/>
        <v>0</v>
      </c>
      <c r="BL554" s="17" t="s">
        <v>269</v>
      </c>
      <c r="BM554" s="143" t="s">
        <v>1229</v>
      </c>
    </row>
    <row r="555" spans="2:65" s="1" customFormat="1" ht="16.5" customHeight="1">
      <c r="B555" s="32"/>
      <c r="C555" s="132" t="s">
        <v>1230</v>
      </c>
      <c r="D555" s="132" t="s">
        <v>156</v>
      </c>
      <c r="E555" s="133" t="s">
        <v>1231</v>
      </c>
      <c r="F555" s="134" t="s">
        <v>1232</v>
      </c>
      <c r="G555" s="135" t="s">
        <v>256</v>
      </c>
      <c r="H555" s="136">
        <v>110.65600000000001</v>
      </c>
      <c r="I555" s="137"/>
      <c r="J555" s="138">
        <f t="shared" si="60"/>
        <v>0</v>
      </c>
      <c r="K555" s="134" t="s">
        <v>160</v>
      </c>
      <c r="L555" s="32"/>
      <c r="M555" s="139" t="s">
        <v>1</v>
      </c>
      <c r="N555" s="140" t="s">
        <v>43</v>
      </c>
      <c r="P555" s="141">
        <f t="shared" si="61"/>
        <v>0</v>
      </c>
      <c r="Q555" s="141">
        <v>1.4300000000000001E-3</v>
      </c>
      <c r="R555" s="141">
        <f t="shared" si="62"/>
        <v>0.15823808</v>
      </c>
      <c r="S555" s="141">
        <v>0</v>
      </c>
      <c r="T555" s="142">
        <f t="shared" si="63"/>
        <v>0</v>
      </c>
      <c r="AR555" s="143" t="s">
        <v>269</v>
      </c>
      <c r="AT555" s="143" t="s">
        <v>156</v>
      </c>
      <c r="AU555" s="143" t="s">
        <v>99</v>
      </c>
      <c r="AY555" s="17" t="s">
        <v>154</v>
      </c>
      <c r="BE555" s="144">
        <f t="shared" si="64"/>
        <v>0</v>
      </c>
      <c r="BF555" s="144">
        <f t="shared" si="65"/>
        <v>0</v>
      </c>
      <c r="BG555" s="144">
        <f t="shared" si="66"/>
        <v>0</v>
      </c>
      <c r="BH555" s="144">
        <f t="shared" si="67"/>
        <v>0</v>
      </c>
      <c r="BI555" s="144">
        <f t="shared" si="68"/>
        <v>0</v>
      </c>
      <c r="BJ555" s="17" t="s">
        <v>99</v>
      </c>
      <c r="BK555" s="144">
        <f t="shared" si="69"/>
        <v>0</v>
      </c>
      <c r="BL555" s="17" t="s">
        <v>269</v>
      </c>
      <c r="BM555" s="143" t="s">
        <v>1233</v>
      </c>
    </row>
    <row r="556" spans="2:65" s="1" customFormat="1" ht="24.15" customHeight="1">
      <c r="B556" s="32"/>
      <c r="C556" s="132" t="s">
        <v>1234</v>
      </c>
      <c r="D556" s="132" t="s">
        <v>156</v>
      </c>
      <c r="E556" s="133" t="s">
        <v>1235</v>
      </c>
      <c r="F556" s="134" t="s">
        <v>1236</v>
      </c>
      <c r="G556" s="135" t="s">
        <v>159</v>
      </c>
      <c r="H556" s="136">
        <v>4</v>
      </c>
      <c r="I556" s="137"/>
      <c r="J556" s="138">
        <f t="shared" si="60"/>
        <v>0</v>
      </c>
      <c r="K556" s="134" t="s">
        <v>160</v>
      </c>
      <c r="L556" s="32"/>
      <c r="M556" s="139" t="s">
        <v>1</v>
      </c>
      <c r="N556" s="140" t="s">
        <v>43</v>
      </c>
      <c r="P556" s="141">
        <f t="shared" si="61"/>
        <v>0</v>
      </c>
      <c r="Q556" s="141">
        <v>2.0000000000000001E-4</v>
      </c>
      <c r="R556" s="141">
        <f t="shared" si="62"/>
        <v>8.0000000000000004E-4</v>
      </c>
      <c r="S556" s="141">
        <v>0</v>
      </c>
      <c r="T556" s="142">
        <f t="shared" si="63"/>
        <v>0</v>
      </c>
      <c r="AR556" s="143" t="s">
        <v>269</v>
      </c>
      <c r="AT556" s="143" t="s">
        <v>156</v>
      </c>
      <c r="AU556" s="143" t="s">
        <v>99</v>
      </c>
      <c r="AY556" s="17" t="s">
        <v>154</v>
      </c>
      <c r="BE556" s="144">
        <f t="shared" si="64"/>
        <v>0</v>
      </c>
      <c r="BF556" s="144">
        <f t="shared" si="65"/>
        <v>0</v>
      </c>
      <c r="BG556" s="144">
        <f t="shared" si="66"/>
        <v>0</v>
      </c>
      <c r="BH556" s="144">
        <f t="shared" si="67"/>
        <v>0</v>
      </c>
      <c r="BI556" s="144">
        <f t="shared" si="68"/>
        <v>0</v>
      </c>
      <c r="BJ556" s="17" t="s">
        <v>99</v>
      </c>
      <c r="BK556" s="144">
        <f t="shared" si="69"/>
        <v>0</v>
      </c>
      <c r="BL556" s="17" t="s">
        <v>269</v>
      </c>
      <c r="BM556" s="143" t="s">
        <v>1237</v>
      </c>
    </row>
    <row r="557" spans="2:65" s="1" customFormat="1" ht="24.15" customHeight="1">
      <c r="B557" s="32"/>
      <c r="C557" s="132" t="s">
        <v>1238</v>
      </c>
      <c r="D557" s="132" t="s">
        <v>156</v>
      </c>
      <c r="E557" s="133" t="s">
        <v>1239</v>
      </c>
      <c r="F557" s="134" t="s">
        <v>1240</v>
      </c>
      <c r="G557" s="135" t="s">
        <v>256</v>
      </c>
      <c r="H557" s="136">
        <v>21.32</v>
      </c>
      <c r="I557" s="137"/>
      <c r="J557" s="138">
        <f t="shared" si="60"/>
        <v>0</v>
      </c>
      <c r="K557" s="134" t="s">
        <v>160</v>
      </c>
      <c r="L557" s="32"/>
      <c r="M557" s="139" t="s">
        <v>1</v>
      </c>
      <c r="N557" s="140" t="s">
        <v>43</v>
      </c>
      <c r="P557" s="141">
        <f t="shared" si="61"/>
        <v>0</v>
      </c>
      <c r="Q557" s="141">
        <v>1.5200000000000001E-3</v>
      </c>
      <c r="R557" s="141">
        <f t="shared" si="62"/>
        <v>3.2406400000000002E-2</v>
      </c>
      <c r="S557" s="141">
        <v>0</v>
      </c>
      <c r="T557" s="142">
        <f t="shared" si="63"/>
        <v>0</v>
      </c>
      <c r="AR557" s="143" t="s">
        <v>269</v>
      </c>
      <c r="AT557" s="143" t="s">
        <v>156</v>
      </c>
      <c r="AU557" s="143" t="s">
        <v>99</v>
      </c>
      <c r="AY557" s="17" t="s">
        <v>154</v>
      </c>
      <c r="BE557" s="144">
        <f t="shared" si="64"/>
        <v>0</v>
      </c>
      <c r="BF557" s="144">
        <f t="shared" si="65"/>
        <v>0</v>
      </c>
      <c r="BG557" s="144">
        <f t="shared" si="66"/>
        <v>0</v>
      </c>
      <c r="BH557" s="144">
        <f t="shared" si="67"/>
        <v>0</v>
      </c>
      <c r="BI557" s="144">
        <f t="shared" si="68"/>
        <v>0</v>
      </c>
      <c r="BJ557" s="17" t="s">
        <v>99</v>
      </c>
      <c r="BK557" s="144">
        <f t="shared" si="69"/>
        <v>0</v>
      </c>
      <c r="BL557" s="17" t="s">
        <v>269</v>
      </c>
      <c r="BM557" s="143" t="s">
        <v>1241</v>
      </c>
    </row>
    <row r="558" spans="2:65" s="1" customFormat="1" ht="24.15" customHeight="1">
      <c r="B558" s="32"/>
      <c r="C558" s="132" t="s">
        <v>1242</v>
      </c>
      <c r="D558" s="132" t="s">
        <v>156</v>
      </c>
      <c r="E558" s="133" t="s">
        <v>1243</v>
      </c>
      <c r="F558" s="134" t="s">
        <v>1244</v>
      </c>
      <c r="G558" s="135" t="s">
        <v>788</v>
      </c>
      <c r="H558" s="179"/>
      <c r="I558" s="137"/>
      <c r="J558" s="138">
        <f t="shared" si="60"/>
        <v>0</v>
      </c>
      <c r="K558" s="134" t="s">
        <v>160</v>
      </c>
      <c r="L558" s="32"/>
      <c r="M558" s="139" t="s">
        <v>1</v>
      </c>
      <c r="N558" s="140" t="s">
        <v>43</v>
      </c>
      <c r="P558" s="141">
        <f t="shared" si="61"/>
        <v>0</v>
      </c>
      <c r="Q558" s="141">
        <v>0</v>
      </c>
      <c r="R558" s="141">
        <f t="shared" si="62"/>
        <v>0</v>
      </c>
      <c r="S558" s="141">
        <v>0</v>
      </c>
      <c r="T558" s="142">
        <f t="shared" si="63"/>
        <v>0</v>
      </c>
      <c r="AR558" s="143" t="s">
        <v>269</v>
      </c>
      <c r="AT558" s="143" t="s">
        <v>156</v>
      </c>
      <c r="AU558" s="143" t="s">
        <v>99</v>
      </c>
      <c r="AY558" s="17" t="s">
        <v>154</v>
      </c>
      <c r="BE558" s="144">
        <f t="shared" si="64"/>
        <v>0</v>
      </c>
      <c r="BF558" s="144">
        <f t="shared" si="65"/>
        <v>0</v>
      </c>
      <c r="BG558" s="144">
        <f t="shared" si="66"/>
        <v>0</v>
      </c>
      <c r="BH558" s="144">
        <f t="shared" si="67"/>
        <v>0</v>
      </c>
      <c r="BI558" s="144">
        <f t="shared" si="68"/>
        <v>0</v>
      </c>
      <c r="BJ558" s="17" t="s">
        <v>99</v>
      </c>
      <c r="BK558" s="144">
        <f t="shared" si="69"/>
        <v>0</v>
      </c>
      <c r="BL558" s="17" t="s">
        <v>269</v>
      </c>
      <c r="BM558" s="143" t="s">
        <v>1245</v>
      </c>
    </row>
    <row r="559" spans="2:65" s="11" customFormat="1" ht="22.95" customHeight="1">
      <c r="B559" s="120"/>
      <c r="D559" s="121" t="s">
        <v>76</v>
      </c>
      <c r="E559" s="130" t="s">
        <v>1246</v>
      </c>
      <c r="F559" s="130" t="s">
        <v>1247</v>
      </c>
      <c r="I559" s="123"/>
      <c r="J559" s="131">
        <f>BK559</f>
        <v>0</v>
      </c>
      <c r="L559" s="120"/>
      <c r="M559" s="125"/>
      <c r="P559" s="126">
        <f>SUM(P560:P567)</f>
        <v>0</v>
      </c>
      <c r="R559" s="126">
        <f>SUM(R560:R567)</f>
        <v>0.29114032000000001</v>
      </c>
      <c r="T559" s="127">
        <f>SUM(T560:T567)</f>
        <v>0</v>
      </c>
      <c r="AR559" s="121" t="s">
        <v>99</v>
      </c>
      <c r="AT559" s="128" t="s">
        <v>76</v>
      </c>
      <c r="AU559" s="128" t="s">
        <v>85</v>
      </c>
      <c r="AY559" s="121" t="s">
        <v>154</v>
      </c>
      <c r="BK559" s="129">
        <f>SUM(BK560:BK567)</f>
        <v>0</v>
      </c>
    </row>
    <row r="560" spans="2:65" s="1" customFormat="1" ht="37.950000000000003" customHeight="1">
      <c r="B560" s="32"/>
      <c r="C560" s="132" t="s">
        <v>1248</v>
      </c>
      <c r="D560" s="132" t="s">
        <v>156</v>
      </c>
      <c r="E560" s="133" t="s">
        <v>1249</v>
      </c>
      <c r="F560" s="134" t="s">
        <v>1250</v>
      </c>
      <c r="G560" s="135" t="s">
        <v>169</v>
      </c>
      <c r="H560" s="136">
        <v>746.93399999999997</v>
      </c>
      <c r="I560" s="137"/>
      <c r="J560" s="138">
        <f>ROUND(I560*H560,2)</f>
        <v>0</v>
      </c>
      <c r="K560" s="134" t="s">
        <v>160</v>
      </c>
      <c r="L560" s="32"/>
      <c r="M560" s="139" t="s">
        <v>1</v>
      </c>
      <c r="N560" s="140" t="s">
        <v>43</v>
      </c>
      <c r="P560" s="141">
        <f>O560*H560</f>
        <v>0</v>
      </c>
      <c r="Q560" s="141">
        <v>0</v>
      </c>
      <c r="R560" s="141">
        <f>Q560*H560</f>
        <v>0</v>
      </c>
      <c r="S560" s="141">
        <v>0</v>
      </c>
      <c r="T560" s="142">
        <f>S560*H560</f>
        <v>0</v>
      </c>
      <c r="AR560" s="143" t="s">
        <v>269</v>
      </c>
      <c r="AT560" s="143" t="s">
        <v>156</v>
      </c>
      <c r="AU560" s="143" t="s">
        <v>99</v>
      </c>
      <c r="AY560" s="17" t="s">
        <v>154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7" t="s">
        <v>99</v>
      </c>
      <c r="BK560" s="144">
        <f>ROUND(I560*H560,2)</f>
        <v>0</v>
      </c>
      <c r="BL560" s="17" t="s">
        <v>269</v>
      </c>
      <c r="BM560" s="143" t="s">
        <v>1251</v>
      </c>
    </row>
    <row r="561" spans="2:65" s="1" customFormat="1" ht="37.950000000000003" customHeight="1">
      <c r="B561" s="32"/>
      <c r="C561" s="160" t="s">
        <v>1252</v>
      </c>
      <c r="D561" s="160" t="s">
        <v>270</v>
      </c>
      <c r="E561" s="161" t="s">
        <v>1253</v>
      </c>
      <c r="F561" s="162" t="s">
        <v>1254</v>
      </c>
      <c r="G561" s="163" t="s">
        <v>169</v>
      </c>
      <c r="H561" s="164">
        <v>821.62699999999995</v>
      </c>
      <c r="I561" s="165"/>
      <c r="J561" s="166">
        <f>ROUND(I561*H561,2)</f>
        <v>0</v>
      </c>
      <c r="K561" s="162" t="s">
        <v>160</v>
      </c>
      <c r="L561" s="167"/>
      <c r="M561" s="168" t="s">
        <v>1</v>
      </c>
      <c r="N561" s="169" t="s">
        <v>43</v>
      </c>
      <c r="P561" s="141">
        <f>O561*H561</f>
        <v>0</v>
      </c>
      <c r="Q561" s="141">
        <v>1.6000000000000001E-4</v>
      </c>
      <c r="R561" s="141">
        <f>Q561*H561</f>
        <v>0.13146031999999999</v>
      </c>
      <c r="S561" s="141">
        <v>0</v>
      </c>
      <c r="T561" s="142">
        <f>S561*H561</f>
        <v>0</v>
      </c>
      <c r="AR561" s="143" t="s">
        <v>355</v>
      </c>
      <c r="AT561" s="143" t="s">
        <v>270</v>
      </c>
      <c r="AU561" s="143" t="s">
        <v>99</v>
      </c>
      <c r="AY561" s="17" t="s">
        <v>154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99</v>
      </c>
      <c r="BK561" s="144">
        <f>ROUND(I561*H561,2)</f>
        <v>0</v>
      </c>
      <c r="BL561" s="17" t="s">
        <v>269</v>
      </c>
      <c r="BM561" s="143" t="s">
        <v>1255</v>
      </c>
    </row>
    <row r="562" spans="2:65" s="12" customFormat="1">
      <c r="B562" s="145"/>
      <c r="D562" s="146" t="s">
        <v>175</v>
      </c>
      <c r="F562" s="148" t="s">
        <v>1256</v>
      </c>
      <c r="H562" s="149">
        <v>821.62699999999995</v>
      </c>
      <c r="I562" s="150"/>
      <c r="L562" s="145"/>
      <c r="M562" s="151"/>
      <c r="T562" s="152"/>
      <c r="AT562" s="147" t="s">
        <v>175</v>
      </c>
      <c r="AU562" s="147" t="s">
        <v>99</v>
      </c>
      <c r="AV562" s="12" t="s">
        <v>99</v>
      </c>
      <c r="AW562" s="12" t="s">
        <v>4</v>
      </c>
      <c r="AX562" s="12" t="s">
        <v>85</v>
      </c>
      <c r="AY562" s="147" t="s">
        <v>154</v>
      </c>
    </row>
    <row r="563" spans="2:65" s="1" customFormat="1" ht="24.15" customHeight="1">
      <c r="B563" s="32"/>
      <c r="C563" s="160" t="s">
        <v>1257</v>
      </c>
      <c r="D563" s="160" t="s">
        <v>270</v>
      </c>
      <c r="E563" s="161" t="s">
        <v>1258</v>
      </c>
      <c r="F563" s="162" t="s">
        <v>1259</v>
      </c>
      <c r="G563" s="163" t="s">
        <v>256</v>
      </c>
      <c r="H563" s="164">
        <v>750</v>
      </c>
      <c r="I563" s="165"/>
      <c r="J563" s="166">
        <f>ROUND(I563*H563,2)</f>
        <v>0</v>
      </c>
      <c r="K563" s="162" t="s">
        <v>160</v>
      </c>
      <c r="L563" s="167"/>
      <c r="M563" s="168" t="s">
        <v>1</v>
      </c>
      <c r="N563" s="169" t="s">
        <v>43</v>
      </c>
      <c r="P563" s="141">
        <f>O563*H563</f>
        <v>0</v>
      </c>
      <c r="Q563" s="141">
        <v>2.0000000000000001E-4</v>
      </c>
      <c r="R563" s="141">
        <f>Q563*H563</f>
        <v>0.15</v>
      </c>
      <c r="S563" s="141">
        <v>0</v>
      </c>
      <c r="T563" s="142">
        <f>S563*H563</f>
        <v>0</v>
      </c>
      <c r="AR563" s="143" t="s">
        <v>355</v>
      </c>
      <c r="AT563" s="143" t="s">
        <v>270</v>
      </c>
      <c r="AU563" s="143" t="s">
        <v>99</v>
      </c>
      <c r="AY563" s="17" t="s">
        <v>154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7" t="s">
        <v>99</v>
      </c>
      <c r="BK563" s="144">
        <f>ROUND(I563*H563,2)</f>
        <v>0</v>
      </c>
      <c r="BL563" s="17" t="s">
        <v>269</v>
      </c>
      <c r="BM563" s="143" t="s">
        <v>1260</v>
      </c>
    </row>
    <row r="564" spans="2:65" s="1" customFormat="1" ht="16.5" customHeight="1">
      <c r="B564" s="32"/>
      <c r="C564" s="132" t="s">
        <v>1261</v>
      </c>
      <c r="D564" s="132" t="s">
        <v>156</v>
      </c>
      <c r="E564" s="133" t="s">
        <v>1262</v>
      </c>
      <c r="F564" s="134" t="s">
        <v>1263</v>
      </c>
      <c r="G564" s="135" t="s">
        <v>256</v>
      </c>
      <c r="H564" s="136">
        <v>880</v>
      </c>
      <c r="I564" s="137"/>
      <c r="J564" s="138">
        <f>ROUND(I564*H564,2)</f>
        <v>0</v>
      </c>
      <c r="K564" s="134" t="s">
        <v>160</v>
      </c>
      <c r="L564" s="32"/>
      <c r="M564" s="139" t="s">
        <v>1</v>
      </c>
      <c r="N564" s="140" t="s">
        <v>43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269</v>
      </c>
      <c r="AT564" s="143" t="s">
        <v>156</v>
      </c>
      <c r="AU564" s="143" t="s">
        <v>99</v>
      </c>
      <c r="AY564" s="17" t="s">
        <v>154</v>
      </c>
      <c r="BE564" s="144">
        <f>IF(N564="základní",J564,0)</f>
        <v>0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7" t="s">
        <v>99</v>
      </c>
      <c r="BK564" s="144">
        <f>ROUND(I564*H564,2)</f>
        <v>0</v>
      </c>
      <c r="BL564" s="17" t="s">
        <v>269</v>
      </c>
      <c r="BM564" s="143" t="s">
        <v>1264</v>
      </c>
    </row>
    <row r="565" spans="2:65" s="1" customFormat="1" ht="24.15" customHeight="1">
      <c r="B565" s="32"/>
      <c r="C565" s="160" t="s">
        <v>1265</v>
      </c>
      <c r="D565" s="160" t="s">
        <v>270</v>
      </c>
      <c r="E565" s="161" t="s">
        <v>1266</v>
      </c>
      <c r="F565" s="162" t="s">
        <v>1267</v>
      </c>
      <c r="G565" s="163" t="s">
        <v>256</v>
      </c>
      <c r="H565" s="164">
        <v>968</v>
      </c>
      <c r="I565" s="165"/>
      <c r="J565" s="166">
        <f>ROUND(I565*H565,2)</f>
        <v>0</v>
      </c>
      <c r="K565" s="162" t="s">
        <v>160</v>
      </c>
      <c r="L565" s="167"/>
      <c r="M565" s="168" t="s">
        <v>1</v>
      </c>
      <c r="N565" s="169" t="s">
        <v>43</v>
      </c>
      <c r="P565" s="141">
        <f>O565*H565</f>
        <v>0</v>
      </c>
      <c r="Q565" s="141">
        <v>1.0000000000000001E-5</v>
      </c>
      <c r="R565" s="141">
        <f>Q565*H565</f>
        <v>9.6800000000000011E-3</v>
      </c>
      <c r="S565" s="141">
        <v>0</v>
      </c>
      <c r="T565" s="142">
        <f>S565*H565</f>
        <v>0</v>
      </c>
      <c r="AR565" s="143" t="s">
        <v>355</v>
      </c>
      <c r="AT565" s="143" t="s">
        <v>270</v>
      </c>
      <c r="AU565" s="143" t="s">
        <v>99</v>
      </c>
      <c r="AY565" s="17" t="s">
        <v>154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7" t="s">
        <v>99</v>
      </c>
      <c r="BK565" s="144">
        <f>ROUND(I565*H565,2)</f>
        <v>0</v>
      </c>
      <c r="BL565" s="17" t="s">
        <v>269</v>
      </c>
      <c r="BM565" s="143" t="s">
        <v>1268</v>
      </c>
    </row>
    <row r="566" spans="2:65" s="12" customFormat="1">
      <c r="B566" s="145"/>
      <c r="D566" s="146" t="s">
        <v>175</v>
      </c>
      <c r="F566" s="148" t="s">
        <v>1269</v>
      </c>
      <c r="H566" s="149">
        <v>968</v>
      </c>
      <c r="I566" s="150"/>
      <c r="L566" s="145"/>
      <c r="M566" s="151"/>
      <c r="T566" s="152"/>
      <c r="AT566" s="147" t="s">
        <v>175</v>
      </c>
      <c r="AU566" s="147" t="s">
        <v>99</v>
      </c>
      <c r="AV566" s="12" t="s">
        <v>99</v>
      </c>
      <c r="AW566" s="12" t="s">
        <v>4</v>
      </c>
      <c r="AX566" s="12" t="s">
        <v>85</v>
      </c>
      <c r="AY566" s="147" t="s">
        <v>154</v>
      </c>
    </row>
    <row r="567" spans="2:65" s="1" customFormat="1" ht="24.15" customHeight="1">
      <c r="B567" s="32"/>
      <c r="C567" s="132" t="s">
        <v>1270</v>
      </c>
      <c r="D567" s="132" t="s">
        <v>156</v>
      </c>
      <c r="E567" s="133" t="s">
        <v>1271</v>
      </c>
      <c r="F567" s="134" t="s">
        <v>1272</v>
      </c>
      <c r="G567" s="135" t="s">
        <v>788</v>
      </c>
      <c r="H567" s="179"/>
      <c r="I567" s="137"/>
      <c r="J567" s="138">
        <f>ROUND(I567*H567,2)</f>
        <v>0</v>
      </c>
      <c r="K567" s="134" t="s">
        <v>160</v>
      </c>
      <c r="L567" s="32"/>
      <c r="M567" s="139" t="s">
        <v>1</v>
      </c>
      <c r="N567" s="140" t="s">
        <v>43</v>
      </c>
      <c r="P567" s="141">
        <f>O567*H567</f>
        <v>0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269</v>
      </c>
      <c r="AT567" s="143" t="s">
        <v>156</v>
      </c>
      <c r="AU567" s="143" t="s">
        <v>99</v>
      </c>
      <c r="AY567" s="17" t="s">
        <v>154</v>
      </c>
      <c r="BE567" s="144">
        <f>IF(N567="základní",J567,0)</f>
        <v>0</v>
      </c>
      <c r="BF567" s="144">
        <f>IF(N567="snížená",J567,0)</f>
        <v>0</v>
      </c>
      <c r="BG567" s="144">
        <f>IF(N567="zákl. přenesená",J567,0)</f>
        <v>0</v>
      </c>
      <c r="BH567" s="144">
        <f>IF(N567="sníž. přenesená",J567,0)</f>
        <v>0</v>
      </c>
      <c r="BI567" s="144">
        <f>IF(N567="nulová",J567,0)</f>
        <v>0</v>
      </c>
      <c r="BJ567" s="17" t="s">
        <v>99</v>
      </c>
      <c r="BK567" s="144">
        <f>ROUND(I567*H567,2)</f>
        <v>0</v>
      </c>
      <c r="BL567" s="17" t="s">
        <v>269</v>
      </c>
      <c r="BM567" s="143" t="s">
        <v>1273</v>
      </c>
    </row>
    <row r="568" spans="2:65" s="11" customFormat="1" ht="22.95" customHeight="1">
      <c r="B568" s="120"/>
      <c r="D568" s="121" t="s">
        <v>76</v>
      </c>
      <c r="E568" s="130" t="s">
        <v>1274</v>
      </c>
      <c r="F568" s="130" t="s">
        <v>1275</v>
      </c>
      <c r="I568" s="123"/>
      <c r="J568" s="131">
        <f>BK568</f>
        <v>0</v>
      </c>
      <c r="L568" s="120"/>
      <c r="M568" s="125"/>
      <c r="P568" s="126">
        <f>SUM(P569:P599)</f>
        <v>0</v>
      </c>
      <c r="R568" s="126">
        <f>SUM(R569:R599)</f>
        <v>0</v>
      </c>
      <c r="T568" s="127">
        <f>SUM(T569:T599)</f>
        <v>0</v>
      </c>
      <c r="AR568" s="121" t="s">
        <v>99</v>
      </c>
      <c r="AT568" s="128" t="s">
        <v>76</v>
      </c>
      <c r="AU568" s="128" t="s">
        <v>85</v>
      </c>
      <c r="AY568" s="121" t="s">
        <v>154</v>
      </c>
      <c r="BK568" s="129">
        <f>SUM(BK569:BK599)</f>
        <v>0</v>
      </c>
    </row>
    <row r="569" spans="2:65" s="1" customFormat="1" ht="44.25" customHeight="1">
      <c r="B569" s="32"/>
      <c r="C569" s="132" t="s">
        <v>1276</v>
      </c>
      <c r="D569" s="132" t="s">
        <v>156</v>
      </c>
      <c r="E569" s="133" t="s">
        <v>1277</v>
      </c>
      <c r="F569" s="134" t="s">
        <v>1278</v>
      </c>
      <c r="G569" s="135" t="s">
        <v>662</v>
      </c>
      <c r="H569" s="136">
        <v>13</v>
      </c>
      <c r="I569" s="137"/>
      <c r="J569" s="138">
        <f>ROUND(I569*H569,2)</f>
        <v>0</v>
      </c>
      <c r="K569" s="134" t="s">
        <v>1</v>
      </c>
      <c r="L569" s="32"/>
      <c r="M569" s="139" t="s">
        <v>1</v>
      </c>
      <c r="N569" s="140" t="s">
        <v>43</v>
      </c>
      <c r="P569" s="141">
        <f>O569*H569</f>
        <v>0</v>
      </c>
      <c r="Q569" s="141">
        <v>0</v>
      </c>
      <c r="R569" s="141">
        <f>Q569*H569</f>
        <v>0</v>
      </c>
      <c r="S569" s="141">
        <v>0</v>
      </c>
      <c r="T569" s="142">
        <f>S569*H569</f>
        <v>0</v>
      </c>
      <c r="AR569" s="143" t="s">
        <v>269</v>
      </c>
      <c r="AT569" s="143" t="s">
        <v>156</v>
      </c>
      <c r="AU569" s="143" t="s">
        <v>99</v>
      </c>
      <c r="AY569" s="17" t="s">
        <v>154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7" t="s">
        <v>99</v>
      </c>
      <c r="BK569" s="144">
        <f>ROUND(I569*H569,2)</f>
        <v>0</v>
      </c>
      <c r="BL569" s="17" t="s">
        <v>269</v>
      </c>
      <c r="BM569" s="143" t="s">
        <v>1279</v>
      </c>
    </row>
    <row r="570" spans="2:65" s="1" customFormat="1" ht="38.4">
      <c r="B570" s="32"/>
      <c r="D570" s="146" t="s">
        <v>274</v>
      </c>
      <c r="F570" s="170" t="s">
        <v>1280</v>
      </c>
      <c r="I570" s="171"/>
      <c r="L570" s="32"/>
      <c r="M570" s="172"/>
      <c r="T570" s="56"/>
      <c r="AT570" s="17" t="s">
        <v>274</v>
      </c>
      <c r="AU570" s="17" t="s">
        <v>99</v>
      </c>
    </row>
    <row r="571" spans="2:65" s="1" customFormat="1" ht="44.25" customHeight="1">
      <c r="B571" s="32"/>
      <c r="C571" s="132" t="s">
        <v>1281</v>
      </c>
      <c r="D571" s="132" t="s">
        <v>156</v>
      </c>
      <c r="E571" s="133" t="s">
        <v>1282</v>
      </c>
      <c r="F571" s="134" t="s">
        <v>1283</v>
      </c>
      <c r="G571" s="135" t="s">
        <v>662</v>
      </c>
      <c r="H571" s="136">
        <v>11</v>
      </c>
      <c r="I571" s="137"/>
      <c r="J571" s="138">
        <f t="shared" ref="J571:J599" si="70">ROUND(I571*H571,2)</f>
        <v>0</v>
      </c>
      <c r="K571" s="134" t="s">
        <v>1</v>
      </c>
      <c r="L571" s="32"/>
      <c r="M571" s="139" t="s">
        <v>1</v>
      </c>
      <c r="N571" s="140" t="s">
        <v>43</v>
      </c>
      <c r="P571" s="141">
        <f t="shared" ref="P571:P599" si="71">O571*H571</f>
        <v>0</v>
      </c>
      <c r="Q571" s="141">
        <v>0</v>
      </c>
      <c r="R571" s="141">
        <f t="shared" ref="R571:R599" si="72">Q571*H571</f>
        <v>0</v>
      </c>
      <c r="S571" s="141">
        <v>0</v>
      </c>
      <c r="T571" s="142">
        <f t="shared" ref="T571:T599" si="73">S571*H571</f>
        <v>0</v>
      </c>
      <c r="AR571" s="143" t="s">
        <v>269</v>
      </c>
      <c r="AT571" s="143" t="s">
        <v>156</v>
      </c>
      <c r="AU571" s="143" t="s">
        <v>99</v>
      </c>
      <c r="AY571" s="17" t="s">
        <v>154</v>
      </c>
      <c r="BE571" s="144">
        <f t="shared" ref="BE571:BE599" si="74">IF(N571="základní",J571,0)</f>
        <v>0</v>
      </c>
      <c r="BF571" s="144">
        <f t="shared" ref="BF571:BF599" si="75">IF(N571="snížená",J571,0)</f>
        <v>0</v>
      </c>
      <c r="BG571" s="144">
        <f t="shared" ref="BG571:BG599" si="76">IF(N571="zákl. přenesená",J571,0)</f>
        <v>0</v>
      </c>
      <c r="BH571" s="144">
        <f t="shared" ref="BH571:BH599" si="77">IF(N571="sníž. přenesená",J571,0)</f>
        <v>0</v>
      </c>
      <c r="BI571" s="144">
        <f t="shared" ref="BI571:BI599" si="78">IF(N571="nulová",J571,0)</f>
        <v>0</v>
      </c>
      <c r="BJ571" s="17" t="s">
        <v>99</v>
      </c>
      <c r="BK571" s="144">
        <f t="shared" ref="BK571:BK599" si="79">ROUND(I571*H571,2)</f>
        <v>0</v>
      </c>
      <c r="BL571" s="17" t="s">
        <v>269</v>
      </c>
      <c r="BM571" s="143" t="s">
        <v>1284</v>
      </c>
    </row>
    <row r="572" spans="2:65" s="1" customFormat="1" ht="49.2" customHeight="1">
      <c r="B572" s="32"/>
      <c r="C572" s="132" t="s">
        <v>1285</v>
      </c>
      <c r="D572" s="132" t="s">
        <v>156</v>
      </c>
      <c r="E572" s="133" t="s">
        <v>1286</v>
      </c>
      <c r="F572" s="134" t="s">
        <v>1287</v>
      </c>
      <c r="G572" s="135" t="s">
        <v>662</v>
      </c>
      <c r="H572" s="136">
        <v>2</v>
      </c>
      <c r="I572" s="137"/>
      <c r="J572" s="138">
        <f t="shared" si="70"/>
        <v>0</v>
      </c>
      <c r="K572" s="134" t="s">
        <v>1</v>
      </c>
      <c r="L572" s="32"/>
      <c r="M572" s="139" t="s">
        <v>1</v>
      </c>
      <c r="N572" s="140" t="s">
        <v>43</v>
      </c>
      <c r="P572" s="141">
        <f t="shared" si="71"/>
        <v>0</v>
      </c>
      <c r="Q572" s="141">
        <v>0</v>
      </c>
      <c r="R572" s="141">
        <f t="shared" si="72"/>
        <v>0</v>
      </c>
      <c r="S572" s="141">
        <v>0</v>
      </c>
      <c r="T572" s="142">
        <f t="shared" si="73"/>
        <v>0</v>
      </c>
      <c r="AR572" s="143" t="s">
        <v>269</v>
      </c>
      <c r="AT572" s="143" t="s">
        <v>156</v>
      </c>
      <c r="AU572" s="143" t="s">
        <v>99</v>
      </c>
      <c r="AY572" s="17" t="s">
        <v>154</v>
      </c>
      <c r="BE572" s="144">
        <f t="shared" si="74"/>
        <v>0</v>
      </c>
      <c r="BF572" s="144">
        <f t="shared" si="75"/>
        <v>0</v>
      </c>
      <c r="BG572" s="144">
        <f t="shared" si="76"/>
        <v>0</v>
      </c>
      <c r="BH572" s="144">
        <f t="shared" si="77"/>
        <v>0</v>
      </c>
      <c r="BI572" s="144">
        <f t="shared" si="78"/>
        <v>0</v>
      </c>
      <c r="BJ572" s="17" t="s">
        <v>99</v>
      </c>
      <c r="BK572" s="144">
        <f t="shared" si="79"/>
        <v>0</v>
      </c>
      <c r="BL572" s="17" t="s">
        <v>269</v>
      </c>
      <c r="BM572" s="143" t="s">
        <v>1288</v>
      </c>
    </row>
    <row r="573" spans="2:65" s="1" customFormat="1" ht="49.2" customHeight="1">
      <c r="B573" s="32"/>
      <c r="C573" s="132" t="s">
        <v>1289</v>
      </c>
      <c r="D573" s="132" t="s">
        <v>156</v>
      </c>
      <c r="E573" s="133" t="s">
        <v>1290</v>
      </c>
      <c r="F573" s="134" t="s">
        <v>1291</v>
      </c>
      <c r="G573" s="135" t="s">
        <v>662</v>
      </c>
      <c r="H573" s="136">
        <v>5</v>
      </c>
      <c r="I573" s="137"/>
      <c r="J573" s="138">
        <f t="shared" si="70"/>
        <v>0</v>
      </c>
      <c r="K573" s="134" t="s">
        <v>1</v>
      </c>
      <c r="L573" s="32"/>
      <c r="M573" s="139" t="s">
        <v>1</v>
      </c>
      <c r="N573" s="140" t="s">
        <v>43</v>
      </c>
      <c r="P573" s="141">
        <f t="shared" si="71"/>
        <v>0</v>
      </c>
      <c r="Q573" s="141">
        <v>0</v>
      </c>
      <c r="R573" s="141">
        <f t="shared" si="72"/>
        <v>0</v>
      </c>
      <c r="S573" s="141">
        <v>0</v>
      </c>
      <c r="T573" s="142">
        <f t="shared" si="73"/>
        <v>0</v>
      </c>
      <c r="AR573" s="143" t="s">
        <v>269</v>
      </c>
      <c r="AT573" s="143" t="s">
        <v>156</v>
      </c>
      <c r="AU573" s="143" t="s">
        <v>99</v>
      </c>
      <c r="AY573" s="17" t="s">
        <v>154</v>
      </c>
      <c r="BE573" s="144">
        <f t="shared" si="74"/>
        <v>0</v>
      </c>
      <c r="BF573" s="144">
        <f t="shared" si="75"/>
        <v>0</v>
      </c>
      <c r="BG573" s="144">
        <f t="shared" si="76"/>
        <v>0</v>
      </c>
      <c r="BH573" s="144">
        <f t="shared" si="77"/>
        <v>0</v>
      </c>
      <c r="BI573" s="144">
        <f t="shared" si="78"/>
        <v>0</v>
      </c>
      <c r="BJ573" s="17" t="s">
        <v>99</v>
      </c>
      <c r="BK573" s="144">
        <f t="shared" si="79"/>
        <v>0</v>
      </c>
      <c r="BL573" s="17" t="s">
        <v>269</v>
      </c>
      <c r="BM573" s="143" t="s">
        <v>1292</v>
      </c>
    </row>
    <row r="574" spans="2:65" s="1" customFormat="1" ht="55.5" customHeight="1">
      <c r="B574" s="32"/>
      <c r="C574" s="132" t="s">
        <v>1293</v>
      </c>
      <c r="D574" s="132" t="s">
        <v>156</v>
      </c>
      <c r="E574" s="133" t="s">
        <v>1294</v>
      </c>
      <c r="F574" s="134" t="s">
        <v>1295</v>
      </c>
      <c r="G574" s="135" t="s">
        <v>662</v>
      </c>
      <c r="H574" s="136">
        <v>1</v>
      </c>
      <c r="I574" s="137"/>
      <c r="J574" s="138">
        <f t="shared" si="70"/>
        <v>0</v>
      </c>
      <c r="K574" s="134" t="s">
        <v>1</v>
      </c>
      <c r="L574" s="32"/>
      <c r="M574" s="139" t="s">
        <v>1</v>
      </c>
      <c r="N574" s="140" t="s">
        <v>43</v>
      </c>
      <c r="P574" s="141">
        <f t="shared" si="71"/>
        <v>0</v>
      </c>
      <c r="Q574" s="141">
        <v>0</v>
      </c>
      <c r="R574" s="141">
        <f t="shared" si="72"/>
        <v>0</v>
      </c>
      <c r="S574" s="141">
        <v>0</v>
      </c>
      <c r="T574" s="142">
        <f t="shared" si="73"/>
        <v>0</v>
      </c>
      <c r="AR574" s="143" t="s">
        <v>269</v>
      </c>
      <c r="AT574" s="143" t="s">
        <v>156</v>
      </c>
      <c r="AU574" s="143" t="s">
        <v>99</v>
      </c>
      <c r="AY574" s="17" t="s">
        <v>154</v>
      </c>
      <c r="BE574" s="144">
        <f t="shared" si="74"/>
        <v>0</v>
      </c>
      <c r="BF574" s="144">
        <f t="shared" si="75"/>
        <v>0</v>
      </c>
      <c r="BG574" s="144">
        <f t="shared" si="76"/>
        <v>0</v>
      </c>
      <c r="BH574" s="144">
        <f t="shared" si="77"/>
        <v>0</v>
      </c>
      <c r="BI574" s="144">
        <f t="shared" si="78"/>
        <v>0</v>
      </c>
      <c r="BJ574" s="17" t="s">
        <v>99</v>
      </c>
      <c r="BK574" s="144">
        <f t="shared" si="79"/>
        <v>0</v>
      </c>
      <c r="BL574" s="17" t="s">
        <v>269</v>
      </c>
      <c r="BM574" s="143" t="s">
        <v>1296</v>
      </c>
    </row>
    <row r="575" spans="2:65" s="1" customFormat="1" ht="44.25" customHeight="1">
      <c r="B575" s="32"/>
      <c r="C575" s="132" t="s">
        <v>1297</v>
      </c>
      <c r="D575" s="132" t="s">
        <v>156</v>
      </c>
      <c r="E575" s="133" t="s">
        <v>1298</v>
      </c>
      <c r="F575" s="134" t="s">
        <v>1299</v>
      </c>
      <c r="G575" s="135" t="s">
        <v>662</v>
      </c>
      <c r="H575" s="136">
        <v>8</v>
      </c>
      <c r="I575" s="137"/>
      <c r="J575" s="138">
        <f t="shared" si="70"/>
        <v>0</v>
      </c>
      <c r="K575" s="134" t="s">
        <v>1</v>
      </c>
      <c r="L575" s="32"/>
      <c r="M575" s="139" t="s">
        <v>1</v>
      </c>
      <c r="N575" s="140" t="s">
        <v>43</v>
      </c>
      <c r="P575" s="141">
        <f t="shared" si="71"/>
        <v>0</v>
      </c>
      <c r="Q575" s="141">
        <v>0</v>
      </c>
      <c r="R575" s="141">
        <f t="shared" si="72"/>
        <v>0</v>
      </c>
      <c r="S575" s="141">
        <v>0</v>
      </c>
      <c r="T575" s="142">
        <f t="shared" si="73"/>
        <v>0</v>
      </c>
      <c r="AR575" s="143" t="s">
        <v>269</v>
      </c>
      <c r="AT575" s="143" t="s">
        <v>156</v>
      </c>
      <c r="AU575" s="143" t="s">
        <v>99</v>
      </c>
      <c r="AY575" s="17" t="s">
        <v>154</v>
      </c>
      <c r="BE575" s="144">
        <f t="shared" si="74"/>
        <v>0</v>
      </c>
      <c r="BF575" s="144">
        <f t="shared" si="75"/>
        <v>0</v>
      </c>
      <c r="BG575" s="144">
        <f t="shared" si="76"/>
        <v>0</v>
      </c>
      <c r="BH575" s="144">
        <f t="shared" si="77"/>
        <v>0</v>
      </c>
      <c r="BI575" s="144">
        <f t="shared" si="78"/>
        <v>0</v>
      </c>
      <c r="BJ575" s="17" t="s">
        <v>99</v>
      </c>
      <c r="BK575" s="144">
        <f t="shared" si="79"/>
        <v>0</v>
      </c>
      <c r="BL575" s="17" t="s">
        <v>269</v>
      </c>
      <c r="BM575" s="143" t="s">
        <v>1300</v>
      </c>
    </row>
    <row r="576" spans="2:65" s="1" customFormat="1" ht="44.25" customHeight="1">
      <c r="B576" s="32"/>
      <c r="C576" s="132" t="s">
        <v>1301</v>
      </c>
      <c r="D576" s="132" t="s">
        <v>156</v>
      </c>
      <c r="E576" s="133" t="s">
        <v>1302</v>
      </c>
      <c r="F576" s="134" t="s">
        <v>1303</v>
      </c>
      <c r="G576" s="135" t="s">
        <v>662</v>
      </c>
      <c r="H576" s="136">
        <v>1</v>
      </c>
      <c r="I576" s="137"/>
      <c r="J576" s="138">
        <f t="shared" si="70"/>
        <v>0</v>
      </c>
      <c r="K576" s="134" t="s">
        <v>1</v>
      </c>
      <c r="L576" s="32"/>
      <c r="M576" s="139" t="s">
        <v>1</v>
      </c>
      <c r="N576" s="140" t="s">
        <v>43</v>
      </c>
      <c r="P576" s="141">
        <f t="shared" si="71"/>
        <v>0</v>
      </c>
      <c r="Q576" s="141">
        <v>0</v>
      </c>
      <c r="R576" s="141">
        <f t="shared" si="72"/>
        <v>0</v>
      </c>
      <c r="S576" s="141">
        <v>0</v>
      </c>
      <c r="T576" s="142">
        <f t="shared" si="73"/>
        <v>0</v>
      </c>
      <c r="AR576" s="143" t="s">
        <v>269</v>
      </c>
      <c r="AT576" s="143" t="s">
        <v>156</v>
      </c>
      <c r="AU576" s="143" t="s">
        <v>99</v>
      </c>
      <c r="AY576" s="17" t="s">
        <v>154</v>
      </c>
      <c r="BE576" s="144">
        <f t="shared" si="74"/>
        <v>0</v>
      </c>
      <c r="BF576" s="144">
        <f t="shared" si="75"/>
        <v>0</v>
      </c>
      <c r="BG576" s="144">
        <f t="shared" si="76"/>
        <v>0</v>
      </c>
      <c r="BH576" s="144">
        <f t="shared" si="77"/>
        <v>0</v>
      </c>
      <c r="BI576" s="144">
        <f t="shared" si="78"/>
        <v>0</v>
      </c>
      <c r="BJ576" s="17" t="s">
        <v>99</v>
      </c>
      <c r="BK576" s="144">
        <f t="shared" si="79"/>
        <v>0</v>
      </c>
      <c r="BL576" s="17" t="s">
        <v>269</v>
      </c>
      <c r="BM576" s="143" t="s">
        <v>1304</v>
      </c>
    </row>
    <row r="577" spans="2:65" s="1" customFormat="1" ht="44.25" customHeight="1">
      <c r="B577" s="32"/>
      <c r="C577" s="132" t="s">
        <v>1305</v>
      </c>
      <c r="D577" s="132" t="s">
        <v>156</v>
      </c>
      <c r="E577" s="133" t="s">
        <v>1306</v>
      </c>
      <c r="F577" s="134" t="s">
        <v>1307</v>
      </c>
      <c r="G577" s="135" t="s">
        <v>662</v>
      </c>
      <c r="H577" s="136">
        <v>1</v>
      </c>
      <c r="I577" s="137"/>
      <c r="J577" s="138">
        <f t="shared" si="70"/>
        <v>0</v>
      </c>
      <c r="K577" s="134" t="s">
        <v>1</v>
      </c>
      <c r="L577" s="32"/>
      <c r="M577" s="139" t="s">
        <v>1</v>
      </c>
      <c r="N577" s="140" t="s">
        <v>43</v>
      </c>
      <c r="P577" s="141">
        <f t="shared" si="71"/>
        <v>0</v>
      </c>
      <c r="Q577" s="141">
        <v>0</v>
      </c>
      <c r="R577" s="141">
        <f t="shared" si="72"/>
        <v>0</v>
      </c>
      <c r="S577" s="141">
        <v>0</v>
      </c>
      <c r="T577" s="142">
        <f t="shared" si="73"/>
        <v>0</v>
      </c>
      <c r="AR577" s="143" t="s">
        <v>269</v>
      </c>
      <c r="AT577" s="143" t="s">
        <v>156</v>
      </c>
      <c r="AU577" s="143" t="s">
        <v>99</v>
      </c>
      <c r="AY577" s="17" t="s">
        <v>154</v>
      </c>
      <c r="BE577" s="144">
        <f t="shared" si="74"/>
        <v>0</v>
      </c>
      <c r="BF577" s="144">
        <f t="shared" si="75"/>
        <v>0</v>
      </c>
      <c r="BG577" s="144">
        <f t="shared" si="76"/>
        <v>0</v>
      </c>
      <c r="BH577" s="144">
        <f t="shared" si="77"/>
        <v>0</v>
      </c>
      <c r="BI577" s="144">
        <f t="shared" si="78"/>
        <v>0</v>
      </c>
      <c r="BJ577" s="17" t="s">
        <v>99</v>
      </c>
      <c r="BK577" s="144">
        <f t="shared" si="79"/>
        <v>0</v>
      </c>
      <c r="BL577" s="17" t="s">
        <v>269</v>
      </c>
      <c r="BM577" s="143" t="s">
        <v>1308</v>
      </c>
    </row>
    <row r="578" spans="2:65" s="1" customFormat="1" ht="44.25" customHeight="1">
      <c r="B578" s="32"/>
      <c r="C578" s="132" t="s">
        <v>1309</v>
      </c>
      <c r="D578" s="132" t="s">
        <v>156</v>
      </c>
      <c r="E578" s="133" t="s">
        <v>1310</v>
      </c>
      <c r="F578" s="134" t="s">
        <v>1311</v>
      </c>
      <c r="G578" s="135" t="s">
        <v>662</v>
      </c>
      <c r="H578" s="136">
        <v>1</v>
      </c>
      <c r="I578" s="137"/>
      <c r="J578" s="138">
        <f t="shared" si="70"/>
        <v>0</v>
      </c>
      <c r="K578" s="134" t="s">
        <v>1</v>
      </c>
      <c r="L578" s="32"/>
      <c r="M578" s="139" t="s">
        <v>1</v>
      </c>
      <c r="N578" s="140" t="s">
        <v>43</v>
      </c>
      <c r="P578" s="141">
        <f t="shared" si="71"/>
        <v>0</v>
      </c>
      <c r="Q578" s="141">
        <v>0</v>
      </c>
      <c r="R578" s="141">
        <f t="shared" si="72"/>
        <v>0</v>
      </c>
      <c r="S578" s="141">
        <v>0</v>
      </c>
      <c r="T578" s="142">
        <f t="shared" si="73"/>
        <v>0</v>
      </c>
      <c r="AR578" s="143" t="s">
        <v>269</v>
      </c>
      <c r="AT578" s="143" t="s">
        <v>156</v>
      </c>
      <c r="AU578" s="143" t="s">
        <v>99</v>
      </c>
      <c r="AY578" s="17" t="s">
        <v>154</v>
      </c>
      <c r="BE578" s="144">
        <f t="shared" si="74"/>
        <v>0</v>
      </c>
      <c r="BF578" s="144">
        <f t="shared" si="75"/>
        <v>0</v>
      </c>
      <c r="BG578" s="144">
        <f t="shared" si="76"/>
        <v>0</v>
      </c>
      <c r="BH578" s="144">
        <f t="shared" si="77"/>
        <v>0</v>
      </c>
      <c r="BI578" s="144">
        <f t="shared" si="78"/>
        <v>0</v>
      </c>
      <c r="BJ578" s="17" t="s">
        <v>99</v>
      </c>
      <c r="BK578" s="144">
        <f t="shared" si="79"/>
        <v>0</v>
      </c>
      <c r="BL578" s="17" t="s">
        <v>269</v>
      </c>
      <c r="BM578" s="143" t="s">
        <v>1312</v>
      </c>
    </row>
    <row r="579" spans="2:65" s="1" customFormat="1" ht="49.2" customHeight="1">
      <c r="B579" s="32"/>
      <c r="C579" s="132" t="s">
        <v>1313</v>
      </c>
      <c r="D579" s="132" t="s">
        <v>156</v>
      </c>
      <c r="E579" s="133" t="s">
        <v>1314</v>
      </c>
      <c r="F579" s="134" t="s">
        <v>1315</v>
      </c>
      <c r="G579" s="135" t="s">
        <v>662</v>
      </c>
      <c r="H579" s="136">
        <v>7</v>
      </c>
      <c r="I579" s="137"/>
      <c r="J579" s="138">
        <f t="shared" si="70"/>
        <v>0</v>
      </c>
      <c r="K579" s="134" t="s">
        <v>1</v>
      </c>
      <c r="L579" s="32"/>
      <c r="M579" s="139" t="s">
        <v>1</v>
      </c>
      <c r="N579" s="140" t="s">
        <v>43</v>
      </c>
      <c r="P579" s="141">
        <f t="shared" si="71"/>
        <v>0</v>
      </c>
      <c r="Q579" s="141">
        <v>0</v>
      </c>
      <c r="R579" s="141">
        <f t="shared" si="72"/>
        <v>0</v>
      </c>
      <c r="S579" s="141">
        <v>0</v>
      </c>
      <c r="T579" s="142">
        <f t="shared" si="73"/>
        <v>0</v>
      </c>
      <c r="AR579" s="143" t="s">
        <v>269</v>
      </c>
      <c r="AT579" s="143" t="s">
        <v>156</v>
      </c>
      <c r="AU579" s="143" t="s">
        <v>99</v>
      </c>
      <c r="AY579" s="17" t="s">
        <v>154</v>
      </c>
      <c r="BE579" s="144">
        <f t="shared" si="74"/>
        <v>0</v>
      </c>
      <c r="BF579" s="144">
        <f t="shared" si="75"/>
        <v>0</v>
      </c>
      <c r="BG579" s="144">
        <f t="shared" si="76"/>
        <v>0</v>
      </c>
      <c r="BH579" s="144">
        <f t="shared" si="77"/>
        <v>0</v>
      </c>
      <c r="BI579" s="144">
        <f t="shared" si="78"/>
        <v>0</v>
      </c>
      <c r="BJ579" s="17" t="s">
        <v>99</v>
      </c>
      <c r="BK579" s="144">
        <f t="shared" si="79"/>
        <v>0</v>
      </c>
      <c r="BL579" s="17" t="s">
        <v>269</v>
      </c>
      <c r="BM579" s="143" t="s">
        <v>1316</v>
      </c>
    </row>
    <row r="580" spans="2:65" s="1" customFormat="1" ht="49.2" customHeight="1">
      <c r="B580" s="32"/>
      <c r="C580" s="132" t="s">
        <v>1317</v>
      </c>
      <c r="D580" s="132" t="s">
        <v>156</v>
      </c>
      <c r="E580" s="133" t="s">
        <v>1318</v>
      </c>
      <c r="F580" s="134" t="s">
        <v>1319</v>
      </c>
      <c r="G580" s="135" t="s">
        <v>662</v>
      </c>
      <c r="H580" s="136">
        <v>1</v>
      </c>
      <c r="I580" s="137"/>
      <c r="J580" s="138">
        <f t="shared" si="70"/>
        <v>0</v>
      </c>
      <c r="K580" s="134" t="s">
        <v>1</v>
      </c>
      <c r="L580" s="32"/>
      <c r="M580" s="139" t="s">
        <v>1</v>
      </c>
      <c r="N580" s="140" t="s">
        <v>43</v>
      </c>
      <c r="P580" s="141">
        <f t="shared" si="71"/>
        <v>0</v>
      </c>
      <c r="Q580" s="141">
        <v>0</v>
      </c>
      <c r="R580" s="141">
        <f t="shared" si="72"/>
        <v>0</v>
      </c>
      <c r="S580" s="141">
        <v>0</v>
      </c>
      <c r="T580" s="142">
        <f t="shared" si="73"/>
        <v>0</v>
      </c>
      <c r="AR580" s="143" t="s">
        <v>269</v>
      </c>
      <c r="AT580" s="143" t="s">
        <v>156</v>
      </c>
      <c r="AU580" s="143" t="s">
        <v>99</v>
      </c>
      <c r="AY580" s="17" t="s">
        <v>154</v>
      </c>
      <c r="BE580" s="144">
        <f t="shared" si="74"/>
        <v>0</v>
      </c>
      <c r="BF580" s="144">
        <f t="shared" si="75"/>
        <v>0</v>
      </c>
      <c r="BG580" s="144">
        <f t="shared" si="76"/>
        <v>0</v>
      </c>
      <c r="BH580" s="144">
        <f t="shared" si="77"/>
        <v>0</v>
      </c>
      <c r="BI580" s="144">
        <f t="shared" si="78"/>
        <v>0</v>
      </c>
      <c r="BJ580" s="17" t="s">
        <v>99</v>
      </c>
      <c r="BK580" s="144">
        <f t="shared" si="79"/>
        <v>0</v>
      </c>
      <c r="BL580" s="17" t="s">
        <v>269</v>
      </c>
      <c r="BM580" s="143" t="s">
        <v>1320</v>
      </c>
    </row>
    <row r="581" spans="2:65" s="1" customFormat="1" ht="37.950000000000003" customHeight="1">
      <c r="B581" s="32"/>
      <c r="C581" s="132" t="s">
        <v>1321</v>
      </c>
      <c r="D581" s="132" t="s">
        <v>156</v>
      </c>
      <c r="E581" s="133" t="s">
        <v>1322</v>
      </c>
      <c r="F581" s="134" t="s">
        <v>1323</v>
      </c>
      <c r="G581" s="135" t="s">
        <v>1324</v>
      </c>
      <c r="H581" s="136">
        <v>58.76</v>
      </c>
      <c r="I581" s="137"/>
      <c r="J581" s="138">
        <f t="shared" si="70"/>
        <v>0</v>
      </c>
      <c r="K581" s="134" t="s">
        <v>1</v>
      </c>
      <c r="L581" s="32"/>
      <c r="M581" s="139" t="s">
        <v>1</v>
      </c>
      <c r="N581" s="140" t="s">
        <v>43</v>
      </c>
      <c r="P581" s="141">
        <f t="shared" si="71"/>
        <v>0</v>
      </c>
      <c r="Q581" s="141">
        <v>0</v>
      </c>
      <c r="R581" s="141">
        <f t="shared" si="72"/>
        <v>0</v>
      </c>
      <c r="S581" s="141">
        <v>0</v>
      </c>
      <c r="T581" s="142">
        <f t="shared" si="73"/>
        <v>0</v>
      </c>
      <c r="AR581" s="143" t="s">
        <v>269</v>
      </c>
      <c r="AT581" s="143" t="s">
        <v>156</v>
      </c>
      <c r="AU581" s="143" t="s">
        <v>99</v>
      </c>
      <c r="AY581" s="17" t="s">
        <v>154</v>
      </c>
      <c r="BE581" s="144">
        <f t="shared" si="74"/>
        <v>0</v>
      </c>
      <c r="BF581" s="144">
        <f t="shared" si="75"/>
        <v>0</v>
      </c>
      <c r="BG581" s="144">
        <f t="shared" si="76"/>
        <v>0</v>
      </c>
      <c r="BH581" s="144">
        <f t="shared" si="77"/>
        <v>0</v>
      </c>
      <c r="BI581" s="144">
        <f t="shared" si="78"/>
        <v>0</v>
      </c>
      <c r="BJ581" s="17" t="s">
        <v>99</v>
      </c>
      <c r="BK581" s="144">
        <f t="shared" si="79"/>
        <v>0</v>
      </c>
      <c r="BL581" s="17" t="s">
        <v>269</v>
      </c>
      <c r="BM581" s="143" t="s">
        <v>1325</v>
      </c>
    </row>
    <row r="582" spans="2:65" s="1" customFormat="1" ht="33" customHeight="1">
      <c r="B582" s="32"/>
      <c r="C582" s="132" t="s">
        <v>1326</v>
      </c>
      <c r="D582" s="132" t="s">
        <v>156</v>
      </c>
      <c r="E582" s="133" t="s">
        <v>1327</v>
      </c>
      <c r="F582" s="134" t="s">
        <v>1328</v>
      </c>
      <c r="G582" s="135" t="s">
        <v>159</v>
      </c>
      <c r="H582" s="136">
        <v>6</v>
      </c>
      <c r="I582" s="137"/>
      <c r="J582" s="138">
        <f t="shared" si="70"/>
        <v>0</v>
      </c>
      <c r="K582" s="134" t="s">
        <v>1</v>
      </c>
      <c r="L582" s="32"/>
      <c r="M582" s="139" t="s">
        <v>1</v>
      </c>
      <c r="N582" s="140" t="s">
        <v>43</v>
      </c>
      <c r="P582" s="141">
        <f t="shared" si="71"/>
        <v>0</v>
      </c>
      <c r="Q582" s="141">
        <v>0</v>
      </c>
      <c r="R582" s="141">
        <f t="shared" si="72"/>
        <v>0</v>
      </c>
      <c r="S582" s="141">
        <v>0</v>
      </c>
      <c r="T582" s="142">
        <f t="shared" si="73"/>
        <v>0</v>
      </c>
      <c r="AR582" s="143" t="s">
        <v>269</v>
      </c>
      <c r="AT582" s="143" t="s">
        <v>156</v>
      </c>
      <c r="AU582" s="143" t="s">
        <v>99</v>
      </c>
      <c r="AY582" s="17" t="s">
        <v>154</v>
      </c>
      <c r="BE582" s="144">
        <f t="shared" si="74"/>
        <v>0</v>
      </c>
      <c r="BF582" s="144">
        <f t="shared" si="75"/>
        <v>0</v>
      </c>
      <c r="BG582" s="144">
        <f t="shared" si="76"/>
        <v>0</v>
      </c>
      <c r="BH582" s="144">
        <f t="shared" si="77"/>
        <v>0</v>
      </c>
      <c r="BI582" s="144">
        <f t="shared" si="78"/>
        <v>0</v>
      </c>
      <c r="BJ582" s="17" t="s">
        <v>99</v>
      </c>
      <c r="BK582" s="144">
        <f t="shared" si="79"/>
        <v>0</v>
      </c>
      <c r="BL582" s="17" t="s">
        <v>269</v>
      </c>
      <c r="BM582" s="143" t="s">
        <v>1329</v>
      </c>
    </row>
    <row r="583" spans="2:65" s="1" customFormat="1" ht="24.15" customHeight="1">
      <c r="B583" s="32"/>
      <c r="C583" s="132" t="s">
        <v>1330</v>
      </c>
      <c r="D583" s="132" t="s">
        <v>156</v>
      </c>
      <c r="E583" s="133" t="s">
        <v>1331</v>
      </c>
      <c r="F583" s="134" t="s">
        <v>1332</v>
      </c>
      <c r="G583" s="135" t="s">
        <v>159</v>
      </c>
      <c r="H583" s="136">
        <v>6</v>
      </c>
      <c r="I583" s="137"/>
      <c r="J583" s="138">
        <f t="shared" si="70"/>
        <v>0</v>
      </c>
      <c r="K583" s="134" t="s">
        <v>1</v>
      </c>
      <c r="L583" s="32"/>
      <c r="M583" s="139" t="s">
        <v>1</v>
      </c>
      <c r="N583" s="140" t="s">
        <v>43</v>
      </c>
      <c r="P583" s="141">
        <f t="shared" si="71"/>
        <v>0</v>
      </c>
      <c r="Q583" s="141">
        <v>0</v>
      </c>
      <c r="R583" s="141">
        <f t="shared" si="72"/>
        <v>0</v>
      </c>
      <c r="S583" s="141">
        <v>0</v>
      </c>
      <c r="T583" s="142">
        <f t="shared" si="73"/>
        <v>0</v>
      </c>
      <c r="AR583" s="143" t="s">
        <v>269</v>
      </c>
      <c r="AT583" s="143" t="s">
        <v>156</v>
      </c>
      <c r="AU583" s="143" t="s">
        <v>99</v>
      </c>
      <c r="AY583" s="17" t="s">
        <v>154</v>
      </c>
      <c r="BE583" s="144">
        <f t="shared" si="74"/>
        <v>0</v>
      </c>
      <c r="BF583" s="144">
        <f t="shared" si="75"/>
        <v>0</v>
      </c>
      <c r="BG583" s="144">
        <f t="shared" si="76"/>
        <v>0</v>
      </c>
      <c r="BH583" s="144">
        <f t="shared" si="77"/>
        <v>0</v>
      </c>
      <c r="BI583" s="144">
        <f t="shared" si="78"/>
        <v>0</v>
      </c>
      <c r="BJ583" s="17" t="s">
        <v>99</v>
      </c>
      <c r="BK583" s="144">
        <f t="shared" si="79"/>
        <v>0</v>
      </c>
      <c r="BL583" s="17" t="s">
        <v>269</v>
      </c>
      <c r="BM583" s="143" t="s">
        <v>1333</v>
      </c>
    </row>
    <row r="584" spans="2:65" s="1" customFormat="1" ht="24.15" customHeight="1">
      <c r="B584" s="32"/>
      <c r="C584" s="132" t="s">
        <v>1334</v>
      </c>
      <c r="D584" s="132" t="s">
        <v>156</v>
      </c>
      <c r="E584" s="133" t="s">
        <v>1335</v>
      </c>
      <c r="F584" s="134" t="s">
        <v>1336</v>
      </c>
      <c r="G584" s="135" t="s">
        <v>159</v>
      </c>
      <c r="H584" s="136">
        <v>1</v>
      </c>
      <c r="I584" s="137"/>
      <c r="J584" s="138">
        <f t="shared" si="70"/>
        <v>0</v>
      </c>
      <c r="K584" s="134" t="s">
        <v>1</v>
      </c>
      <c r="L584" s="32"/>
      <c r="M584" s="139" t="s">
        <v>1</v>
      </c>
      <c r="N584" s="140" t="s">
        <v>43</v>
      </c>
      <c r="P584" s="141">
        <f t="shared" si="71"/>
        <v>0</v>
      </c>
      <c r="Q584" s="141">
        <v>0</v>
      </c>
      <c r="R584" s="141">
        <f t="shared" si="72"/>
        <v>0</v>
      </c>
      <c r="S584" s="141">
        <v>0</v>
      </c>
      <c r="T584" s="142">
        <f t="shared" si="73"/>
        <v>0</v>
      </c>
      <c r="AR584" s="143" t="s">
        <v>269</v>
      </c>
      <c r="AT584" s="143" t="s">
        <v>156</v>
      </c>
      <c r="AU584" s="143" t="s">
        <v>99</v>
      </c>
      <c r="AY584" s="17" t="s">
        <v>154</v>
      </c>
      <c r="BE584" s="144">
        <f t="shared" si="74"/>
        <v>0</v>
      </c>
      <c r="BF584" s="144">
        <f t="shared" si="75"/>
        <v>0</v>
      </c>
      <c r="BG584" s="144">
        <f t="shared" si="76"/>
        <v>0</v>
      </c>
      <c r="BH584" s="144">
        <f t="shared" si="77"/>
        <v>0</v>
      </c>
      <c r="BI584" s="144">
        <f t="shared" si="78"/>
        <v>0</v>
      </c>
      <c r="BJ584" s="17" t="s">
        <v>99</v>
      </c>
      <c r="BK584" s="144">
        <f t="shared" si="79"/>
        <v>0</v>
      </c>
      <c r="BL584" s="17" t="s">
        <v>269</v>
      </c>
      <c r="BM584" s="143" t="s">
        <v>1337</v>
      </c>
    </row>
    <row r="585" spans="2:65" s="1" customFormat="1" ht="24.15" customHeight="1">
      <c r="B585" s="32"/>
      <c r="C585" s="132" t="s">
        <v>1338</v>
      </c>
      <c r="D585" s="132" t="s">
        <v>156</v>
      </c>
      <c r="E585" s="133" t="s">
        <v>1339</v>
      </c>
      <c r="F585" s="134" t="s">
        <v>1340</v>
      </c>
      <c r="G585" s="135" t="s">
        <v>159</v>
      </c>
      <c r="H585" s="136">
        <v>2</v>
      </c>
      <c r="I585" s="137"/>
      <c r="J585" s="138">
        <f t="shared" si="70"/>
        <v>0</v>
      </c>
      <c r="K585" s="134" t="s">
        <v>1</v>
      </c>
      <c r="L585" s="32"/>
      <c r="M585" s="139" t="s">
        <v>1</v>
      </c>
      <c r="N585" s="140" t="s">
        <v>43</v>
      </c>
      <c r="P585" s="141">
        <f t="shared" si="71"/>
        <v>0</v>
      </c>
      <c r="Q585" s="141">
        <v>0</v>
      </c>
      <c r="R585" s="141">
        <f t="shared" si="72"/>
        <v>0</v>
      </c>
      <c r="S585" s="141">
        <v>0</v>
      </c>
      <c r="T585" s="142">
        <f t="shared" si="73"/>
        <v>0</v>
      </c>
      <c r="AR585" s="143" t="s">
        <v>269</v>
      </c>
      <c r="AT585" s="143" t="s">
        <v>156</v>
      </c>
      <c r="AU585" s="143" t="s">
        <v>99</v>
      </c>
      <c r="AY585" s="17" t="s">
        <v>154</v>
      </c>
      <c r="BE585" s="144">
        <f t="shared" si="74"/>
        <v>0</v>
      </c>
      <c r="BF585" s="144">
        <f t="shared" si="75"/>
        <v>0</v>
      </c>
      <c r="BG585" s="144">
        <f t="shared" si="76"/>
        <v>0</v>
      </c>
      <c r="BH585" s="144">
        <f t="shared" si="77"/>
        <v>0</v>
      </c>
      <c r="BI585" s="144">
        <f t="shared" si="78"/>
        <v>0</v>
      </c>
      <c r="BJ585" s="17" t="s">
        <v>99</v>
      </c>
      <c r="BK585" s="144">
        <f t="shared" si="79"/>
        <v>0</v>
      </c>
      <c r="BL585" s="17" t="s">
        <v>269</v>
      </c>
      <c r="BM585" s="143" t="s">
        <v>1341</v>
      </c>
    </row>
    <row r="586" spans="2:65" s="1" customFormat="1" ht="33" customHeight="1">
      <c r="B586" s="32"/>
      <c r="C586" s="132" t="s">
        <v>1342</v>
      </c>
      <c r="D586" s="132" t="s">
        <v>156</v>
      </c>
      <c r="E586" s="133" t="s">
        <v>1343</v>
      </c>
      <c r="F586" s="134" t="s">
        <v>1344</v>
      </c>
      <c r="G586" s="135" t="s">
        <v>159</v>
      </c>
      <c r="H586" s="136">
        <v>1</v>
      </c>
      <c r="I586" s="137"/>
      <c r="J586" s="138">
        <f t="shared" si="70"/>
        <v>0</v>
      </c>
      <c r="K586" s="134" t="s">
        <v>1</v>
      </c>
      <c r="L586" s="32"/>
      <c r="M586" s="139" t="s">
        <v>1</v>
      </c>
      <c r="N586" s="140" t="s">
        <v>43</v>
      </c>
      <c r="P586" s="141">
        <f t="shared" si="71"/>
        <v>0</v>
      </c>
      <c r="Q586" s="141">
        <v>0</v>
      </c>
      <c r="R586" s="141">
        <f t="shared" si="72"/>
        <v>0</v>
      </c>
      <c r="S586" s="141">
        <v>0</v>
      </c>
      <c r="T586" s="142">
        <f t="shared" si="73"/>
        <v>0</v>
      </c>
      <c r="AR586" s="143" t="s">
        <v>269</v>
      </c>
      <c r="AT586" s="143" t="s">
        <v>156</v>
      </c>
      <c r="AU586" s="143" t="s">
        <v>99</v>
      </c>
      <c r="AY586" s="17" t="s">
        <v>154</v>
      </c>
      <c r="BE586" s="144">
        <f t="shared" si="74"/>
        <v>0</v>
      </c>
      <c r="BF586" s="144">
        <f t="shared" si="75"/>
        <v>0</v>
      </c>
      <c r="BG586" s="144">
        <f t="shared" si="76"/>
        <v>0</v>
      </c>
      <c r="BH586" s="144">
        <f t="shared" si="77"/>
        <v>0</v>
      </c>
      <c r="BI586" s="144">
        <f t="shared" si="78"/>
        <v>0</v>
      </c>
      <c r="BJ586" s="17" t="s">
        <v>99</v>
      </c>
      <c r="BK586" s="144">
        <f t="shared" si="79"/>
        <v>0</v>
      </c>
      <c r="BL586" s="17" t="s">
        <v>269</v>
      </c>
      <c r="BM586" s="143" t="s">
        <v>1345</v>
      </c>
    </row>
    <row r="587" spans="2:65" s="1" customFormat="1" ht="24.15" customHeight="1">
      <c r="B587" s="32"/>
      <c r="C587" s="132" t="s">
        <v>1346</v>
      </c>
      <c r="D587" s="132" t="s">
        <v>156</v>
      </c>
      <c r="E587" s="133" t="s">
        <v>1347</v>
      </c>
      <c r="F587" s="134" t="s">
        <v>1348</v>
      </c>
      <c r="G587" s="135" t="s">
        <v>159</v>
      </c>
      <c r="H587" s="136">
        <v>1</v>
      </c>
      <c r="I587" s="137"/>
      <c r="J587" s="138">
        <f t="shared" si="70"/>
        <v>0</v>
      </c>
      <c r="K587" s="134" t="s">
        <v>1</v>
      </c>
      <c r="L587" s="32"/>
      <c r="M587" s="139" t="s">
        <v>1</v>
      </c>
      <c r="N587" s="140" t="s">
        <v>43</v>
      </c>
      <c r="P587" s="141">
        <f t="shared" si="71"/>
        <v>0</v>
      </c>
      <c r="Q587" s="141">
        <v>0</v>
      </c>
      <c r="R587" s="141">
        <f t="shared" si="72"/>
        <v>0</v>
      </c>
      <c r="S587" s="141">
        <v>0</v>
      </c>
      <c r="T587" s="142">
        <f t="shared" si="73"/>
        <v>0</v>
      </c>
      <c r="AR587" s="143" t="s">
        <v>269</v>
      </c>
      <c r="AT587" s="143" t="s">
        <v>156</v>
      </c>
      <c r="AU587" s="143" t="s">
        <v>99</v>
      </c>
      <c r="AY587" s="17" t="s">
        <v>154</v>
      </c>
      <c r="BE587" s="144">
        <f t="shared" si="74"/>
        <v>0</v>
      </c>
      <c r="BF587" s="144">
        <f t="shared" si="75"/>
        <v>0</v>
      </c>
      <c r="BG587" s="144">
        <f t="shared" si="76"/>
        <v>0</v>
      </c>
      <c r="BH587" s="144">
        <f t="shared" si="77"/>
        <v>0</v>
      </c>
      <c r="BI587" s="144">
        <f t="shared" si="78"/>
        <v>0</v>
      </c>
      <c r="BJ587" s="17" t="s">
        <v>99</v>
      </c>
      <c r="BK587" s="144">
        <f t="shared" si="79"/>
        <v>0</v>
      </c>
      <c r="BL587" s="17" t="s">
        <v>269</v>
      </c>
      <c r="BM587" s="143" t="s">
        <v>1349</v>
      </c>
    </row>
    <row r="588" spans="2:65" s="1" customFormat="1" ht="24.15" customHeight="1">
      <c r="B588" s="32"/>
      <c r="C588" s="132" t="s">
        <v>1350</v>
      </c>
      <c r="D588" s="132" t="s">
        <v>156</v>
      </c>
      <c r="E588" s="133" t="s">
        <v>1351</v>
      </c>
      <c r="F588" s="134" t="s">
        <v>1352</v>
      </c>
      <c r="G588" s="135" t="s">
        <v>159</v>
      </c>
      <c r="H588" s="136">
        <v>1</v>
      </c>
      <c r="I588" s="137"/>
      <c r="J588" s="138">
        <f t="shared" si="70"/>
        <v>0</v>
      </c>
      <c r="K588" s="134" t="s">
        <v>1</v>
      </c>
      <c r="L588" s="32"/>
      <c r="M588" s="139" t="s">
        <v>1</v>
      </c>
      <c r="N588" s="140" t="s">
        <v>43</v>
      </c>
      <c r="P588" s="141">
        <f t="shared" si="71"/>
        <v>0</v>
      </c>
      <c r="Q588" s="141">
        <v>0</v>
      </c>
      <c r="R588" s="141">
        <f t="shared" si="72"/>
        <v>0</v>
      </c>
      <c r="S588" s="141">
        <v>0</v>
      </c>
      <c r="T588" s="142">
        <f t="shared" si="73"/>
        <v>0</v>
      </c>
      <c r="AR588" s="143" t="s">
        <v>269</v>
      </c>
      <c r="AT588" s="143" t="s">
        <v>156</v>
      </c>
      <c r="AU588" s="143" t="s">
        <v>99</v>
      </c>
      <c r="AY588" s="17" t="s">
        <v>154</v>
      </c>
      <c r="BE588" s="144">
        <f t="shared" si="74"/>
        <v>0</v>
      </c>
      <c r="BF588" s="144">
        <f t="shared" si="75"/>
        <v>0</v>
      </c>
      <c r="BG588" s="144">
        <f t="shared" si="76"/>
        <v>0</v>
      </c>
      <c r="BH588" s="144">
        <f t="shared" si="77"/>
        <v>0</v>
      </c>
      <c r="BI588" s="144">
        <f t="shared" si="78"/>
        <v>0</v>
      </c>
      <c r="BJ588" s="17" t="s">
        <v>99</v>
      </c>
      <c r="BK588" s="144">
        <f t="shared" si="79"/>
        <v>0</v>
      </c>
      <c r="BL588" s="17" t="s">
        <v>269</v>
      </c>
      <c r="BM588" s="143" t="s">
        <v>1353</v>
      </c>
    </row>
    <row r="589" spans="2:65" s="1" customFormat="1" ht="33" customHeight="1">
      <c r="B589" s="32"/>
      <c r="C589" s="132" t="s">
        <v>1354</v>
      </c>
      <c r="D589" s="132" t="s">
        <v>156</v>
      </c>
      <c r="E589" s="133" t="s">
        <v>1355</v>
      </c>
      <c r="F589" s="134" t="s">
        <v>1356</v>
      </c>
      <c r="G589" s="135" t="s">
        <v>159</v>
      </c>
      <c r="H589" s="136">
        <v>1</v>
      </c>
      <c r="I589" s="137"/>
      <c r="J589" s="138">
        <f t="shared" si="70"/>
        <v>0</v>
      </c>
      <c r="K589" s="134" t="s">
        <v>1</v>
      </c>
      <c r="L589" s="32"/>
      <c r="M589" s="139" t="s">
        <v>1</v>
      </c>
      <c r="N589" s="140" t="s">
        <v>43</v>
      </c>
      <c r="P589" s="141">
        <f t="shared" si="71"/>
        <v>0</v>
      </c>
      <c r="Q589" s="141">
        <v>0</v>
      </c>
      <c r="R589" s="141">
        <f t="shared" si="72"/>
        <v>0</v>
      </c>
      <c r="S589" s="141">
        <v>0</v>
      </c>
      <c r="T589" s="142">
        <f t="shared" si="73"/>
        <v>0</v>
      </c>
      <c r="AR589" s="143" t="s">
        <v>269</v>
      </c>
      <c r="AT589" s="143" t="s">
        <v>156</v>
      </c>
      <c r="AU589" s="143" t="s">
        <v>99</v>
      </c>
      <c r="AY589" s="17" t="s">
        <v>154</v>
      </c>
      <c r="BE589" s="144">
        <f t="shared" si="74"/>
        <v>0</v>
      </c>
      <c r="BF589" s="144">
        <f t="shared" si="75"/>
        <v>0</v>
      </c>
      <c r="BG589" s="144">
        <f t="shared" si="76"/>
        <v>0</v>
      </c>
      <c r="BH589" s="144">
        <f t="shared" si="77"/>
        <v>0</v>
      </c>
      <c r="BI589" s="144">
        <f t="shared" si="78"/>
        <v>0</v>
      </c>
      <c r="BJ589" s="17" t="s">
        <v>99</v>
      </c>
      <c r="BK589" s="144">
        <f t="shared" si="79"/>
        <v>0</v>
      </c>
      <c r="BL589" s="17" t="s">
        <v>269</v>
      </c>
      <c r="BM589" s="143" t="s">
        <v>1357</v>
      </c>
    </row>
    <row r="590" spans="2:65" s="1" customFormat="1" ht="24.15" customHeight="1">
      <c r="B590" s="32"/>
      <c r="C590" s="132" t="s">
        <v>1358</v>
      </c>
      <c r="D590" s="132" t="s">
        <v>156</v>
      </c>
      <c r="E590" s="133" t="s">
        <v>1359</v>
      </c>
      <c r="F590" s="134" t="s">
        <v>1360</v>
      </c>
      <c r="G590" s="135" t="s">
        <v>159</v>
      </c>
      <c r="H590" s="136">
        <v>1</v>
      </c>
      <c r="I590" s="137"/>
      <c r="J590" s="138">
        <f t="shared" si="70"/>
        <v>0</v>
      </c>
      <c r="K590" s="134" t="s">
        <v>1</v>
      </c>
      <c r="L590" s="32"/>
      <c r="M590" s="139" t="s">
        <v>1</v>
      </c>
      <c r="N590" s="140" t="s">
        <v>43</v>
      </c>
      <c r="P590" s="141">
        <f t="shared" si="71"/>
        <v>0</v>
      </c>
      <c r="Q590" s="141">
        <v>0</v>
      </c>
      <c r="R590" s="141">
        <f t="shared" si="72"/>
        <v>0</v>
      </c>
      <c r="S590" s="141">
        <v>0</v>
      </c>
      <c r="T590" s="142">
        <f t="shared" si="73"/>
        <v>0</v>
      </c>
      <c r="AR590" s="143" t="s">
        <v>269</v>
      </c>
      <c r="AT590" s="143" t="s">
        <v>156</v>
      </c>
      <c r="AU590" s="143" t="s">
        <v>99</v>
      </c>
      <c r="AY590" s="17" t="s">
        <v>154</v>
      </c>
      <c r="BE590" s="144">
        <f t="shared" si="74"/>
        <v>0</v>
      </c>
      <c r="BF590" s="144">
        <f t="shared" si="75"/>
        <v>0</v>
      </c>
      <c r="BG590" s="144">
        <f t="shared" si="76"/>
        <v>0</v>
      </c>
      <c r="BH590" s="144">
        <f t="shared" si="77"/>
        <v>0</v>
      </c>
      <c r="BI590" s="144">
        <f t="shared" si="78"/>
        <v>0</v>
      </c>
      <c r="BJ590" s="17" t="s">
        <v>99</v>
      </c>
      <c r="BK590" s="144">
        <f t="shared" si="79"/>
        <v>0</v>
      </c>
      <c r="BL590" s="17" t="s">
        <v>269</v>
      </c>
      <c r="BM590" s="143" t="s">
        <v>1361</v>
      </c>
    </row>
    <row r="591" spans="2:65" s="1" customFormat="1" ht="24.15" customHeight="1">
      <c r="B591" s="32"/>
      <c r="C591" s="132" t="s">
        <v>1362</v>
      </c>
      <c r="D591" s="132" t="s">
        <v>156</v>
      </c>
      <c r="E591" s="133" t="s">
        <v>1363</v>
      </c>
      <c r="F591" s="134" t="s">
        <v>1364</v>
      </c>
      <c r="G591" s="135" t="s">
        <v>159</v>
      </c>
      <c r="H591" s="136">
        <v>2</v>
      </c>
      <c r="I591" s="137"/>
      <c r="J591" s="138">
        <f t="shared" si="70"/>
        <v>0</v>
      </c>
      <c r="K591" s="134" t="s">
        <v>1</v>
      </c>
      <c r="L591" s="32"/>
      <c r="M591" s="139" t="s">
        <v>1</v>
      </c>
      <c r="N591" s="140" t="s">
        <v>43</v>
      </c>
      <c r="P591" s="141">
        <f t="shared" si="71"/>
        <v>0</v>
      </c>
      <c r="Q591" s="141">
        <v>0</v>
      </c>
      <c r="R591" s="141">
        <f t="shared" si="72"/>
        <v>0</v>
      </c>
      <c r="S591" s="141">
        <v>0</v>
      </c>
      <c r="T591" s="142">
        <f t="shared" si="73"/>
        <v>0</v>
      </c>
      <c r="AR591" s="143" t="s">
        <v>269</v>
      </c>
      <c r="AT591" s="143" t="s">
        <v>156</v>
      </c>
      <c r="AU591" s="143" t="s">
        <v>99</v>
      </c>
      <c r="AY591" s="17" t="s">
        <v>154</v>
      </c>
      <c r="BE591" s="144">
        <f t="shared" si="74"/>
        <v>0</v>
      </c>
      <c r="BF591" s="144">
        <f t="shared" si="75"/>
        <v>0</v>
      </c>
      <c r="BG591" s="144">
        <f t="shared" si="76"/>
        <v>0</v>
      </c>
      <c r="BH591" s="144">
        <f t="shared" si="77"/>
        <v>0</v>
      </c>
      <c r="BI591" s="144">
        <f t="shared" si="78"/>
        <v>0</v>
      </c>
      <c r="BJ591" s="17" t="s">
        <v>99</v>
      </c>
      <c r="BK591" s="144">
        <f t="shared" si="79"/>
        <v>0</v>
      </c>
      <c r="BL591" s="17" t="s">
        <v>269</v>
      </c>
      <c r="BM591" s="143" t="s">
        <v>1365</v>
      </c>
    </row>
    <row r="592" spans="2:65" s="1" customFormat="1" ht="24.15" customHeight="1">
      <c r="B592" s="32"/>
      <c r="C592" s="132" t="s">
        <v>1366</v>
      </c>
      <c r="D592" s="132" t="s">
        <v>156</v>
      </c>
      <c r="E592" s="133" t="s">
        <v>1367</v>
      </c>
      <c r="F592" s="134" t="s">
        <v>1368</v>
      </c>
      <c r="G592" s="135" t="s">
        <v>159</v>
      </c>
      <c r="H592" s="136">
        <v>1</v>
      </c>
      <c r="I592" s="137"/>
      <c r="J592" s="138">
        <f t="shared" si="70"/>
        <v>0</v>
      </c>
      <c r="K592" s="134" t="s">
        <v>1</v>
      </c>
      <c r="L592" s="32"/>
      <c r="M592" s="139" t="s">
        <v>1</v>
      </c>
      <c r="N592" s="140" t="s">
        <v>43</v>
      </c>
      <c r="P592" s="141">
        <f t="shared" si="71"/>
        <v>0</v>
      </c>
      <c r="Q592" s="141">
        <v>0</v>
      </c>
      <c r="R592" s="141">
        <f t="shared" si="72"/>
        <v>0</v>
      </c>
      <c r="S592" s="141">
        <v>0</v>
      </c>
      <c r="T592" s="142">
        <f t="shared" si="73"/>
        <v>0</v>
      </c>
      <c r="AR592" s="143" t="s">
        <v>269</v>
      </c>
      <c r="AT592" s="143" t="s">
        <v>156</v>
      </c>
      <c r="AU592" s="143" t="s">
        <v>99</v>
      </c>
      <c r="AY592" s="17" t="s">
        <v>154</v>
      </c>
      <c r="BE592" s="144">
        <f t="shared" si="74"/>
        <v>0</v>
      </c>
      <c r="BF592" s="144">
        <f t="shared" si="75"/>
        <v>0</v>
      </c>
      <c r="BG592" s="144">
        <f t="shared" si="76"/>
        <v>0</v>
      </c>
      <c r="BH592" s="144">
        <f t="shared" si="77"/>
        <v>0</v>
      </c>
      <c r="BI592" s="144">
        <f t="shared" si="78"/>
        <v>0</v>
      </c>
      <c r="BJ592" s="17" t="s">
        <v>99</v>
      </c>
      <c r="BK592" s="144">
        <f t="shared" si="79"/>
        <v>0</v>
      </c>
      <c r="BL592" s="17" t="s">
        <v>269</v>
      </c>
      <c r="BM592" s="143" t="s">
        <v>1369</v>
      </c>
    </row>
    <row r="593" spans="2:65" s="1" customFormat="1" ht="37.950000000000003" customHeight="1">
      <c r="B593" s="32"/>
      <c r="C593" s="132" t="s">
        <v>1370</v>
      </c>
      <c r="D593" s="132" t="s">
        <v>156</v>
      </c>
      <c r="E593" s="133" t="s">
        <v>1371</v>
      </c>
      <c r="F593" s="134" t="s">
        <v>1372</v>
      </c>
      <c r="G593" s="135" t="s">
        <v>159</v>
      </c>
      <c r="H593" s="136">
        <v>1</v>
      </c>
      <c r="I593" s="137"/>
      <c r="J593" s="138">
        <f t="shared" si="70"/>
        <v>0</v>
      </c>
      <c r="K593" s="134" t="s">
        <v>1</v>
      </c>
      <c r="L593" s="32"/>
      <c r="M593" s="139" t="s">
        <v>1</v>
      </c>
      <c r="N593" s="140" t="s">
        <v>43</v>
      </c>
      <c r="P593" s="141">
        <f t="shared" si="71"/>
        <v>0</v>
      </c>
      <c r="Q593" s="141">
        <v>0</v>
      </c>
      <c r="R593" s="141">
        <f t="shared" si="72"/>
        <v>0</v>
      </c>
      <c r="S593" s="141">
        <v>0</v>
      </c>
      <c r="T593" s="142">
        <f t="shared" si="73"/>
        <v>0</v>
      </c>
      <c r="AR593" s="143" t="s">
        <v>269</v>
      </c>
      <c r="AT593" s="143" t="s">
        <v>156</v>
      </c>
      <c r="AU593" s="143" t="s">
        <v>99</v>
      </c>
      <c r="AY593" s="17" t="s">
        <v>154</v>
      </c>
      <c r="BE593" s="144">
        <f t="shared" si="74"/>
        <v>0</v>
      </c>
      <c r="BF593" s="144">
        <f t="shared" si="75"/>
        <v>0</v>
      </c>
      <c r="BG593" s="144">
        <f t="shared" si="76"/>
        <v>0</v>
      </c>
      <c r="BH593" s="144">
        <f t="shared" si="77"/>
        <v>0</v>
      </c>
      <c r="BI593" s="144">
        <f t="shared" si="78"/>
        <v>0</v>
      </c>
      <c r="BJ593" s="17" t="s">
        <v>99</v>
      </c>
      <c r="BK593" s="144">
        <f t="shared" si="79"/>
        <v>0</v>
      </c>
      <c r="BL593" s="17" t="s">
        <v>269</v>
      </c>
      <c r="BM593" s="143" t="s">
        <v>1373</v>
      </c>
    </row>
    <row r="594" spans="2:65" s="1" customFormat="1" ht="24.15" customHeight="1">
      <c r="B594" s="32"/>
      <c r="C594" s="132" t="s">
        <v>1374</v>
      </c>
      <c r="D594" s="132" t="s">
        <v>156</v>
      </c>
      <c r="E594" s="133" t="s">
        <v>1375</v>
      </c>
      <c r="F594" s="134" t="s">
        <v>1376</v>
      </c>
      <c r="G594" s="135" t="s">
        <v>159</v>
      </c>
      <c r="H594" s="136">
        <v>2</v>
      </c>
      <c r="I594" s="137"/>
      <c r="J594" s="138">
        <f t="shared" si="70"/>
        <v>0</v>
      </c>
      <c r="K594" s="134" t="s">
        <v>1</v>
      </c>
      <c r="L594" s="32"/>
      <c r="M594" s="139" t="s">
        <v>1</v>
      </c>
      <c r="N594" s="140" t="s">
        <v>43</v>
      </c>
      <c r="P594" s="141">
        <f t="shared" si="71"/>
        <v>0</v>
      </c>
      <c r="Q594" s="141">
        <v>0</v>
      </c>
      <c r="R594" s="141">
        <f t="shared" si="72"/>
        <v>0</v>
      </c>
      <c r="S594" s="141">
        <v>0</v>
      </c>
      <c r="T594" s="142">
        <f t="shared" si="73"/>
        <v>0</v>
      </c>
      <c r="AR594" s="143" t="s">
        <v>269</v>
      </c>
      <c r="AT594" s="143" t="s">
        <v>156</v>
      </c>
      <c r="AU594" s="143" t="s">
        <v>99</v>
      </c>
      <c r="AY594" s="17" t="s">
        <v>154</v>
      </c>
      <c r="BE594" s="144">
        <f t="shared" si="74"/>
        <v>0</v>
      </c>
      <c r="BF594" s="144">
        <f t="shared" si="75"/>
        <v>0</v>
      </c>
      <c r="BG594" s="144">
        <f t="shared" si="76"/>
        <v>0</v>
      </c>
      <c r="BH594" s="144">
        <f t="shared" si="77"/>
        <v>0</v>
      </c>
      <c r="BI594" s="144">
        <f t="shared" si="78"/>
        <v>0</v>
      </c>
      <c r="BJ594" s="17" t="s">
        <v>99</v>
      </c>
      <c r="BK594" s="144">
        <f t="shared" si="79"/>
        <v>0</v>
      </c>
      <c r="BL594" s="17" t="s">
        <v>269</v>
      </c>
      <c r="BM594" s="143" t="s">
        <v>1377</v>
      </c>
    </row>
    <row r="595" spans="2:65" s="1" customFormat="1" ht="24.15" customHeight="1">
      <c r="B595" s="32"/>
      <c r="C595" s="132" t="s">
        <v>1378</v>
      </c>
      <c r="D595" s="132" t="s">
        <v>156</v>
      </c>
      <c r="E595" s="133" t="s">
        <v>1379</v>
      </c>
      <c r="F595" s="134" t="s">
        <v>1380</v>
      </c>
      <c r="G595" s="135" t="s">
        <v>159</v>
      </c>
      <c r="H595" s="136">
        <v>2</v>
      </c>
      <c r="I595" s="137"/>
      <c r="J595" s="138">
        <f t="shared" si="70"/>
        <v>0</v>
      </c>
      <c r="K595" s="134" t="s">
        <v>1</v>
      </c>
      <c r="L595" s="32"/>
      <c r="M595" s="139" t="s">
        <v>1</v>
      </c>
      <c r="N595" s="140" t="s">
        <v>43</v>
      </c>
      <c r="P595" s="141">
        <f t="shared" si="71"/>
        <v>0</v>
      </c>
      <c r="Q595" s="141">
        <v>0</v>
      </c>
      <c r="R595" s="141">
        <f t="shared" si="72"/>
        <v>0</v>
      </c>
      <c r="S595" s="141">
        <v>0</v>
      </c>
      <c r="T595" s="142">
        <f t="shared" si="73"/>
        <v>0</v>
      </c>
      <c r="AR595" s="143" t="s">
        <v>269</v>
      </c>
      <c r="AT595" s="143" t="s">
        <v>156</v>
      </c>
      <c r="AU595" s="143" t="s">
        <v>99</v>
      </c>
      <c r="AY595" s="17" t="s">
        <v>154</v>
      </c>
      <c r="BE595" s="144">
        <f t="shared" si="74"/>
        <v>0</v>
      </c>
      <c r="BF595" s="144">
        <f t="shared" si="75"/>
        <v>0</v>
      </c>
      <c r="BG595" s="144">
        <f t="shared" si="76"/>
        <v>0</v>
      </c>
      <c r="BH595" s="144">
        <f t="shared" si="77"/>
        <v>0</v>
      </c>
      <c r="BI595" s="144">
        <f t="shared" si="78"/>
        <v>0</v>
      </c>
      <c r="BJ595" s="17" t="s">
        <v>99</v>
      </c>
      <c r="BK595" s="144">
        <f t="shared" si="79"/>
        <v>0</v>
      </c>
      <c r="BL595" s="17" t="s">
        <v>269</v>
      </c>
      <c r="BM595" s="143" t="s">
        <v>1381</v>
      </c>
    </row>
    <row r="596" spans="2:65" s="1" customFormat="1" ht="24.15" customHeight="1">
      <c r="B596" s="32"/>
      <c r="C596" s="132" t="s">
        <v>1382</v>
      </c>
      <c r="D596" s="132" t="s">
        <v>156</v>
      </c>
      <c r="E596" s="133" t="s">
        <v>1383</v>
      </c>
      <c r="F596" s="134" t="s">
        <v>1384</v>
      </c>
      <c r="G596" s="135" t="s">
        <v>159</v>
      </c>
      <c r="H596" s="136">
        <v>1</v>
      </c>
      <c r="I596" s="137"/>
      <c r="J596" s="138">
        <f t="shared" si="70"/>
        <v>0</v>
      </c>
      <c r="K596" s="134" t="s">
        <v>1</v>
      </c>
      <c r="L596" s="32"/>
      <c r="M596" s="139" t="s">
        <v>1</v>
      </c>
      <c r="N596" s="140" t="s">
        <v>43</v>
      </c>
      <c r="P596" s="141">
        <f t="shared" si="71"/>
        <v>0</v>
      </c>
      <c r="Q596" s="141">
        <v>0</v>
      </c>
      <c r="R596" s="141">
        <f t="shared" si="72"/>
        <v>0</v>
      </c>
      <c r="S596" s="141">
        <v>0</v>
      </c>
      <c r="T596" s="142">
        <f t="shared" si="73"/>
        <v>0</v>
      </c>
      <c r="AR596" s="143" t="s">
        <v>269</v>
      </c>
      <c r="AT596" s="143" t="s">
        <v>156</v>
      </c>
      <c r="AU596" s="143" t="s">
        <v>99</v>
      </c>
      <c r="AY596" s="17" t="s">
        <v>154</v>
      </c>
      <c r="BE596" s="144">
        <f t="shared" si="74"/>
        <v>0</v>
      </c>
      <c r="BF596" s="144">
        <f t="shared" si="75"/>
        <v>0</v>
      </c>
      <c r="BG596" s="144">
        <f t="shared" si="76"/>
        <v>0</v>
      </c>
      <c r="BH596" s="144">
        <f t="shared" si="77"/>
        <v>0</v>
      </c>
      <c r="BI596" s="144">
        <f t="shared" si="78"/>
        <v>0</v>
      </c>
      <c r="BJ596" s="17" t="s">
        <v>99</v>
      </c>
      <c r="BK596" s="144">
        <f t="shared" si="79"/>
        <v>0</v>
      </c>
      <c r="BL596" s="17" t="s">
        <v>269</v>
      </c>
      <c r="BM596" s="143" t="s">
        <v>1385</v>
      </c>
    </row>
    <row r="597" spans="2:65" s="1" customFormat="1" ht="24.15" customHeight="1">
      <c r="B597" s="32"/>
      <c r="C597" s="132" t="s">
        <v>1386</v>
      </c>
      <c r="D597" s="132" t="s">
        <v>156</v>
      </c>
      <c r="E597" s="133" t="s">
        <v>1387</v>
      </c>
      <c r="F597" s="134" t="s">
        <v>1388</v>
      </c>
      <c r="G597" s="135" t="s">
        <v>159</v>
      </c>
      <c r="H597" s="136">
        <v>1</v>
      </c>
      <c r="I597" s="137"/>
      <c r="J597" s="138">
        <f t="shared" si="70"/>
        <v>0</v>
      </c>
      <c r="K597" s="134" t="s">
        <v>1</v>
      </c>
      <c r="L597" s="32"/>
      <c r="M597" s="139" t="s">
        <v>1</v>
      </c>
      <c r="N597" s="140" t="s">
        <v>43</v>
      </c>
      <c r="P597" s="141">
        <f t="shared" si="71"/>
        <v>0</v>
      </c>
      <c r="Q597" s="141">
        <v>0</v>
      </c>
      <c r="R597" s="141">
        <f t="shared" si="72"/>
        <v>0</v>
      </c>
      <c r="S597" s="141">
        <v>0</v>
      </c>
      <c r="T597" s="142">
        <f t="shared" si="73"/>
        <v>0</v>
      </c>
      <c r="AR597" s="143" t="s">
        <v>269</v>
      </c>
      <c r="AT597" s="143" t="s">
        <v>156</v>
      </c>
      <c r="AU597" s="143" t="s">
        <v>99</v>
      </c>
      <c r="AY597" s="17" t="s">
        <v>154</v>
      </c>
      <c r="BE597" s="144">
        <f t="shared" si="74"/>
        <v>0</v>
      </c>
      <c r="BF597" s="144">
        <f t="shared" si="75"/>
        <v>0</v>
      </c>
      <c r="BG597" s="144">
        <f t="shared" si="76"/>
        <v>0</v>
      </c>
      <c r="BH597" s="144">
        <f t="shared" si="77"/>
        <v>0</v>
      </c>
      <c r="BI597" s="144">
        <f t="shared" si="78"/>
        <v>0</v>
      </c>
      <c r="BJ597" s="17" t="s">
        <v>99</v>
      </c>
      <c r="BK597" s="144">
        <f t="shared" si="79"/>
        <v>0</v>
      </c>
      <c r="BL597" s="17" t="s">
        <v>269</v>
      </c>
      <c r="BM597" s="143" t="s">
        <v>1389</v>
      </c>
    </row>
    <row r="598" spans="2:65" s="1" customFormat="1" ht="24.15" customHeight="1">
      <c r="B598" s="32"/>
      <c r="C598" s="132" t="s">
        <v>1390</v>
      </c>
      <c r="D598" s="132" t="s">
        <v>156</v>
      </c>
      <c r="E598" s="133" t="s">
        <v>1391</v>
      </c>
      <c r="F598" s="134" t="s">
        <v>1392</v>
      </c>
      <c r="G598" s="135" t="s">
        <v>159</v>
      </c>
      <c r="H598" s="136">
        <v>1</v>
      </c>
      <c r="I598" s="137"/>
      <c r="J598" s="138">
        <f t="shared" si="70"/>
        <v>0</v>
      </c>
      <c r="K598" s="134" t="s">
        <v>1</v>
      </c>
      <c r="L598" s="32"/>
      <c r="M598" s="139" t="s">
        <v>1</v>
      </c>
      <c r="N598" s="140" t="s">
        <v>43</v>
      </c>
      <c r="P598" s="141">
        <f t="shared" si="71"/>
        <v>0</v>
      </c>
      <c r="Q598" s="141">
        <v>0</v>
      </c>
      <c r="R598" s="141">
        <f t="shared" si="72"/>
        <v>0</v>
      </c>
      <c r="S598" s="141">
        <v>0</v>
      </c>
      <c r="T598" s="142">
        <f t="shared" si="73"/>
        <v>0</v>
      </c>
      <c r="AR598" s="143" t="s">
        <v>269</v>
      </c>
      <c r="AT598" s="143" t="s">
        <v>156</v>
      </c>
      <c r="AU598" s="143" t="s">
        <v>99</v>
      </c>
      <c r="AY598" s="17" t="s">
        <v>154</v>
      </c>
      <c r="BE598" s="144">
        <f t="shared" si="74"/>
        <v>0</v>
      </c>
      <c r="BF598" s="144">
        <f t="shared" si="75"/>
        <v>0</v>
      </c>
      <c r="BG598" s="144">
        <f t="shared" si="76"/>
        <v>0</v>
      </c>
      <c r="BH598" s="144">
        <f t="shared" si="77"/>
        <v>0</v>
      </c>
      <c r="BI598" s="144">
        <f t="shared" si="78"/>
        <v>0</v>
      </c>
      <c r="BJ598" s="17" t="s">
        <v>99</v>
      </c>
      <c r="BK598" s="144">
        <f t="shared" si="79"/>
        <v>0</v>
      </c>
      <c r="BL598" s="17" t="s">
        <v>269</v>
      </c>
      <c r="BM598" s="143" t="s">
        <v>1393</v>
      </c>
    </row>
    <row r="599" spans="2:65" s="1" customFormat="1" ht="24.15" customHeight="1">
      <c r="B599" s="32"/>
      <c r="C599" s="132" t="s">
        <v>1394</v>
      </c>
      <c r="D599" s="132" t="s">
        <v>156</v>
      </c>
      <c r="E599" s="133" t="s">
        <v>1395</v>
      </c>
      <c r="F599" s="134" t="s">
        <v>1396</v>
      </c>
      <c r="G599" s="135" t="s">
        <v>788</v>
      </c>
      <c r="H599" s="179"/>
      <c r="I599" s="137"/>
      <c r="J599" s="138">
        <f t="shared" si="70"/>
        <v>0</v>
      </c>
      <c r="K599" s="134" t="s">
        <v>160</v>
      </c>
      <c r="L599" s="32"/>
      <c r="M599" s="139" t="s">
        <v>1</v>
      </c>
      <c r="N599" s="140" t="s">
        <v>43</v>
      </c>
      <c r="P599" s="141">
        <f t="shared" si="71"/>
        <v>0</v>
      </c>
      <c r="Q599" s="141">
        <v>0</v>
      </c>
      <c r="R599" s="141">
        <f t="shared" si="72"/>
        <v>0</v>
      </c>
      <c r="S599" s="141">
        <v>0</v>
      </c>
      <c r="T599" s="142">
        <f t="shared" si="73"/>
        <v>0</v>
      </c>
      <c r="AR599" s="143" t="s">
        <v>269</v>
      </c>
      <c r="AT599" s="143" t="s">
        <v>156</v>
      </c>
      <c r="AU599" s="143" t="s">
        <v>99</v>
      </c>
      <c r="AY599" s="17" t="s">
        <v>154</v>
      </c>
      <c r="BE599" s="144">
        <f t="shared" si="74"/>
        <v>0</v>
      </c>
      <c r="BF599" s="144">
        <f t="shared" si="75"/>
        <v>0</v>
      </c>
      <c r="BG599" s="144">
        <f t="shared" si="76"/>
        <v>0</v>
      </c>
      <c r="BH599" s="144">
        <f t="shared" si="77"/>
        <v>0</v>
      </c>
      <c r="BI599" s="144">
        <f t="shared" si="78"/>
        <v>0</v>
      </c>
      <c r="BJ599" s="17" t="s">
        <v>99</v>
      </c>
      <c r="BK599" s="144">
        <f t="shared" si="79"/>
        <v>0</v>
      </c>
      <c r="BL599" s="17" t="s">
        <v>269</v>
      </c>
      <c r="BM599" s="143" t="s">
        <v>1397</v>
      </c>
    </row>
    <row r="600" spans="2:65" s="11" customFormat="1" ht="22.95" customHeight="1">
      <c r="B600" s="120"/>
      <c r="D600" s="121" t="s">
        <v>76</v>
      </c>
      <c r="E600" s="130" t="s">
        <v>1398</v>
      </c>
      <c r="F600" s="130" t="s">
        <v>1399</v>
      </c>
      <c r="I600" s="123"/>
      <c r="J600" s="131">
        <f>BK600</f>
        <v>0</v>
      </c>
      <c r="L600" s="120"/>
      <c r="M600" s="125"/>
      <c r="P600" s="126">
        <f>SUM(P601:P655)</f>
        <v>0</v>
      </c>
      <c r="R600" s="126">
        <f>SUM(R601:R655)</f>
        <v>0</v>
      </c>
      <c r="T600" s="127">
        <f>SUM(T601:T655)</f>
        <v>0</v>
      </c>
      <c r="AR600" s="121" t="s">
        <v>99</v>
      </c>
      <c r="AT600" s="128" t="s">
        <v>76</v>
      </c>
      <c r="AU600" s="128" t="s">
        <v>85</v>
      </c>
      <c r="AY600" s="121" t="s">
        <v>154</v>
      </c>
      <c r="BK600" s="129">
        <f>SUM(BK601:BK655)</f>
        <v>0</v>
      </c>
    </row>
    <row r="601" spans="2:65" s="1" customFormat="1" ht="55.5" customHeight="1">
      <c r="B601" s="32"/>
      <c r="C601" s="132" t="s">
        <v>1400</v>
      </c>
      <c r="D601" s="132" t="s">
        <v>156</v>
      </c>
      <c r="E601" s="133" t="s">
        <v>1401</v>
      </c>
      <c r="F601" s="134" t="s">
        <v>1402</v>
      </c>
      <c r="G601" s="135" t="s">
        <v>169</v>
      </c>
      <c r="H601" s="136">
        <v>132.75</v>
      </c>
      <c r="I601" s="137"/>
      <c r="J601" s="138">
        <f>ROUND(I601*H601,2)</f>
        <v>0</v>
      </c>
      <c r="K601" s="134" t="s">
        <v>1</v>
      </c>
      <c r="L601" s="32"/>
      <c r="M601" s="139" t="s">
        <v>1</v>
      </c>
      <c r="N601" s="140" t="s">
        <v>43</v>
      </c>
      <c r="P601" s="141">
        <f>O601*H601</f>
        <v>0</v>
      </c>
      <c r="Q601" s="141">
        <v>0</v>
      </c>
      <c r="R601" s="141">
        <f>Q601*H601</f>
        <v>0</v>
      </c>
      <c r="S601" s="141">
        <v>0</v>
      </c>
      <c r="T601" s="142">
        <f>S601*H601</f>
        <v>0</v>
      </c>
      <c r="AR601" s="143" t="s">
        <v>269</v>
      </c>
      <c r="AT601" s="143" t="s">
        <v>156</v>
      </c>
      <c r="AU601" s="143" t="s">
        <v>99</v>
      </c>
      <c r="AY601" s="17" t="s">
        <v>154</v>
      </c>
      <c r="BE601" s="144">
        <f>IF(N601="základní",J601,0)</f>
        <v>0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7" t="s">
        <v>99</v>
      </c>
      <c r="BK601" s="144">
        <f>ROUND(I601*H601,2)</f>
        <v>0</v>
      </c>
      <c r="BL601" s="17" t="s">
        <v>269</v>
      </c>
      <c r="BM601" s="143" t="s">
        <v>1403</v>
      </c>
    </row>
    <row r="602" spans="2:65" s="12" customFormat="1">
      <c r="B602" s="145"/>
      <c r="D602" s="146" t="s">
        <v>175</v>
      </c>
      <c r="E602" s="147" t="s">
        <v>1</v>
      </c>
      <c r="F602" s="148" t="s">
        <v>1404</v>
      </c>
      <c r="H602" s="149">
        <v>132.75</v>
      </c>
      <c r="I602" s="150"/>
      <c r="L602" s="145"/>
      <c r="M602" s="151"/>
      <c r="T602" s="152"/>
      <c r="AT602" s="147" t="s">
        <v>175</v>
      </c>
      <c r="AU602" s="147" t="s">
        <v>99</v>
      </c>
      <c r="AV602" s="12" t="s">
        <v>99</v>
      </c>
      <c r="AW602" s="12" t="s">
        <v>32</v>
      </c>
      <c r="AX602" s="12" t="s">
        <v>77</v>
      </c>
      <c r="AY602" s="147" t="s">
        <v>154</v>
      </c>
    </row>
    <row r="603" spans="2:65" s="13" customFormat="1">
      <c r="B603" s="153"/>
      <c r="D603" s="146" t="s">
        <v>175</v>
      </c>
      <c r="E603" s="154" t="s">
        <v>1</v>
      </c>
      <c r="F603" s="155" t="s">
        <v>177</v>
      </c>
      <c r="H603" s="156">
        <v>132.75</v>
      </c>
      <c r="I603" s="157"/>
      <c r="L603" s="153"/>
      <c r="M603" s="158"/>
      <c r="T603" s="159"/>
      <c r="AT603" s="154" t="s">
        <v>175</v>
      </c>
      <c r="AU603" s="154" t="s">
        <v>99</v>
      </c>
      <c r="AV603" s="13" t="s">
        <v>161</v>
      </c>
      <c r="AW603" s="13" t="s">
        <v>32</v>
      </c>
      <c r="AX603" s="13" t="s">
        <v>85</v>
      </c>
      <c r="AY603" s="154" t="s">
        <v>154</v>
      </c>
    </row>
    <row r="604" spans="2:65" s="14" customFormat="1">
      <c r="B604" s="173"/>
      <c r="D604" s="146" t="s">
        <v>175</v>
      </c>
      <c r="E604" s="174" t="s">
        <v>1</v>
      </c>
      <c r="F604" s="175" t="s">
        <v>1405</v>
      </c>
      <c r="H604" s="174" t="s">
        <v>1</v>
      </c>
      <c r="I604" s="176"/>
      <c r="L604" s="173"/>
      <c r="M604" s="177"/>
      <c r="T604" s="178"/>
      <c r="AT604" s="174" t="s">
        <v>175</v>
      </c>
      <c r="AU604" s="174" t="s">
        <v>99</v>
      </c>
      <c r="AV604" s="14" t="s">
        <v>85</v>
      </c>
      <c r="AW604" s="14" t="s">
        <v>32</v>
      </c>
      <c r="AX604" s="14" t="s">
        <v>77</v>
      </c>
      <c r="AY604" s="174" t="s">
        <v>154</v>
      </c>
    </row>
    <row r="605" spans="2:65" s="12" customFormat="1">
      <c r="B605" s="145"/>
      <c r="D605" s="146" t="s">
        <v>175</v>
      </c>
      <c r="E605" s="147" t="s">
        <v>1</v>
      </c>
      <c r="F605" s="148" t="s">
        <v>1406</v>
      </c>
      <c r="H605" s="149">
        <v>29.7</v>
      </c>
      <c r="I605" s="150"/>
      <c r="L605" s="145"/>
      <c r="M605" s="151"/>
      <c r="T605" s="152"/>
      <c r="AT605" s="147" t="s">
        <v>175</v>
      </c>
      <c r="AU605" s="147" t="s">
        <v>99</v>
      </c>
      <c r="AV605" s="12" t="s">
        <v>99</v>
      </c>
      <c r="AW605" s="12" t="s">
        <v>32</v>
      </c>
      <c r="AX605" s="12" t="s">
        <v>77</v>
      </c>
      <c r="AY605" s="147" t="s">
        <v>154</v>
      </c>
    </row>
    <row r="606" spans="2:65" s="12" customFormat="1">
      <c r="B606" s="145"/>
      <c r="D606" s="146" t="s">
        <v>175</v>
      </c>
      <c r="E606" s="147" t="s">
        <v>1</v>
      </c>
      <c r="F606" s="148" t="s">
        <v>1407</v>
      </c>
      <c r="H606" s="149">
        <v>29.7</v>
      </c>
      <c r="I606" s="150"/>
      <c r="L606" s="145"/>
      <c r="M606" s="151"/>
      <c r="T606" s="152"/>
      <c r="AT606" s="147" t="s">
        <v>175</v>
      </c>
      <c r="AU606" s="147" t="s">
        <v>99</v>
      </c>
      <c r="AV606" s="12" t="s">
        <v>99</v>
      </c>
      <c r="AW606" s="12" t="s">
        <v>32</v>
      </c>
      <c r="AX606" s="12" t="s">
        <v>77</v>
      </c>
      <c r="AY606" s="147" t="s">
        <v>154</v>
      </c>
    </row>
    <row r="607" spans="2:65" s="12" customFormat="1">
      <c r="B607" s="145"/>
      <c r="D607" s="146" t="s">
        <v>175</v>
      </c>
      <c r="E607" s="147" t="s">
        <v>1</v>
      </c>
      <c r="F607" s="148" t="s">
        <v>1408</v>
      </c>
      <c r="H607" s="149">
        <v>33.299999999999997</v>
      </c>
      <c r="I607" s="150"/>
      <c r="L607" s="145"/>
      <c r="M607" s="151"/>
      <c r="T607" s="152"/>
      <c r="AT607" s="147" t="s">
        <v>175</v>
      </c>
      <c r="AU607" s="147" t="s">
        <v>99</v>
      </c>
      <c r="AV607" s="12" t="s">
        <v>99</v>
      </c>
      <c r="AW607" s="12" t="s">
        <v>32</v>
      </c>
      <c r="AX607" s="12" t="s">
        <v>77</v>
      </c>
      <c r="AY607" s="147" t="s">
        <v>154</v>
      </c>
    </row>
    <row r="608" spans="2:65" s="12" customFormat="1">
      <c r="B608" s="145"/>
      <c r="D608" s="146" t="s">
        <v>175</v>
      </c>
      <c r="E608" s="147" t="s">
        <v>1</v>
      </c>
      <c r="F608" s="148" t="s">
        <v>1409</v>
      </c>
      <c r="H608" s="149">
        <v>21.46</v>
      </c>
      <c r="I608" s="150"/>
      <c r="L608" s="145"/>
      <c r="M608" s="151"/>
      <c r="T608" s="152"/>
      <c r="AT608" s="147" t="s">
        <v>175</v>
      </c>
      <c r="AU608" s="147" t="s">
        <v>99</v>
      </c>
      <c r="AV608" s="12" t="s">
        <v>99</v>
      </c>
      <c r="AW608" s="12" t="s">
        <v>32</v>
      </c>
      <c r="AX608" s="12" t="s">
        <v>77</v>
      </c>
      <c r="AY608" s="147" t="s">
        <v>154</v>
      </c>
    </row>
    <row r="609" spans="2:65" s="12" customFormat="1">
      <c r="B609" s="145"/>
      <c r="D609" s="146" t="s">
        <v>175</v>
      </c>
      <c r="E609" s="147" t="s">
        <v>1</v>
      </c>
      <c r="F609" s="148" t="s">
        <v>1410</v>
      </c>
      <c r="H609" s="149">
        <v>18.149999999999999</v>
      </c>
      <c r="I609" s="150"/>
      <c r="L609" s="145"/>
      <c r="M609" s="151"/>
      <c r="T609" s="152"/>
      <c r="AT609" s="147" t="s">
        <v>175</v>
      </c>
      <c r="AU609" s="147" t="s">
        <v>99</v>
      </c>
      <c r="AV609" s="12" t="s">
        <v>99</v>
      </c>
      <c r="AW609" s="12" t="s">
        <v>32</v>
      </c>
      <c r="AX609" s="12" t="s">
        <v>77</v>
      </c>
      <c r="AY609" s="147" t="s">
        <v>154</v>
      </c>
    </row>
    <row r="610" spans="2:65" s="12" customFormat="1">
      <c r="B610" s="145"/>
      <c r="D610" s="146" t="s">
        <v>175</v>
      </c>
      <c r="E610" s="147" t="s">
        <v>1</v>
      </c>
      <c r="F610" s="148" t="s">
        <v>1411</v>
      </c>
      <c r="H610" s="149">
        <v>8.3249999999999993</v>
      </c>
      <c r="I610" s="150"/>
      <c r="L610" s="145"/>
      <c r="M610" s="151"/>
      <c r="T610" s="152"/>
      <c r="AT610" s="147" t="s">
        <v>175</v>
      </c>
      <c r="AU610" s="147" t="s">
        <v>99</v>
      </c>
      <c r="AV610" s="12" t="s">
        <v>99</v>
      </c>
      <c r="AW610" s="12" t="s">
        <v>32</v>
      </c>
      <c r="AX610" s="12" t="s">
        <v>77</v>
      </c>
      <c r="AY610" s="147" t="s">
        <v>154</v>
      </c>
    </row>
    <row r="611" spans="2:65" s="12" customFormat="1">
      <c r="B611" s="145"/>
      <c r="D611" s="146" t="s">
        <v>175</v>
      </c>
      <c r="E611" s="147" t="s">
        <v>1</v>
      </c>
      <c r="F611" s="148" t="s">
        <v>1412</v>
      </c>
      <c r="H611" s="149">
        <v>6.3</v>
      </c>
      <c r="I611" s="150"/>
      <c r="L611" s="145"/>
      <c r="M611" s="151"/>
      <c r="T611" s="152"/>
      <c r="AT611" s="147" t="s">
        <v>175</v>
      </c>
      <c r="AU611" s="147" t="s">
        <v>99</v>
      </c>
      <c r="AV611" s="12" t="s">
        <v>99</v>
      </c>
      <c r="AW611" s="12" t="s">
        <v>32</v>
      </c>
      <c r="AX611" s="12" t="s">
        <v>77</v>
      </c>
      <c r="AY611" s="147" t="s">
        <v>154</v>
      </c>
    </row>
    <row r="612" spans="2:65" s="12" customFormat="1">
      <c r="B612" s="145"/>
      <c r="D612" s="146" t="s">
        <v>175</v>
      </c>
      <c r="E612" s="147" t="s">
        <v>1</v>
      </c>
      <c r="F612" s="148" t="s">
        <v>1413</v>
      </c>
      <c r="H612" s="149">
        <v>1.44</v>
      </c>
      <c r="I612" s="150"/>
      <c r="L612" s="145"/>
      <c r="M612" s="151"/>
      <c r="T612" s="152"/>
      <c r="AT612" s="147" t="s">
        <v>175</v>
      </c>
      <c r="AU612" s="147" t="s">
        <v>99</v>
      </c>
      <c r="AV612" s="12" t="s">
        <v>99</v>
      </c>
      <c r="AW612" s="12" t="s">
        <v>32</v>
      </c>
      <c r="AX612" s="12" t="s">
        <v>77</v>
      </c>
      <c r="AY612" s="147" t="s">
        <v>154</v>
      </c>
    </row>
    <row r="613" spans="2:65" s="12" customFormat="1">
      <c r="B613" s="145"/>
      <c r="D613" s="146" t="s">
        <v>175</v>
      </c>
      <c r="E613" s="147" t="s">
        <v>1</v>
      </c>
      <c r="F613" s="148" t="s">
        <v>1414</v>
      </c>
      <c r="H613" s="149">
        <v>6.38</v>
      </c>
      <c r="I613" s="150"/>
      <c r="L613" s="145"/>
      <c r="M613" s="151"/>
      <c r="T613" s="152"/>
      <c r="AT613" s="147" t="s">
        <v>175</v>
      </c>
      <c r="AU613" s="147" t="s">
        <v>99</v>
      </c>
      <c r="AV613" s="12" t="s">
        <v>99</v>
      </c>
      <c r="AW613" s="12" t="s">
        <v>32</v>
      </c>
      <c r="AX613" s="12" t="s">
        <v>77</v>
      </c>
      <c r="AY613" s="147" t="s">
        <v>154</v>
      </c>
    </row>
    <row r="614" spans="2:65" s="12" customFormat="1">
      <c r="B614" s="145"/>
      <c r="D614" s="146" t="s">
        <v>175</v>
      </c>
      <c r="E614" s="147" t="s">
        <v>1</v>
      </c>
      <c r="F614" s="148" t="s">
        <v>1415</v>
      </c>
      <c r="H614" s="149">
        <v>1.98</v>
      </c>
      <c r="I614" s="150"/>
      <c r="L614" s="145"/>
      <c r="M614" s="151"/>
      <c r="T614" s="152"/>
      <c r="AT614" s="147" t="s">
        <v>175</v>
      </c>
      <c r="AU614" s="147" t="s">
        <v>99</v>
      </c>
      <c r="AV614" s="12" t="s">
        <v>99</v>
      </c>
      <c r="AW614" s="12" t="s">
        <v>32</v>
      </c>
      <c r="AX614" s="12" t="s">
        <v>77</v>
      </c>
      <c r="AY614" s="147" t="s">
        <v>154</v>
      </c>
    </row>
    <row r="615" spans="2:65" s="12" customFormat="1">
      <c r="B615" s="145"/>
      <c r="D615" s="146" t="s">
        <v>175</v>
      </c>
      <c r="E615" s="147" t="s">
        <v>1</v>
      </c>
      <c r="F615" s="148" t="s">
        <v>1416</v>
      </c>
      <c r="H615" s="149">
        <v>20.783000000000001</v>
      </c>
      <c r="I615" s="150"/>
      <c r="L615" s="145"/>
      <c r="M615" s="151"/>
      <c r="T615" s="152"/>
      <c r="AT615" s="147" t="s">
        <v>175</v>
      </c>
      <c r="AU615" s="147" t="s">
        <v>99</v>
      </c>
      <c r="AV615" s="12" t="s">
        <v>99</v>
      </c>
      <c r="AW615" s="12" t="s">
        <v>32</v>
      </c>
      <c r="AX615" s="12" t="s">
        <v>77</v>
      </c>
      <c r="AY615" s="147" t="s">
        <v>154</v>
      </c>
    </row>
    <row r="616" spans="2:65" s="12" customFormat="1">
      <c r="B616" s="145"/>
      <c r="D616" s="146" t="s">
        <v>175</v>
      </c>
      <c r="E616" s="147" t="s">
        <v>1</v>
      </c>
      <c r="F616" s="148" t="s">
        <v>1417</v>
      </c>
      <c r="H616" s="149">
        <v>5.3639999999999999</v>
      </c>
      <c r="I616" s="150"/>
      <c r="L616" s="145"/>
      <c r="M616" s="151"/>
      <c r="T616" s="152"/>
      <c r="AT616" s="147" t="s">
        <v>175</v>
      </c>
      <c r="AU616" s="147" t="s">
        <v>99</v>
      </c>
      <c r="AV616" s="12" t="s">
        <v>99</v>
      </c>
      <c r="AW616" s="12" t="s">
        <v>32</v>
      </c>
      <c r="AX616" s="12" t="s">
        <v>77</v>
      </c>
      <c r="AY616" s="147" t="s">
        <v>154</v>
      </c>
    </row>
    <row r="617" spans="2:65" s="12" customFormat="1">
      <c r="B617" s="145"/>
      <c r="D617" s="146" t="s">
        <v>175</v>
      </c>
      <c r="E617" s="147" t="s">
        <v>1</v>
      </c>
      <c r="F617" s="148" t="s">
        <v>1418</v>
      </c>
      <c r="H617" s="149">
        <v>24.86</v>
      </c>
      <c r="I617" s="150"/>
      <c r="L617" s="145"/>
      <c r="M617" s="151"/>
      <c r="T617" s="152"/>
      <c r="AT617" s="147" t="s">
        <v>175</v>
      </c>
      <c r="AU617" s="147" t="s">
        <v>99</v>
      </c>
      <c r="AV617" s="12" t="s">
        <v>99</v>
      </c>
      <c r="AW617" s="12" t="s">
        <v>32</v>
      </c>
      <c r="AX617" s="12" t="s">
        <v>77</v>
      </c>
      <c r="AY617" s="147" t="s">
        <v>154</v>
      </c>
    </row>
    <row r="618" spans="2:65" s="12" customFormat="1">
      <c r="B618" s="145"/>
      <c r="D618" s="146" t="s">
        <v>175</v>
      </c>
      <c r="E618" s="147" t="s">
        <v>1</v>
      </c>
      <c r="F618" s="148" t="s">
        <v>1419</v>
      </c>
      <c r="H618" s="149">
        <v>3.5750000000000002</v>
      </c>
      <c r="I618" s="150"/>
      <c r="L618" s="145"/>
      <c r="M618" s="151"/>
      <c r="T618" s="152"/>
      <c r="AT618" s="147" t="s">
        <v>175</v>
      </c>
      <c r="AU618" s="147" t="s">
        <v>99</v>
      </c>
      <c r="AV618" s="12" t="s">
        <v>99</v>
      </c>
      <c r="AW618" s="12" t="s">
        <v>32</v>
      </c>
      <c r="AX618" s="12" t="s">
        <v>77</v>
      </c>
      <c r="AY618" s="147" t="s">
        <v>154</v>
      </c>
    </row>
    <row r="619" spans="2:65" s="12" customFormat="1">
      <c r="B619" s="145"/>
      <c r="D619" s="146" t="s">
        <v>175</v>
      </c>
      <c r="E619" s="147" t="s">
        <v>1</v>
      </c>
      <c r="F619" s="148" t="s">
        <v>1420</v>
      </c>
      <c r="H619" s="149">
        <v>14.52</v>
      </c>
      <c r="I619" s="150"/>
      <c r="L619" s="145"/>
      <c r="M619" s="151"/>
      <c r="T619" s="152"/>
      <c r="AT619" s="147" t="s">
        <v>175</v>
      </c>
      <c r="AU619" s="147" t="s">
        <v>99</v>
      </c>
      <c r="AV619" s="12" t="s">
        <v>99</v>
      </c>
      <c r="AW619" s="12" t="s">
        <v>32</v>
      </c>
      <c r="AX619" s="12" t="s">
        <v>77</v>
      </c>
      <c r="AY619" s="147" t="s">
        <v>154</v>
      </c>
    </row>
    <row r="620" spans="2:65" s="12" customFormat="1">
      <c r="B620" s="145"/>
      <c r="D620" s="146" t="s">
        <v>175</v>
      </c>
      <c r="E620" s="147" t="s">
        <v>1</v>
      </c>
      <c r="F620" s="148" t="s">
        <v>1421</v>
      </c>
      <c r="H620" s="149">
        <v>14.52</v>
      </c>
      <c r="I620" s="150"/>
      <c r="L620" s="145"/>
      <c r="M620" s="151"/>
      <c r="T620" s="152"/>
      <c r="AT620" s="147" t="s">
        <v>175</v>
      </c>
      <c r="AU620" s="147" t="s">
        <v>99</v>
      </c>
      <c r="AV620" s="12" t="s">
        <v>99</v>
      </c>
      <c r="AW620" s="12" t="s">
        <v>32</v>
      </c>
      <c r="AX620" s="12" t="s">
        <v>77</v>
      </c>
      <c r="AY620" s="147" t="s">
        <v>154</v>
      </c>
    </row>
    <row r="621" spans="2:65" s="12" customFormat="1">
      <c r="B621" s="145"/>
      <c r="D621" s="146" t="s">
        <v>175</v>
      </c>
      <c r="E621" s="147" t="s">
        <v>1</v>
      </c>
      <c r="F621" s="148" t="s">
        <v>1422</v>
      </c>
      <c r="H621" s="149">
        <v>10.8</v>
      </c>
      <c r="I621" s="150"/>
      <c r="L621" s="145"/>
      <c r="M621" s="151"/>
      <c r="T621" s="152"/>
      <c r="AT621" s="147" t="s">
        <v>175</v>
      </c>
      <c r="AU621" s="147" t="s">
        <v>99</v>
      </c>
      <c r="AV621" s="12" t="s">
        <v>99</v>
      </c>
      <c r="AW621" s="12" t="s">
        <v>32</v>
      </c>
      <c r="AX621" s="12" t="s">
        <v>77</v>
      </c>
      <c r="AY621" s="147" t="s">
        <v>154</v>
      </c>
    </row>
    <row r="622" spans="2:65" s="12" customFormat="1">
      <c r="B622" s="145"/>
      <c r="D622" s="146" t="s">
        <v>175</v>
      </c>
      <c r="E622" s="147" t="s">
        <v>1</v>
      </c>
      <c r="F622" s="148" t="s">
        <v>1423</v>
      </c>
      <c r="H622" s="149">
        <v>3.24</v>
      </c>
      <c r="I622" s="150"/>
      <c r="L622" s="145"/>
      <c r="M622" s="151"/>
      <c r="T622" s="152"/>
      <c r="AT622" s="147" t="s">
        <v>175</v>
      </c>
      <c r="AU622" s="147" t="s">
        <v>99</v>
      </c>
      <c r="AV622" s="12" t="s">
        <v>99</v>
      </c>
      <c r="AW622" s="12" t="s">
        <v>32</v>
      </c>
      <c r="AX622" s="12" t="s">
        <v>77</v>
      </c>
      <c r="AY622" s="147" t="s">
        <v>154</v>
      </c>
    </row>
    <row r="623" spans="2:65" s="15" customFormat="1">
      <c r="B623" s="180"/>
      <c r="D623" s="146" t="s">
        <v>175</v>
      </c>
      <c r="E623" s="181" t="s">
        <v>1</v>
      </c>
      <c r="F623" s="182" t="s">
        <v>1424</v>
      </c>
      <c r="H623" s="183">
        <v>254.39699999999999</v>
      </c>
      <c r="I623" s="184"/>
      <c r="L623" s="180"/>
      <c r="M623" s="185"/>
      <c r="T623" s="186"/>
      <c r="AT623" s="181" t="s">
        <v>175</v>
      </c>
      <c r="AU623" s="181" t="s">
        <v>99</v>
      </c>
      <c r="AV623" s="15" t="s">
        <v>166</v>
      </c>
      <c r="AW623" s="15" t="s">
        <v>32</v>
      </c>
      <c r="AX623" s="15" t="s">
        <v>77</v>
      </c>
      <c r="AY623" s="181" t="s">
        <v>154</v>
      </c>
    </row>
    <row r="624" spans="2:65" s="1" customFormat="1" ht="37.950000000000003" customHeight="1">
      <c r="B624" s="32"/>
      <c r="C624" s="132" t="s">
        <v>1425</v>
      </c>
      <c r="D624" s="132" t="s">
        <v>156</v>
      </c>
      <c r="E624" s="133" t="s">
        <v>1426</v>
      </c>
      <c r="F624" s="134" t="s">
        <v>1427</v>
      </c>
      <c r="G624" s="135" t="s">
        <v>159</v>
      </c>
      <c r="H624" s="136">
        <v>1</v>
      </c>
      <c r="I624" s="137"/>
      <c r="J624" s="138">
        <f>ROUND(I624*H624,2)</f>
        <v>0</v>
      </c>
      <c r="K624" s="134" t="s">
        <v>1</v>
      </c>
      <c r="L624" s="32"/>
      <c r="M624" s="139" t="s">
        <v>1</v>
      </c>
      <c r="N624" s="140" t="s">
        <v>43</v>
      </c>
      <c r="P624" s="141">
        <f>O624*H624</f>
        <v>0</v>
      </c>
      <c r="Q624" s="141">
        <v>0</v>
      </c>
      <c r="R624" s="141">
        <f>Q624*H624</f>
        <v>0</v>
      </c>
      <c r="S624" s="141">
        <v>0</v>
      </c>
      <c r="T624" s="142">
        <f>S624*H624</f>
        <v>0</v>
      </c>
      <c r="AR624" s="143" t="s">
        <v>269</v>
      </c>
      <c r="AT624" s="143" t="s">
        <v>156</v>
      </c>
      <c r="AU624" s="143" t="s">
        <v>99</v>
      </c>
      <c r="AY624" s="17" t="s">
        <v>154</v>
      </c>
      <c r="BE624" s="144">
        <f>IF(N624="základní",J624,0)</f>
        <v>0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7" t="s">
        <v>99</v>
      </c>
      <c r="BK624" s="144">
        <f>ROUND(I624*H624,2)</f>
        <v>0</v>
      </c>
      <c r="BL624" s="17" t="s">
        <v>269</v>
      </c>
      <c r="BM624" s="143" t="s">
        <v>1428</v>
      </c>
    </row>
    <row r="625" spans="2:65" s="1" customFormat="1" ht="37.950000000000003" customHeight="1">
      <c r="B625" s="32"/>
      <c r="C625" s="132" t="s">
        <v>1429</v>
      </c>
      <c r="D625" s="132" t="s">
        <v>156</v>
      </c>
      <c r="E625" s="133" t="s">
        <v>1430</v>
      </c>
      <c r="F625" s="134" t="s">
        <v>1431</v>
      </c>
      <c r="G625" s="135" t="s">
        <v>169</v>
      </c>
      <c r="H625" s="136">
        <v>11.058</v>
      </c>
      <c r="I625" s="137"/>
      <c r="J625" s="138">
        <f>ROUND(I625*H625,2)</f>
        <v>0</v>
      </c>
      <c r="K625" s="134" t="s">
        <v>1</v>
      </c>
      <c r="L625" s="32"/>
      <c r="M625" s="139" t="s">
        <v>1</v>
      </c>
      <c r="N625" s="140" t="s">
        <v>43</v>
      </c>
      <c r="P625" s="141">
        <f>O625*H625</f>
        <v>0</v>
      </c>
      <c r="Q625" s="141">
        <v>0</v>
      </c>
      <c r="R625" s="141">
        <f>Q625*H625</f>
        <v>0</v>
      </c>
      <c r="S625" s="141">
        <v>0</v>
      </c>
      <c r="T625" s="142">
        <f>S625*H625</f>
        <v>0</v>
      </c>
      <c r="AR625" s="143" t="s">
        <v>269</v>
      </c>
      <c r="AT625" s="143" t="s">
        <v>156</v>
      </c>
      <c r="AU625" s="143" t="s">
        <v>99</v>
      </c>
      <c r="AY625" s="17" t="s">
        <v>154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7" t="s">
        <v>99</v>
      </c>
      <c r="BK625" s="144">
        <f>ROUND(I625*H625,2)</f>
        <v>0</v>
      </c>
      <c r="BL625" s="17" t="s">
        <v>269</v>
      </c>
      <c r="BM625" s="143" t="s">
        <v>1432</v>
      </c>
    </row>
    <row r="626" spans="2:65" s="12" customFormat="1">
      <c r="B626" s="145"/>
      <c r="D626" s="146" t="s">
        <v>175</v>
      </c>
      <c r="E626" s="147" t="s">
        <v>1</v>
      </c>
      <c r="F626" s="148" t="s">
        <v>1433</v>
      </c>
      <c r="H626" s="149">
        <v>11.058</v>
      </c>
      <c r="I626" s="150"/>
      <c r="L626" s="145"/>
      <c r="M626" s="151"/>
      <c r="T626" s="152"/>
      <c r="AT626" s="147" t="s">
        <v>175</v>
      </c>
      <c r="AU626" s="147" t="s">
        <v>99</v>
      </c>
      <c r="AV626" s="12" t="s">
        <v>99</v>
      </c>
      <c r="AW626" s="12" t="s">
        <v>32</v>
      </c>
      <c r="AX626" s="12" t="s">
        <v>77</v>
      </c>
      <c r="AY626" s="147" t="s">
        <v>154</v>
      </c>
    </row>
    <row r="627" spans="2:65" s="13" customFormat="1">
      <c r="B627" s="153"/>
      <c r="D627" s="146" t="s">
        <v>175</v>
      </c>
      <c r="E627" s="154" t="s">
        <v>1</v>
      </c>
      <c r="F627" s="155" t="s">
        <v>177</v>
      </c>
      <c r="H627" s="156">
        <v>11.058</v>
      </c>
      <c r="I627" s="157"/>
      <c r="L627" s="153"/>
      <c r="M627" s="158"/>
      <c r="T627" s="159"/>
      <c r="AT627" s="154" t="s">
        <v>175</v>
      </c>
      <c r="AU627" s="154" t="s">
        <v>99</v>
      </c>
      <c r="AV627" s="13" t="s">
        <v>161</v>
      </c>
      <c r="AW627" s="13" t="s">
        <v>32</v>
      </c>
      <c r="AX627" s="13" t="s">
        <v>85</v>
      </c>
      <c r="AY627" s="154" t="s">
        <v>154</v>
      </c>
    </row>
    <row r="628" spans="2:65" s="14" customFormat="1">
      <c r="B628" s="173"/>
      <c r="D628" s="146" t="s">
        <v>175</v>
      </c>
      <c r="E628" s="174" t="s">
        <v>1</v>
      </c>
      <c r="F628" s="175" t="s">
        <v>1405</v>
      </c>
      <c r="H628" s="174" t="s">
        <v>1</v>
      </c>
      <c r="I628" s="176"/>
      <c r="L628" s="173"/>
      <c r="M628" s="177"/>
      <c r="T628" s="178"/>
      <c r="AT628" s="174" t="s">
        <v>175</v>
      </c>
      <c r="AU628" s="174" t="s">
        <v>99</v>
      </c>
      <c r="AV628" s="14" t="s">
        <v>85</v>
      </c>
      <c r="AW628" s="14" t="s">
        <v>32</v>
      </c>
      <c r="AX628" s="14" t="s">
        <v>77</v>
      </c>
      <c r="AY628" s="174" t="s">
        <v>154</v>
      </c>
    </row>
    <row r="629" spans="2:65" s="12" customFormat="1">
      <c r="B629" s="145"/>
      <c r="D629" s="146" t="s">
        <v>175</v>
      </c>
      <c r="E629" s="147" t="s">
        <v>1</v>
      </c>
      <c r="F629" s="148" t="s">
        <v>1434</v>
      </c>
      <c r="H629" s="149">
        <v>4.7249999999999996</v>
      </c>
      <c r="I629" s="150"/>
      <c r="L629" s="145"/>
      <c r="M629" s="151"/>
      <c r="T629" s="152"/>
      <c r="AT629" s="147" t="s">
        <v>175</v>
      </c>
      <c r="AU629" s="147" t="s">
        <v>99</v>
      </c>
      <c r="AV629" s="12" t="s">
        <v>99</v>
      </c>
      <c r="AW629" s="12" t="s">
        <v>32</v>
      </c>
      <c r="AX629" s="12" t="s">
        <v>77</v>
      </c>
      <c r="AY629" s="147" t="s">
        <v>154</v>
      </c>
    </row>
    <row r="630" spans="2:65" s="12" customFormat="1">
      <c r="B630" s="145"/>
      <c r="D630" s="146" t="s">
        <v>175</v>
      </c>
      <c r="E630" s="147" t="s">
        <v>1</v>
      </c>
      <c r="F630" s="148" t="s">
        <v>1435</v>
      </c>
      <c r="H630" s="149">
        <v>4.7249999999999996</v>
      </c>
      <c r="I630" s="150"/>
      <c r="L630" s="145"/>
      <c r="M630" s="151"/>
      <c r="T630" s="152"/>
      <c r="AT630" s="147" t="s">
        <v>175</v>
      </c>
      <c r="AU630" s="147" t="s">
        <v>99</v>
      </c>
      <c r="AV630" s="12" t="s">
        <v>99</v>
      </c>
      <c r="AW630" s="12" t="s">
        <v>32</v>
      </c>
      <c r="AX630" s="12" t="s">
        <v>77</v>
      </c>
      <c r="AY630" s="147" t="s">
        <v>154</v>
      </c>
    </row>
    <row r="631" spans="2:65" s="12" customFormat="1">
      <c r="B631" s="145"/>
      <c r="D631" s="146" t="s">
        <v>175</v>
      </c>
      <c r="E631" s="147" t="s">
        <v>1</v>
      </c>
      <c r="F631" s="148" t="s">
        <v>1436</v>
      </c>
      <c r="H631" s="149">
        <v>2.31</v>
      </c>
      <c r="I631" s="150"/>
      <c r="L631" s="145"/>
      <c r="M631" s="151"/>
      <c r="T631" s="152"/>
      <c r="AT631" s="147" t="s">
        <v>175</v>
      </c>
      <c r="AU631" s="147" t="s">
        <v>99</v>
      </c>
      <c r="AV631" s="12" t="s">
        <v>99</v>
      </c>
      <c r="AW631" s="12" t="s">
        <v>32</v>
      </c>
      <c r="AX631" s="12" t="s">
        <v>77</v>
      </c>
      <c r="AY631" s="147" t="s">
        <v>154</v>
      </c>
    </row>
    <row r="632" spans="2:65" s="12" customFormat="1">
      <c r="B632" s="145"/>
      <c r="D632" s="146" t="s">
        <v>175</v>
      </c>
      <c r="E632" s="147" t="s">
        <v>1</v>
      </c>
      <c r="F632" s="148" t="s">
        <v>1437</v>
      </c>
      <c r="H632" s="149">
        <v>1.0149999999999999</v>
      </c>
      <c r="I632" s="150"/>
      <c r="L632" s="145"/>
      <c r="M632" s="151"/>
      <c r="T632" s="152"/>
      <c r="AT632" s="147" t="s">
        <v>175</v>
      </c>
      <c r="AU632" s="147" t="s">
        <v>99</v>
      </c>
      <c r="AV632" s="12" t="s">
        <v>99</v>
      </c>
      <c r="AW632" s="12" t="s">
        <v>32</v>
      </c>
      <c r="AX632" s="12" t="s">
        <v>77</v>
      </c>
      <c r="AY632" s="147" t="s">
        <v>154</v>
      </c>
    </row>
    <row r="633" spans="2:65" s="12" customFormat="1">
      <c r="B633" s="145"/>
      <c r="D633" s="146" t="s">
        <v>175</v>
      </c>
      <c r="E633" s="147" t="s">
        <v>1</v>
      </c>
      <c r="F633" s="148" t="s">
        <v>1438</v>
      </c>
      <c r="H633" s="149">
        <v>0.315</v>
      </c>
      <c r="I633" s="150"/>
      <c r="L633" s="145"/>
      <c r="M633" s="151"/>
      <c r="T633" s="152"/>
      <c r="AT633" s="147" t="s">
        <v>175</v>
      </c>
      <c r="AU633" s="147" t="s">
        <v>99</v>
      </c>
      <c r="AV633" s="12" t="s">
        <v>99</v>
      </c>
      <c r="AW633" s="12" t="s">
        <v>32</v>
      </c>
      <c r="AX633" s="12" t="s">
        <v>77</v>
      </c>
      <c r="AY633" s="147" t="s">
        <v>154</v>
      </c>
    </row>
    <row r="634" spans="2:65" s="12" customFormat="1">
      <c r="B634" s="145"/>
      <c r="D634" s="146" t="s">
        <v>175</v>
      </c>
      <c r="E634" s="147" t="s">
        <v>1</v>
      </c>
      <c r="F634" s="148" t="s">
        <v>1439</v>
      </c>
      <c r="H634" s="149">
        <v>2.6779999999999999</v>
      </c>
      <c r="I634" s="150"/>
      <c r="L634" s="145"/>
      <c r="M634" s="151"/>
      <c r="T634" s="152"/>
      <c r="AT634" s="147" t="s">
        <v>175</v>
      </c>
      <c r="AU634" s="147" t="s">
        <v>99</v>
      </c>
      <c r="AV634" s="12" t="s">
        <v>99</v>
      </c>
      <c r="AW634" s="12" t="s">
        <v>32</v>
      </c>
      <c r="AX634" s="12" t="s">
        <v>77</v>
      </c>
      <c r="AY634" s="147" t="s">
        <v>154</v>
      </c>
    </row>
    <row r="635" spans="2:65" s="12" customFormat="1">
      <c r="B635" s="145"/>
      <c r="D635" s="146" t="s">
        <v>175</v>
      </c>
      <c r="E635" s="147" t="s">
        <v>1</v>
      </c>
      <c r="F635" s="148" t="s">
        <v>1440</v>
      </c>
      <c r="H635" s="149">
        <v>3.0630000000000002</v>
      </c>
      <c r="I635" s="150"/>
      <c r="L635" s="145"/>
      <c r="M635" s="151"/>
      <c r="T635" s="152"/>
      <c r="AT635" s="147" t="s">
        <v>175</v>
      </c>
      <c r="AU635" s="147" t="s">
        <v>99</v>
      </c>
      <c r="AV635" s="12" t="s">
        <v>99</v>
      </c>
      <c r="AW635" s="12" t="s">
        <v>32</v>
      </c>
      <c r="AX635" s="12" t="s">
        <v>77</v>
      </c>
      <c r="AY635" s="147" t="s">
        <v>154</v>
      </c>
    </row>
    <row r="636" spans="2:65" s="12" customFormat="1">
      <c r="B636" s="145"/>
      <c r="D636" s="146" t="s">
        <v>175</v>
      </c>
      <c r="E636" s="147" t="s">
        <v>1</v>
      </c>
      <c r="F636" s="148" t="s">
        <v>1441</v>
      </c>
      <c r="H636" s="149">
        <v>0.45500000000000002</v>
      </c>
      <c r="I636" s="150"/>
      <c r="L636" s="145"/>
      <c r="M636" s="151"/>
      <c r="T636" s="152"/>
      <c r="AT636" s="147" t="s">
        <v>175</v>
      </c>
      <c r="AU636" s="147" t="s">
        <v>99</v>
      </c>
      <c r="AV636" s="12" t="s">
        <v>99</v>
      </c>
      <c r="AW636" s="12" t="s">
        <v>32</v>
      </c>
      <c r="AX636" s="12" t="s">
        <v>77</v>
      </c>
      <c r="AY636" s="147" t="s">
        <v>154</v>
      </c>
    </row>
    <row r="637" spans="2:65" s="12" customFormat="1">
      <c r="B637" s="145"/>
      <c r="D637" s="146" t="s">
        <v>175</v>
      </c>
      <c r="E637" s="147" t="s">
        <v>1</v>
      </c>
      <c r="F637" s="148" t="s">
        <v>1442</v>
      </c>
      <c r="H637" s="149">
        <v>0.99</v>
      </c>
      <c r="I637" s="150"/>
      <c r="L637" s="145"/>
      <c r="M637" s="151"/>
      <c r="T637" s="152"/>
      <c r="AT637" s="147" t="s">
        <v>175</v>
      </c>
      <c r="AU637" s="147" t="s">
        <v>99</v>
      </c>
      <c r="AV637" s="12" t="s">
        <v>99</v>
      </c>
      <c r="AW637" s="12" t="s">
        <v>32</v>
      </c>
      <c r="AX637" s="12" t="s">
        <v>77</v>
      </c>
      <c r="AY637" s="147" t="s">
        <v>154</v>
      </c>
    </row>
    <row r="638" spans="2:65" s="12" customFormat="1">
      <c r="B638" s="145"/>
      <c r="D638" s="146" t="s">
        <v>175</v>
      </c>
      <c r="E638" s="147" t="s">
        <v>1</v>
      </c>
      <c r="F638" s="148" t="s">
        <v>1443</v>
      </c>
      <c r="H638" s="149">
        <v>0.99</v>
      </c>
      <c r="I638" s="150"/>
      <c r="L638" s="145"/>
      <c r="M638" s="151"/>
      <c r="T638" s="152"/>
      <c r="AT638" s="147" t="s">
        <v>175</v>
      </c>
      <c r="AU638" s="147" t="s">
        <v>99</v>
      </c>
      <c r="AV638" s="12" t="s">
        <v>99</v>
      </c>
      <c r="AW638" s="12" t="s">
        <v>32</v>
      </c>
      <c r="AX638" s="12" t="s">
        <v>77</v>
      </c>
      <c r="AY638" s="147" t="s">
        <v>154</v>
      </c>
    </row>
    <row r="639" spans="2:65" s="15" customFormat="1">
      <c r="B639" s="180"/>
      <c r="D639" s="146" t="s">
        <v>175</v>
      </c>
      <c r="E639" s="181" t="s">
        <v>1</v>
      </c>
      <c r="F639" s="182" t="s">
        <v>1424</v>
      </c>
      <c r="H639" s="183">
        <v>21.265999999999998</v>
      </c>
      <c r="I639" s="184"/>
      <c r="L639" s="180"/>
      <c r="M639" s="185"/>
      <c r="T639" s="186"/>
      <c r="AT639" s="181" t="s">
        <v>175</v>
      </c>
      <c r="AU639" s="181" t="s">
        <v>99</v>
      </c>
      <c r="AV639" s="15" t="s">
        <v>166</v>
      </c>
      <c r="AW639" s="15" t="s">
        <v>32</v>
      </c>
      <c r="AX639" s="15" t="s">
        <v>77</v>
      </c>
      <c r="AY639" s="181" t="s">
        <v>154</v>
      </c>
    </row>
    <row r="640" spans="2:65" s="1" customFormat="1" ht="33" customHeight="1">
      <c r="B640" s="32"/>
      <c r="C640" s="132" t="s">
        <v>1444</v>
      </c>
      <c r="D640" s="132" t="s">
        <v>156</v>
      </c>
      <c r="E640" s="133" t="s">
        <v>1445</v>
      </c>
      <c r="F640" s="134" t="s">
        <v>1446</v>
      </c>
      <c r="G640" s="135" t="s">
        <v>159</v>
      </c>
      <c r="H640" s="136">
        <v>19</v>
      </c>
      <c r="I640" s="137"/>
      <c r="J640" s="138">
        <f t="shared" ref="J640:J645" si="80">ROUND(I640*H640,2)</f>
        <v>0</v>
      </c>
      <c r="K640" s="134" t="s">
        <v>1</v>
      </c>
      <c r="L640" s="32"/>
      <c r="M640" s="139" t="s">
        <v>1</v>
      </c>
      <c r="N640" s="140" t="s">
        <v>43</v>
      </c>
      <c r="P640" s="141">
        <f t="shared" ref="P640:P645" si="81">O640*H640</f>
        <v>0</v>
      </c>
      <c r="Q640" s="141">
        <v>0</v>
      </c>
      <c r="R640" s="141">
        <f t="shared" ref="R640:R645" si="82">Q640*H640</f>
        <v>0</v>
      </c>
      <c r="S640" s="141">
        <v>0</v>
      </c>
      <c r="T640" s="142">
        <f t="shared" ref="T640:T645" si="83">S640*H640</f>
        <v>0</v>
      </c>
      <c r="AR640" s="143" t="s">
        <v>269</v>
      </c>
      <c r="AT640" s="143" t="s">
        <v>156</v>
      </c>
      <c r="AU640" s="143" t="s">
        <v>99</v>
      </c>
      <c r="AY640" s="17" t="s">
        <v>154</v>
      </c>
      <c r="BE640" s="144">
        <f t="shared" ref="BE640:BE645" si="84">IF(N640="základní",J640,0)</f>
        <v>0</v>
      </c>
      <c r="BF640" s="144">
        <f t="shared" ref="BF640:BF645" si="85">IF(N640="snížená",J640,0)</f>
        <v>0</v>
      </c>
      <c r="BG640" s="144">
        <f t="shared" ref="BG640:BG645" si="86">IF(N640="zákl. přenesená",J640,0)</f>
        <v>0</v>
      </c>
      <c r="BH640" s="144">
        <f t="shared" ref="BH640:BH645" si="87">IF(N640="sníž. přenesená",J640,0)</f>
        <v>0</v>
      </c>
      <c r="BI640" s="144">
        <f t="shared" ref="BI640:BI645" si="88">IF(N640="nulová",J640,0)</f>
        <v>0</v>
      </c>
      <c r="BJ640" s="17" t="s">
        <v>99</v>
      </c>
      <c r="BK640" s="144">
        <f t="shared" ref="BK640:BK645" si="89">ROUND(I640*H640,2)</f>
        <v>0</v>
      </c>
      <c r="BL640" s="17" t="s">
        <v>269</v>
      </c>
      <c r="BM640" s="143" t="s">
        <v>1447</v>
      </c>
    </row>
    <row r="641" spans="2:65" s="1" customFormat="1" ht="33" customHeight="1">
      <c r="B641" s="32"/>
      <c r="C641" s="132" t="s">
        <v>1448</v>
      </c>
      <c r="D641" s="132" t="s">
        <v>156</v>
      </c>
      <c r="E641" s="133" t="s">
        <v>1449</v>
      </c>
      <c r="F641" s="134" t="s">
        <v>1450</v>
      </c>
      <c r="G641" s="135" t="s">
        <v>159</v>
      </c>
      <c r="H641" s="136">
        <v>3</v>
      </c>
      <c r="I641" s="137"/>
      <c r="J641" s="138">
        <f t="shared" si="80"/>
        <v>0</v>
      </c>
      <c r="K641" s="134" t="s">
        <v>1</v>
      </c>
      <c r="L641" s="32"/>
      <c r="M641" s="139" t="s">
        <v>1</v>
      </c>
      <c r="N641" s="140" t="s">
        <v>43</v>
      </c>
      <c r="P641" s="141">
        <f t="shared" si="81"/>
        <v>0</v>
      </c>
      <c r="Q641" s="141">
        <v>0</v>
      </c>
      <c r="R641" s="141">
        <f t="shared" si="82"/>
        <v>0</v>
      </c>
      <c r="S641" s="141">
        <v>0</v>
      </c>
      <c r="T641" s="142">
        <f t="shared" si="83"/>
        <v>0</v>
      </c>
      <c r="AR641" s="143" t="s">
        <v>269</v>
      </c>
      <c r="AT641" s="143" t="s">
        <v>156</v>
      </c>
      <c r="AU641" s="143" t="s">
        <v>99</v>
      </c>
      <c r="AY641" s="17" t="s">
        <v>154</v>
      </c>
      <c r="BE641" s="144">
        <f t="shared" si="84"/>
        <v>0</v>
      </c>
      <c r="BF641" s="144">
        <f t="shared" si="85"/>
        <v>0</v>
      </c>
      <c r="BG641" s="144">
        <f t="shared" si="86"/>
        <v>0</v>
      </c>
      <c r="BH641" s="144">
        <f t="shared" si="87"/>
        <v>0</v>
      </c>
      <c r="BI641" s="144">
        <f t="shared" si="88"/>
        <v>0</v>
      </c>
      <c r="BJ641" s="17" t="s">
        <v>99</v>
      </c>
      <c r="BK641" s="144">
        <f t="shared" si="89"/>
        <v>0</v>
      </c>
      <c r="BL641" s="17" t="s">
        <v>269</v>
      </c>
      <c r="BM641" s="143" t="s">
        <v>1451</v>
      </c>
    </row>
    <row r="642" spans="2:65" s="1" customFormat="1" ht="44.25" customHeight="1">
      <c r="B642" s="32"/>
      <c r="C642" s="132" t="s">
        <v>1452</v>
      </c>
      <c r="D642" s="132" t="s">
        <v>156</v>
      </c>
      <c r="E642" s="133" t="s">
        <v>1453</v>
      </c>
      <c r="F642" s="134" t="s">
        <v>1454</v>
      </c>
      <c r="G642" s="135" t="s">
        <v>159</v>
      </c>
      <c r="H642" s="136">
        <v>3</v>
      </c>
      <c r="I642" s="137"/>
      <c r="J642" s="138">
        <f t="shared" si="80"/>
        <v>0</v>
      </c>
      <c r="K642" s="134" t="s">
        <v>1</v>
      </c>
      <c r="L642" s="32"/>
      <c r="M642" s="139" t="s">
        <v>1</v>
      </c>
      <c r="N642" s="140" t="s">
        <v>43</v>
      </c>
      <c r="P642" s="141">
        <f t="shared" si="81"/>
        <v>0</v>
      </c>
      <c r="Q642" s="141">
        <v>0</v>
      </c>
      <c r="R642" s="141">
        <f t="shared" si="82"/>
        <v>0</v>
      </c>
      <c r="S642" s="141">
        <v>0</v>
      </c>
      <c r="T642" s="142">
        <f t="shared" si="83"/>
        <v>0</v>
      </c>
      <c r="AR642" s="143" t="s">
        <v>269</v>
      </c>
      <c r="AT642" s="143" t="s">
        <v>156</v>
      </c>
      <c r="AU642" s="143" t="s">
        <v>99</v>
      </c>
      <c r="AY642" s="17" t="s">
        <v>154</v>
      </c>
      <c r="BE642" s="144">
        <f t="shared" si="84"/>
        <v>0</v>
      </c>
      <c r="BF642" s="144">
        <f t="shared" si="85"/>
        <v>0</v>
      </c>
      <c r="BG642" s="144">
        <f t="shared" si="86"/>
        <v>0</v>
      </c>
      <c r="BH642" s="144">
        <f t="shared" si="87"/>
        <v>0</v>
      </c>
      <c r="BI642" s="144">
        <f t="shared" si="88"/>
        <v>0</v>
      </c>
      <c r="BJ642" s="17" t="s">
        <v>99</v>
      </c>
      <c r="BK642" s="144">
        <f t="shared" si="89"/>
        <v>0</v>
      </c>
      <c r="BL642" s="17" t="s">
        <v>269</v>
      </c>
      <c r="BM642" s="143" t="s">
        <v>1455</v>
      </c>
    </row>
    <row r="643" spans="2:65" s="1" customFormat="1" ht="33" customHeight="1">
      <c r="B643" s="32"/>
      <c r="C643" s="132" t="s">
        <v>1456</v>
      </c>
      <c r="D643" s="132" t="s">
        <v>156</v>
      </c>
      <c r="E643" s="133" t="s">
        <v>1457</v>
      </c>
      <c r="F643" s="134" t="s">
        <v>1458</v>
      </c>
      <c r="G643" s="135" t="s">
        <v>169</v>
      </c>
      <c r="H643" s="136">
        <v>39.753999999999998</v>
      </c>
      <c r="I643" s="137"/>
      <c r="J643" s="138">
        <f t="shared" si="80"/>
        <v>0</v>
      </c>
      <c r="K643" s="134" t="s">
        <v>1</v>
      </c>
      <c r="L643" s="32"/>
      <c r="M643" s="139" t="s">
        <v>1</v>
      </c>
      <c r="N643" s="140" t="s">
        <v>43</v>
      </c>
      <c r="P643" s="141">
        <f t="shared" si="81"/>
        <v>0</v>
      </c>
      <c r="Q643" s="141">
        <v>0</v>
      </c>
      <c r="R643" s="141">
        <f t="shared" si="82"/>
        <v>0</v>
      </c>
      <c r="S643" s="141">
        <v>0</v>
      </c>
      <c r="T643" s="142">
        <f t="shared" si="83"/>
        <v>0</v>
      </c>
      <c r="AR643" s="143" t="s">
        <v>269</v>
      </c>
      <c r="AT643" s="143" t="s">
        <v>156</v>
      </c>
      <c r="AU643" s="143" t="s">
        <v>99</v>
      </c>
      <c r="AY643" s="17" t="s">
        <v>154</v>
      </c>
      <c r="BE643" s="144">
        <f t="shared" si="84"/>
        <v>0</v>
      </c>
      <c r="BF643" s="144">
        <f t="shared" si="85"/>
        <v>0</v>
      </c>
      <c r="BG643" s="144">
        <f t="shared" si="86"/>
        <v>0</v>
      </c>
      <c r="BH643" s="144">
        <f t="shared" si="87"/>
        <v>0</v>
      </c>
      <c r="BI643" s="144">
        <f t="shared" si="88"/>
        <v>0</v>
      </c>
      <c r="BJ643" s="17" t="s">
        <v>99</v>
      </c>
      <c r="BK643" s="144">
        <f t="shared" si="89"/>
        <v>0</v>
      </c>
      <c r="BL643" s="17" t="s">
        <v>269</v>
      </c>
      <c r="BM643" s="143" t="s">
        <v>1459</v>
      </c>
    </row>
    <row r="644" spans="2:65" s="1" customFormat="1" ht="37.950000000000003" customHeight="1">
      <c r="B644" s="32"/>
      <c r="C644" s="132" t="s">
        <v>1460</v>
      </c>
      <c r="D644" s="132" t="s">
        <v>156</v>
      </c>
      <c r="E644" s="133" t="s">
        <v>1461</v>
      </c>
      <c r="F644" s="134" t="s">
        <v>1462</v>
      </c>
      <c r="G644" s="135" t="s">
        <v>662</v>
      </c>
      <c r="H644" s="136">
        <v>1</v>
      </c>
      <c r="I644" s="137"/>
      <c r="J644" s="138">
        <f t="shared" si="80"/>
        <v>0</v>
      </c>
      <c r="K644" s="134" t="s">
        <v>1</v>
      </c>
      <c r="L644" s="32"/>
      <c r="M644" s="139" t="s">
        <v>1</v>
      </c>
      <c r="N644" s="140" t="s">
        <v>43</v>
      </c>
      <c r="P644" s="141">
        <f t="shared" si="81"/>
        <v>0</v>
      </c>
      <c r="Q644" s="141">
        <v>0</v>
      </c>
      <c r="R644" s="141">
        <f t="shared" si="82"/>
        <v>0</v>
      </c>
      <c r="S644" s="141">
        <v>0</v>
      </c>
      <c r="T644" s="142">
        <f t="shared" si="83"/>
        <v>0</v>
      </c>
      <c r="AR644" s="143" t="s">
        <v>269</v>
      </c>
      <c r="AT644" s="143" t="s">
        <v>156</v>
      </c>
      <c r="AU644" s="143" t="s">
        <v>99</v>
      </c>
      <c r="AY644" s="17" t="s">
        <v>154</v>
      </c>
      <c r="BE644" s="144">
        <f t="shared" si="84"/>
        <v>0</v>
      </c>
      <c r="BF644" s="144">
        <f t="shared" si="85"/>
        <v>0</v>
      </c>
      <c r="BG644" s="144">
        <f t="shared" si="86"/>
        <v>0</v>
      </c>
      <c r="BH644" s="144">
        <f t="shared" si="87"/>
        <v>0</v>
      </c>
      <c r="BI644" s="144">
        <f t="shared" si="88"/>
        <v>0</v>
      </c>
      <c r="BJ644" s="17" t="s">
        <v>99</v>
      </c>
      <c r="BK644" s="144">
        <f t="shared" si="89"/>
        <v>0</v>
      </c>
      <c r="BL644" s="17" t="s">
        <v>269</v>
      </c>
      <c r="BM644" s="143" t="s">
        <v>1463</v>
      </c>
    </row>
    <row r="645" spans="2:65" s="1" customFormat="1" ht="24.15" customHeight="1">
      <c r="B645" s="32"/>
      <c r="C645" s="132" t="s">
        <v>1464</v>
      </c>
      <c r="D645" s="132" t="s">
        <v>156</v>
      </c>
      <c r="E645" s="133" t="s">
        <v>1465</v>
      </c>
      <c r="F645" s="134" t="s">
        <v>1466</v>
      </c>
      <c r="G645" s="135" t="s">
        <v>169</v>
      </c>
      <c r="H645" s="136">
        <v>77.602000000000004</v>
      </c>
      <c r="I645" s="137"/>
      <c r="J645" s="138">
        <f t="shared" si="80"/>
        <v>0</v>
      </c>
      <c r="K645" s="134" t="s">
        <v>1</v>
      </c>
      <c r="L645" s="32"/>
      <c r="M645" s="139" t="s">
        <v>1</v>
      </c>
      <c r="N645" s="140" t="s">
        <v>43</v>
      </c>
      <c r="P645" s="141">
        <f t="shared" si="81"/>
        <v>0</v>
      </c>
      <c r="Q645" s="141">
        <v>0</v>
      </c>
      <c r="R645" s="141">
        <f t="shared" si="82"/>
        <v>0</v>
      </c>
      <c r="S645" s="141">
        <v>0</v>
      </c>
      <c r="T645" s="142">
        <f t="shared" si="83"/>
        <v>0</v>
      </c>
      <c r="AR645" s="143" t="s">
        <v>269</v>
      </c>
      <c r="AT645" s="143" t="s">
        <v>156</v>
      </c>
      <c r="AU645" s="143" t="s">
        <v>99</v>
      </c>
      <c r="AY645" s="17" t="s">
        <v>154</v>
      </c>
      <c r="BE645" s="144">
        <f t="shared" si="84"/>
        <v>0</v>
      </c>
      <c r="BF645" s="144">
        <f t="shared" si="85"/>
        <v>0</v>
      </c>
      <c r="BG645" s="144">
        <f t="shared" si="86"/>
        <v>0</v>
      </c>
      <c r="BH645" s="144">
        <f t="shared" si="87"/>
        <v>0</v>
      </c>
      <c r="BI645" s="144">
        <f t="shared" si="88"/>
        <v>0</v>
      </c>
      <c r="BJ645" s="17" t="s">
        <v>99</v>
      </c>
      <c r="BK645" s="144">
        <f t="shared" si="89"/>
        <v>0</v>
      </c>
      <c r="BL645" s="17" t="s">
        <v>269</v>
      </c>
      <c r="BM645" s="143" t="s">
        <v>1467</v>
      </c>
    </row>
    <row r="646" spans="2:65" s="1" customFormat="1" ht="28.8">
      <c r="B646" s="32"/>
      <c r="D646" s="146" t="s">
        <v>274</v>
      </c>
      <c r="F646" s="170" t="s">
        <v>1468</v>
      </c>
      <c r="I646" s="171"/>
      <c r="L646" s="32"/>
      <c r="M646" s="172"/>
      <c r="T646" s="56"/>
      <c r="AT646" s="17" t="s">
        <v>274</v>
      </c>
      <c r="AU646" s="17" t="s">
        <v>99</v>
      </c>
    </row>
    <row r="647" spans="2:65" s="1" customFormat="1" ht="24.15" customHeight="1">
      <c r="B647" s="32"/>
      <c r="C647" s="132" t="s">
        <v>1469</v>
      </c>
      <c r="D647" s="132" t="s">
        <v>156</v>
      </c>
      <c r="E647" s="133" t="s">
        <v>1470</v>
      </c>
      <c r="F647" s="134" t="s">
        <v>1471</v>
      </c>
      <c r="G647" s="135" t="s">
        <v>1472</v>
      </c>
      <c r="H647" s="136">
        <v>753.63599999999997</v>
      </c>
      <c r="I647" s="137"/>
      <c r="J647" s="138">
        <f>ROUND(I647*H647,2)</f>
        <v>0</v>
      </c>
      <c r="K647" s="134" t="s">
        <v>1</v>
      </c>
      <c r="L647" s="32"/>
      <c r="M647" s="139" t="s">
        <v>1</v>
      </c>
      <c r="N647" s="140" t="s">
        <v>43</v>
      </c>
      <c r="P647" s="141">
        <f>O647*H647</f>
        <v>0</v>
      </c>
      <c r="Q647" s="141">
        <v>0</v>
      </c>
      <c r="R647" s="141">
        <f>Q647*H647</f>
        <v>0</v>
      </c>
      <c r="S647" s="141">
        <v>0</v>
      </c>
      <c r="T647" s="142">
        <f>S647*H647</f>
        <v>0</v>
      </c>
      <c r="AR647" s="143" t="s">
        <v>269</v>
      </c>
      <c r="AT647" s="143" t="s">
        <v>156</v>
      </c>
      <c r="AU647" s="143" t="s">
        <v>99</v>
      </c>
      <c r="AY647" s="17" t="s">
        <v>154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7" t="s">
        <v>99</v>
      </c>
      <c r="BK647" s="144">
        <f>ROUND(I647*H647,2)</f>
        <v>0</v>
      </c>
      <c r="BL647" s="17" t="s">
        <v>269</v>
      </c>
      <c r="BM647" s="143" t="s">
        <v>1473</v>
      </c>
    </row>
    <row r="648" spans="2:65" s="1" customFormat="1" ht="24.15" customHeight="1">
      <c r="B648" s="32"/>
      <c r="C648" s="132" t="s">
        <v>1474</v>
      </c>
      <c r="D648" s="132" t="s">
        <v>156</v>
      </c>
      <c r="E648" s="133" t="s">
        <v>1475</v>
      </c>
      <c r="F648" s="134" t="s">
        <v>1476</v>
      </c>
      <c r="G648" s="135" t="s">
        <v>1472</v>
      </c>
      <c r="H648" s="136">
        <v>12173.356</v>
      </c>
      <c r="I648" s="137"/>
      <c r="J648" s="138">
        <f>ROUND(I648*H648,2)</f>
        <v>0</v>
      </c>
      <c r="K648" s="134" t="s">
        <v>1</v>
      </c>
      <c r="L648" s="32"/>
      <c r="M648" s="139" t="s">
        <v>1</v>
      </c>
      <c r="N648" s="140" t="s">
        <v>43</v>
      </c>
      <c r="P648" s="141">
        <f>O648*H648</f>
        <v>0</v>
      </c>
      <c r="Q648" s="141">
        <v>0</v>
      </c>
      <c r="R648" s="141">
        <f>Q648*H648</f>
        <v>0</v>
      </c>
      <c r="S648" s="141">
        <v>0</v>
      </c>
      <c r="T648" s="142">
        <f>S648*H648</f>
        <v>0</v>
      </c>
      <c r="AR648" s="143" t="s">
        <v>269</v>
      </c>
      <c r="AT648" s="143" t="s">
        <v>156</v>
      </c>
      <c r="AU648" s="143" t="s">
        <v>99</v>
      </c>
      <c r="AY648" s="17" t="s">
        <v>154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7" t="s">
        <v>99</v>
      </c>
      <c r="BK648" s="144">
        <f>ROUND(I648*H648,2)</f>
        <v>0</v>
      </c>
      <c r="BL648" s="17" t="s">
        <v>269</v>
      </c>
      <c r="BM648" s="143" t="s">
        <v>1477</v>
      </c>
    </row>
    <row r="649" spans="2:65" s="1" customFormat="1" ht="37.950000000000003" customHeight="1">
      <c r="B649" s="32"/>
      <c r="C649" s="132" t="s">
        <v>1478</v>
      </c>
      <c r="D649" s="132" t="s">
        <v>156</v>
      </c>
      <c r="E649" s="133" t="s">
        <v>1479</v>
      </c>
      <c r="F649" s="134" t="s">
        <v>1480</v>
      </c>
      <c r="G649" s="135" t="s">
        <v>169</v>
      </c>
      <c r="H649" s="136">
        <v>17.16</v>
      </c>
      <c r="I649" s="137"/>
      <c r="J649" s="138">
        <f>ROUND(I649*H649,2)</f>
        <v>0</v>
      </c>
      <c r="K649" s="134" t="s">
        <v>1</v>
      </c>
      <c r="L649" s="32"/>
      <c r="M649" s="139" t="s">
        <v>1</v>
      </c>
      <c r="N649" s="140" t="s">
        <v>43</v>
      </c>
      <c r="P649" s="141">
        <f>O649*H649</f>
        <v>0</v>
      </c>
      <c r="Q649" s="141">
        <v>0</v>
      </c>
      <c r="R649" s="141">
        <f>Q649*H649</f>
        <v>0</v>
      </c>
      <c r="S649" s="141">
        <v>0</v>
      </c>
      <c r="T649" s="142">
        <f>S649*H649</f>
        <v>0</v>
      </c>
      <c r="AR649" s="143" t="s">
        <v>269</v>
      </c>
      <c r="AT649" s="143" t="s">
        <v>156</v>
      </c>
      <c r="AU649" s="143" t="s">
        <v>99</v>
      </c>
      <c r="AY649" s="17" t="s">
        <v>154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7" t="s">
        <v>99</v>
      </c>
      <c r="BK649" s="144">
        <f>ROUND(I649*H649,2)</f>
        <v>0</v>
      </c>
      <c r="BL649" s="17" t="s">
        <v>269</v>
      </c>
      <c r="BM649" s="143" t="s">
        <v>1481</v>
      </c>
    </row>
    <row r="650" spans="2:65" s="12" customFormat="1">
      <c r="B650" s="145"/>
      <c r="D650" s="146" t="s">
        <v>175</v>
      </c>
      <c r="E650" s="147" t="s">
        <v>1</v>
      </c>
      <c r="F650" s="148" t="s">
        <v>1482</v>
      </c>
      <c r="H650" s="149">
        <v>17.16</v>
      </c>
      <c r="I650" s="150"/>
      <c r="L650" s="145"/>
      <c r="M650" s="151"/>
      <c r="T650" s="152"/>
      <c r="AT650" s="147" t="s">
        <v>175</v>
      </c>
      <c r="AU650" s="147" t="s">
        <v>99</v>
      </c>
      <c r="AV650" s="12" t="s">
        <v>99</v>
      </c>
      <c r="AW650" s="12" t="s">
        <v>32</v>
      </c>
      <c r="AX650" s="12" t="s">
        <v>85</v>
      </c>
      <c r="AY650" s="147" t="s">
        <v>154</v>
      </c>
    </row>
    <row r="651" spans="2:65" s="1" customFormat="1" ht="33" customHeight="1">
      <c r="B651" s="32"/>
      <c r="C651" s="132" t="s">
        <v>1483</v>
      </c>
      <c r="D651" s="132" t="s">
        <v>156</v>
      </c>
      <c r="E651" s="133" t="s">
        <v>1484</v>
      </c>
      <c r="F651" s="134" t="s">
        <v>1485</v>
      </c>
      <c r="G651" s="135" t="s">
        <v>662</v>
      </c>
      <c r="H651" s="136">
        <v>1</v>
      </c>
      <c r="I651" s="137"/>
      <c r="J651" s="138">
        <f>ROUND(I651*H651,2)</f>
        <v>0</v>
      </c>
      <c r="K651" s="134" t="s">
        <v>1</v>
      </c>
      <c r="L651" s="32"/>
      <c r="M651" s="139" t="s">
        <v>1</v>
      </c>
      <c r="N651" s="140" t="s">
        <v>43</v>
      </c>
      <c r="P651" s="141">
        <f>O651*H651</f>
        <v>0</v>
      </c>
      <c r="Q651" s="141">
        <v>0</v>
      </c>
      <c r="R651" s="141">
        <f>Q651*H651</f>
        <v>0</v>
      </c>
      <c r="S651" s="141">
        <v>0</v>
      </c>
      <c r="T651" s="142">
        <f>S651*H651</f>
        <v>0</v>
      </c>
      <c r="AR651" s="143" t="s">
        <v>269</v>
      </c>
      <c r="AT651" s="143" t="s">
        <v>156</v>
      </c>
      <c r="AU651" s="143" t="s">
        <v>99</v>
      </c>
      <c r="AY651" s="17" t="s">
        <v>154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7" t="s">
        <v>99</v>
      </c>
      <c r="BK651" s="144">
        <f>ROUND(I651*H651,2)</f>
        <v>0</v>
      </c>
      <c r="BL651" s="17" t="s">
        <v>269</v>
      </c>
      <c r="BM651" s="143" t="s">
        <v>1486</v>
      </c>
    </row>
    <row r="652" spans="2:65" s="12" customFormat="1">
      <c r="B652" s="145"/>
      <c r="D652" s="146" t="s">
        <v>175</v>
      </c>
      <c r="E652" s="147" t="s">
        <v>1</v>
      </c>
      <c r="F652" s="148" t="s">
        <v>1487</v>
      </c>
      <c r="H652" s="149">
        <v>1</v>
      </c>
      <c r="I652" s="150"/>
      <c r="L652" s="145"/>
      <c r="M652" s="151"/>
      <c r="T652" s="152"/>
      <c r="AT652" s="147" t="s">
        <v>175</v>
      </c>
      <c r="AU652" s="147" t="s">
        <v>99</v>
      </c>
      <c r="AV652" s="12" t="s">
        <v>99</v>
      </c>
      <c r="AW652" s="12" t="s">
        <v>32</v>
      </c>
      <c r="AX652" s="12" t="s">
        <v>85</v>
      </c>
      <c r="AY652" s="147" t="s">
        <v>154</v>
      </c>
    </row>
    <row r="653" spans="2:65" s="1" customFormat="1" ht="49.2" customHeight="1">
      <c r="B653" s="32"/>
      <c r="C653" s="132" t="s">
        <v>1488</v>
      </c>
      <c r="D653" s="132" t="s">
        <v>156</v>
      </c>
      <c r="E653" s="133" t="s">
        <v>1489</v>
      </c>
      <c r="F653" s="134" t="s">
        <v>1490</v>
      </c>
      <c r="G653" s="135" t="s">
        <v>256</v>
      </c>
      <c r="H653" s="136">
        <v>7.4</v>
      </c>
      <c r="I653" s="137"/>
      <c r="J653" s="138">
        <f>ROUND(I653*H653,2)</f>
        <v>0</v>
      </c>
      <c r="K653" s="134" t="s">
        <v>1</v>
      </c>
      <c r="L653" s="32"/>
      <c r="M653" s="139" t="s">
        <v>1</v>
      </c>
      <c r="N653" s="140" t="s">
        <v>43</v>
      </c>
      <c r="P653" s="141">
        <f>O653*H653</f>
        <v>0</v>
      </c>
      <c r="Q653" s="141">
        <v>0</v>
      </c>
      <c r="R653" s="141">
        <f>Q653*H653</f>
        <v>0</v>
      </c>
      <c r="S653" s="141">
        <v>0</v>
      </c>
      <c r="T653" s="142">
        <f>S653*H653</f>
        <v>0</v>
      </c>
      <c r="AR653" s="143" t="s">
        <v>269</v>
      </c>
      <c r="AT653" s="143" t="s">
        <v>156</v>
      </c>
      <c r="AU653" s="143" t="s">
        <v>99</v>
      </c>
      <c r="AY653" s="17" t="s">
        <v>154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99</v>
      </c>
      <c r="BK653" s="144">
        <f>ROUND(I653*H653,2)</f>
        <v>0</v>
      </c>
      <c r="BL653" s="17" t="s">
        <v>269</v>
      </c>
      <c r="BM653" s="143" t="s">
        <v>1491</v>
      </c>
    </row>
    <row r="654" spans="2:65" s="12" customFormat="1">
      <c r="B654" s="145"/>
      <c r="D654" s="146" t="s">
        <v>175</v>
      </c>
      <c r="E654" s="147" t="s">
        <v>1</v>
      </c>
      <c r="F654" s="148" t="s">
        <v>1492</v>
      </c>
      <c r="H654" s="149">
        <v>7.4</v>
      </c>
      <c r="I654" s="150"/>
      <c r="L654" s="145"/>
      <c r="M654" s="151"/>
      <c r="T654" s="152"/>
      <c r="AT654" s="147" t="s">
        <v>175</v>
      </c>
      <c r="AU654" s="147" t="s">
        <v>99</v>
      </c>
      <c r="AV654" s="12" t="s">
        <v>99</v>
      </c>
      <c r="AW654" s="12" t="s">
        <v>32</v>
      </c>
      <c r="AX654" s="12" t="s">
        <v>85</v>
      </c>
      <c r="AY654" s="147" t="s">
        <v>154</v>
      </c>
    </row>
    <row r="655" spans="2:65" s="1" customFormat="1" ht="24.15" customHeight="1">
      <c r="B655" s="32"/>
      <c r="C655" s="132" t="s">
        <v>1493</v>
      </c>
      <c r="D655" s="132" t="s">
        <v>156</v>
      </c>
      <c r="E655" s="133" t="s">
        <v>1494</v>
      </c>
      <c r="F655" s="134" t="s">
        <v>1495</v>
      </c>
      <c r="G655" s="135" t="s">
        <v>788</v>
      </c>
      <c r="H655" s="179"/>
      <c r="I655" s="137"/>
      <c r="J655" s="138">
        <f>ROUND(I655*H655,2)</f>
        <v>0</v>
      </c>
      <c r="K655" s="134" t="s">
        <v>160</v>
      </c>
      <c r="L655" s="32"/>
      <c r="M655" s="139" t="s">
        <v>1</v>
      </c>
      <c r="N655" s="140" t="s">
        <v>43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269</v>
      </c>
      <c r="AT655" s="143" t="s">
        <v>156</v>
      </c>
      <c r="AU655" s="143" t="s">
        <v>99</v>
      </c>
      <c r="AY655" s="17" t="s">
        <v>154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7" t="s">
        <v>99</v>
      </c>
      <c r="BK655" s="144">
        <f>ROUND(I655*H655,2)</f>
        <v>0</v>
      </c>
      <c r="BL655" s="17" t="s">
        <v>269</v>
      </c>
      <c r="BM655" s="143" t="s">
        <v>1496</v>
      </c>
    </row>
    <row r="656" spans="2:65" s="11" customFormat="1" ht="22.95" customHeight="1">
      <c r="B656" s="120"/>
      <c r="D656" s="121" t="s">
        <v>76</v>
      </c>
      <c r="E656" s="130" t="s">
        <v>1497</v>
      </c>
      <c r="F656" s="130" t="s">
        <v>1498</v>
      </c>
      <c r="I656" s="123"/>
      <c r="J656" s="131">
        <f>BK656</f>
        <v>0</v>
      </c>
      <c r="L656" s="120"/>
      <c r="M656" s="125"/>
      <c r="P656" s="126">
        <f>SUM(P657:P671)</f>
        <v>0</v>
      </c>
      <c r="R656" s="126">
        <f>SUM(R657:R671)</f>
        <v>2.3095490000000005</v>
      </c>
      <c r="T656" s="127">
        <f>SUM(T657:T671)</f>
        <v>0</v>
      </c>
      <c r="AR656" s="121" t="s">
        <v>99</v>
      </c>
      <c r="AT656" s="128" t="s">
        <v>76</v>
      </c>
      <c r="AU656" s="128" t="s">
        <v>85</v>
      </c>
      <c r="AY656" s="121" t="s">
        <v>154</v>
      </c>
      <c r="BK656" s="129">
        <f>SUM(BK657:BK671)</f>
        <v>0</v>
      </c>
    </row>
    <row r="657" spans="2:65" s="1" customFormat="1" ht="16.5" customHeight="1">
      <c r="B657" s="32"/>
      <c r="C657" s="132" t="s">
        <v>1499</v>
      </c>
      <c r="D657" s="132" t="s">
        <v>156</v>
      </c>
      <c r="E657" s="133" t="s">
        <v>1500</v>
      </c>
      <c r="F657" s="134" t="s">
        <v>1501</v>
      </c>
      <c r="G657" s="135" t="s">
        <v>169</v>
      </c>
      <c r="H657" s="136">
        <v>36.35</v>
      </c>
      <c r="I657" s="137"/>
      <c r="J657" s="138">
        <f>ROUND(I657*H657,2)</f>
        <v>0</v>
      </c>
      <c r="K657" s="134" t="s">
        <v>160</v>
      </c>
      <c r="L657" s="32"/>
      <c r="M657" s="139" t="s">
        <v>1</v>
      </c>
      <c r="N657" s="140" t="s">
        <v>43</v>
      </c>
      <c r="P657" s="141">
        <f>O657*H657</f>
        <v>0</v>
      </c>
      <c r="Q657" s="141">
        <v>0</v>
      </c>
      <c r="R657" s="141">
        <f>Q657*H657</f>
        <v>0</v>
      </c>
      <c r="S657" s="141">
        <v>0</v>
      </c>
      <c r="T657" s="142">
        <f>S657*H657</f>
        <v>0</v>
      </c>
      <c r="AR657" s="143" t="s">
        <v>269</v>
      </c>
      <c r="AT657" s="143" t="s">
        <v>156</v>
      </c>
      <c r="AU657" s="143" t="s">
        <v>99</v>
      </c>
      <c r="AY657" s="17" t="s">
        <v>154</v>
      </c>
      <c r="BE657" s="144">
        <f>IF(N657="základní",J657,0)</f>
        <v>0</v>
      </c>
      <c r="BF657" s="144">
        <f>IF(N657="snížená",J657,0)</f>
        <v>0</v>
      </c>
      <c r="BG657" s="144">
        <f>IF(N657="zákl. přenesená",J657,0)</f>
        <v>0</v>
      </c>
      <c r="BH657" s="144">
        <f>IF(N657="sníž. přenesená",J657,0)</f>
        <v>0</v>
      </c>
      <c r="BI657" s="144">
        <f>IF(N657="nulová",J657,0)</f>
        <v>0</v>
      </c>
      <c r="BJ657" s="17" t="s">
        <v>99</v>
      </c>
      <c r="BK657" s="144">
        <f>ROUND(I657*H657,2)</f>
        <v>0</v>
      </c>
      <c r="BL657" s="17" t="s">
        <v>269</v>
      </c>
      <c r="BM657" s="143" t="s">
        <v>1502</v>
      </c>
    </row>
    <row r="658" spans="2:65" s="1" customFormat="1" ht="16.5" customHeight="1">
      <c r="B658" s="32"/>
      <c r="C658" s="132" t="s">
        <v>1503</v>
      </c>
      <c r="D658" s="132" t="s">
        <v>156</v>
      </c>
      <c r="E658" s="133" t="s">
        <v>1504</v>
      </c>
      <c r="F658" s="134" t="s">
        <v>1505</v>
      </c>
      <c r="G658" s="135" t="s">
        <v>169</v>
      </c>
      <c r="H658" s="136">
        <v>36.35</v>
      </c>
      <c r="I658" s="137"/>
      <c r="J658" s="138">
        <f>ROUND(I658*H658,2)</f>
        <v>0</v>
      </c>
      <c r="K658" s="134" t="s">
        <v>160</v>
      </c>
      <c r="L658" s="32"/>
      <c r="M658" s="139" t="s">
        <v>1</v>
      </c>
      <c r="N658" s="140" t="s">
        <v>43</v>
      </c>
      <c r="P658" s="141">
        <f>O658*H658</f>
        <v>0</v>
      </c>
      <c r="Q658" s="141">
        <v>2.9999999999999997E-4</v>
      </c>
      <c r="R658" s="141">
        <f>Q658*H658</f>
        <v>1.0905E-2</v>
      </c>
      <c r="S658" s="141">
        <v>0</v>
      </c>
      <c r="T658" s="142">
        <f>S658*H658</f>
        <v>0</v>
      </c>
      <c r="AR658" s="143" t="s">
        <v>269</v>
      </c>
      <c r="AT658" s="143" t="s">
        <v>156</v>
      </c>
      <c r="AU658" s="143" t="s">
        <v>99</v>
      </c>
      <c r="AY658" s="17" t="s">
        <v>154</v>
      </c>
      <c r="BE658" s="144">
        <f>IF(N658="základní",J658,0)</f>
        <v>0</v>
      </c>
      <c r="BF658" s="144">
        <f>IF(N658="snížená",J658,0)</f>
        <v>0</v>
      </c>
      <c r="BG658" s="144">
        <f>IF(N658="zákl. přenesená",J658,0)</f>
        <v>0</v>
      </c>
      <c r="BH658" s="144">
        <f>IF(N658="sníž. přenesená",J658,0)</f>
        <v>0</v>
      </c>
      <c r="BI658" s="144">
        <f>IF(N658="nulová",J658,0)</f>
        <v>0</v>
      </c>
      <c r="BJ658" s="17" t="s">
        <v>99</v>
      </c>
      <c r="BK658" s="144">
        <f>ROUND(I658*H658,2)</f>
        <v>0</v>
      </c>
      <c r="BL658" s="17" t="s">
        <v>269</v>
      </c>
      <c r="BM658" s="143" t="s">
        <v>1506</v>
      </c>
    </row>
    <row r="659" spans="2:65" s="1" customFormat="1" ht="21.75" customHeight="1">
      <c r="B659" s="32"/>
      <c r="C659" s="132" t="s">
        <v>1507</v>
      </c>
      <c r="D659" s="132" t="s">
        <v>156</v>
      </c>
      <c r="E659" s="133" t="s">
        <v>1508</v>
      </c>
      <c r="F659" s="134" t="s">
        <v>1509</v>
      </c>
      <c r="G659" s="135" t="s">
        <v>169</v>
      </c>
      <c r="H659" s="136">
        <v>36.35</v>
      </c>
      <c r="I659" s="137"/>
      <c r="J659" s="138">
        <f>ROUND(I659*H659,2)</f>
        <v>0</v>
      </c>
      <c r="K659" s="134" t="s">
        <v>160</v>
      </c>
      <c r="L659" s="32"/>
      <c r="M659" s="139" t="s">
        <v>1</v>
      </c>
      <c r="N659" s="140" t="s">
        <v>43</v>
      </c>
      <c r="P659" s="141">
        <f>O659*H659</f>
        <v>0</v>
      </c>
      <c r="Q659" s="141">
        <v>4.5500000000000002E-3</v>
      </c>
      <c r="R659" s="141">
        <f>Q659*H659</f>
        <v>0.16539250000000003</v>
      </c>
      <c r="S659" s="141">
        <v>0</v>
      </c>
      <c r="T659" s="142">
        <f>S659*H659</f>
        <v>0</v>
      </c>
      <c r="AR659" s="143" t="s">
        <v>269</v>
      </c>
      <c r="AT659" s="143" t="s">
        <v>156</v>
      </c>
      <c r="AU659" s="143" t="s">
        <v>99</v>
      </c>
      <c r="AY659" s="17" t="s">
        <v>154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7" t="s">
        <v>99</v>
      </c>
      <c r="BK659" s="144">
        <f>ROUND(I659*H659,2)</f>
        <v>0</v>
      </c>
      <c r="BL659" s="17" t="s">
        <v>269</v>
      </c>
      <c r="BM659" s="143" t="s">
        <v>1510</v>
      </c>
    </row>
    <row r="660" spans="2:65" s="1" customFormat="1" ht="24.15" customHeight="1">
      <c r="B660" s="32"/>
      <c r="C660" s="132" t="s">
        <v>1511</v>
      </c>
      <c r="D660" s="132" t="s">
        <v>156</v>
      </c>
      <c r="E660" s="133" t="s">
        <v>1512</v>
      </c>
      <c r="F660" s="134" t="s">
        <v>1513</v>
      </c>
      <c r="G660" s="135" t="s">
        <v>256</v>
      </c>
      <c r="H660" s="136">
        <v>47.25</v>
      </c>
      <c r="I660" s="137"/>
      <c r="J660" s="138">
        <f>ROUND(I660*H660,2)</f>
        <v>0</v>
      </c>
      <c r="K660" s="134" t="s">
        <v>160</v>
      </c>
      <c r="L660" s="32"/>
      <c r="M660" s="139" t="s">
        <v>1</v>
      </c>
      <c r="N660" s="140" t="s">
        <v>43</v>
      </c>
      <c r="P660" s="141">
        <f>O660*H660</f>
        <v>0</v>
      </c>
      <c r="Q660" s="141">
        <v>7.3999999999999999E-4</v>
      </c>
      <c r="R660" s="141">
        <f>Q660*H660</f>
        <v>3.4964999999999996E-2</v>
      </c>
      <c r="S660" s="141">
        <v>0</v>
      </c>
      <c r="T660" s="142">
        <f>S660*H660</f>
        <v>0</v>
      </c>
      <c r="AR660" s="143" t="s">
        <v>269</v>
      </c>
      <c r="AT660" s="143" t="s">
        <v>156</v>
      </c>
      <c r="AU660" s="143" t="s">
        <v>99</v>
      </c>
      <c r="AY660" s="17" t="s">
        <v>154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7" t="s">
        <v>99</v>
      </c>
      <c r="BK660" s="144">
        <f>ROUND(I660*H660,2)</f>
        <v>0</v>
      </c>
      <c r="BL660" s="17" t="s">
        <v>269</v>
      </c>
      <c r="BM660" s="143" t="s">
        <v>1514</v>
      </c>
    </row>
    <row r="661" spans="2:65" s="1" customFormat="1" ht="24.15" customHeight="1">
      <c r="B661" s="32"/>
      <c r="C661" s="132" t="s">
        <v>1515</v>
      </c>
      <c r="D661" s="132" t="s">
        <v>156</v>
      </c>
      <c r="E661" s="133" t="s">
        <v>1516</v>
      </c>
      <c r="F661" s="134" t="s">
        <v>1517</v>
      </c>
      <c r="G661" s="135" t="s">
        <v>169</v>
      </c>
      <c r="H661" s="136">
        <v>36.35</v>
      </c>
      <c r="I661" s="137"/>
      <c r="J661" s="138">
        <f>ROUND(I661*H661,2)</f>
        <v>0</v>
      </c>
      <c r="K661" s="134" t="s">
        <v>160</v>
      </c>
      <c r="L661" s="32"/>
      <c r="M661" s="139" t="s">
        <v>1</v>
      </c>
      <c r="N661" s="140" t="s">
        <v>43</v>
      </c>
      <c r="P661" s="141">
        <f>O661*H661</f>
        <v>0</v>
      </c>
      <c r="Q661" s="141">
        <v>6.3E-3</v>
      </c>
      <c r="R661" s="141">
        <f>Q661*H661</f>
        <v>0.22900500000000001</v>
      </c>
      <c r="S661" s="141">
        <v>0</v>
      </c>
      <c r="T661" s="142">
        <f>S661*H661</f>
        <v>0</v>
      </c>
      <c r="AR661" s="143" t="s">
        <v>269</v>
      </c>
      <c r="AT661" s="143" t="s">
        <v>156</v>
      </c>
      <c r="AU661" s="143" t="s">
        <v>99</v>
      </c>
      <c r="AY661" s="17" t="s">
        <v>154</v>
      </c>
      <c r="BE661" s="144">
        <f>IF(N661="základní",J661,0)</f>
        <v>0</v>
      </c>
      <c r="BF661" s="144">
        <f>IF(N661="snížená",J661,0)</f>
        <v>0</v>
      </c>
      <c r="BG661" s="144">
        <f>IF(N661="zákl. přenesená",J661,0)</f>
        <v>0</v>
      </c>
      <c r="BH661" s="144">
        <f>IF(N661="sníž. přenesená",J661,0)</f>
        <v>0</v>
      </c>
      <c r="BI661" s="144">
        <f>IF(N661="nulová",J661,0)</f>
        <v>0</v>
      </c>
      <c r="BJ661" s="17" t="s">
        <v>99</v>
      </c>
      <c r="BK661" s="144">
        <f>ROUND(I661*H661,2)</f>
        <v>0</v>
      </c>
      <c r="BL661" s="17" t="s">
        <v>269</v>
      </c>
      <c r="BM661" s="143" t="s">
        <v>1518</v>
      </c>
    </row>
    <row r="662" spans="2:65" s="12" customFormat="1">
      <c r="B662" s="145"/>
      <c r="D662" s="146" t="s">
        <v>175</v>
      </c>
      <c r="E662" s="147" t="s">
        <v>1</v>
      </c>
      <c r="F662" s="148" t="s">
        <v>1519</v>
      </c>
      <c r="H662" s="149">
        <v>36.35</v>
      </c>
      <c r="I662" s="150"/>
      <c r="L662" s="145"/>
      <c r="M662" s="151"/>
      <c r="T662" s="152"/>
      <c r="AT662" s="147" t="s">
        <v>175</v>
      </c>
      <c r="AU662" s="147" t="s">
        <v>99</v>
      </c>
      <c r="AV662" s="12" t="s">
        <v>99</v>
      </c>
      <c r="AW662" s="12" t="s">
        <v>32</v>
      </c>
      <c r="AX662" s="12" t="s">
        <v>85</v>
      </c>
      <c r="AY662" s="147" t="s">
        <v>154</v>
      </c>
    </row>
    <row r="663" spans="2:65" s="1" customFormat="1" ht="37.950000000000003" customHeight="1">
      <c r="B663" s="32"/>
      <c r="C663" s="160" t="s">
        <v>1520</v>
      </c>
      <c r="D663" s="160" t="s">
        <v>270</v>
      </c>
      <c r="E663" s="161" t="s">
        <v>1521</v>
      </c>
      <c r="F663" s="162" t="s">
        <v>1522</v>
      </c>
      <c r="G663" s="163" t="s">
        <v>169</v>
      </c>
      <c r="H663" s="164">
        <v>48.49</v>
      </c>
      <c r="I663" s="165"/>
      <c r="J663" s="166">
        <f>ROUND(I663*H663,2)</f>
        <v>0</v>
      </c>
      <c r="K663" s="162" t="s">
        <v>160</v>
      </c>
      <c r="L663" s="167"/>
      <c r="M663" s="168" t="s">
        <v>1</v>
      </c>
      <c r="N663" s="169" t="s">
        <v>43</v>
      </c>
      <c r="P663" s="141">
        <f>O663*H663</f>
        <v>0</v>
      </c>
      <c r="Q663" s="141">
        <v>3.3000000000000002E-2</v>
      </c>
      <c r="R663" s="141">
        <f>Q663*H663</f>
        <v>1.6001700000000001</v>
      </c>
      <c r="S663" s="141">
        <v>0</v>
      </c>
      <c r="T663" s="142">
        <f>S663*H663</f>
        <v>0</v>
      </c>
      <c r="AR663" s="143" t="s">
        <v>355</v>
      </c>
      <c r="AT663" s="143" t="s">
        <v>270</v>
      </c>
      <c r="AU663" s="143" t="s">
        <v>99</v>
      </c>
      <c r="AY663" s="17" t="s">
        <v>154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7" t="s">
        <v>99</v>
      </c>
      <c r="BK663" s="144">
        <f>ROUND(I663*H663,2)</f>
        <v>0</v>
      </c>
      <c r="BL663" s="17" t="s">
        <v>269</v>
      </c>
      <c r="BM663" s="143" t="s">
        <v>1523</v>
      </c>
    </row>
    <row r="664" spans="2:65" s="12" customFormat="1">
      <c r="B664" s="145"/>
      <c r="D664" s="146" t="s">
        <v>175</v>
      </c>
      <c r="E664" s="147" t="s">
        <v>1</v>
      </c>
      <c r="F664" s="148" t="s">
        <v>1524</v>
      </c>
      <c r="H664" s="149">
        <v>39.984999999999999</v>
      </c>
      <c r="I664" s="150"/>
      <c r="L664" s="145"/>
      <c r="M664" s="151"/>
      <c r="T664" s="152"/>
      <c r="AT664" s="147" t="s">
        <v>175</v>
      </c>
      <c r="AU664" s="147" t="s">
        <v>99</v>
      </c>
      <c r="AV664" s="12" t="s">
        <v>99</v>
      </c>
      <c r="AW664" s="12" t="s">
        <v>32</v>
      </c>
      <c r="AX664" s="12" t="s">
        <v>77</v>
      </c>
      <c r="AY664" s="147" t="s">
        <v>154</v>
      </c>
    </row>
    <row r="665" spans="2:65" s="12" customFormat="1">
      <c r="B665" s="145"/>
      <c r="D665" s="146" t="s">
        <v>175</v>
      </c>
      <c r="E665" s="147" t="s">
        <v>1</v>
      </c>
      <c r="F665" s="148" t="s">
        <v>1525</v>
      </c>
      <c r="H665" s="149">
        <v>8.5050000000000008</v>
      </c>
      <c r="I665" s="150"/>
      <c r="L665" s="145"/>
      <c r="M665" s="151"/>
      <c r="T665" s="152"/>
      <c r="AT665" s="147" t="s">
        <v>175</v>
      </c>
      <c r="AU665" s="147" t="s">
        <v>99</v>
      </c>
      <c r="AV665" s="12" t="s">
        <v>99</v>
      </c>
      <c r="AW665" s="12" t="s">
        <v>32</v>
      </c>
      <c r="AX665" s="12" t="s">
        <v>77</v>
      </c>
      <c r="AY665" s="147" t="s">
        <v>154</v>
      </c>
    </row>
    <row r="666" spans="2:65" s="13" customFormat="1">
      <c r="B666" s="153"/>
      <c r="D666" s="146" t="s">
        <v>175</v>
      </c>
      <c r="E666" s="154" t="s">
        <v>1</v>
      </c>
      <c r="F666" s="155" t="s">
        <v>177</v>
      </c>
      <c r="H666" s="156">
        <v>48.49</v>
      </c>
      <c r="I666" s="157"/>
      <c r="L666" s="153"/>
      <c r="M666" s="158"/>
      <c r="T666" s="159"/>
      <c r="AT666" s="154" t="s">
        <v>175</v>
      </c>
      <c r="AU666" s="154" t="s">
        <v>99</v>
      </c>
      <c r="AV666" s="13" t="s">
        <v>161</v>
      </c>
      <c r="AW666" s="13" t="s">
        <v>32</v>
      </c>
      <c r="AX666" s="13" t="s">
        <v>85</v>
      </c>
      <c r="AY666" s="154" t="s">
        <v>154</v>
      </c>
    </row>
    <row r="667" spans="2:65" s="1" customFormat="1" ht="24.15" customHeight="1">
      <c r="B667" s="32"/>
      <c r="C667" s="132" t="s">
        <v>1526</v>
      </c>
      <c r="D667" s="132" t="s">
        <v>156</v>
      </c>
      <c r="E667" s="133" t="s">
        <v>1527</v>
      </c>
      <c r="F667" s="134" t="s">
        <v>1528</v>
      </c>
      <c r="G667" s="135" t="s">
        <v>169</v>
      </c>
      <c r="H667" s="136">
        <v>154.404</v>
      </c>
      <c r="I667" s="137"/>
      <c r="J667" s="138">
        <f>ROUND(I667*H667,2)</f>
        <v>0</v>
      </c>
      <c r="K667" s="134" t="s">
        <v>160</v>
      </c>
      <c r="L667" s="32"/>
      <c r="M667" s="139" t="s">
        <v>1</v>
      </c>
      <c r="N667" s="140" t="s">
        <v>43</v>
      </c>
      <c r="P667" s="141">
        <f>O667*H667</f>
        <v>0</v>
      </c>
      <c r="Q667" s="141">
        <v>1.5E-3</v>
      </c>
      <c r="R667" s="141">
        <f>Q667*H667</f>
        <v>0.23160600000000001</v>
      </c>
      <c r="S667" s="141">
        <v>0</v>
      </c>
      <c r="T667" s="142">
        <f>S667*H667</f>
        <v>0</v>
      </c>
      <c r="AR667" s="143" t="s">
        <v>269</v>
      </c>
      <c r="AT667" s="143" t="s">
        <v>156</v>
      </c>
      <c r="AU667" s="143" t="s">
        <v>99</v>
      </c>
      <c r="AY667" s="17" t="s">
        <v>154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7" t="s">
        <v>99</v>
      </c>
      <c r="BK667" s="144">
        <f>ROUND(I667*H667,2)</f>
        <v>0</v>
      </c>
      <c r="BL667" s="17" t="s">
        <v>269</v>
      </c>
      <c r="BM667" s="143" t="s">
        <v>1529</v>
      </c>
    </row>
    <row r="668" spans="2:65" s="1" customFormat="1" ht="16.5" customHeight="1">
      <c r="B668" s="32"/>
      <c r="C668" s="132" t="s">
        <v>1530</v>
      </c>
      <c r="D668" s="132" t="s">
        <v>156</v>
      </c>
      <c r="E668" s="133" t="s">
        <v>1531</v>
      </c>
      <c r="F668" s="134" t="s">
        <v>1532</v>
      </c>
      <c r="G668" s="135" t="s">
        <v>159</v>
      </c>
      <c r="H668" s="136">
        <v>28</v>
      </c>
      <c r="I668" s="137"/>
      <c r="J668" s="138">
        <f>ROUND(I668*H668,2)</f>
        <v>0</v>
      </c>
      <c r="K668" s="134" t="s">
        <v>160</v>
      </c>
      <c r="L668" s="32"/>
      <c r="M668" s="139" t="s">
        <v>1</v>
      </c>
      <c r="N668" s="140" t="s">
        <v>43</v>
      </c>
      <c r="P668" s="141">
        <f>O668*H668</f>
        <v>0</v>
      </c>
      <c r="Q668" s="141">
        <v>2.1000000000000001E-4</v>
      </c>
      <c r="R668" s="141">
        <f>Q668*H668</f>
        <v>5.8799999999999998E-3</v>
      </c>
      <c r="S668" s="141">
        <v>0</v>
      </c>
      <c r="T668" s="142">
        <f>S668*H668</f>
        <v>0</v>
      </c>
      <c r="AR668" s="143" t="s">
        <v>269</v>
      </c>
      <c r="AT668" s="143" t="s">
        <v>156</v>
      </c>
      <c r="AU668" s="143" t="s">
        <v>99</v>
      </c>
      <c r="AY668" s="17" t="s">
        <v>154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7" t="s">
        <v>99</v>
      </c>
      <c r="BK668" s="144">
        <f>ROUND(I668*H668,2)</f>
        <v>0</v>
      </c>
      <c r="BL668" s="17" t="s">
        <v>269</v>
      </c>
      <c r="BM668" s="143" t="s">
        <v>1533</v>
      </c>
    </row>
    <row r="669" spans="2:65" s="1" customFormat="1" ht="16.5" customHeight="1">
      <c r="B669" s="32"/>
      <c r="C669" s="132" t="s">
        <v>1534</v>
      </c>
      <c r="D669" s="132" t="s">
        <v>156</v>
      </c>
      <c r="E669" s="133" t="s">
        <v>1535</v>
      </c>
      <c r="F669" s="134" t="s">
        <v>1536</v>
      </c>
      <c r="G669" s="135" t="s">
        <v>256</v>
      </c>
      <c r="H669" s="136">
        <v>93.15</v>
      </c>
      <c r="I669" s="137"/>
      <c r="J669" s="138">
        <f>ROUND(I669*H669,2)</f>
        <v>0</v>
      </c>
      <c r="K669" s="134" t="s">
        <v>160</v>
      </c>
      <c r="L669" s="32"/>
      <c r="M669" s="139" t="s">
        <v>1</v>
      </c>
      <c r="N669" s="140" t="s">
        <v>43</v>
      </c>
      <c r="P669" s="141">
        <f>O669*H669</f>
        <v>0</v>
      </c>
      <c r="Q669" s="141">
        <v>3.2000000000000003E-4</v>
      </c>
      <c r="R669" s="141">
        <f>Q669*H669</f>
        <v>2.9808000000000005E-2</v>
      </c>
      <c r="S669" s="141">
        <v>0</v>
      </c>
      <c r="T669" s="142">
        <f>S669*H669</f>
        <v>0</v>
      </c>
      <c r="AR669" s="143" t="s">
        <v>269</v>
      </c>
      <c r="AT669" s="143" t="s">
        <v>156</v>
      </c>
      <c r="AU669" s="143" t="s">
        <v>99</v>
      </c>
      <c r="AY669" s="17" t="s">
        <v>154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7" t="s">
        <v>99</v>
      </c>
      <c r="BK669" s="144">
        <f>ROUND(I669*H669,2)</f>
        <v>0</v>
      </c>
      <c r="BL669" s="17" t="s">
        <v>269</v>
      </c>
      <c r="BM669" s="143" t="s">
        <v>1537</v>
      </c>
    </row>
    <row r="670" spans="2:65" s="1" customFormat="1" ht="24.15" customHeight="1">
      <c r="B670" s="32"/>
      <c r="C670" s="132" t="s">
        <v>1538</v>
      </c>
      <c r="D670" s="132" t="s">
        <v>156</v>
      </c>
      <c r="E670" s="133" t="s">
        <v>1539</v>
      </c>
      <c r="F670" s="134" t="s">
        <v>1540</v>
      </c>
      <c r="G670" s="135" t="s">
        <v>169</v>
      </c>
      <c r="H670" s="136">
        <v>36.35</v>
      </c>
      <c r="I670" s="137"/>
      <c r="J670" s="138">
        <f>ROUND(I670*H670,2)</f>
        <v>0</v>
      </c>
      <c r="K670" s="134" t="s">
        <v>160</v>
      </c>
      <c r="L670" s="32"/>
      <c r="M670" s="139" t="s">
        <v>1</v>
      </c>
      <c r="N670" s="140" t="s">
        <v>43</v>
      </c>
      <c r="P670" s="141">
        <f>O670*H670</f>
        <v>0</v>
      </c>
      <c r="Q670" s="141">
        <v>5.0000000000000002E-5</v>
      </c>
      <c r="R670" s="141">
        <f>Q670*H670</f>
        <v>1.8175000000000001E-3</v>
      </c>
      <c r="S670" s="141">
        <v>0</v>
      </c>
      <c r="T670" s="142">
        <f>S670*H670</f>
        <v>0</v>
      </c>
      <c r="AR670" s="143" t="s">
        <v>269</v>
      </c>
      <c r="AT670" s="143" t="s">
        <v>156</v>
      </c>
      <c r="AU670" s="143" t="s">
        <v>99</v>
      </c>
      <c r="AY670" s="17" t="s">
        <v>154</v>
      </c>
      <c r="BE670" s="144">
        <f>IF(N670="základní",J670,0)</f>
        <v>0</v>
      </c>
      <c r="BF670" s="144">
        <f>IF(N670="snížená",J670,0)</f>
        <v>0</v>
      </c>
      <c r="BG670" s="144">
        <f>IF(N670="zákl. přenesená",J670,0)</f>
        <v>0</v>
      </c>
      <c r="BH670" s="144">
        <f>IF(N670="sníž. přenesená",J670,0)</f>
        <v>0</v>
      </c>
      <c r="BI670" s="144">
        <f>IF(N670="nulová",J670,0)</f>
        <v>0</v>
      </c>
      <c r="BJ670" s="17" t="s">
        <v>99</v>
      </c>
      <c r="BK670" s="144">
        <f>ROUND(I670*H670,2)</f>
        <v>0</v>
      </c>
      <c r="BL670" s="17" t="s">
        <v>269</v>
      </c>
      <c r="BM670" s="143" t="s">
        <v>1541</v>
      </c>
    </row>
    <row r="671" spans="2:65" s="1" customFormat="1" ht="24.15" customHeight="1">
      <c r="B671" s="32"/>
      <c r="C671" s="132" t="s">
        <v>1542</v>
      </c>
      <c r="D671" s="132" t="s">
        <v>156</v>
      </c>
      <c r="E671" s="133" t="s">
        <v>1543</v>
      </c>
      <c r="F671" s="134" t="s">
        <v>1544</v>
      </c>
      <c r="G671" s="135" t="s">
        <v>788</v>
      </c>
      <c r="H671" s="179"/>
      <c r="I671" s="137"/>
      <c r="J671" s="138">
        <f>ROUND(I671*H671,2)</f>
        <v>0</v>
      </c>
      <c r="K671" s="134" t="s">
        <v>160</v>
      </c>
      <c r="L671" s="32"/>
      <c r="M671" s="139" t="s">
        <v>1</v>
      </c>
      <c r="N671" s="140" t="s">
        <v>43</v>
      </c>
      <c r="P671" s="141">
        <f>O671*H671</f>
        <v>0</v>
      </c>
      <c r="Q671" s="141">
        <v>0</v>
      </c>
      <c r="R671" s="141">
        <f>Q671*H671</f>
        <v>0</v>
      </c>
      <c r="S671" s="141">
        <v>0</v>
      </c>
      <c r="T671" s="142">
        <f>S671*H671</f>
        <v>0</v>
      </c>
      <c r="AR671" s="143" t="s">
        <v>269</v>
      </c>
      <c r="AT671" s="143" t="s">
        <v>156</v>
      </c>
      <c r="AU671" s="143" t="s">
        <v>99</v>
      </c>
      <c r="AY671" s="17" t="s">
        <v>154</v>
      </c>
      <c r="BE671" s="144">
        <f>IF(N671="základní",J671,0)</f>
        <v>0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7" t="s">
        <v>99</v>
      </c>
      <c r="BK671" s="144">
        <f>ROUND(I671*H671,2)</f>
        <v>0</v>
      </c>
      <c r="BL671" s="17" t="s">
        <v>269</v>
      </c>
      <c r="BM671" s="143" t="s">
        <v>1545</v>
      </c>
    </row>
    <row r="672" spans="2:65" s="11" customFormat="1" ht="22.95" customHeight="1">
      <c r="B672" s="120"/>
      <c r="D672" s="121" t="s">
        <v>76</v>
      </c>
      <c r="E672" s="130" t="s">
        <v>1546</v>
      </c>
      <c r="F672" s="130" t="s">
        <v>1547</v>
      </c>
      <c r="I672" s="123"/>
      <c r="J672" s="131">
        <f>BK672</f>
        <v>0</v>
      </c>
      <c r="L672" s="120"/>
      <c r="M672" s="125"/>
      <c r="P672" s="126">
        <f>SUM(P673:P722)</f>
        <v>0</v>
      </c>
      <c r="R672" s="126">
        <f>SUM(R673:R722)</f>
        <v>11.167976339999999</v>
      </c>
      <c r="T672" s="127">
        <f>SUM(T673:T722)</f>
        <v>0</v>
      </c>
      <c r="AR672" s="121" t="s">
        <v>99</v>
      </c>
      <c r="AT672" s="128" t="s">
        <v>76</v>
      </c>
      <c r="AU672" s="128" t="s">
        <v>85</v>
      </c>
      <c r="AY672" s="121" t="s">
        <v>154</v>
      </c>
      <c r="BK672" s="129">
        <f>SUM(BK673:BK722)</f>
        <v>0</v>
      </c>
    </row>
    <row r="673" spans="2:65" s="1" customFormat="1" ht="16.5" customHeight="1">
      <c r="B673" s="32"/>
      <c r="C673" s="132" t="s">
        <v>1548</v>
      </c>
      <c r="D673" s="132" t="s">
        <v>156</v>
      </c>
      <c r="E673" s="133" t="s">
        <v>1549</v>
      </c>
      <c r="F673" s="134" t="s">
        <v>1550</v>
      </c>
      <c r="G673" s="135" t="s">
        <v>169</v>
      </c>
      <c r="H673" s="136">
        <v>1151.242</v>
      </c>
      <c r="I673" s="137"/>
      <c r="J673" s="138">
        <f>ROUND(I673*H673,2)</f>
        <v>0</v>
      </c>
      <c r="K673" s="134" t="s">
        <v>160</v>
      </c>
      <c r="L673" s="32"/>
      <c r="M673" s="139" t="s">
        <v>1</v>
      </c>
      <c r="N673" s="140" t="s">
        <v>43</v>
      </c>
      <c r="P673" s="141">
        <f>O673*H673</f>
        <v>0</v>
      </c>
      <c r="Q673" s="141">
        <v>0</v>
      </c>
      <c r="R673" s="141">
        <f>Q673*H673</f>
        <v>0</v>
      </c>
      <c r="S673" s="141">
        <v>0</v>
      </c>
      <c r="T673" s="142">
        <f>S673*H673</f>
        <v>0</v>
      </c>
      <c r="AR673" s="143" t="s">
        <v>269</v>
      </c>
      <c r="AT673" s="143" t="s">
        <v>156</v>
      </c>
      <c r="AU673" s="143" t="s">
        <v>99</v>
      </c>
      <c r="AY673" s="17" t="s">
        <v>154</v>
      </c>
      <c r="BE673" s="144">
        <f>IF(N673="základní",J673,0)</f>
        <v>0</v>
      </c>
      <c r="BF673" s="144">
        <f>IF(N673="snížená",J673,0)</f>
        <v>0</v>
      </c>
      <c r="BG673" s="144">
        <f>IF(N673="zákl. přenesená",J673,0)</f>
        <v>0</v>
      </c>
      <c r="BH673" s="144">
        <f>IF(N673="sníž. přenesená",J673,0)</f>
        <v>0</v>
      </c>
      <c r="BI673" s="144">
        <f>IF(N673="nulová",J673,0)</f>
        <v>0</v>
      </c>
      <c r="BJ673" s="17" t="s">
        <v>99</v>
      </c>
      <c r="BK673" s="144">
        <f>ROUND(I673*H673,2)</f>
        <v>0</v>
      </c>
      <c r="BL673" s="17" t="s">
        <v>269</v>
      </c>
      <c r="BM673" s="143" t="s">
        <v>1551</v>
      </c>
    </row>
    <row r="674" spans="2:65" s="1" customFormat="1" ht="24.15" customHeight="1">
      <c r="B674" s="32"/>
      <c r="C674" s="132" t="s">
        <v>1552</v>
      </c>
      <c r="D674" s="132" t="s">
        <v>156</v>
      </c>
      <c r="E674" s="133" t="s">
        <v>1553</v>
      </c>
      <c r="F674" s="134" t="s">
        <v>1554</v>
      </c>
      <c r="G674" s="135" t="s">
        <v>169</v>
      </c>
      <c r="H674" s="136">
        <v>1668.27</v>
      </c>
      <c r="I674" s="137"/>
      <c r="J674" s="138">
        <f>ROUND(I674*H674,2)</f>
        <v>0</v>
      </c>
      <c r="K674" s="134" t="s">
        <v>160</v>
      </c>
      <c r="L674" s="32"/>
      <c r="M674" s="139" t="s">
        <v>1</v>
      </c>
      <c r="N674" s="140" t="s">
        <v>43</v>
      </c>
      <c r="P674" s="141">
        <f>O674*H674</f>
        <v>0</v>
      </c>
      <c r="Q674" s="141">
        <v>3.0000000000000001E-5</v>
      </c>
      <c r="R674" s="141">
        <f>Q674*H674</f>
        <v>5.0048099999999998E-2</v>
      </c>
      <c r="S674" s="141">
        <v>0</v>
      </c>
      <c r="T674" s="142">
        <f>S674*H674</f>
        <v>0</v>
      </c>
      <c r="AR674" s="143" t="s">
        <v>269</v>
      </c>
      <c r="AT674" s="143" t="s">
        <v>156</v>
      </c>
      <c r="AU674" s="143" t="s">
        <v>99</v>
      </c>
      <c r="AY674" s="17" t="s">
        <v>154</v>
      </c>
      <c r="BE674" s="144">
        <f>IF(N674="základní",J674,0)</f>
        <v>0</v>
      </c>
      <c r="BF674" s="144">
        <f>IF(N674="snížená",J674,0)</f>
        <v>0</v>
      </c>
      <c r="BG674" s="144">
        <f>IF(N674="zákl. přenesená",J674,0)</f>
        <v>0</v>
      </c>
      <c r="BH674" s="144">
        <f>IF(N674="sníž. přenesená",J674,0)</f>
        <v>0</v>
      </c>
      <c r="BI674" s="144">
        <f>IF(N674="nulová",J674,0)</f>
        <v>0</v>
      </c>
      <c r="BJ674" s="17" t="s">
        <v>99</v>
      </c>
      <c r="BK674" s="144">
        <f>ROUND(I674*H674,2)</f>
        <v>0</v>
      </c>
      <c r="BL674" s="17" t="s">
        <v>269</v>
      </c>
      <c r="BM674" s="143" t="s">
        <v>1555</v>
      </c>
    </row>
    <row r="675" spans="2:65" s="12" customFormat="1">
      <c r="B675" s="145"/>
      <c r="D675" s="146" t="s">
        <v>175</v>
      </c>
      <c r="E675" s="147" t="s">
        <v>1</v>
      </c>
      <c r="F675" s="148" t="s">
        <v>1556</v>
      </c>
      <c r="H675" s="149">
        <v>1163.722</v>
      </c>
      <c r="I675" s="150"/>
      <c r="L675" s="145"/>
      <c r="M675" s="151"/>
      <c r="T675" s="152"/>
      <c r="AT675" s="147" t="s">
        <v>175</v>
      </c>
      <c r="AU675" s="147" t="s">
        <v>99</v>
      </c>
      <c r="AV675" s="12" t="s">
        <v>99</v>
      </c>
      <c r="AW675" s="12" t="s">
        <v>32</v>
      </c>
      <c r="AX675" s="12" t="s">
        <v>77</v>
      </c>
      <c r="AY675" s="147" t="s">
        <v>154</v>
      </c>
    </row>
    <row r="676" spans="2:65" s="12" customFormat="1">
      <c r="B676" s="145"/>
      <c r="D676" s="146" t="s">
        <v>175</v>
      </c>
      <c r="E676" s="147" t="s">
        <v>1</v>
      </c>
      <c r="F676" s="148" t="s">
        <v>1557</v>
      </c>
      <c r="H676" s="149">
        <v>504.548</v>
      </c>
      <c r="I676" s="150"/>
      <c r="L676" s="145"/>
      <c r="M676" s="151"/>
      <c r="T676" s="152"/>
      <c r="AT676" s="147" t="s">
        <v>175</v>
      </c>
      <c r="AU676" s="147" t="s">
        <v>99</v>
      </c>
      <c r="AV676" s="12" t="s">
        <v>99</v>
      </c>
      <c r="AW676" s="12" t="s">
        <v>32</v>
      </c>
      <c r="AX676" s="12" t="s">
        <v>77</v>
      </c>
      <c r="AY676" s="147" t="s">
        <v>154</v>
      </c>
    </row>
    <row r="677" spans="2:65" s="13" customFormat="1">
      <c r="B677" s="153"/>
      <c r="D677" s="146" t="s">
        <v>175</v>
      </c>
      <c r="E677" s="154" t="s">
        <v>1</v>
      </c>
      <c r="F677" s="155" t="s">
        <v>177</v>
      </c>
      <c r="H677" s="156">
        <v>1668.27</v>
      </c>
      <c r="I677" s="157"/>
      <c r="L677" s="153"/>
      <c r="M677" s="158"/>
      <c r="T677" s="159"/>
      <c r="AT677" s="154" t="s">
        <v>175</v>
      </c>
      <c r="AU677" s="154" t="s">
        <v>99</v>
      </c>
      <c r="AV677" s="13" t="s">
        <v>161</v>
      </c>
      <c r="AW677" s="13" t="s">
        <v>32</v>
      </c>
      <c r="AX677" s="13" t="s">
        <v>85</v>
      </c>
      <c r="AY677" s="154" t="s">
        <v>154</v>
      </c>
    </row>
    <row r="678" spans="2:65" s="1" customFormat="1" ht="24.15" customHeight="1">
      <c r="B678" s="32"/>
      <c r="C678" s="132" t="s">
        <v>1558</v>
      </c>
      <c r="D678" s="132" t="s">
        <v>156</v>
      </c>
      <c r="E678" s="133" t="s">
        <v>1559</v>
      </c>
      <c r="F678" s="134" t="s">
        <v>1560</v>
      </c>
      <c r="G678" s="135" t="s">
        <v>169</v>
      </c>
      <c r="H678" s="136">
        <v>1151.242</v>
      </c>
      <c r="I678" s="137"/>
      <c r="J678" s="138">
        <f>ROUND(I678*H678,2)</f>
        <v>0</v>
      </c>
      <c r="K678" s="134" t="s">
        <v>160</v>
      </c>
      <c r="L678" s="32"/>
      <c r="M678" s="139" t="s">
        <v>1</v>
      </c>
      <c r="N678" s="140" t="s">
        <v>43</v>
      </c>
      <c r="P678" s="141">
        <f>O678*H678</f>
        <v>0</v>
      </c>
      <c r="Q678" s="141">
        <v>4.5500000000000002E-3</v>
      </c>
      <c r="R678" s="141">
        <f>Q678*H678</f>
        <v>5.2381511000000005</v>
      </c>
      <c r="S678" s="141">
        <v>0</v>
      </c>
      <c r="T678" s="142">
        <f>S678*H678</f>
        <v>0</v>
      </c>
      <c r="AR678" s="143" t="s">
        <v>269</v>
      </c>
      <c r="AT678" s="143" t="s">
        <v>156</v>
      </c>
      <c r="AU678" s="143" t="s">
        <v>99</v>
      </c>
      <c r="AY678" s="17" t="s">
        <v>154</v>
      </c>
      <c r="BE678" s="144">
        <f>IF(N678="základní",J678,0)</f>
        <v>0</v>
      </c>
      <c r="BF678" s="144">
        <f>IF(N678="snížená",J678,0)</f>
        <v>0</v>
      </c>
      <c r="BG678" s="144">
        <f>IF(N678="zákl. přenesená",J678,0)</f>
        <v>0</v>
      </c>
      <c r="BH678" s="144">
        <f>IF(N678="sníž. přenesená",J678,0)</f>
        <v>0</v>
      </c>
      <c r="BI678" s="144">
        <f>IF(N678="nulová",J678,0)</f>
        <v>0</v>
      </c>
      <c r="BJ678" s="17" t="s">
        <v>99</v>
      </c>
      <c r="BK678" s="144">
        <f>ROUND(I678*H678,2)</f>
        <v>0</v>
      </c>
      <c r="BL678" s="17" t="s">
        <v>269</v>
      </c>
      <c r="BM678" s="143" t="s">
        <v>1561</v>
      </c>
    </row>
    <row r="679" spans="2:65" s="1" customFormat="1" ht="37.950000000000003" customHeight="1">
      <c r="B679" s="32"/>
      <c r="C679" s="132" t="s">
        <v>1562</v>
      </c>
      <c r="D679" s="132" t="s">
        <v>156</v>
      </c>
      <c r="E679" s="133" t="s">
        <v>1563</v>
      </c>
      <c r="F679" s="134" t="s">
        <v>1564</v>
      </c>
      <c r="G679" s="135" t="s">
        <v>169</v>
      </c>
      <c r="H679" s="136">
        <v>12.48</v>
      </c>
      <c r="I679" s="137"/>
      <c r="J679" s="138">
        <f>ROUND(I679*H679,2)</f>
        <v>0</v>
      </c>
      <c r="K679" s="134" t="s">
        <v>160</v>
      </c>
      <c r="L679" s="32"/>
      <c r="M679" s="139" t="s">
        <v>1</v>
      </c>
      <c r="N679" s="140" t="s">
        <v>43</v>
      </c>
      <c r="P679" s="141">
        <f>O679*H679</f>
        <v>0</v>
      </c>
      <c r="Q679" s="141">
        <v>4.9500000000000004E-3</v>
      </c>
      <c r="R679" s="141">
        <f>Q679*H679</f>
        <v>6.1776000000000005E-2</v>
      </c>
      <c r="S679" s="141">
        <v>0</v>
      </c>
      <c r="T679" s="142">
        <f>S679*H679</f>
        <v>0</v>
      </c>
      <c r="AR679" s="143" t="s">
        <v>269</v>
      </c>
      <c r="AT679" s="143" t="s">
        <v>156</v>
      </c>
      <c r="AU679" s="143" t="s">
        <v>99</v>
      </c>
      <c r="AY679" s="17" t="s">
        <v>154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7" t="s">
        <v>99</v>
      </c>
      <c r="BK679" s="144">
        <f>ROUND(I679*H679,2)</f>
        <v>0</v>
      </c>
      <c r="BL679" s="17" t="s">
        <v>269</v>
      </c>
      <c r="BM679" s="143" t="s">
        <v>1565</v>
      </c>
    </row>
    <row r="680" spans="2:65" s="1" customFormat="1" ht="16.5" customHeight="1">
      <c r="B680" s="32"/>
      <c r="C680" s="132" t="s">
        <v>1566</v>
      </c>
      <c r="D680" s="132" t="s">
        <v>156</v>
      </c>
      <c r="E680" s="133" t="s">
        <v>1567</v>
      </c>
      <c r="F680" s="134" t="s">
        <v>1568</v>
      </c>
      <c r="G680" s="135" t="s">
        <v>256</v>
      </c>
      <c r="H680" s="136">
        <v>26.4</v>
      </c>
      <c r="I680" s="137"/>
      <c r="J680" s="138">
        <f>ROUND(I680*H680,2)</f>
        <v>0</v>
      </c>
      <c r="K680" s="134" t="s">
        <v>160</v>
      </c>
      <c r="L680" s="32"/>
      <c r="M680" s="139" t="s">
        <v>1</v>
      </c>
      <c r="N680" s="140" t="s">
        <v>43</v>
      </c>
      <c r="P680" s="141">
        <f>O680*H680</f>
        <v>0</v>
      </c>
      <c r="Q680" s="141">
        <v>1.1999999999999999E-3</v>
      </c>
      <c r="R680" s="141">
        <f>Q680*H680</f>
        <v>3.1679999999999993E-2</v>
      </c>
      <c r="S680" s="141">
        <v>0</v>
      </c>
      <c r="T680" s="142">
        <f>S680*H680</f>
        <v>0</v>
      </c>
      <c r="AR680" s="143" t="s">
        <v>269</v>
      </c>
      <c r="AT680" s="143" t="s">
        <v>156</v>
      </c>
      <c r="AU680" s="143" t="s">
        <v>99</v>
      </c>
      <c r="AY680" s="17" t="s">
        <v>154</v>
      </c>
      <c r="BE680" s="144">
        <f>IF(N680="základní",J680,0)</f>
        <v>0</v>
      </c>
      <c r="BF680" s="144">
        <f>IF(N680="snížená",J680,0)</f>
        <v>0</v>
      </c>
      <c r="BG680" s="144">
        <f>IF(N680="zákl. přenesená",J680,0)</f>
        <v>0</v>
      </c>
      <c r="BH680" s="144">
        <f>IF(N680="sníž. přenesená",J680,0)</f>
        <v>0</v>
      </c>
      <c r="BI680" s="144">
        <f>IF(N680="nulová",J680,0)</f>
        <v>0</v>
      </c>
      <c r="BJ680" s="17" t="s">
        <v>99</v>
      </c>
      <c r="BK680" s="144">
        <f>ROUND(I680*H680,2)</f>
        <v>0</v>
      </c>
      <c r="BL680" s="17" t="s">
        <v>269</v>
      </c>
      <c r="BM680" s="143" t="s">
        <v>1569</v>
      </c>
    </row>
    <row r="681" spans="2:65" s="1" customFormat="1" ht="24.15" customHeight="1">
      <c r="B681" s="32"/>
      <c r="C681" s="132" t="s">
        <v>1570</v>
      </c>
      <c r="D681" s="132" t="s">
        <v>156</v>
      </c>
      <c r="E681" s="133" t="s">
        <v>1571</v>
      </c>
      <c r="F681" s="134" t="s">
        <v>1572</v>
      </c>
      <c r="G681" s="135" t="s">
        <v>256</v>
      </c>
      <c r="H681" s="136">
        <v>858.44299999999998</v>
      </c>
      <c r="I681" s="137"/>
      <c r="J681" s="138">
        <f>ROUND(I681*H681,2)</f>
        <v>0</v>
      </c>
      <c r="K681" s="134" t="s">
        <v>160</v>
      </c>
      <c r="L681" s="32"/>
      <c r="M681" s="139" t="s">
        <v>1</v>
      </c>
      <c r="N681" s="140" t="s">
        <v>43</v>
      </c>
      <c r="P681" s="141">
        <f>O681*H681</f>
        <v>0</v>
      </c>
      <c r="Q681" s="141">
        <v>2.0000000000000002E-5</v>
      </c>
      <c r="R681" s="141">
        <f>Q681*H681</f>
        <v>1.7168860000000001E-2</v>
      </c>
      <c r="S681" s="141">
        <v>0</v>
      </c>
      <c r="T681" s="142">
        <f>S681*H681</f>
        <v>0</v>
      </c>
      <c r="AR681" s="143" t="s">
        <v>269</v>
      </c>
      <c r="AT681" s="143" t="s">
        <v>156</v>
      </c>
      <c r="AU681" s="143" t="s">
        <v>99</v>
      </c>
      <c r="AY681" s="17" t="s">
        <v>154</v>
      </c>
      <c r="BE681" s="144">
        <f>IF(N681="základní",J681,0)</f>
        <v>0</v>
      </c>
      <c r="BF681" s="144">
        <f>IF(N681="snížená",J681,0)</f>
        <v>0</v>
      </c>
      <c r="BG681" s="144">
        <f>IF(N681="zákl. přenesená",J681,0)</f>
        <v>0</v>
      </c>
      <c r="BH681" s="144">
        <f>IF(N681="sníž. přenesená",J681,0)</f>
        <v>0</v>
      </c>
      <c r="BI681" s="144">
        <f>IF(N681="nulová",J681,0)</f>
        <v>0</v>
      </c>
      <c r="BJ681" s="17" t="s">
        <v>99</v>
      </c>
      <c r="BK681" s="144">
        <f>ROUND(I681*H681,2)</f>
        <v>0</v>
      </c>
      <c r="BL681" s="17" t="s">
        <v>269</v>
      </c>
      <c r="BM681" s="143" t="s">
        <v>1573</v>
      </c>
    </row>
    <row r="682" spans="2:65" s="1" customFormat="1" ht="24.15" customHeight="1">
      <c r="B682" s="32"/>
      <c r="C682" s="132" t="s">
        <v>1574</v>
      </c>
      <c r="D682" s="132" t="s">
        <v>156</v>
      </c>
      <c r="E682" s="133" t="s">
        <v>1575</v>
      </c>
      <c r="F682" s="134" t="s">
        <v>1576</v>
      </c>
      <c r="G682" s="135" t="s">
        <v>169</v>
      </c>
      <c r="H682" s="136">
        <v>115.932</v>
      </c>
      <c r="I682" s="137"/>
      <c r="J682" s="138">
        <f>ROUND(I682*H682,2)</f>
        <v>0</v>
      </c>
      <c r="K682" s="134" t="s">
        <v>1</v>
      </c>
      <c r="L682" s="32"/>
      <c r="M682" s="139" t="s">
        <v>1</v>
      </c>
      <c r="N682" s="140" t="s">
        <v>43</v>
      </c>
      <c r="P682" s="141">
        <f>O682*H682</f>
        <v>0</v>
      </c>
      <c r="Q682" s="141">
        <v>2.9999999999999997E-4</v>
      </c>
      <c r="R682" s="141">
        <f>Q682*H682</f>
        <v>3.4779600000000001E-2</v>
      </c>
      <c r="S682" s="141">
        <v>0</v>
      </c>
      <c r="T682" s="142">
        <f>S682*H682</f>
        <v>0</v>
      </c>
      <c r="AR682" s="143" t="s">
        <v>269</v>
      </c>
      <c r="AT682" s="143" t="s">
        <v>156</v>
      </c>
      <c r="AU682" s="143" t="s">
        <v>99</v>
      </c>
      <c r="AY682" s="17" t="s">
        <v>154</v>
      </c>
      <c r="BE682" s="144">
        <f>IF(N682="základní",J682,0)</f>
        <v>0</v>
      </c>
      <c r="BF682" s="144">
        <f>IF(N682="snížená",J682,0)</f>
        <v>0</v>
      </c>
      <c r="BG682" s="144">
        <f>IF(N682="zákl. přenesená",J682,0)</f>
        <v>0</v>
      </c>
      <c r="BH682" s="144">
        <f>IF(N682="sníž. přenesená",J682,0)</f>
        <v>0</v>
      </c>
      <c r="BI682" s="144">
        <f>IF(N682="nulová",J682,0)</f>
        <v>0</v>
      </c>
      <c r="BJ682" s="17" t="s">
        <v>99</v>
      </c>
      <c r="BK682" s="144">
        <f>ROUND(I682*H682,2)</f>
        <v>0</v>
      </c>
      <c r="BL682" s="17" t="s">
        <v>269</v>
      </c>
      <c r="BM682" s="143" t="s">
        <v>1577</v>
      </c>
    </row>
    <row r="683" spans="2:65" s="14" customFormat="1">
      <c r="B683" s="173"/>
      <c r="D683" s="146" t="s">
        <v>175</v>
      </c>
      <c r="E683" s="174" t="s">
        <v>1</v>
      </c>
      <c r="F683" s="175" t="s">
        <v>1578</v>
      </c>
      <c r="H683" s="174" t="s">
        <v>1</v>
      </c>
      <c r="I683" s="176"/>
      <c r="L683" s="173"/>
      <c r="M683" s="177"/>
      <c r="T683" s="178"/>
      <c r="AT683" s="174" t="s">
        <v>175</v>
      </c>
      <c r="AU683" s="174" t="s">
        <v>99</v>
      </c>
      <c r="AV683" s="14" t="s">
        <v>85</v>
      </c>
      <c r="AW683" s="14" t="s">
        <v>32</v>
      </c>
      <c r="AX683" s="14" t="s">
        <v>77</v>
      </c>
      <c r="AY683" s="174" t="s">
        <v>154</v>
      </c>
    </row>
    <row r="684" spans="2:65" s="12" customFormat="1">
      <c r="B684" s="145"/>
      <c r="D684" s="146" t="s">
        <v>175</v>
      </c>
      <c r="E684" s="147" t="s">
        <v>1</v>
      </c>
      <c r="F684" s="148" t="s">
        <v>1579</v>
      </c>
      <c r="H684" s="149">
        <v>94.795000000000002</v>
      </c>
      <c r="I684" s="150"/>
      <c r="L684" s="145"/>
      <c r="M684" s="151"/>
      <c r="T684" s="152"/>
      <c r="AT684" s="147" t="s">
        <v>175</v>
      </c>
      <c r="AU684" s="147" t="s">
        <v>99</v>
      </c>
      <c r="AV684" s="12" t="s">
        <v>99</v>
      </c>
      <c r="AW684" s="12" t="s">
        <v>32</v>
      </c>
      <c r="AX684" s="12" t="s">
        <v>77</v>
      </c>
      <c r="AY684" s="147" t="s">
        <v>154</v>
      </c>
    </row>
    <row r="685" spans="2:65" s="12" customFormat="1">
      <c r="B685" s="145"/>
      <c r="D685" s="146" t="s">
        <v>175</v>
      </c>
      <c r="E685" s="147" t="s">
        <v>1</v>
      </c>
      <c r="F685" s="148" t="s">
        <v>1580</v>
      </c>
      <c r="H685" s="149">
        <v>21.137</v>
      </c>
      <c r="I685" s="150"/>
      <c r="L685" s="145"/>
      <c r="M685" s="151"/>
      <c r="T685" s="152"/>
      <c r="AT685" s="147" t="s">
        <v>175</v>
      </c>
      <c r="AU685" s="147" t="s">
        <v>99</v>
      </c>
      <c r="AV685" s="12" t="s">
        <v>99</v>
      </c>
      <c r="AW685" s="12" t="s">
        <v>32</v>
      </c>
      <c r="AX685" s="12" t="s">
        <v>77</v>
      </c>
      <c r="AY685" s="147" t="s">
        <v>154</v>
      </c>
    </row>
    <row r="686" spans="2:65" s="13" customFormat="1">
      <c r="B686" s="153"/>
      <c r="D686" s="146" t="s">
        <v>175</v>
      </c>
      <c r="E686" s="154" t="s">
        <v>1</v>
      </c>
      <c r="F686" s="155" t="s">
        <v>177</v>
      </c>
      <c r="H686" s="156">
        <v>115.932</v>
      </c>
      <c r="I686" s="157"/>
      <c r="L686" s="153"/>
      <c r="M686" s="158"/>
      <c r="T686" s="159"/>
      <c r="AT686" s="154" t="s">
        <v>175</v>
      </c>
      <c r="AU686" s="154" t="s">
        <v>99</v>
      </c>
      <c r="AV686" s="13" t="s">
        <v>161</v>
      </c>
      <c r="AW686" s="13" t="s">
        <v>32</v>
      </c>
      <c r="AX686" s="13" t="s">
        <v>85</v>
      </c>
      <c r="AY686" s="154" t="s">
        <v>154</v>
      </c>
    </row>
    <row r="687" spans="2:65" s="1" customFormat="1" ht="37.950000000000003" customHeight="1">
      <c r="B687" s="32"/>
      <c r="C687" s="160" t="s">
        <v>1581</v>
      </c>
      <c r="D687" s="160" t="s">
        <v>270</v>
      </c>
      <c r="E687" s="161" t="s">
        <v>1582</v>
      </c>
      <c r="F687" s="162" t="s">
        <v>1583</v>
      </c>
      <c r="G687" s="163" t="s">
        <v>169</v>
      </c>
      <c r="H687" s="164">
        <v>134.178</v>
      </c>
      <c r="I687" s="165"/>
      <c r="J687" s="166">
        <f>ROUND(I687*H687,2)</f>
        <v>0</v>
      </c>
      <c r="K687" s="162" t="s">
        <v>160</v>
      </c>
      <c r="L687" s="167"/>
      <c r="M687" s="168" t="s">
        <v>1</v>
      </c>
      <c r="N687" s="169" t="s">
        <v>43</v>
      </c>
      <c r="P687" s="141">
        <f>O687*H687</f>
        <v>0</v>
      </c>
      <c r="Q687" s="141">
        <v>2.4599999999999999E-3</v>
      </c>
      <c r="R687" s="141">
        <f>Q687*H687</f>
        <v>0.33007787999999999</v>
      </c>
      <c r="S687" s="141">
        <v>0</v>
      </c>
      <c r="T687" s="142">
        <f>S687*H687</f>
        <v>0</v>
      </c>
      <c r="AR687" s="143" t="s">
        <v>355</v>
      </c>
      <c r="AT687" s="143" t="s">
        <v>270</v>
      </c>
      <c r="AU687" s="143" t="s">
        <v>99</v>
      </c>
      <c r="AY687" s="17" t="s">
        <v>154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7" t="s">
        <v>99</v>
      </c>
      <c r="BK687" s="144">
        <f>ROUND(I687*H687,2)</f>
        <v>0</v>
      </c>
      <c r="BL687" s="17" t="s">
        <v>269</v>
      </c>
      <c r="BM687" s="143" t="s">
        <v>1584</v>
      </c>
    </row>
    <row r="688" spans="2:65" s="14" customFormat="1">
      <c r="B688" s="173"/>
      <c r="D688" s="146" t="s">
        <v>175</v>
      </c>
      <c r="E688" s="174" t="s">
        <v>1</v>
      </c>
      <c r="F688" s="175" t="s">
        <v>1578</v>
      </c>
      <c r="H688" s="174" t="s">
        <v>1</v>
      </c>
      <c r="I688" s="176"/>
      <c r="L688" s="173"/>
      <c r="M688" s="177"/>
      <c r="T688" s="178"/>
      <c r="AT688" s="174" t="s">
        <v>175</v>
      </c>
      <c r="AU688" s="174" t="s">
        <v>99</v>
      </c>
      <c r="AV688" s="14" t="s">
        <v>85</v>
      </c>
      <c r="AW688" s="14" t="s">
        <v>32</v>
      </c>
      <c r="AX688" s="14" t="s">
        <v>77</v>
      </c>
      <c r="AY688" s="174" t="s">
        <v>154</v>
      </c>
    </row>
    <row r="689" spans="2:65" s="12" customFormat="1">
      <c r="B689" s="145"/>
      <c r="D689" s="146" t="s">
        <v>175</v>
      </c>
      <c r="E689" s="147" t="s">
        <v>1</v>
      </c>
      <c r="F689" s="148" t="s">
        <v>1585</v>
      </c>
      <c r="H689" s="149">
        <v>134.178</v>
      </c>
      <c r="I689" s="150"/>
      <c r="L689" s="145"/>
      <c r="M689" s="151"/>
      <c r="T689" s="152"/>
      <c r="AT689" s="147" t="s">
        <v>175</v>
      </c>
      <c r="AU689" s="147" t="s">
        <v>99</v>
      </c>
      <c r="AV689" s="12" t="s">
        <v>99</v>
      </c>
      <c r="AW689" s="12" t="s">
        <v>32</v>
      </c>
      <c r="AX689" s="12" t="s">
        <v>85</v>
      </c>
      <c r="AY689" s="147" t="s">
        <v>154</v>
      </c>
    </row>
    <row r="690" spans="2:65" s="1" customFormat="1" ht="24.15" customHeight="1">
      <c r="B690" s="32"/>
      <c r="C690" s="132" t="s">
        <v>1586</v>
      </c>
      <c r="D690" s="132" t="s">
        <v>156</v>
      </c>
      <c r="E690" s="133" t="s">
        <v>1575</v>
      </c>
      <c r="F690" s="134" t="s">
        <v>1576</v>
      </c>
      <c r="G690" s="135" t="s">
        <v>169</v>
      </c>
      <c r="H690" s="136">
        <v>1035.31</v>
      </c>
      <c r="I690" s="137"/>
      <c r="J690" s="138">
        <f>ROUND(I690*H690,2)</f>
        <v>0</v>
      </c>
      <c r="K690" s="134" t="s">
        <v>1</v>
      </c>
      <c r="L690" s="32"/>
      <c r="M690" s="139" t="s">
        <v>1</v>
      </c>
      <c r="N690" s="140" t="s">
        <v>43</v>
      </c>
      <c r="P690" s="141">
        <f>O690*H690</f>
        <v>0</v>
      </c>
      <c r="Q690" s="141">
        <v>2.9999999999999997E-4</v>
      </c>
      <c r="R690" s="141">
        <f>Q690*H690</f>
        <v>0.31059299999999995</v>
      </c>
      <c r="S690" s="141">
        <v>0</v>
      </c>
      <c r="T690" s="142">
        <f>S690*H690</f>
        <v>0</v>
      </c>
      <c r="AR690" s="143" t="s">
        <v>269</v>
      </c>
      <c r="AT690" s="143" t="s">
        <v>156</v>
      </c>
      <c r="AU690" s="143" t="s">
        <v>99</v>
      </c>
      <c r="AY690" s="17" t="s">
        <v>154</v>
      </c>
      <c r="BE690" s="144">
        <f>IF(N690="základní",J690,0)</f>
        <v>0</v>
      </c>
      <c r="BF690" s="144">
        <f>IF(N690="snížená",J690,0)</f>
        <v>0</v>
      </c>
      <c r="BG690" s="144">
        <f>IF(N690="zákl. přenesená",J690,0)</f>
        <v>0</v>
      </c>
      <c r="BH690" s="144">
        <f>IF(N690="sníž. přenesená",J690,0)</f>
        <v>0</v>
      </c>
      <c r="BI690" s="144">
        <f>IF(N690="nulová",J690,0)</f>
        <v>0</v>
      </c>
      <c r="BJ690" s="17" t="s">
        <v>99</v>
      </c>
      <c r="BK690" s="144">
        <f>ROUND(I690*H690,2)</f>
        <v>0</v>
      </c>
      <c r="BL690" s="17" t="s">
        <v>269</v>
      </c>
      <c r="BM690" s="143" t="s">
        <v>1587</v>
      </c>
    </row>
    <row r="691" spans="2:65" s="14" customFormat="1">
      <c r="B691" s="173"/>
      <c r="D691" s="146" t="s">
        <v>175</v>
      </c>
      <c r="E691" s="174" t="s">
        <v>1</v>
      </c>
      <c r="F691" s="175" t="s">
        <v>1578</v>
      </c>
      <c r="H691" s="174" t="s">
        <v>1</v>
      </c>
      <c r="I691" s="176"/>
      <c r="L691" s="173"/>
      <c r="M691" s="177"/>
      <c r="T691" s="178"/>
      <c r="AT691" s="174" t="s">
        <v>175</v>
      </c>
      <c r="AU691" s="174" t="s">
        <v>99</v>
      </c>
      <c r="AV691" s="14" t="s">
        <v>85</v>
      </c>
      <c r="AW691" s="14" t="s">
        <v>32</v>
      </c>
      <c r="AX691" s="14" t="s">
        <v>77</v>
      </c>
      <c r="AY691" s="174" t="s">
        <v>154</v>
      </c>
    </row>
    <row r="692" spans="2:65" s="12" customFormat="1">
      <c r="B692" s="145"/>
      <c r="D692" s="146" t="s">
        <v>175</v>
      </c>
      <c r="E692" s="147" t="s">
        <v>1</v>
      </c>
      <c r="F692" s="148" t="s">
        <v>1588</v>
      </c>
      <c r="H692" s="149">
        <v>1151.242</v>
      </c>
      <c r="I692" s="150"/>
      <c r="L692" s="145"/>
      <c r="M692" s="151"/>
      <c r="T692" s="152"/>
      <c r="AT692" s="147" t="s">
        <v>175</v>
      </c>
      <c r="AU692" s="147" t="s">
        <v>99</v>
      </c>
      <c r="AV692" s="12" t="s">
        <v>99</v>
      </c>
      <c r="AW692" s="12" t="s">
        <v>32</v>
      </c>
      <c r="AX692" s="12" t="s">
        <v>77</v>
      </c>
      <c r="AY692" s="147" t="s">
        <v>154</v>
      </c>
    </row>
    <row r="693" spans="2:65" s="12" customFormat="1">
      <c r="B693" s="145"/>
      <c r="D693" s="146" t="s">
        <v>175</v>
      </c>
      <c r="E693" s="147" t="s">
        <v>1</v>
      </c>
      <c r="F693" s="148" t="s">
        <v>1589</v>
      </c>
      <c r="H693" s="149">
        <v>-115.932</v>
      </c>
      <c r="I693" s="150"/>
      <c r="L693" s="145"/>
      <c r="M693" s="151"/>
      <c r="T693" s="152"/>
      <c r="AT693" s="147" t="s">
        <v>175</v>
      </c>
      <c r="AU693" s="147" t="s">
        <v>99</v>
      </c>
      <c r="AV693" s="12" t="s">
        <v>99</v>
      </c>
      <c r="AW693" s="12" t="s">
        <v>32</v>
      </c>
      <c r="AX693" s="12" t="s">
        <v>77</v>
      </c>
      <c r="AY693" s="147" t="s">
        <v>154</v>
      </c>
    </row>
    <row r="694" spans="2:65" s="13" customFormat="1">
      <c r="B694" s="153"/>
      <c r="D694" s="146" t="s">
        <v>175</v>
      </c>
      <c r="E694" s="154" t="s">
        <v>1</v>
      </c>
      <c r="F694" s="155" t="s">
        <v>177</v>
      </c>
      <c r="H694" s="156">
        <v>1035.31</v>
      </c>
      <c r="I694" s="157"/>
      <c r="L694" s="153"/>
      <c r="M694" s="158"/>
      <c r="T694" s="159"/>
      <c r="AT694" s="154" t="s">
        <v>175</v>
      </c>
      <c r="AU694" s="154" t="s">
        <v>99</v>
      </c>
      <c r="AV694" s="13" t="s">
        <v>161</v>
      </c>
      <c r="AW694" s="13" t="s">
        <v>32</v>
      </c>
      <c r="AX694" s="13" t="s">
        <v>85</v>
      </c>
      <c r="AY694" s="154" t="s">
        <v>154</v>
      </c>
    </row>
    <row r="695" spans="2:65" s="1" customFormat="1" ht="44.25" customHeight="1">
      <c r="B695" s="32"/>
      <c r="C695" s="160" t="s">
        <v>1590</v>
      </c>
      <c r="D695" s="160" t="s">
        <v>270</v>
      </c>
      <c r="E695" s="161" t="s">
        <v>1591</v>
      </c>
      <c r="F695" s="162" t="s">
        <v>1592</v>
      </c>
      <c r="G695" s="163" t="s">
        <v>169</v>
      </c>
      <c r="H695" s="164">
        <v>1138.8409999999999</v>
      </c>
      <c r="I695" s="165"/>
      <c r="J695" s="166">
        <f>ROUND(I695*H695,2)</f>
        <v>0</v>
      </c>
      <c r="K695" s="162" t="s">
        <v>160</v>
      </c>
      <c r="L695" s="167"/>
      <c r="M695" s="168" t="s">
        <v>1</v>
      </c>
      <c r="N695" s="169" t="s">
        <v>43</v>
      </c>
      <c r="P695" s="141">
        <f>O695*H695</f>
        <v>0</v>
      </c>
      <c r="Q695" s="141">
        <v>2.8300000000000001E-3</v>
      </c>
      <c r="R695" s="141">
        <f>Q695*H695</f>
        <v>3.2229200299999996</v>
      </c>
      <c r="S695" s="141">
        <v>0</v>
      </c>
      <c r="T695" s="142">
        <f>S695*H695</f>
        <v>0</v>
      </c>
      <c r="AR695" s="143" t="s">
        <v>355</v>
      </c>
      <c r="AT695" s="143" t="s">
        <v>270</v>
      </c>
      <c r="AU695" s="143" t="s">
        <v>99</v>
      </c>
      <c r="AY695" s="17" t="s">
        <v>154</v>
      </c>
      <c r="BE695" s="144">
        <f>IF(N695="základní",J695,0)</f>
        <v>0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7" t="s">
        <v>99</v>
      </c>
      <c r="BK695" s="144">
        <f>ROUND(I695*H695,2)</f>
        <v>0</v>
      </c>
      <c r="BL695" s="17" t="s">
        <v>269</v>
      </c>
      <c r="BM695" s="143" t="s">
        <v>1593</v>
      </c>
    </row>
    <row r="696" spans="2:65" s="14" customFormat="1">
      <c r="B696" s="173"/>
      <c r="D696" s="146" t="s">
        <v>175</v>
      </c>
      <c r="E696" s="174" t="s">
        <v>1</v>
      </c>
      <c r="F696" s="175" t="s">
        <v>1578</v>
      </c>
      <c r="H696" s="174" t="s">
        <v>1</v>
      </c>
      <c r="I696" s="176"/>
      <c r="L696" s="173"/>
      <c r="M696" s="177"/>
      <c r="T696" s="178"/>
      <c r="AT696" s="174" t="s">
        <v>175</v>
      </c>
      <c r="AU696" s="174" t="s">
        <v>99</v>
      </c>
      <c r="AV696" s="14" t="s">
        <v>85</v>
      </c>
      <c r="AW696" s="14" t="s">
        <v>32</v>
      </c>
      <c r="AX696" s="14" t="s">
        <v>77</v>
      </c>
      <c r="AY696" s="174" t="s">
        <v>154</v>
      </c>
    </row>
    <row r="697" spans="2:65" s="12" customFormat="1">
      <c r="B697" s="145"/>
      <c r="D697" s="146" t="s">
        <v>175</v>
      </c>
      <c r="E697" s="147" t="s">
        <v>1</v>
      </c>
      <c r="F697" s="148" t="s">
        <v>1594</v>
      </c>
      <c r="H697" s="149">
        <v>1138.8409999999999</v>
      </c>
      <c r="I697" s="150"/>
      <c r="L697" s="145"/>
      <c r="M697" s="151"/>
      <c r="T697" s="152"/>
      <c r="AT697" s="147" t="s">
        <v>175</v>
      </c>
      <c r="AU697" s="147" t="s">
        <v>99</v>
      </c>
      <c r="AV697" s="12" t="s">
        <v>99</v>
      </c>
      <c r="AW697" s="12" t="s">
        <v>32</v>
      </c>
      <c r="AX697" s="12" t="s">
        <v>85</v>
      </c>
      <c r="AY697" s="147" t="s">
        <v>154</v>
      </c>
    </row>
    <row r="698" spans="2:65" s="1" customFormat="1" ht="21.75" customHeight="1">
      <c r="B698" s="32"/>
      <c r="C698" s="132" t="s">
        <v>1595</v>
      </c>
      <c r="D698" s="132" t="s">
        <v>156</v>
      </c>
      <c r="E698" s="133" t="s">
        <v>1596</v>
      </c>
      <c r="F698" s="134" t="s">
        <v>1597</v>
      </c>
      <c r="G698" s="135" t="s">
        <v>256</v>
      </c>
      <c r="H698" s="136">
        <v>24</v>
      </c>
      <c r="I698" s="137"/>
      <c r="J698" s="138">
        <f>ROUND(I698*H698,2)</f>
        <v>0</v>
      </c>
      <c r="K698" s="134" t="s">
        <v>160</v>
      </c>
      <c r="L698" s="32"/>
      <c r="M698" s="139" t="s">
        <v>1</v>
      </c>
      <c r="N698" s="140" t="s">
        <v>43</v>
      </c>
      <c r="P698" s="141">
        <f>O698*H698</f>
        <v>0</v>
      </c>
      <c r="Q698" s="141">
        <v>1.2E-4</v>
      </c>
      <c r="R698" s="141">
        <f>Q698*H698</f>
        <v>2.8800000000000002E-3</v>
      </c>
      <c r="S698" s="141">
        <v>0</v>
      </c>
      <c r="T698" s="142">
        <f>S698*H698</f>
        <v>0</v>
      </c>
      <c r="AR698" s="143" t="s">
        <v>269</v>
      </c>
      <c r="AT698" s="143" t="s">
        <v>156</v>
      </c>
      <c r="AU698" s="143" t="s">
        <v>99</v>
      </c>
      <c r="AY698" s="17" t="s">
        <v>154</v>
      </c>
      <c r="BE698" s="144">
        <f>IF(N698="základní",J698,0)</f>
        <v>0</v>
      </c>
      <c r="BF698" s="144">
        <f>IF(N698="snížená",J698,0)</f>
        <v>0</v>
      </c>
      <c r="BG698" s="144">
        <f>IF(N698="zákl. přenesená",J698,0)</f>
        <v>0</v>
      </c>
      <c r="BH698" s="144">
        <f>IF(N698="sníž. přenesená",J698,0)</f>
        <v>0</v>
      </c>
      <c r="BI698" s="144">
        <f>IF(N698="nulová",J698,0)</f>
        <v>0</v>
      </c>
      <c r="BJ698" s="17" t="s">
        <v>99</v>
      </c>
      <c r="BK698" s="144">
        <f>ROUND(I698*H698,2)</f>
        <v>0</v>
      </c>
      <c r="BL698" s="17" t="s">
        <v>269</v>
      </c>
      <c r="BM698" s="143" t="s">
        <v>1598</v>
      </c>
    </row>
    <row r="699" spans="2:65" s="1" customFormat="1" ht="21.75" customHeight="1">
      <c r="B699" s="32"/>
      <c r="C699" s="132" t="s">
        <v>1599</v>
      </c>
      <c r="D699" s="132" t="s">
        <v>156</v>
      </c>
      <c r="E699" s="133" t="s">
        <v>1600</v>
      </c>
      <c r="F699" s="134" t="s">
        <v>1601</v>
      </c>
      <c r="G699" s="135" t="s">
        <v>256</v>
      </c>
      <c r="H699" s="136">
        <v>26.4</v>
      </c>
      <c r="I699" s="137"/>
      <c r="J699" s="138">
        <f>ROUND(I699*H699,2)</f>
        <v>0</v>
      </c>
      <c r="K699" s="134" t="s">
        <v>160</v>
      </c>
      <c r="L699" s="32"/>
      <c r="M699" s="139" t="s">
        <v>1</v>
      </c>
      <c r="N699" s="140" t="s">
        <v>43</v>
      </c>
      <c r="P699" s="141">
        <f>O699*H699</f>
        <v>0</v>
      </c>
      <c r="Q699" s="141">
        <v>8.0000000000000007E-5</v>
      </c>
      <c r="R699" s="141">
        <f>Q699*H699</f>
        <v>2.1120000000000002E-3</v>
      </c>
      <c r="S699" s="141">
        <v>0</v>
      </c>
      <c r="T699" s="142">
        <f>S699*H699</f>
        <v>0</v>
      </c>
      <c r="AR699" s="143" t="s">
        <v>269</v>
      </c>
      <c r="AT699" s="143" t="s">
        <v>156</v>
      </c>
      <c r="AU699" s="143" t="s">
        <v>99</v>
      </c>
      <c r="AY699" s="17" t="s">
        <v>154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7" t="s">
        <v>99</v>
      </c>
      <c r="BK699" s="144">
        <f>ROUND(I699*H699,2)</f>
        <v>0</v>
      </c>
      <c r="BL699" s="17" t="s">
        <v>269</v>
      </c>
      <c r="BM699" s="143" t="s">
        <v>1602</v>
      </c>
    </row>
    <row r="700" spans="2:65" s="1" customFormat="1" ht="44.25" customHeight="1">
      <c r="B700" s="32"/>
      <c r="C700" s="160" t="s">
        <v>1603</v>
      </c>
      <c r="D700" s="160" t="s">
        <v>270</v>
      </c>
      <c r="E700" s="161" t="s">
        <v>1591</v>
      </c>
      <c r="F700" s="162" t="s">
        <v>1592</v>
      </c>
      <c r="G700" s="163" t="s">
        <v>169</v>
      </c>
      <c r="H700" s="164">
        <v>14.976000000000001</v>
      </c>
      <c r="I700" s="165"/>
      <c r="J700" s="166">
        <f>ROUND(I700*H700,2)</f>
        <v>0</v>
      </c>
      <c r="K700" s="162" t="s">
        <v>160</v>
      </c>
      <c r="L700" s="167"/>
      <c r="M700" s="168" t="s">
        <v>1</v>
      </c>
      <c r="N700" s="169" t="s">
        <v>43</v>
      </c>
      <c r="P700" s="141">
        <f>O700*H700</f>
        <v>0</v>
      </c>
      <c r="Q700" s="141">
        <v>2.8300000000000001E-3</v>
      </c>
      <c r="R700" s="141">
        <f>Q700*H700</f>
        <v>4.2382080000000003E-2</v>
      </c>
      <c r="S700" s="141">
        <v>0</v>
      </c>
      <c r="T700" s="142">
        <f>S700*H700</f>
        <v>0</v>
      </c>
      <c r="AR700" s="143" t="s">
        <v>355</v>
      </c>
      <c r="AT700" s="143" t="s">
        <v>270</v>
      </c>
      <c r="AU700" s="143" t="s">
        <v>99</v>
      </c>
      <c r="AY700" s="17" t="s">
        <v>154</v>
      </c>
      <c r="BE700" s="144">
        <f>IF(N700="základní",J700,0)</f>
        <v>0</v>
      </c>
      <c r="BF700" s="144">
        <f>IF(N700="snížená",J700,0)</f>
        <v>0</v>
      </c>
      <c r="BG700" s="144">
        <f>IF(N700="zákl. přenesená",J700,0)</f>
        <v>0</v>
      </c>
      <c r="BH700" s="144">
        <f>IF(N700="sníž. přenesená",J700,0)</f>
        <v>0</v>
      </c>
      <c r="BI700" s="144">
        <f>IF(N700="nulová",J700,0)</f>
        <v>0</v>
      </c>
      <c r="BJ700" s="17" t="s">
        <v>99</v>
      </c>
      <c r="BK700" s="144">
        <f>ROUND(I700*H700,2)</f>
        <v>0</v>
      </c>
      <c r="BL700" s="17" t="s">
        <v>269</v>
      </c>
      <c r="BM700" s="143" t="s">
        <v>1604</v>
      </c>
    </row>
    <row r="701" spans="2:65" s="12" customFormat="1">
      <c r="B701" s="145"/>
      <c r="D701" s="146" t="s">
        <v>175</v>
      </c>
      <c r="F701" s="148" t="s">
        <v>1605</v>
      </c>
      <c r="H701" s="149">
        <v>14.976000000000001</v>
      </c>
      <c r="I701" s="150"/>
      <c r="L701" s="145"/>
      <c r="M701" s="151"/>
      <c r="T701" s="152"/>
      <c r="AT701" s="147" t="s">
        <v>175</v>
      </c>
      <c r="AU701" s="147" t="s">
        <v>99</v>
      </c>
      <c r="AV701" s="12" t="s">
        <v>99</v>
      </c>
      <c r="AW701" s="12" t="s">
        <v>4</v>
      </c>
      <c r="AX701" s="12" t="s">
        <v>85</v>
      </c>
      <c r="AY701" s="147" t="s">
        <v>154</v>
      </c>
    </row>
    <row r="702" spans="2:65" s="1" customFormat="1" ht="16.5" customHeight="1">
      <c r="B702" s="32"/>
      <c r="C702" s="132" t="s">
        <v>1606</v>
      </c>
      <c r="D702" s="132" t="s">
        <v>156</v>
      </c>
      <c r="E702" s="133" t="s">
        <v>1607</v>
      </c>
      <c r="F702" s="134" t="s">
        <v>1608</v>
      </c>
      <c r="G702" s="135" t="s">
        <v>256</v>
      </c>
      <c r="H702" s="136">
        <v>2.7</v>
      </c>
      <c r="I702" s="137"/>
      <c r="J702" s="138">
        <f>ROUND(I702*H702,2)</f>
        <v>0</v>
      </c>
      <c r="K702" s="134" t="s">
        <v>160</v>
      </c>
      <c r="L702" s="32"/>
      <c r="M702" s="139" t="s">
        <v>1</v>
      </c>
      <c r="N702" s="140" t="s">
        <v>43</v>
      </c>
      <c r="P702" s="141">
        <f>O702*H702</f>
        <v>0</v>
      </c>
      <c r="Q702" s="141">
        <v>0</v>
      </c>
      <c r="R702" s="141">
        <f>Q702*H702</f>
        <v>0</v>
      </c>
      <c r="S702" s="141">
        <v>0</v>
      </c>
      <c r="T702" s="142">
        <f>S702*H702</f>
        <v>0</v>
      </c>
      <c r="AR702" s="143" t="s">
        <v>269</v>
      </c>
      <c r="AT702" s="143" t="s">
        <v>156</v>
      </c>
      <c r="AU702" s="143" t="s">
        <v>99</v>
      </c>
      <c r="AY702" s="17" t="s">
        <v>154</v>
      </c>
      <c r="BE702" s="144">
        <f>IF(N702="základní",J702,0)</f>
        <v>0</v>
      </c>
      <c r="BF702" s="144">
        <f>IF(N702="snížená",J702,0)</f>
        <v>0</v>
      </c>
      <c r="BG702" s="144">
        <f>IF(N702="zákl. přenesená",J702,0)</f>
        <v>0</v>
      </c>
      <c r="BH702" s="144">
        <f>IF(N702="sníž. přenesená",J702,0)</f>
        <v>0</v>
      </c>
      <c r="BI702" s="144">
        <f>IF(N702="nulová",J702,0)</f>
        <v>0</v>
      </c>
      <c r="BJ702" s="17" t="s">
        <v>99</v>
      </c>
      <c r="BK702" s="144">
        <f>ROUND(I702*H702,2)</f>
        <v>0</v>
      </c>
      <c r="BL702" s="17" t="s">
        <v>269</v>
      </c>
      <c r="BM702" s="143" t="s">
        <v>1609</v>
      </c>
    </row>
    <row r="703" spans="2:65" s="12" customFormat="1">
      <c r="B703" s="145"/>
      <c r="D703" s="146" t="s">
        <v>175</v>
      </c>
      <c r="E703" s="147" t="s">
        <v>1</v>
      </c>
      <c r="F703" s="148" t="s">
        <v>1610</v>
      </c>
      <c r="H703" s="149">
        <v>2.7</v>
      </c>
      <c r="I703" s="150"/>
      <c r="L703" s="145"/>
      <c r="M703" s="151"/>
      <c r="T703" s="152"/>
      <c r="AT703" s="147" t="s">
        <v>175</v>
      </c>
      <c r="AU703" s="147" t="s">
        <v>99</v>
      </c>
      <c r="AV703" s="12" t="s">
        <v>99</v>
      </c>
      <c r="AW703" s="12" t="s">
        <v>32</v>
      </c>
      <c r="AX703" s="12" t="s">
        <v>85</v>
      </c>
      <c r="AY703" s="147" t="s">
        <v>154</v>
      </c>
    </row>
    <row r="704" spans="2:65" s="1" customFormat="1" ht="16.5" customHeight="1">
      <c r="B704" s="32"/>
      <c r="C704" s="160" t="s">
        <v>1611</v>
      </c>
      <c r="D704" s="160" t="s">
        <v>270</v>
      </c>
      <c r="E704" s="161" t="s">
        <v>1612</v>
      </c>
      <c r="F704" s="162" t="s">
        <v>1613</v>
      </c>
      <c r="G704" s="163" t="s">
        <v>256</v>
      </c>
      <c r="H704" s="164">
        <v>2.97</v>
      </c>
      <c r="I704" s="165"/>
      <c r="J704" s="166">
        <f>ROUND(I704*H704,2)</f>
        <v>0</v>
      </c>
      <c r="K704" s="162" t="s">
        <v>160</v>
      </c>
      <c r="L704" s="167"/>
      <c r="M704" s="168" t="s">
        <v>1</v>
      </c>
      <c r="N704" s="169" t="s">
        <v>43</v>
      </c>
      <c r="P704" s="141">
        <f>O704*H704</f>
        <v>0</v>
      </c>
      <c r="Q704" s="141">
        <v>1.6000000000000001E-4</v>
      </c>
      <c r="R704" s="141">
        <f>Q704*H704</f>
        <v>4.7520000000000006E-4</v>
      </c>
      <c r="S704" s="141">
        <v>0</v>
      </c>
      <c r="T704" s="142">
        <f>S704*H704</f>
        <v>0</v>
      </c>
      <c r="AR704" s="143" t="s">
        <v>355</v>
      </c>
      <c r="AT704" s="143" t="s">
        <v>270</v>
      </c>
      <c r="AU704" s="143" t="s">
        <v>99</v>
      </c>
      <c r="AY704" s="17" t="s">
        <v>154</v>
      </c>
      <c r="BE704" s="144">
        <f>IF(N704="základní",J704,0)</f>
        <v>0</v>
      </c>
      <c r="BF704" s="144">
        <f>IF(N704="snížená",J704,0)</f>
        <v>0</v>
      </c>
      <c r="BG704" s="144">
        <f>IF(N704="zákl. přenesená",J704,0)</f>
        <v>0</v>
      </c>
      <c r="BH704" s="144">
        <f>IF(N704="sníž. přenesená",J704,0)</f>
        <v>0</v>
      </c>
      <c r="BI704" s="144">
        <f>IF(N704="nulová",J704,0)</f>
        <v>0</v>
      </c>
      <c r="BJ704" s="17" t="s">
        <v>99</v>
      </c>
      <c r="BK704" s="144">
        <f>ROUND(I704*H704,2)</f>
        <v>0</v>
      </c>
      <c r="BL704" s="17" t="s">
        <v>269</v>
      </c>
      <c r="BM704" s="143" t="s">
        <v>1614</v>
      </c>
    </row>
    <row r="705" spans="2:65" s="12" customFormat="1">
      <c r="B705" s="145"/>
      <c r="D705" s="146" t="s">
        <v>175</v>
      </c>
      <c r="F705" s="148" t="s">
        <v>1615</v>
      </c>
      <c r="H705" s="149">
        <v>2.97</v>
      </c>
      <c r="I705" s="150"/>
      <c r="L705" s="145"/>
      <c r="M705" s="151"/>
      <c r="T705" s="152"/>
      <c r="AT705" s="147" t="s">
        <v>175</v>
      </c>
      <c r="AU705" s="147" t="s">
        <v>99</v>
      </c>
      <c r="AV705" s="12" t="s">
        <v>99</v>
      </c>
      <c r="AW705" s="12" t="s">
        <v>4</v>
      </c>
      <c r="AX705" s="12" t="s">
        <v>85</v>
      </c>
      <c r="AY705" s="147" t="s">
        <v>154</v>
      </c>
    </row>
    <row r="706" spans="2:65" s="1" customFormat="1" ht="16.5" customHeight="1">
      <c r="B706" s="32"/>
      <c r="C706" s="132" t="s">
        <v>1616</v>
      </c>
      <c r="D706" s="132" t="s">
        <v>156</v>
      </c>
      <c r="E706" s="133" t="s">
        <v>1617</v>
      </c>
      <c r="F706" s="134" t="s">
        <v>1618</v>
      </c>
      <c r="G706" s="135" t="s">
        <v>169</v>
      </c>
      <c r="H706" s="136">
        <v>248.38499999999999</v>
      </c>
      <c r="I706" s="137"/>
      <c r="J706" s="138">
        <f>ROUND(I706*H706,2)</f>
        <v>0</v>
      </c>
      <c r="K706" s="134" t="s">
        <v>160</v>
      </c>
      <c r="L706" s="32"/>
      <c r="M706" s="139" t="s">
        <v>1</v>
      </c>
      <c r="N706" s="140" t="s">
        <v>43</v>
      </c>
      <c r="P706" s="141">
        <f>O706*H706</f>
        <v>0</v>
      </c>
      <c r="Q706" s="141">
        <v>5.0000000000000001E-4</v>
      </c>
      <c r="R706" s="141">
        <f>Q706*H706</f>
        <v>0.1241925</v>
      </c>
      <c r="S706" s="141">
        <v>0</v>
      </c>
      <c r="T706" s="142">
        <f>S706*H706</f>
        <v>0</v>
      </c>
      <c r="AR706" s="143" t="s">
        <v>269</v>
      </c>
      <c r="AT706" s="143" t="s">
        <v>156</v>
      </c>
      <c r="AU706" s="143" t="s">
        <v>99</v>
      </c>
      <c r="AY706" s="17" t="s">
        <v>154</v>
      </c>
      <c r="BE706" s="144">
        <f>IF(N706="základní",J706,0)</f>
        <v>0</v>
      </c>
      <c r="BF706" s="144">
        <f>IF(N706="snížená",J706,0)</f>
        <v>0</v>
      </c>
      <c r="BG706" s="144">
        <f>IF(N706="zákl. přenesená",J706,0)</f>
        <v>0</v>
      </c>
      <c r="BH706" s="144">
        <f>IF(N706="sníž. přenesená",J706,0)</f>
        <v>0</v>
      </c>
      <c r="BI706" s="144">
        <f>IF(N706="nulová",J706,0)</f>
        <v>0</v>
      </c>
      <c r="BJ706" s="17" t="s">
        <v>99</v>
      </c>
      <c r="BK706" s="144">
        <f>ROUND(I706*H706,2)</f>
        <v>0</v>
      </c>
      <c r="BL706" s="17" t="s">
        <v>269</v>
      </c>
      <c r="BM706" s="143" t="s">
        <v>1619</v>
      </c>
    </row>
    <row r="707" spans="2:65" s="12" customFormat="1" ht="30.6">
      <c r="B707" s="145"/>
      <c r="D707" s="146" t="s">
        <v>175</v>
      </c>
      <c r="E707" s="147" t="s">
        <v>1</v>
      </c>
      <c r="F707" s="148" t="s">
        <v>1620</v>
      </c>
      <c r="H707" s="149">
        <v>73.38</v>
      </c>
      <c r="I707" s="150"/>
      <c r="L707" s="145"/>
      <c r="M707" s="151"/>
      <c r="T707" s="152"/>
      <c r="AT707" s="147" t="s">
        <v>175</v>
      </c>
      <c r="AU707" s="147" t="s">
        <v>99</v>
      </c>
      <c r="AV707" s="12" t="s">
        <v>99</v>
      </c>
      <c r="AW707" s="12" t="s">
        <v>32</v>
      </c>
      <c r="AX707" s="12" t="s">
        <v>77</v>
      </c>
      <c r="AY707" s="147" t="s">
        <v>154</v>
      </c>
    </row>
    <row r="708" spans="2:65" s="12" customFormat="1">
      <c r="B708" s="145"/>
      <c r="D708" s="146" t="s">
        <v>175</v>
      </c>
      <c r="E708" s="147" t="s">
        <v>1</v>
      </c>
      <c r="F708" s="148" t="s">
        <v>1621</v>
      </c>
      <c r="H708" s="149">
        <v>13.35</v>
      </c>
      <c r="I708" s="150"/>
      <c r="L708" s="145"/>
      <c r="M708" s="151"/>
      <c r="T708" s="152"/>
      <c r="AT708" s="147" t="s">
        <v>175</v>
      </c>
      <c r="AU708" s="147" t="s">
        <v>99</v>
      </c>
      <c r="AV708" s="12" t="s">
        <v>99</v>
      </c>
      <c r="AW708" s="12" t="s">
        <v>32</v>
      </c>
      <c r="AX708" s="12" t="s">
        <v>77</v>
      </c>
      <c r="AY708" s="147" t="s">
        <v>154</v>
      </c>
    </row>
    <row r="709" spans="2:65" s="12" customFormat="1">
      <c r="B709" s="145"/>
      <c r="D709" s="146" t="s">
        <v>175</v>
      </c>
      <c r="E709" s="147" t="s">
        <v>1</v>
      </c>
      <c r="F709" s="148" t="s">
        <v>1622</v>
      </c>
      <c r="H709" s="149">
        <v>22.65</v>
      </c>
      <c r="I709" s="150"/>
      <c r="L709" s="145"/>
      <c r="M709" s="151"/>
      <c r="T709" s="152"/>
      <c r="AT709" s="147" t="s">
        <v>175</v>
      </c>
      <c r="AU709" s="147" t="s">
        <v>99</v>
      </c>
      <c r="AV709" s="12" t="s">
        <v>99</v>
      </c>
      <c r="AW709" s="12" t="s">
        <v>32</v>
      </c>
      <c r="AX709" s="12" t="s">
        <v>77</v>
      </c>
      <c r="AY709" s="147" t="s">
        <v>154</v>
      </c>
    </row>
    <row r="710" spans="2:65" s="12" customFormat="1">
      <c r="B710" s="145"/>
      <c r="D710" s="146" t="s">
        <v>175</v>
      </c>
      <c r="E710" s="147" t="s">
        <v>1</v>
      </c>
      <c r="F710" s="148" t="s">
        <v>1623</v>
      </c>
      <c r="H710" s="149">
        <v>4.8</v>
      </c>
      <c r="I710" s="150"/>
      <c r="L710" s="145"/>
      <c r="M710" s="151"/>
      <c r="T710" s="152"/>
      <c r="AT710" s="147" t="s">
        <v>175</v>
      </c>
      <c r="AU710" s="147" t="s">
        <v>99</v>
      </c>
      <c r="AV710" s="12" t="s">
        <v>99</v>
      </c>
      <c r="AW710" s="12" t="s">
        <v>32</v>
      </c>
      <c r="AX710" s="12" t="s">
        <v>77</v>
      </c>
      <c r="AY710" s="147" t="s">
        <v>154</v>
      </c>
    </row>
    <row r="711" spans="2:65" s="12" customFormat="1" ht="20.399999999999999">
      <c r="B711" s="145"/>
      <c r="D711" s="146" t="s">
        <v>175</v>
      </c>
      <c r="E711" s="147" t="s">
        <v>1</v>
      </c>
      <c r="F711" s="148" t="s">
        <v>1624</v>
      </c>
      <c r="H711" s="149">
        <v>74.355000000000004</v>
      </c>
      <c r="I711" s="150"/>
      <c r="L711" s="145"/>
      <c r="M711" s="151"/>
      <c r="T711" s="152"/>
      <c r="AT711" s="147" t="s">
        <v>175</v>
      </c>
      <c r="AU711" s="147" t="s">
        <v>99</v>
      </c>
      <c r="AV711" s="12" t="s">
        <v>99</v>
      </c>
      <c r="AW711" s="12" t="s">
        <v>32</v>
      </c>
      <c r="AX711" s="12" t="s">
        <v>77</v>
      </c>
      <c r="AY711" s="147" t="s">
        <v>154</v>
      </c>
    </row>
    <row r="712" spans="2:65" s="15" customFormat="1">
      <c r="B712" s="180"/>
      <c r="D712" s="146" t="s">
        <v>175</v>
      </c>
      <c r="E712" s="181" t="s">
        <v>1</v>
      </c>
      <c r="F712" s="182" t="s">
        <v>1424</v>
      </c>
      <c r="H712" s="183">
        <v>188.535</v>
      </c>
      <c r="I712" s="184"/>
      <c r="L712" s="180"/>
      <c r="M712" s="185"/>
      <c r="T712" s="186"/>
      <c r="AT712" s="181" t="s">
        <v>175</v>
      </c>
      <c r="AU712" s="181" t="s">
        <v>99</v>
      </c>
      <c r="AV712" s="15" t="s">
        <v>166</v>
      </c>
      <c r="AW712" s="15" t="s">
        <v>32</v>
      </c>
      <c r="AX712" s="15" t="s">
        <v>77</v>
      </c>
      <c r="AY712" s="181" t="s">
        <v>154</v>
      </c>
    </row>
    <row r="713" spans="2:65" s="12" customFormat="1">
      <c r="B713" s="145"/>
      <c r="D713" s="146" t="s">
        <v>175</v>
      </c>
      <c r="E713" s="147" t="s">
        <v>1</v>
      </c>
      <c r="F713" s="148" t="s">
        <v>1625</v>
      </c>
      <c r="H713" s="149">
        <v>59.85</v>
      </c>
      <c r="I713" s="150"/>
      <c r="L713" s="145"/>
      <c r="M713" s="151"/>
      <c r="T713" s="152"/>
      <c r="AT713" s="147" t="s">
        <v>175</v>
      </c>
      <c r="AU713" s="147" t="s">
        <v>99</v>
      </c>
      <c r="AV713" s="12" t="s">
        <v>99</v>
      </c>
      <c r="AW713" s="12" t="s">
        <v>32</v>
      </c>
      <c r="AX713" s="12" t="s">
        <v>77</v>
      </c>
      <c r="AY713" s="147" t="s">
        <v>154</v>
      </c>
    </row>
    <row r="714" spans="2:65" s="15" customFormat="1">
      <c r="B714" s="180"/>
      <c r="D714" s="146" t="s">
        <v>175</v>
      </c>
      <c r="E714" s="181" t="s">
        <v>1</v>
      </c>
      <c r="F714" s="182" t="s">
        <v>1424</v>
      </c>
      <c r="H714" s="183">
        <v>59.85</v>
      </c>
      <c r="I714" s="184"/>
      <c r="L714" s="180"/>
      <c r="M714" s="185"/>
      <c r="T714" s="186"/>
      <c r="AT714" s="181" t="s">
        <v>175</v>
      </c>
      <c r="AU714" s="181" t="s">
        <v>99</v>
      </c>
      <c r="AV714" s="15" t="s">
        <v>166</v>
      </c>
      <c r="AW714" s="15" t="s">
        <v>32</v>
      </c>
      <c r="AX714" s="15" t="s">
        <v>77</v>
      </c>
      <c r="AY714" s="181" t="s">
        <v>154</v>
      </c>
    </row>
    <row r="715" spans="2:65" s="13" customFormat="1">
      <c r="B715" s="153"/>
      <c r="D715" s="146" t="s">
        <v>175</v>
      </c>
      <c r="E715" s="154" t="s">
        <v>1</v>
      </c>
      <c r="F715" s="155" t="s">
        <v>177</v>
      </c>
      <c r="H715" s="156">
        <v>248.38499999999999</v>
      </c>
      <c r="I715" s="157"/>
      <c r="L715" s="153"/>
      <c r="M715" s="158"/>
      <c r="T715" s="159"/>
      <c r="AT715" s="154" t="s">
        <v>175</v>
      </c>
      <c r="AU715" s="154" t="s">
        <v>99</v>
      </c>
      <c r="AV715" s="13" t="s">
        <v>161</v>
      </c>
      <c r="AW715" s="13" t="s">
        <v>32</v>
      </c>
      <c r="AX715" s="13" t="s">
        <v>85</v>
      </c>
      <c r="AY715" s="154" t="s">
        <v>154</v>
      </c>
    </row>
    <row r="716" spans="2:65" s="1" customFormat="1" ht="24.15" customHeight="1">
      <c r="B716" s="32"/>
      <c r="C716" s="132" t="s">
        <v>1626</v>
      </c>
      <c r="D716" s="132" t="s">
        <v>156</v>
      </c>
      <c r="E716" s="133" t="s">
        <v>1627</v>
      </c>
      <c r="F716" s="134" t="s">
        <v>1628</v>
      </c>
      <c r="G716" s="135" t="s">
        <v>169</v>
      </c>
      <c r="H716" s="136">
        <v>256.16300000000001</v>
      </c>
      <c r="I716" s="137"/>
      <c r="J716" s="138">
        <f>ROUND(I716*H716,2)</f>
        <v>0</v>
      </c>
      <c r="K716" s="134" t="s">
        <v>160</v>
      </c>
      <c r="L716" s="32"/>
      <c r="M716" s="139" t="s">
        <v>1</v>
      </c>
      <c r="N716" s="140" t="s">
        <v>43</v>
      </c>
      <c r="P716" s="141">
        <f>O716*H716</f>
        <v>0</v>
      </c>
      <c r="Q716" s="141">
        <v>5.0000000000000001E-4</v>
      </c>
      <c r="R716" s="141">
        <f>Q716*H716</f>
        <v>0.12808150000000001</v>
      </c>
      <c r="S716" s="141">
        <v>0</v>
      </c>
      <c r="T716" s="142">
        <f>S716*H716</f>
        <v>0</v>
      </c>
      <c r="AR716" s="143" t="s">
        <v>269</v>
      </c>
      <c r="AT716" s="143" t="s">
        <v>156</v>
      </c>
      <c r="AU716" s="143" t="s">
        <v>99</v>
      </c>
      <c r="AY716" s="17" t="s">
        <v>154</v>
      </c>
      <c r="BE716" s="144">
        <f>IF(N716="základní",J716,0)</f>
        <v>0</v>
      </c>
      <c r="BF716" s="144">
        <f>IF(N716="snížená",J716,0)</f>
        <v>0</v>
      </c>
      <c r="BG716" s="144">
        <f>IF(N716="zákl. přenesená",J716,0)</f>
        <v>0</v>
      </c>
      <c r="BH716" s="144">
        <f>IF(N716="sníž. přenesená",J716,0)</f>
        <v>0</v>
      </c>
      <c r="BI716" s="144">
        <f>IF(N716="nulová",J716,0)</f>
        <v>0</v>
      </c>
      <c r="BJ716" s="17" t="s">
        <v>99</v>
      </c>
      <c r="BK716" s="144">
        <f>ROUND(I716*H716,2)</f>
        <v>0</v>
      </c>
      <c r="BL716" s="17" t="s">
        <v>269</v>
      </c>
      <c r="BM716" s="143" t="s">
        <v>1629</v>
      </c>
    </row>
    <row r="717" spans="2:65" s="12" customFormat="1" ht="20.399999999999999">
      <c r="B717" s="145"/>
      <c r="D717" s="146" t="s">
        <v>175</v>
      </c>
      <c r="E717" s="147" t="s">
        <v>1</v>
      </c>
      <c r="F717" s="148" t="s">
        <v>1630</v>
      </c>
      <c r="H717" s="149">
        <v>167.75</v>
      </c>
      <c r="I717" s="150"/>
      <c r="L717" s="145"/>
      <c r="M717" s="151"/>
      <c r="T717" s="152"/>
      <c r="AT717" s="147" t="s">
        <v>175</v>
      </c>
      <c r="AU717" s="147" t="s">
        <v>99</v>
      </c>
      <c r="AV717" s="12" t="s">
        <v>99</v>
      </c>
      <c r="AW717" s="12" t="s">
        <v>32</v>
      </c>
      <c r="AX717" s="12" t="s">
        <v>77</v>
      </c>
      <c r="AY717" s="147" t="s">
        <v>154</v>
      </c>
    </row>
    <row r="718" spans="2:65" s="12" customFormat="1">
      <c r="B718" s="145"/>
      <c r="D718" s="146" t="s">
        <v>175</v>
      </c>
      <c r="E718" s="147" t="s">
        <v>1</v>
      </c>
      <c r="F718" s="148" t="s">
        <v>1631</v>
      </c>
      <c r="H718" s="149">
        <v>88.412999999999997</v>
      </c>
      <c r="I718" s="150"/>
      <c r="L718" s="145"/>
      <c r="M718" s="151"/>
      <c r="T718" s="152"/>
      <c r="AT718" s="147" t="s">
        <v>175</v>
      </c>
      <c r="AU718" s="147" t="s">
        <v>99</v>
      </c>
      <c r="AV718" s="12" t="s">
        <v>99</v>
      </c>
      <c r="AW718" s="12" t="s">
        <v>32</v>
      </c>
      <c r="AX718" s="12" t="s">
        <v>77</v>
      </c>
      <c r="AY718" s="147" t="s">
        <v>154</v>
      </c>
    </row>
    <row r="719" spans="2:65" s="13" customFormat="1">
      <c r="B719" s="153"/>
      <c r="D719" s="146" t="s">
        <v>175</v>
      </c>
      <c r="E719" s="154" t="s">
        <v>1</v>
      </c>
      <c r="F719" s="155" t="s">
        <v>177</v>
      </c>
      <c r="H719" s="156">
        <v>256.16300000000001</v>
      </c>
      <c r="I719" s="157"/>
      <c r="L719" s="153"/>
      <c r="M719" s="158"/>
      <c r="T719" s="159"/>
      <c r="AT719" s="154" t="s">
        <v>175</v>
      </c>
      <c r="AU719" s="154" t="s">
        <v>99</v>
      </c>
      <c r="AV719" s="13" t="s">
        <v>161</v>
      </c>
      <c r="AW719" s="13" t="s">
        <v>32</v>
      </c>
      <c r="AX719" s="13" t="s">
        <v>85</v>
      </c>
      <c r="AY719" s="154" t="s">
        <v>154</v>
      </c>
    </row>
    <row r="720" spans="2:65" s="1" customFormat="1" ht="44.25" customHeight="1">
      <c r="B720" s="32"/>
      <c r="C720" s="160" t="s">
        <v>1632</v>
      </c>
      <c r="D720" s="160" t="s">
        <v>270</v>
      </c>
      <c r="E720" s="161" t="s">
        <v>1591</v>
      </c>
      <c r="F720" s="162" t="s">
        <v>1592</v>
      </c>
      <c r="G720" s="163" t="s">
        <v>169</v>
      </c>
      <c r="H720" s="164">
        <v>555.00300000000004</v>
      </c>
      <c r="I720" s="165"/>
      <c r="J720" s="166">
        <f>ROUND(I720*H720,2)</f>
        <v>0</v>
      </c>
      <c r="K720" s="162" t="s">
        <v>160</v>
      </c>
      <c r="L720" s="167"/>
      <c r="M720" s="168" t="s">
        <v>1</v>
      </c>
      <c r="N720" s="169" t="s">
        <v>43</v>
      </c>
      <c r="P720" s="141">
        <f>O720*H720</f>
        <v>0</v>
      </c>
      <c r="Q720" s="141">
        <v>2.8300000000000001E-3</v>
      </c>
      <c r="R720" s="141">
        <f>Q720*H720</f>
        <v>1.5706584900000002</v>
      </c>
      <c r="S720" s="141">
        <v>0</v>
      </c>
      <c r="T720" s="142">
        <f>S720*H720</f>
        <v>0</v>
      </c>
      <c r="AR720" s="143" t="s">
        <v>355</v>
      </c>
      <c r="AT720" s="143" t="s">
        <v>270</v>
      </c>
      <c r="AU720" s="143" t="s">
        <v>99</v>
      </c>
      <c r="AY720" s="17" t="s">
        <v>154</v>
      </c>
      <c r="BE720" s="144">
        <f>IF(N720="základní",J720,0)</f>
        <v>0</v>
      </c>
      <c r="BF720" s="144">
        <f>IF(N720="snížená",J720,0)</f>
        <v>0</v>
      </c>
      <c r="BG720" s="144">
        <f>IF(N720="zákl. přenesená",J720,0)</f>
        <v>0</v>
      </c>
      <c r="BH720" s="144">
        <f>IF(N720="sníž. přenesená",J720,0)</f>
        <v>0</v>
      </c>
      <c r="BI720" s="144">
        <f>IF(N720="nulová",J720,0)</f>
        <v>0</v>
      </c>
      <c r="BJ720" s="17" t="s">
        <v>99</v>
      </c>
      <c r="BK720" s="144">
        <f>ROUND(I720*H720,2)</f>
        <v>0</v>
      </c>
      <c r="BL720" s="17" t="s">
        <v>269</v>
      </c>
      <c r="BM720" s="143" t="s">
        <v>1633</v>
      </c>
    </row>
    <row r="721" spans="2:65" s="12" customFormat="1">
      <c r="B721" s="145"/>
      <c r="D721" s="146" t="s">
        <v>175</v>
      </c>
      <c r="F721" s="148" t="s">
        <v>1634</v>
      </c>
      <c r="H721" s="149">
        <v>555.00300000000004</v>
      </c>
      <c r="I721" s="150"/>
      <c r="L721" s="145"/>
      <c r="M721" s="151"/>
      <c r="T721" s="152"/>
      <c r="AT721" s="147" t="s">
        <v>175</v>
      </c>
      <c r="AU721" s="147" t="s">
        <v>99</v>
      </c>
      <c r="AV721" s="12" t="s">
        <v>99</v>
      </c>
      <c r="AW721" s="12" t="s">
        <v>4</v>
      </c>
      <c r="AX721" s="12" t="s">
        <v>85</v>
      </c>
      <c r="AY721" s="147" t="s">
        <v>154</v>
      </c>
    </row>
    <row r="722" spans="2:65" s="1" customFormat="1" ht="24.15" customHeight="1">
      <c r="B722" s="32"/>
      <c r="C722" s="132" t="s">
        <v>1635</v>
      </c>
      <c r="D722" s="132" t="s">
        <v>156</v>
      </c>
      <c r="E722" s="133" t="s">
        <v>1636</v>
      </c>
      <c r="F722" s="134" t="s">
        <v>1637</v>
      </c>
      <c r="G722" s="135" t="s">
        <v>788</v>
      </c>
      <c r="H722" s="179"/>
      <c r="I722" s="137"/>
      <c r="J722" s="138">
        <f>ROUND(I722*H722,2)</f>
        <v>0</v>
      </c>
      <c r="K722" s="134" t="s">
        <v>160</v>
      </c>
      <c r="L722" s="32"/>
      <c r="M722" s="139" t="s">
        <v>1</v>
      </c>
      <c r="N722" s="140" t="s">
        <v>43</v>
      </c>
      <c r="P722" s="141">
        <f>O722*H722</f>
        <v>0</v>
      </c>
      <c r="Q722" s="141">
        <v>0</v>
      </c>
      <c r="R722" s="141">
        <f>Q722*H722</f>
        <v>0</v>
      </c>
      <c r="S722" s="141">
        <v>0</v>
      </c>
      <c r="T722" s="142">
        <f>S722*H722</f>
        <v>0</v>
      </c>
      <c r="AR722" s="143" t="s">
        <v>269</v>
      </c>
      <c r="AT722" s="143" t="s">
        <v>156</v>
      </c>
      <c r="AU722" s="143" t="s">
        <v>99</v>
      </c>
      <c r="AY722" s="17" t="s">
        <v>154</v>
      </c>
      <c r="BE722" s="144">
        <f>IF(N722="základní",J722,0)</f>
        <v>0</v>
      </c>
      <c r="BF722" s="144">
        <f>IF(N722="snížená",J722,0)</f>
        <v>0</v>
      </c>
      <c r="BG722" s="144">
        <f>IF(N722="zákl. přenesená",J722,0)</f>
        <v>0</v>
      </c>
      <c r="BH722" s="144">
        <f>IF(N722="sníž. přenesená",J722,0)</f>
        <v>0</v>
      </c>
      <c r="BI722" s="144">
        <f>IF(N722="nulová",J722,0)</f>
        <v>0</v>
      </c>
      <c r="BJ722" s="17" t="s">
        <v>99</v>
      </c>
      <c r="BK722" s="144">
        <f>ROUND(I722*H722,2)</f>
        <v>0</v>
      </c>
      <c r="BL722" s="17" t="s">
        <v>269</v>
      </c>
      <c r="BM722" s="143" t="s">
        <v>1638</v>
      </c>
    </row>
    <row r="723" spans="2:65" s="11" customFormat="1" ht="22.95" customHeight="1">
      <c r="B723" s="120"/>
      <c r="D723" s="121" t="s">
        <v>76</v>
      </c>
      <c r="E723" s="130" t="s">
        <v>1639</v>
      </c>
      <c r="F723" s="130" t="s">
        <v>1640</v>
      </c>
      <c r="I723" s="123"/>
      <c r="J723" s="131">
        <f>BK723</f>
        <v>0</v>
      </c>
      <c r="L723" s="120"/>
      <c r="M723" s="125"/>
      <c r="P723" s="126">
        <f>SUM(P724:P741)</f>
        <v>0</v>
      </c>
      <c r="R723" s="126">
        <f>SUM(R724:R741)</f>
        <v>1.6626581</v>
      </c>
      <c r="T723" s="127">
        <f>SUM(T724:T741)</f>
        <v>0</v>
      </c>
      <c r="AR723" s="121" t="s">
        <v>99</v>
      </c>
      <c r="AT723" s="128" t="s">
        <v>76</v>
      </c>
      <c r="AU723" s="128" t="s">
        <v>85</v>
      </c>
      <c r="AY723" s="121" t="s">
        <v>154</v>
      </c>
      <c r="BK723" s="129">
        <f>SUM(BK724:BK741)</f>
        <v>0</v>
      </c>
    </row>
    <row r="724" spans="2:65" s="1" customFormat="1" ht="16.5" customHeight="1">
      <c r="B724" s="32"/>
      <c r="C724" s="132" t="s">
        <v>1641</v>
      </c>
      <c r="D724" s="132" t="s">
        <v>156</v>
      </c>
      <c r="E724" s="133" t="s">
        <v>1642</v>
      </c>
      <c r="F724" s="134" t="s">
        <v>1643</v>
      </c>
      <c r="G724" s="135" t="s">
        <v>169</v>
      </c>
      <c r="H724" s="136">
        <v>570.68399999999997</v>
      </c>
      <c r="I724" s="137"/>
      <c r="J724" s="138">
        <f>ROUND(I724*H724,2)</f>
        <v>0</v>
      </c>
      <c r="K724" s="134" t="s">
        <v>160</v>
      </c>
      <c r="L724" s="32"/>
      <c r="M724" s="139" t="s">
        <v>1</v>
      </c>
      <c r="N724" s="140" t="s">
        <v>43</v>
      </c>
      <c r="P724" s="141">
        <f>O724*H724</f>
        <v>0</v>
      </c>
      <c r="Q724" s="141">
        <v>0</v>
      </c>
      <c r="R724" s="141">
        <f>Q724*H724</f>
        <v>0</v>
      </c>
      <c r="S724" s="141">
        <v>0</v>
      </c>
      <c r="T724" s="142">
        <f>S724*H724</f>
        <v>0</v>
      </c>
      <c r="AR724" s="143" t="s">
        <v>269</v>
      </c>
      <c r="AT724" s="143" t="s">
        <v>156</v>
      </c>
      <c r="AU724" s="143" t="s">
        <v>99</v>
      </c>
      <c r="AY724" s="17" t="s">
        <v>154</v>
      </c>
      <c r="BE724" s="144">
        <f>IF(N724="základní",J724,0)</f>
        <v>0</v>
      </c>
      <c r="BF724" s="144">
        <f>IF(N724="snížená",J724,0)</f>
        <v>0</v>
      </c>
      <c r="BG724" s="144">
        <f>IF(N724="zákl. přenesená",J724,0)</f>
        <v>0</v>
      </c>
      <c r="BH724" s="144">
        <f>IF(N724="sníž. přenesená",J724,0)</f>
        <v>0</v>
      </c>
      <c r="BI724" s="144">
        <f>IF(N724="nulová",J724,0)</f>
        <v>0</v>
      </c>
      <c r="BJ724" s="17" t="s">
        <v>99</v>
      </c>
      <c r="BK724" s="144">
        <f>ROUND(I724*H724,2)</f>
        <v>0</v>
      </c>
      <c r="BL724" s="17" t="s">
        <v>269</v>
      </c>
      <c r="BM724" s="143" t="s">
        <v>1644</v>
      </c>
    </row>
    <row r="725" spans="2:65" s="12" customFormat="1">
      <c r="B725" s="145"/>
      <c r="D725" s="146" t="s">
        <v>175</v>
      </c>
      <c r="E725" s="147" t="s">
        <v>1</v>
      </c>
      <c r="F725" s="148" t="s">
        <v>1645</v>
      </c>
      <c r="H725" s="149">
        <v>570.68399999999997</v>
      </c>
      <c r="I725" s="150"/>
      <c r="L725" s="145"/>
      <c r="M725" s="151"/>
      <c r="T725" s="152"/>
      <c r="AT725" s="147" t="s">
        <v>175</v>
      </c>
      <c r="AU725" s="147" t="s">
        <v>99</v>
      </c>
      <c r="AV725" s="12" t="s">
        <v>99</v>
      </c>
      <c r="AW725" s="12" t="s">
        <v>32</v>
      </c>
      <c r="AX725" s="12" t="s">
        <v>85</v>
      </c>
      <c r="AY725" s="147" t="s">
        <v>154</v>
      </c>
    </row>
    <row r="726" spans="2:65" s="1" customFormat="1" ht="16.5" customHeight="1">
      <c r="B726" s="32"/>
      <c r="C726" s="132" t="s">
        <v>1646</v>
      </c>
      <c r="D726" s="132" t="s">
        <v>156</v>
      </c>
      <c r="E726" s="133" t="s">
        <v>1647</v>
      </c>
      <c r="F726" s="134" t="s">
        <v>1648</v>
      </c>
      <c r="G726" s="135" t="s">
        <v>169</v>
      </c>
      <c r="H726" s="136">
        <v>66.135999999999996</v>
      </c>
      <c r="I726" s="137"/>
      <c r="J726" s="138">
        <f>ROUND(I726*H726,2)</f>
        <v>0</v>
      </c>
      <c r="K726" s="134" t="s">
        <v>160</v>
      </c>
      <c r="L726" s="32"/>
      <c r="M726" s="139" t="s">
        <v>1</v>
      </c>
      <c r="N726" s="140" t="s">
        <v>43</v>
      </c>
      <c r="P726" s="141">
        <f>O726*H726</f>
        <v>0</v>
      </c>
      <c r="Q726" s="141">
        <v>2.9999999999999997E-4</v>
      </c>
      <c r="R726" s="141">
        <f>Q726*H726</f>
        <v>1.9840799999999995E-2</v>
      </c>
      <c r="S726" s="141">
        <v>0</v>
      </c>
      <c r="T726" s="142">
        <f>S726*H726</f>
        <v>0</v>
      </c>
      <c r="AR726" s="143" t="s">
        <v>269</v>
      </c>
      <c r="AT726" s="143" t="s">
        <v>156</v>
      </c>
      <c r="AU726" s="143" t="s">
        <v>99</v>
      </c>
      <c r="AY726" s="17" t="s">
        <v>154</v>
      </c>
      <c r="BE726" s="144">
        <f>IF(N726="základní",J726,0)</f>
        <v>0</v>
      </c>
      <c r="BF726" s="144">
        <f>IF(N726="snížená",J726,0)</f>
        <v>0</v>
      </c>
      <c r="BG726" s="144">
        <f>IF(N726="zákl. přenesená",J726,0)</f>
        <v>0</v>
      </c>
      <c r="BH726" s="144">
        <f>IF(N726="sníž. přenesená",J726,0)</f>
        <v>0</v>
      </c>
      <c r="BI726" s="144">
        <f>IF(N726="nulová",J726,0)</f>
        <v>0</v>
      </c>
      <c r="BJ726" s="17" t="s">
        <v>99</v>
      </c>
      <c r="BK726" s="144">
        <f>ROUND(I726*H726,2)</f>
        <v>0</v>
      </c>
      <c r="BL726" s="17" t="s">
        <v>269</v>
      </c>
      <c r="BM726" s="143" t="s">
        <v>1649</v>
      </c>
    </row>
    <row r="727" spans="2:65" s="12" customFormat="1">
      <c r="B727" s="145"/>
      <c r="D727" s="146" t="s">
        <v>175</v>
      </c>
      <c r="E727" s="147" t="s">
        <v>1</v>
      </c>
      <c r="F727" s="148" t="s">
        <v>1650</v>
      </c>
      <c r="H727" s="149">
        <v>66.135999999999996</v>
      </c>
      <c r="I727" s="150"/>
      <c r="L727" s="145"/>
      <c r="M727" s="151"/>
      <c r="T727" s="152"/>
      <c r="AT727" s="147" t="s">
        <v>175</v>
      </c>
      <c r="AU727" s="147" t="s">
        <v>99</v>
      </c>
      <c r="AV727" s="12" t="s">
        <v>99</v>
      </c>
      <c r="AW727" s="12" t="s">
        <v>32</v>
      </c>
      <c r="AX727" s="12" t="s">
        <v>85</v>
      </c>
      <c r="AY727" s="147" t="s">
        <v>154</v>
      </c>
    </row>
    <row r="728" spans="2:65" s="1" customFormat="1" ht="24.15" customHeight="1">
      <c r="B728" s="32"/>
      <c r="C728" s="132" t="s">
        <v>1651</v>
      </c>
      <c r="D728" s="132" t="s">
        <v>156</v>
      </c>
      <c r="E728" s="133" t="s">
        <v>1652</v>
      </c>
      <c r="F728" s="134" t="s">
        <v>1653</v>
      </c>
      <c r="G728" s="135" t="s">
        <v>169</v>
      </c>
      <c r="H728" s="136">
        <v>256.16300000000001</v>
      </c>
      <c r="I728" s="137"/>
      <c r="J728" s="138">
        <f>ROUND(I728*H728,2)</f>
        <v>0</v>
      </c>
      <c r="K728" s="134" t="s">
        <v>160</v>
      </c>
      <c r="L728" s="32"/>
      <c r="M728" s="139" t="s">
        <v>1</v>
      </c>
      <c r="N728" s="140" t="s">
        <v>43</v>
      </c>
      <c r="P728" s="141">
        <f>O728*H728</f>
        <v>0</v>
      </c>
      <c r="Q728" s="141">
        <v>1.5E-3</v>
      </c>
      <c r="R728" s="141">
        <f>Q728*H728</f>
        <v>0.38424450000000004</v>
      </c>
      <c r="S728" s="141">
        <v>0</v>
      </c>
      <c r="T728" s="142">
        <f>S728*H728</f>
        <v>0</v>
      </c>
      <c r="AR728" s="143" t="s">
        <v>269</v>
      </c>
      <c r="AT728" s="143" t="s">
        <v>156</v>
      </c>
      <c r="AU728" s="143" t="s">
        <v>99</v>
      </c>
      <c r="AY728" s="17" t="s">
        <v>154</v>
      </c>
      <c r="BE728" s="144">
        <f>IF(N728="základní",J728,0)</f>
        <v>0</v>
      </c>
      <c r="BF728" s="144">
        <f>IF(N728="snížená",J728,0)</f>
        <v>0</v>
      </c>
      <c r="BG728" s="144">
        <f>IF(N728="zákl. přenesená",J728,0)</f>
        <v>0</v>
      </c>
      <c r="BH728" s="144">
        <f>IF(N728="sníž. přenesená",J728,0)</f>
        <v>0</v>
      </c>
      <c r="BI728" s="144">
        <f>IF(N728="nulová",J728,0)</f>
        <v>0</v>
      </c>
      <c r="BJ728" s="17" t="s">
        <v>99</v>
      </c>
      <c r="BK728" s="144">
        <f>ROUND(I728*H728,2)</f>
        <v>0</v>
      </c>
      <c r="BL728" s="17" t="s">
        <v>269</v>
      </c>
      <c r="BM728" s="143" t="s">
        <v>1654</v>
      </c>
    </row>
    <row r="729" spans="2:65" s="14" customFormat="1">
      <c r="B729" s="173"/>
      <c r="D729" s="146" t="s">
        <v>175</v>
      </c>
      <c r="E729" s="174" t="s">
        <v>1</v>
      </c>
      <c r="F729" s="175" t="s">
        <v>1655</v>
      </c>
      <c r="H729" s="174" t="s">
        <v>1</v>
      </c>
      <c r="I729" s="176"/>
      <c r="L729" s="173"/>
      <c r="M729" s="177"/>
      <c r="T729" s="178"/>
      <c r="AT729" s="174" t="s">
        <v>175</v>
      </c>
      <c r="AU729" s="174" t="s">
        <v>99</v>
      </c>
      <c r="AV729" s="14" t="s">
        <v>85</v>
      </c>
      <c r="AW729" s="14" t="s">
        <v>32</v>
      </c>
      <c r="AX729" s="14" t="s">
        <v>77</v>
      </c>
      <c r="AY729" s="174" t="s">
        <v>154</v>
      </c>
    </row>
    <row r="730" spans="2:65" s="12" customFormat="1" ht="20.399999999999999">
      <c r="B730" s="145"/>
      <c r="D730" s="146" t="s">
        <v>175</v>
      </c>
      <c r="E730" s="147" t="s">
        <v>1</v>
      </c>
      <c r="F730" s="148" t="s">
        <v>1630</v>
      </c>
      <c r="H730" s="149">
        <v>167.75</v>
      </c>
      <c r="I730" s="150"/>
      <c r="L730" s="145"/>
      <c r="M730" s="151"/>
      <c r="T730" s="152"/>
      <c r="AT730" s="147" t="s">
        <v>175</v>
      </c>
      <c r="AU730" s="147" t="s">
        <v>99</v>
      </c>
      <c r="AV730" s="12" t="s">
        <v>99</v>
      </c>
      <c r="AW730" s="12" t="s">
        <v>32</v>
      </c>
      <c r="AX730" s="12" t="s">
        <v>77</v>
      </c>
      <c r="AY730" s="147" t="s">
        <v>154</v>
      </c>
    </row>
    <row r="731" spans="2:65" s="12" customFormat="1">
      <c r="B731" s="145"/>
      <c r="D731" s="146" t="s">
        <v>175</v>
      </c>
      <c r="E731" s="147" t="s">
        <v>1</v>
      </c>
      <c r="F731" s="148" t="s">
        <v>1631</v>
      </c>
      <c r="H731" s="149">
        <v>88.412999999999997</v>
      </c>
      <c r="I731" s="150"/>
      <c r="L731" s="145"/>
      <c r="M731" s="151"/>
      <c r="T731" s="152"/>
      <c r="AT731" s="147" t="s">
        <v>175</v>
      </c>
      <c r="AU731" s="147" t="s">
        <v>99</v>
      </c>
      <c r="AV731" s="12" t="s">
        <v>99</v>
      </c>
      <c r="AW731" s="12" t="s">
        <v>32</v>
      </c>
      <c r="AX731" s="12" t="s">
        <v>77</v>
      </c>
      <c r="AY731" s="147" t="s">
        <v>154</v>
      </c>
    </row>
    <row r="732" spans="2:65" s="13" customFormat="1">
      <c r="B732" s="153"/>
      <c r="D732" s="146" t="s">
        <v>175</v>
      </c>
      <c r="E732" s="154" t="s">
        <v>1</v>
      </c>
      <c r="F732" s="155" t="s">
        <v>177</v>
      </c>
      <c r="H732" s="156">
        <v>256.16300000000001</v>
      </c>
      <c r="I732" s="157"/>
      <c r="L732" s="153"/>
      <c r="M732" s="158"/>
      <c r="T732" s="159"/>
      <c r="AT732" s="154" t="s">
        <v>175</v>
      </c>
      <c r="AU732" s="154" t="s">
        <v>99</v>
      </c>
      <c r="AV732" s="13" t="s">
        <v>161</v>
      </c>
      <c r="AW732" s="13" t="s">
        <v>32</v>
      </c>
      <c r="AX732" s="13" t="s">
        <v>85</v>
      </c>
      <c r="AY732" s="154" t="s">
        <v>154</v>
      </c>
    </row>
    <row r="733" spans="2:65" s="1" customFormat="1" ht="24.15" customHeight="1">
      <c r="B733" s="32"/>
      <c r="C733" s="132" t="s">
        <v>1656</v>
      </c>
      <c r="D733" s="132" t="s">
        <v>156</v>
      </c>
      <c r="E733" s="133" t="s">
        <v>1657</v>
      </c>
      <c r="F733" s="134" t="s">
        <v>1658</v>
      </c>
      <c r="G733" s="135" t="s">
        <v>169</v>
      </c>
      <c r="H733" s="136">
        <v>66.135999999999996</v>
      </c>
      <c r="I733" s="137"/>
      <c r="J733" s="138">
        <f>ROUND(I733*H733,2)</f>
        <v>0</v>
      </c>
      <c r="K733" s="134" t="s">
        <v>160</v>
      </c>
      <c r="L733" s="32"/>
      <c r="M733" s="139" t="s">
        <v>1</v>
      </c>
      <c r="N733" s="140" t="s">
        <v>43</v>
      </c>
      <c r="P733" s="141">
        <f>O733*H733</f>
        <v>0</v>
      </c>
      <c r="Q733" s="141">
        <v>6.0000000000000001E-3</v>
      </c>
      <c r="R733" s="141">
        <f>Q733*H733</f>
        <v>0.396816</v>
      </c>
      <c r="S733" s="141">
        <v>0</v>
      </c>
      <c r="T733" s="142">
        <f>S733*H733</f>
        <v>0</v>
      </c>
      <c r="AR733" s="143" t="s">
        <v>269</v>
      </c>
      <c r="AT733" s="143" t="s">
        <v>156</v>
      </c>
      <c r="AU733" s="143" t="s">
        <v>99</v>
      </c>
      <c r="AY733" s="17" t="s">
        <v>154</v>
      </c>
      <c r="BE733" s="144">
        <f>IF(N733="základní",J733,0)</f>
        <v>0</v>
      </c>
      <c r="BF733" s="144">
        <f>IF(N733="snížená",J733,0)</f>
        <v>0</v>
      </c>
      <c r="BG733" s="144">
        <f>IF(N733="zákl. přenesená",J733,0)</f>
        <v>0</v>
      </c>
      <c r="BH733" s="144">
        <f>IF(N733="sníž. přenesená",J733,0)</f>
        <v>0</v>
      </c>
      <c r="BI733" s="144">
        <f>IF(N733="nulová",J733,0)</f>
        <v>0</v>
      </c>
      <c r="BJ733" s="17" t="s">
        <v>99</v>
      </c>
      <c r="BK733" s="144">
        <f>ROUND(I733*H733,2)</f>
        <v>0</v>
      </c>
      <c r="BL733" s="17" t="s">
        <v>269</v>
      </c>
      <c r="BM733" s="143" t="s">
        <v>1659</v>
      </c>
    </row>
    <row r="734" spans="2:65" s="12" customFormat="1" ht="20.399999999999999">
      <c r="B734" s="145"/>
      <c r="D734" s="146" t="s">
        <v>175</v>
      </c>
      <c r="E734" s="147" t="s">
        <v>1</v>
      </c>
      <c r="F734" s="148" t="s">
        <v>1660</v>
      </c>
      <c r="H734" s="149">
        <v>66.135999999999996</v>
      </c>
      <c r="I734" s="150"/>
      <c r="L734" s="145"/>
      <c r="M734" s="151"/>
      <c r="T734" s="152"/>
      <c r="AT734" s="147" t="s">
        <v>175</v>
      </c>
      <c r="AU734" s="147" t="s">
        <v>99</v>
      </c>
      <c r="AV734" s="12" t="s">
        <v>99</v>
      </c>
      <c r="AW734" s="12" t="s">
        <v>32</v>
      </c>
      <c r="AX734" s="12" t="s">
        <v>77</v>
      </c>
      <c r="AY734" s="147" t="s">
        <v>154</v>
      </c>
    </row>
    <row r="735" spans="2:65" s="14" customFormat="1">
      <c r="B735" s="173"/>
      <c r="D735" s="146" t="s">
        <v>175</v>
      </c>
      <c r="E735" s="174" t="s">
        <v>1</v>
      </c>
      <c r="F735" s="175" t="s">
        <v>1661</v>
      </c>
      <c r="H735" s="174" t="s">
        <v>1</v>
      </c>
      <c r="I735" s="176"/>
      <c r="L735" s="173"/>
      <c r="M735" s="177"/>
      <c r="T735" s="178"/>
      <c r="AT735" s="174" t="s">
        <v>175</v>
      </c>
      <c r="AU735" s="174" t="s">
        <v>99</v>
      </c>
      <c r="AV735" s="14" t="s">
        <v>85</v>
      </c>
      <c r="AW735" s="14" t="s">
        <v>32</v>
      </c>
      <c r="AX735" s="14" t="s">
        <v>77</v>
      </c>
      <c r="AY735" s="174" t="s">
        <v>154</v>
      </c>
    </row>
    <row r="736" spans="2:65" s="13" customFormat="1">
      <c r="B736" s="153"/>
      <c r="D736" s="146" t="s">
        <v>175</v>
      </c>
      <c r="E736" s="154" t="s">
        <v>1</v>
      </c>
      <c r="F736" s="155" t="s">
        <v>177</v>
      </c>
      <c r="H736" s="156">
        <v>66.135999999999996</v>
      </c>
      <c r="I736" s="157"/>
      <c r="L736" s="153"/>
      <c r="M736" s="158"/>
      <c r="T736" s="159"/>
      <c r="AT736" s="154" t="s">
        <v>175</v>
      </c>
      <c r="AU736" s="154" t="s">
        <v>99</v>
      </c>
      <c r="AV736" s="13" t="s">
        <v>161</v>
      </c>
      <c r="AW736" s="13" t="s">
        <v>32</v>
      </c>
      <c r="AX736" s="13" t="s">
        <v>85</v>
      </c>
      <c r="AY736" s="154" t="s">
        <v>154</v>
      </c>
    </row>
    <row r="737" spans="2:65" s="1" customFormat="1" ht="16.5" customHeight="1">
      <c r="B737" s="32"/>
      <c r="C737" s="160" t="s">
        <v>1662</v>
      </c>
      <c r="D737" s="160" t="s">
        <v>270</v>
      </c>
      <c r="E737" s="161" t="s">
        <v>1663</v>
      </c>
      <c r="F737" s="162" t="s">
        <v>1664</v>
      </c>
      <c r="G737" s="163" t="s">
        <v>169</v>
      </c>
      <c r="H737" s="164">
        <v>72.75</v>
      </c>
      <c r="I737" s="165"/>
      <c r="J737" s="166">
        <f>ROUND(I737*H737,2)</f>
        <v>0</v>
      </c>
      <c r="K737" s="162" t="s">
        <v>160</v>
      </c>
      <c r="L737" s="167"/>
      <c r="M737" s="168" t="s">
        <v>1</v>
      </c>
      <c r="N737" s="169" t="s">
        <v>43</v>
      </c>
      <c r="P737" s="141">
        <f>O737*H737</f>
        <v>0</v>
      </c>
      <c r="Q737" s="141">
        <v>1.18E-2</v>
      </c>
      <c r="R737" s="141">
        <f>Q737*H737</f>
        <v>0.85844999999999994</v>
      </c>
      <c r="S737" s="141">
        <v>0</v>
      </c>
      <c r="T737" s="142">
        <f>S737*H737</f>
        <v>0</v>
      </c>
      <c r="AR737" s="143" t="s">
        <v>355</v>
      </c>
      <c r="AT737" s="143" t="s">
        <v>270</v>
      </c>
      <c r="AU737" s="143" t="s">
        <v>99</v>
      </c>
      <c r="AY737" s="17" t="s">
        <v>154</v>
      </c>
      <c r="BE737" s="144">
        <f>IF(N737="základní",J737,0)</f>
        <v>0</v>
      </c>
      <c r="BF737" s="144">
        <f>IF(N737="snížená",J737,0)</f>
        <v>0</v>
      </c>
      <c r="BG737" s="144">
        <f>IF(N737="zákl. přenesená",J737,0)</f>
        <v>0</v>
      </c>
      <c r="BH737" s="144">
        <f>IF(N737="sníž. přenesená",J737,0)</f>
        <v>0</v>
      </c>
      <c r="BI737" s="144">
        <f>IF(N737="nulová",J737,0)</f>
        <v>0</v>
      </c>
      <c r="BJ737" s="17" t="s">
        <v>99</v>
      </c>
      <c r="BK737" s="144">
        <f>ROUND(I737*H737,2)</f>
        <v>0</v>
      </c>
      <c r="BL737" s="17" t="s">
        <v>269</v>
      </c>
      <c r="BM737" s="143" t="s">
        <v>1665</v>
      </c>
    </row>
    <row r="738" spans="2:65" s="12" customFormat="1">
      <c r="B738" s="145"/>
      <c r="D738" s="146" t="s">
        <v>175</v>
      </c>
      <c r="E738" s="147" t="s">
        <v>1</v>
      </c>
      <c r="F738" s="148" t="s">
        <v>1666</v>
      </c>
      <c r="H738" s="149">
        <v>72.75</v>
      </c>
      <c r="I738" s="150"/>
      <c r="L738" s="145"/>
      <c r="M738" s="151"/>
      <c r="T738" s="152"/>
      <c r="AT738" s="147" t="s">
        <v>175</v>
      </c>
      <c r="AU738" s="147" t="s">
        <v>99</v>
      </c>
      <c r="AV738" s="12" t="s">
        <v>99</v>
      </c>
      <c r="AW738" s="12" t="s">
        <v>32</v>
      </c>
      <c r="AX738" s="12" t="s">
        <v>85</v>
      </c>
      <c r="AY738" s="147" t="s">
        <v>154</v>
      </c>
    </row>
    <row r="739" spans="2:65" s="1" customFormat="1" ht="37.950000000000003" customHeight="1">
      <c r="B739" s="32"/>
      <c r="C739" s="132" t="s">
        <v>1667</v>
      </c>
      <c r="D739" s="132" t="s">
        <v>156</v>
      </c>
      <c r="E739" s="133" t="s">
        <v>1668</v>
      </c>
      <c r="F739" s="134" t="s">
        <v>1669</v>
      </c>
      <c r="G739" s="135" t="s">
        <v>169</v>
      </c>
      <c r="H739" s="136">
        <v>66.135999999999996</v>
      </c>
      <c r="I739" s="137"/>
      <c r="J739" s="138">
        <f>ROUND(I739*H739,2)</f>
        <v>0</v>
      </c>
      <c r="K739" s="134" t="s">
        <v>1</v>
      </c>
      <c r="L739" s="32"/>
      <c r="M739" s="139" t="s">
        <v>1</v>
      </c>
      <c r="N739" s="140" t="s">
        <v>43</v>
      </c>
      <c r="P739" s="141">
        <f>O739*H739</f>
        <v>0</v>
      </c>
      <c r="Q739" s="141">
        <v>0</v>
      </c>
      <c r="R739" s="141">
        <f>Q739*H739</f>
        <v>0</v>
      </c>
      <c r="S739" s="141">
        <v>0</v>
      </c>
      <c r="T739" s="142">
        <f>S739*H739</f>
        <v>0</v>
      </c>
      <c r="AR739" s="143" t="s">
        <v>269</v>
      </c>
      <c r="AT739" s="143" t="s">
        <v>156</v>
      </c>
      <c r="AU739" s="143" t="s">
        <v>99</v>
      </c>
      <c r="AY739" s="17" t="s">
        <v>154</v>
      </c>
      <c r="BE739" s="144">
        <f>IF(N739="základní",J739,0)</f>
        <v>0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7" t="s">
        <v>99</v>
      </c>
      <c r="BK739" s="144">
        <f>ROUND(I739*H739,2)</f>
        <v>0</v>
      </c>
      <c r="BL739" s="17" t="s">
        <v>269</v>
      </c>
      <c r="BM739" s="143" t="s">
        <v>1670</v>
      </c>
    </row>
    <row r="740" spans="2:65" s="1" customFormat="1" ht="24.15" customHeight="1">
      <c r="B740" s="32"/>
      <c r="C740" s="132" t="s">
        <v>1671</v>
      </c>
      <c r="D740" s="132" t="s">
        <v>156</v>
      </c>
      <c r="E740" s="133" t="s">
        <v>1672</v>
      </c>
      <c r="F740" s="134" t="s">
        <v>1673</v>
      </c>
      <c r="G740" s="135" t="s">
        <v>169</v>
      </c>
      <c r="H740" s="136">
        <v>66.135999999999996</v>
      </c>
      <c r="I740" s="137"/>
      <c r="J740" s="138">
        <f>ROUND(I740*H740,2)</f>
        <v>0</v>
      </c>
      <c r="K740" s="134" t="s">
        <v>160</v>
      </c>
      <c r="L740" s="32"/>
      <c r="M740" s="139" t="s">
        <v>1</v>
      </c>
      <c r="N740" s="140" t="s">
        <v>43</v>
      </c>
      <c r="P740" s="141">
        <f>O740*H740</f>
        <v>0</v>
      </c>
      <c r="Q740" s="141">
        <v>5.0000000000000002E-5</v>
      </c>
      <c r="R740" s="141">
        <f>Q740*H740</f>
        <v>3.3067999999999999E-3</v>
      </c>
      <c r="S740" s="141">
        <v>0</v>
      </c>
      <c r="T740" s="142">
        <f>S740*H740</f>
        <v>0</v>
      </c>
      <c r="AR740" s="143" t="s">
        <v>269</v>
      </c>
      <c r="AT740" s="143" t="s">
        <v>156</v>
      </c>
      <c r="AU740" s="143" t="s">
        <v>99</v>
      </c>
      <c r="AY740" s="17" t="s">
        <v>154</v>
      </c>
      <c r="BE740" s="144">
        <f>IF(N740="základní",J740,0)</f>
        <v>0</v>
      </c>
      <c r="BF740" s="144">
        <f>IF(N740="snížená",J740,0)</f>
        <v>0</v>
      </c>
      <c r="BG740" s="144">
        <f>IF(N740="zákl. přenesená",J740,0)</f>
        <v>0</v>
      </c>
      <c r="BH740" s="144">
        <f>IF(N740="sníž. přenesená",J740,0)</f>
        <v>0</v>
      </c>
      <c r="BI740" s="144">
        <f>IF(N740="nulová",J740,0)</f>
        <v>0</v>
      </c>
      <c r="BJ740" s="17" t="s">
        <v>99</v>
      </c>
      <c r="BK740" s="144">
        <f>ROUND(I740*H740,2)</f>
        <v>0</v>
      </c>
      <c r="BL740" s="17" t="s">
        <v>269</v>
      </c>
      <c r="BM740" s="143" t="s">
        <v>1674</v>
      </c>
    </row>
    <row r="741" spans="2:65" s="1" customFormat="1" ht="24.15" customHeight="1">
      <c r="B741" s="32"/>
      <c r="C741" s="132" t="s">
        <v>1675</v>
      </c>
      <c r="D741" s="132" t="s">
        <v>156</v>
      </c>
      <c r="E741" s="133" t="s">
        <v>1676</v>
      </c>
      <c r="F741" s="134" t="s">
        <v>1677</v>
      </c>
      <c r="G741" s="135" t="s">
        <v>788</v>
      </c>
      <c r="H741" s="179"/>
      <c r="I741" s="137"/>
      <c r="J741" s="138">
        <f>ROUND(I741*H741,2)</f>
        <v>0</v>
      </c>
      <c r="K741" s="134" t="s">
        <v>160</v>
      </c>
      <c r="L741" s="32"/>
      <c r="M741" s="139" t="s">
        <v>1</v>
      </c>
      <c r="N741" s="140" t="s">
        <v>43</v>
      </c>
      <c r="P741" s="141">
        <f>O741*H741</f>
        <v>0</v>
      </c>
      <c r="Q741" s="141">
        <v>0</v>
      </c>
      <c r="R741" s="141">
        <f>Q741*H741</f>
        <v>0</v>
      </c>
      <c r="S741" s="141">
        <v>0</v>
      </c>
      <c r="T741" s="142">
        <f>S741*H741</f>
        <v>0</v>
      </c>
      <c r="AR741" s="143" t="s">
        <v>269</v>
      </c>
      <c r="AT741" s="143" t="s">
        <v>156</v>
      </c>
      <c r="AU741" s="143" t="s">
        <v>99</v>
      </c>
      <c r="AY741" s="17" t="s">
        <v>154</v>
      </c>
      <c r="BE741" s="144">
        <f>IF(N741="základní",J741,0)</f>
        <v>0</v>
      </c>
      <c r="BF741" s="144">
        <f>IF(N741="snížená",J741,0)</f>
        <v>0</v>
      </c>
      <c r="BG741" s="144">
        <f>IF(N741="zákl. přenesená",J741,0)</f>
        <v>0</v>
      </c>
      <c r="BH741" s="144">
        <f>IF(N741="sníž. přenesená",J741,0)</f>
        <v>0</v>
      </c>
      <c r="BI741" s="144">
        <f>IF(N741="nulová",J741,0)</f>
        <v>0</v>
      </c>
      <c r="BJ741" s="17" t="s">
        <v>99</v>
      </c>
      <c r="BK741" s="144">
        <f>ROUND(I741*H741,2)</f>
        <v>0</v>
      </c>
      <c r="BL741" s="17" t="s">
        <v>269</v>
      </c>
      <c r="BM741" s="143" t="s">
        <v>1678</v>
      </c>
    </row>
    <row r="742" spans="2:65" s="11" customFormat="1" ht="22.95" customHeight="1">
      <c r="B742" s="120"/>
      <c r="D742" s="121" t="s">
        <v>76</v>
      </c>
      <c r="E742" s="130" t="s">
        <v>1679</v>
      </c>
      <c r="F742" s="130" t="s">
        <v>1680</v>
      </c>
      <c r="I742" s="123"/>
      <c r="J742" s="131">
        <f>BK742</f>
        <v>0</v>
      </c>
      <c r="L742" s="120"/>
      <c r="M742" s="125"/>
      <c r="P742" s="126">
        <f>SUM(P743:P751)</f>
        <v>0</v>
      </c>
      <c r="R742" s="126">
        <f>SUM(R743:R751)</f>
        <v>1.5581999999999999E-2</v>
      </c>
      <c r="T742" s="127">
        <f>SUM(T743:T751)</f>
        <v>0</v>
      </c>
      <c r="AR742" s="121" t="s">
        <v>99</v>
      </c>
      <c r="AT742" s="128" t="s">
        <v>76</v>
      </c>
      <c r="AU742" s="128" t="s">
        <v>85</v>
      </c>
      <c r="AY742" s="121" t="s">
        <v>154</v>
      </c>
      <c r="BK742" s="129">
        <f>SUM(BK743:BK751)</f>
        <v>0</v>
      </c>
    </row>
    <row r="743" spans="2:65" s="1" customFormat="1" ht="16.5" customHeight="1">
      <c r="B743" s="32"/>
      <c r="C743" s="132" t="s">
        <v>1681</v>
      </c>
      <c r="D743" s="132" t="s">
        <v>156</v>
      </c>
      <c r="E743" s="133" t="s">
        <v>1682</v>
      </c>
      <c r="F743" s="134" t="s">
        <v>1683</v>
      </c>
      <c r="G743" s="135" t="s">
        <v>169</v>
      </c>
      <c r="H743" s="136">
        <v>111.3</v>
      </c>
      <c r="I743" s="137"/>
      <c r="J743" s="138">
        <f>ROUND(I743*H743,2)</f>
        <v>0</v>
      </c>
      <c r="K743" s="134" t="s">
        <v>1</v>
      </c>
      <c r="L743" s="32"/>
      <c r="M743" s="139" t="s">
        <v>1</v>
      </c>
      <c r="N743" s="140" t="s">
        <v>43</v>
      </c>
      <c r="P743" s="141">
        <f>O743*H743</f>
        <v>0</v>
      </c>
      <c r="Q743" s="141">
        <v>1.3999999999999999E-4</v>
      </c>
      <c r="R743" s="141">
        <f>Q743*H743</f>
        <v>1.5581999999999999E-2</v>
      </c>
      <c r="S743" s="141">
        <v>0</v>
      </c>
      <c r="T743" s="142">
        <f>S743*H743</f>
        <v>0</v>
      </c>
      <c r="AR743" s="143" t="s">
        <v>269</v>
      </c>
      <c r="AT743" s="143" t="s">
        <v>156</v>
      </c>
      <c r="AU743" s="143" t="s">
        <v>99</v>
      </c>
      <c r="AY743" s="17" t="s">
        <v>154</v>
      </c>
      <c r="BE743" s="144">
        <f>IF(N743="základní",J743,0)</f>
        <v>0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7" t="s">
        <v>99</v>
      </c>
      <c r="BK743" s="144">
        <f>ROUND(I743*H743,2)</f>
        <v>0</v>
      </c>
      <c r="BL743" s="17" t="s">
        <v>269</v>
      </c>
      <c r="BM743" s="143" t="s">
        <v>1684</v>
      </c>
    </row>
    <row r="744" spans="2:65" s="14" customFormat="1" ht="20.399999999999999">
      <c r="B744" s="173"/>
      <c r="D744" s="146" t="s">
        <v>175</v>
      </c>
      <c r="E744" s="174" t="s">
        <v>1</v>
      </c>
      <c r="F744" s="175" t="s">
        <v>1685</v>
      </c>
      <c r="H744" s="174" t="s">
        <v>1</v>
      </c>
      <c r="I744" s="176"/>
      <c r="L744" s="173"/>
      <c r="M744" s="177"/>
      <c r="T744" s="178"/>
      <c r="AT744" s="174" t="s">
        <v>175</v>
      </c>
      <c r="AU744" s="174" t="s">
        <v>99</v>
      </c>
      <c r="AV744" s="14" t="s">
        <v>85</v>
      </c>
      <c r="AW744" s="14" t="s">
        <v>32</v>
      </c>
      <c r="AX744" s="14" t="s">
        <v>77</v>
      </c>
      <c r="AY744" s="174" t="s">
        <v>154</v>
      </c>
    </row>
    <row r="745" spans="2:65" s="12" customFormat="1">
      <c r="B745" s="145"/>
      <c r="D745" s="146" t="s">
        <v>175</v>
      </c>
      <c r="E745" s="147" t="s">
        <v>1</v>
      </c>
      <c r="F745" s="148" t="s">
        <v>1686</v>
      </c>
      <c r="H745" s="149">
        <v>29.64</v>
      </c>
      <c r="I745" s="150"/>
      <c r="L745" s="145"/>
      <c r="M745" s="151"/>
      <c r="T745" s="152"/>
      <c r="AT745" s="147" t="s">
        <v>175</v>
      </c>
      <c r="AU745" s="147" t="s">
        <v>99</v>
      </c>
      <c r="AV745" s="12" t="s">
        <v>99</v>
      </c>
      <c r="AW745" s="12" t="s">
        <v>32</v>
      </c>
      <c r="AX745" s="12" t="s">
        <v>77</v>
      </c>
      <c r="AY745" s="147" t="s">
        <v>154</v>
      </c>
    </row>
    <row r="746" spans="2:65" s="12" customFormat="1">
      <c r="B746" s="145"/>
      <c r="D746" s="146" t="s">
        <v>175</v>
      </c>
      <c r="E746" s="147" t="s">
        <v>1</v>
      </c>
      <c r="F746" s="148" t="s">
        <v>1687</v>
      </c>
      <c r="H746" s="149">
        <v>41.04</v>
      </c>
      <c r="I746" s="150"/>
      <c r="L746" s="145"/>
      <c r="M746" s="151"/>
      <c r="T746" s="152"/>
      <c r="AT746" s="147" t="s">
        <v>175</v>
      </c>
      <c r="AU746" s="147" t="s">
        <v>99</v>
      </c>
      <c r="AV746" s="12" t="s">
        <v>99</v>
      </c>
      <c r="AW746" s="12" t="s">
        <v>32</v>
      </c>
      <c r="AX746" s="12" t="s">
        <v>77</v>
      </c>
      <c r="AY746" s="147" t="s">
        <v>154</v>
      </c>
    </row>
    <row r="747" spans="2:65" s="12" customFormat="1">
      <c r="B747" s="145"/>
      <c r="D747" s="146" t="s">
        <v>175</v>
      </c>
      <c r="E747" s="147" t="s">
        <v>1</v>
      </c>
      <c r="F747" s="148" t="s">
        <v>1688</v>
      </c>
      <c r="H747" s="149">
        <v>21.2</v>
      </c>
      <c r="I747" s="150"/>
      <c r="L747" s="145"/>
      <c r="M747" s="151"/>
      <c r="T747" s="152"/>
      <c r="AT747" s="147" t="s">
        <v>175</v>
      </c>
      <c r="AU747" s="147" t="s">
        <v>99</v>
      </c>
      <c r="AV747" s="12" t="s">
        <v>99</v>
      </c>
      <c r="AW747" s="12" t="s">
        <v>32</v>
      </c>
      <c r="AX747" s="12" t="s">
        <v>77</v>
      </c>
      <c r="AY747" s="147" t="s">
        <v>154</v>
      </c>
    </row>
    <row r="748" spans="2:65" s="12" customFormat="1">
      <c r="B748" s="145"/>
      <c r="D748" s="146" t="s">
        <v>175</v>
      </c>
      <c r="E748" s="147" t="s">
        <v>1</v>
      </c>
      <c r="F748" s="148" t="s">
        <v>1689</v>
      </c>
      <c r="H748" s="149">
        <v>2.06</v>
      </c>
      <c r="I748" s="150"/>
      <c r="L748" s="145"/>
      <c r="M748" s="151"/>
      <c r="T748" s="152"/>
      <c r="AT748" s="147" t="s">
        <v>175</v>
      </c>
      <c r="AU748" s="147" t="s">
        <v>99</v>
      </c>
      <c r="AV748" s="12" t="s">
        <v>99</v>
      </c>
      <c r="AW748" s="12" t="s">
        <v>32</v>
      </c>
      <c r="AX748" s="12" t="s">
        <v>77</v>
      </c>
      <c r="AY748" s="147" t="s">
        <v>154</v>
      </c>
    </row>
    <row r="749" spans="2:65" s="12" customFormat="1">
      <c r="B749" s="145"/>
      <c r="D749" s="146" t="s">
        <v>175</v>
      </c>
      <c r="E749" s="147" t="s">
        <v>1</v>
      </c>
      <c r="F749" s="148" t="s">
        <v>1690</v>
      </c>
      <c r="H749" s="149">
        <v>15.12</v>
      </c>
      <c r="I749" s="150"/>
      <c r="L749" s="145"/>
      <c r="M749" s="151"/>
      <c r="T749" s="152"/>
      <c r="AT749" s="147" t="s">
        <v>175</v>
      </c>
      <c r="AU749" s="147" t="s">
        <v>99</v>
      </c>
      <c r="AV749" s="12" t="s">
        <v>99</v>
      </c>
      <c r="AW749" s="12" t="s">
        <v>32</v>
      </c>
      <c r="AX749" s="12" t="s">
        <v>77</v>
      </c>
      <c r="AY749" s="147" t="s">
        <v>154</v>
      </c>
    </row>
    <row r="750" spans="2:65" s="12" customFormat="1">
      <c r="B750" s="145"/>
      <c r="D750" s="146" t="s">
        <v>175</v>
      </c>
      <c r="E750" s="147" t="s">
        <v>1</v>
      </c>
      <c r="F750" s="148" t="s">
        <v>1691</v>
      </c>
      <c r="H750" s="149">
        <v>2.2400000000000002</v>
      </c>
      <c r="I750" s="150"/>
      <c r="L750" s="145"/>
      <c r="M750" s="151"/>
      <c r="T750" s="152"/>
      <c r="AT750" s="147" t="s">
        <v>175</v>
      </c>
      <c r="AU750" s="147" t="s">
        <v>99</v>
      </c>
      <c r="AV750" s="12" t="s">
        <v>99</v>
      </c>
      <c r="AW750" s="12" t="s">
        <v>32</v>
      </c>
      <c r="AX750" s="12" t="s">
        <v>77</v>
      </c>
      <c r="AY750" s="147" t="s">
        <v>154</v>
      </c>
    </row>
    <row r="751" spans="2:65" s="13" customFormat="1">
      <c r="B751" s="153"/>
      <c r="D751" s="146" t="s">
        <v>175</v>
      </c>
      <c r="E751" s="154" t="s">
        <v>1</v>
      </c>
      <c r="F751" s="155" t="s">
        <v>177</v>
      </c>
      <c r="H751" s="156">
        <v>111.3</v>
      </c>
      <c r="I751" s="157"/>
      <c r="L751" s="153"/>
      <c r="M751" s="158"/>
      <c r="T751" s="159"/>
      <c r="AT751" s="154" t="s">
        <v>175</v>
      </c>
      <c r="AU751" s="154" t="s">
        <v>99</v>
      </c>
      <c r="AV751" s="13" t="s">
        <v>161</v>
      </c>
      <c r="AW751" s="13" t="s">
        <v>32</v>
      </c>
      <c r="AX751" s="13" t="s">
        <v>85</v>
      </c>
      <c r="AY751" s="154" t="s">
        <v>154</v>
      </c>
    </row>
    <row r="752" spans="2:65" s="11" customFormat="1" ht="22.95" customHeight="1">
      <c r="B752" s="120"/>
      <c r="D752" s="121" t="s">
        <v>76</v>
      </c>
      <c r="E752" s="130" t="s">
        <v>1692</v>
      </c>
      <c r="F752" s="130" t="s">
        <v>1693</v>
      </c>
      <c r="I752" s="123"/>
      <c r="J752" s="131">
        <f>BK752</f>
        <v>0</v>
      </c>
      <c r="L752" s="120"/>
      <c r="M752" s="125"/>
      <c r="P752" s="126">
        <f>SUM(P753:P756)</f>
        <v>0</v>
      </c>
      <c r="R752" s="126">
        <f>SUM(R753:R756)</f>
        <v>2.3982177600000001</v>
      </c>
      <c r="T752" s="127">
        <f>SUM(T753:T756)</f>
        <v>0</v>
      </c>
      <c r="AR752" s="121" t="s">
        <v>99</v>
      </c>
      <c r="AT752" s="128" t="s">
        <v>76</v>
      </c>
      <c r="AU752" s="128" t="s">
        <v>85</v>
      </c>
      <c r="AY752" s="121" t="s">
        <v>154</v>
      </c>
      <c r="BK752" s="129">
        <f>SUM(BK753:BK756)</f>
        <v>0</v>
      </c>
    </row>
    <row r="753" spans="2:65" s="1" customFormat="1" ht="33" customHeight="1">
      <c r="B753" s="32"/>
      <c r="C753" s="132" t="s">
        <v>1694</v>
      </c>
      <c r="D753" s="132" t="s">
        <v>156</v>
      </c>
      <c r="E753" s="133" t="s">
        <v>1695</v>
      </c>
      <c r="F753" s="134" t="s">
        <v>1696</v>
      </c>
      <c r="G753" s="135" t="s">
        <v>169</v>
      </c>
      <c r="H753" s="136">
        <v>4996.2870000000003</v>
      </c>
      <c r="I753" s="137"/>
      <c r="J753" s="138">
        <f>ROUND(I753*H753,2)</f>
        <v>0</v>
      </c>
      <c r="K753" s="134" t="s">
        <v>160</v>
      </c>
      <c r="L753" s="32"/>
      <c r="M753" s="139" t="s">
        <v>1</v>
      </c>
      <c r="N753" s="140" t="s">
        <v>43</v>
      </c>
      <c r="P753" s="141">
        <f>O753*H753</f>
        <v>0</v>
      </c>
      <c r="Q753" s="141">
        <v>2.0000000000000001E-4</v>
      </c>
      <c r="R753" s="141">
        <f>Q753*H753</f>
        <v>0.99925740000000007</v>
      </c>
      <c r="S753" s="141">
        <v>0</v>
      </c>
      <c r="T753" s="142">
        <f>S753*H753</f>
        <v>0</v>
      </c>
      <c r="AR753" s="143" t="s">
        <v>269</v>
      </c>
      <c r="AT753" s="143" t="s">
        <v>156</v>
      </c>
      <c r="AU753" s="143" t="s">
        <v>99</v>
      </c>
      <c r="AY753" s="17" t="s">
        <v>154</v>
      </c>
      <c r="BE753" s="144">
        <f>IF(N753="základní",J753,0)</f>
        <v>0</v>
      </c>
      <c r="BF753" s="144">
        <f>IF(N753="snížená",J753,0)</f>
        <v>0</v>
      </c>
      <c r="BG753" s="144">
        <f>IF(N753="zákl. přenesená",J753,0)</f>
        <v>0</v>
      </c>
      <c r="BH753" s="144">
        <f>IF(N753="sníž. přenesená",J753,0)</f>
        <v>0</v>
      </c>
      <c r="BI753" s="144">
        <f>IF(N753="nulová",J753,0)</f>
        <v>0</v>
      </c>
      <c r="BJ753" s="17" t="s">
        <v>99</v>
      </c>
      <c r="BK753" s="144">
        <f>ROUND(I753*H753,2)</f>
        <v>0</v>
      </c>
      <c r="BL753" s="17" t="s">
        <v>269</v>
      </c>
      <c r="BM753" s="143" t="s">
        <v>1697</v>
      </c>
    </row>
    <row r="754" spans="2:65" s="1" customFormat="1" ht="33" customHeight="1">
      <c r="B754" s="32"/>
      <c r="C754" s="132" t="s">
        <v>1698</v>
      </c>
      <c r="D754" s="132" t="s">
        <v>156</v>
      </c>
      <c r="E754" s="133" t="s">
        <v>1699</v>
      </c>
      <c r="F754" s="134" t="s">
        <v>1700</v>
      </c>
      <c r="G754" s="135" t="s">
        <v>169</v>
      </c>
      <c r="H754" s="136">
        <v>4996.2870000000003</v>
      </c>
      <c r="I754" s="137"/>
      <c r="J754" s="138">
        <f>ROUND(I754*H754,2)</f>
        <v>0</v>
      </c>
      <c r="K754" s="134" t="s">
        <v>160</v>
      </c>
      <c r="L754" s="32"/>
      <c r="M754" s="139" t="s">
        <v>1</v>
      </c>
      <c r="N754" s="140" t="s">
        <v>43</v>
      </c>
      <c r="P754" s="141">
        <f>O754*H754</f>
        <v>0</v>
      </c>
      <c r="Q754" s="141">
        <v>2.7999999999999998E-4</v>
      </c>
      <c r="R754" s="141">
        <f>Q754*H754</f>
        <v>1.39896036</v>
      </c>
      <c r="S754" s="141">
        <v>0</v>
      </c>
      <c r="T754" s="142">
        <f>S754*H754</f>
        <v>0</v>
      </c>
      <c r="AR754" s="143" t="s">
        <v>269</v>
      </c>
      <c r="AT754" s="143" t="s">
        <v>156</v>
      </c>
      <c r="AU754" s="143" t="s">
        <v>99</v>
      </c>
      <c r="AY754" s="17" t="s">
        <v>154</v>
      </c>
      <c r="BE754" s="144">
        <f>IF(N754="základní",J754,0)</f>
        <v>0</v>
      </c>
      <c r="BF754" s="144">
        <f>IF(N754="snížená",J754,0)</f>
        <v>0</v>
      </c>
      <c r="BG754" s="144">
        <f>IF(N754="zákl. přenesená",J754,0)</f>
        <v>0</v>
      </c>
      <c r="BH754" s="144">
        <f>IF(N754="sníž. přenesená",J754,0)</f>
        <v>0</v>
      </c>
      <c r="BI754" s="144">
        <f>IF(N754="nulová",J754,0)</f>
        <v>0</v>
      </c>
      <c r="BJ754" s="17" t="s">
        <v>99</v>
      </c>
      <c r="BK754" s="144">
        <f>ROUND(I754*H754,2)</f>
        <v>0</v>
      </c>
      <c r="BL754" s="17" t="s">
        <v>269</v>
      </c>
      <c r="BM754" s="143" t="s">
        <v>1701</v>
      </c>
    </row>
    <row r="755" spans="2:65" s="1" customFormat="1" ht="86.4">
      <c r="B755" s="32"/>
      <c r="D755" s="146" t="s">
        <v>274</v>
      </c>
      <c r="F755" s="170" t="s">
        <v>1702</v>
      </c>
      <c r="I755" s="171"/>
      <c r="L755" s="32"/>
      <c r="M755" s="172"/>
      <c r="T755" s="56"/>
      <c r="AT755" s="17" t="s">
        <v>274</v>
      </c>
      <c r="AU755" s="17" t="s">
        <v>99</v>
      </c>
    </row>
    <row r="756" spans="2:65" s="12" customFormat="1">
      <c r="B756" s="145"/>
      <c r="D756" s="146" t="s">
        <v>175</v>
      </c>
      <c r="E756" s="147" t="s">
        <v>1</v>
      </c>
      <c r="F756" s="148" t="s">
        <v>1703</v>
      </c>
      <c r="H756" s="149">
        <v>4996.2870000000003</v>
      </c>
      <c r="I756" s="150"/>
      <c r="L756" s="145"/>
      <c r="M756" s="187"/>
      <c r="N756" s="188"/>
      <c r="O756" s="188"/>
      <c r="P756" s="188"/>
      <c r="Q756" s="188"/>
      <c r="R756" s="188"/>
      <c r="S756" s="188"/>
      <c r="T756" s="189"/>
      <c r="AT756" s="147" t="s">
        <v>175</v>
      </c>
      <c r="AU756" s="147" t="s">
        <v>99</v>
      </c>
      <c r="AV756" s="12" t="s">
        <v>99</v>
      </c>
      <c r="AW756" s="12" t="s">
        <v>32</v>
      </c>
      <c r="AX756" s="12" t="s">
        <v>85</v>
      </c>
      <c r="AY756" s="147" t="s">
        <v>154</v>
      </c>
    </row>
    <row r="757" spans="2:65" s="1" customFormat="1" ht="6.9" customHeight="1">
      <c r="B757" s="44"/>
      <c r="C757" s="45"/>
      <c r="D757" s="45"/>
      <c r="E757" s="45"/>
      <c r="F757" s="45"/>
      <c r="G757" s="45"/>
      <c r="H757" s="45"/>
      <c r="I757" s="45"/>
      <c r="J757" s="45"/>
      <c r="K757" s="45"/>
      <c r="L757" s="32"/>
    </row>
  </sheetData>
  <sheetProtection algorithmName="SHA-512" hashValue="tagNqmFqOpOBiEdboaDkO8tXVUZd3CIpYaMzs6N4yshiUeP7YOdGNofwqMTQE88op/2vInLd/lRqKBuHXoiFHA==" saltValue="vUbhzj0pJeydenpVSdxf5M/4yLJAmLt73XaCEZ6xT/14vrV6ECM4XwPwndGipChh4usQqq/T89cGensqTA8hHg==" spinCount="100000" sheet="1" objects="1" scenarios="1" formatColumns="0" formatRows="0" autoFilter="0"/>
  <autoFilter ref="C143:K756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EF58-FF83-42A9-8D3A-2EA5A3067C05}">
  <sheetPr>
    <pageSetUpPr fitToPage="1"/>
  </sheetPr>
  <dimension ref="B2:BM277"/>
  <sheetViews>
    <sheetView showGridLines="0" topLeftCell="A224" workbookViewId="0">
      <selection activeCell="F234" sqref="F2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>
      <c r="L2" s="336" t="s">
        <v>3234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3233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3232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3231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05"/>
      <c r="G18" s="305"/>
      <c r="H18" s="305"/>
      <c r="I18" s="27" t="s">
        <v>27</v>
      </c>
      <c r="J18" s="28" t="s">
        <v>29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ROUND((SUM(BE128:BE276)),  2)</f>
        <v>0</v>
      </c>
      <c r="I33" s="92">
        <v>0.21</v>
      </c>
      <c r="J33" s="91">
        <f>ROUND(((SUM(BE128:BE276))*I33),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ROUND((SUM(BF128:BF276)),  2)</f>
        <v>0</v>
      </c>
      <c r="I34" s="92">
        <v>0.15</v>
      </c>
      <c r="J34" s="91">
        <f>ROUND(((SUM(BF128:BF276))*I34),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ROUND((SUM(BG128:BG276)),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ROUND((SUM(BH128:BH276)),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ROUND((SUM(BI128:BI276)),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Objekt A - e - Zdravotní technika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J128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3227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95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95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95" customHeight="1">
      <c r="B100" s="108"/>
      <c r="D100" s="109" t="s">
        <v>2149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" customHeight="1">
      <c r="B101" s="104"/>
      <c r="D101" s="105" t="s">
        <v>119</v>
      </c>
      <c r="E101" s="106"/>
      <c r="F101" s="106"/>
      <c r="G101" s="106"/>
      <c r="H101" s="106"/>
      <c r="I101" s="106"/>
      <c r="J101" s="107">
        <f>J172</f>
        <v>0</v>
      </c>
      <c r="L101" s="104"/>
    </row>
    <row r="102" spans="2:12" s="9" customFormat="1" ht="19.95" customHeight="1">
      <c r="B102" s="108"/>
      <c r="D102" s="109" t="s">
        <v>3226</v>
      </c>
      <c r="E102" s="110"/>
      <c r="F102" s="110"/>
      <c r="G102" s="110"/>
      <c r="H102" s="110"/>
      <c r="I102" s="110"/>
      <c r="J102" s="111">
        <f>J173</f>
        <v>0</v>
      </c>
      <c r="L102" s="108"/>
    </row>
    <row r="103" spans="2:12" s="9" customFormat="1" ht="19.95" customHeight="1">
      <c r="B103" s="108"/>
      <c r="D103" s="109" t="s">
        <v>3225</v>
      </c>
      <c r="E103" s="110"/>
      <c r="F103" s="110"/>
      <c r="G103" s="110"/>
      <c r="H103" s="110"/>
      <c r="I103" s="110"/>
      <c r="J103" s="111">
        <f>J200</f>
        <v>0</v>
      </c>
      <c r="L103" s="108"/>
    </row>
    <row r="104" spans="2:12" s="9" customFormat="1" ht="19.95" customHeight="1">
      <c r="B104" s="108"/>
      <c r="D104" s="109" t="s">
        <v>3224</v>
      </c>
      <c r="E104" s="110"/>
      <c r="F104" s="110"/>
      <c r="G104" s="110"/>
      <c r="H104" s="110"/>
      <c r="I104" s="110"/>
      <c r="J104" s="111">
        <f>J227</f>
        <v>0</v>
      </c>
      <c r="L104" s="108"/>
    </row>
    <row r="105" spans="2:12" s="9" customFormat="1" ht="19.95" customHeight="1">
      <c r="B105" s="108"/>
      <c r="D105" s="109" t="s">
        <v>3223</v>
      </c>
      <c r="E105" s="110"/>
      <c r="F105" s="110"/>
      <c r="G105" s="110"/>
      <c r="H105" s="110"/>
      <c r="I105" s="110"/>
      <c r="J105" s="111">
        <f>J258</f>
        <v>0</v>
      </c>
      <c r="L105" s="108"/>
    </row>
    <row r="106" spans="2:12" s="9" customFormat="1" ht="19.95" customHeight="1">
      <c r="B106" s="108"/>
      <c r="D106" s="109" t="s">
        <v>3222</v>
      </c>
      <c r="E106" s="110"/>
      <c r="F106" s="110"/>
      <c r="G106" s="110"/>
      <c r="H106" s="110"/>
      <c r="I106" s="110"/>
      <c r="J106" s="111">
        <f>J263</f>
        <v>0</v>
      </c>
      <c r="L106" s="108"/>
    </row>
    <row r="107" spans="2:12" s="9" customFormat="1" ht="19.95" customHeight="1">
      <c r="B107" s="108"/>
      <c r="D107" s="109" t="s">
        <v>3221</v>
      </c>
      <c r="E107" s="110"/>
      <c r="F107" s="110"/>
      <c r="G107" s="110"/>
      <c r="H107" s="110"/>
      <c r="I107" s="110"/>
      <c r="J107" s="111">
        <f>J268</f>
        <v>0</v>
      </c>
      <c r="L107" s="108"/>
    </row>
    <row r="108" spans="2:12" s="8" customFormat="1" ht="24.9" customHeight="1">
      <c r="B108" s="104"/>
      <c r="D108" s="105" t="s">
        <v>3220</v>
      </c>
      <c r="E108" s="106"/>
      <c r="F108" s="106"/>
      <c r="G108" s="106"/>
      <c r="H108" s="106"/>
      <c r="I108" s="106"/>
      <c r="J108" s="107">
        <f>J275</f>
        <v>0</v>
      </c>
      <c r="L108" s="104"/>
    </row>
    <row r="109" spans="2:12" s="1" customFormat="1" ht="21.75" customHeight="1">
      <c r="B109" s="32"/>
      <c r="L109" s="32"/>
    </row>
    <row r="110" spans="2:12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" customHeight="1">
      <c r="B115" s="32"/>
      <c r="C115" s="21" t="s">
        <v>139</v>
      </c>
      <c r="L115" s="32"/>
    </row>
    <row r="116" spans="2:63" s="1" customFormat="1" ht="6.9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333" t="str">
        <f>E7</f>
        <v>Rozvoj komunitních sociálních služeb DOZP v lokalitě Jičín - aktualizace PD - změna PD 11/2022</v>
      </c>
      <c r="F118" s="334"/>
      <c r="G118" s="334"/>
      <c r="H118" s="334"/>
      <c r="L118" s="32"/>
    </row>
    <row r="119" spans="2:63" s="1" customFormat="1" ht="12" customHeight="1">
      <c r="B119" s="32"/>
      <c r="C119" s="27" t="s">
        <v>104</v>
      </c>
      <c r="L119" s="32"/>
    </row>
    <row r="120" spans="2:63" s="1" customFormat="1" ht="16.5" customHeight="1">
      <c r="B120" s="32"/>
      <c r="E120" s="323" t="str">
        <f>E9</f>
        <v>Objekt A - e - Zdravotní technika</v>
      </c>
      <c r="F120" s="332"/>
      <c r="G120" s="332"/>
      <c r="H120" s="332"/>
      <c r="L120" s="32"/>
    </row>
    <row r="121" spans="2:63" s="1" customFormat="1" ht="6.9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" customHeight="1">
      <c r="B123" s="32"/>
      <c r="L123" s="32"/>
    </row>
    <row r="124" spans="2:63" s="1" customFormat="1" ht="15.15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15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140</v>
      </c>
      <c r="D127" s="114" t="s">
        <v>62</v>
      </c>
      <c r="E127" s="114" t="s">
        <v>58</v>
      </c>
      <c r="F127" s="114" t="s">
        <v>59</v>
      </c>
      <c r="G127" s="114" t="s">
        <v>141</v>
      </c>
      <c r="H127" s="114" t="s">
        <v>142</v>
      </c>
      <c r="I127" s="114" t="s">
        <v>143</v>
      </c>
      <c r="J127" s="114" t="s">
        <v>108</v>
      </c>
      <c r="K127" s="115" t="s">
        <v>144</v>
      </c>
      <c r="L127" s="112"/>
      <c r="M127" s="59" t="s">
        <v>1</v>
      </c>
      <c r="N127" s="60" t="s">
        <v>41</v>
      </c>
      <c r="O127" s="60" t="s">
        <v>145</v>
      </c>
      <c r="P127" s="60" t="s">
        <v>146</v>
      </c>
      <c r="Q127" s="60" t="s">
        <v>147</v>
      </c>
      <c r="R127" s="60" t="s">
        <v>148</v>
      </c>
      <c r="S127" s="60" t="s">
        <v>149</v>
      </c>
      <c r="T127" s="61" t="s">
        <v>150</v>
      </c>
    </row>
    <row r="128" spans="2:63" s="1" customFormat="1" ht="22.95" customHeight="1">
      <c r="B128" s="32"/>
      <c r="C128" s="64" t="s">
        <v>151</v>
      </c>
      <c r="J128" s="116">
        <f>BK128</f>
        <v>0</v>
      </c>
      <c r="L128" s="32"/>
      <c r="M128" s="62"/>
      <c r="N128" s="53"/>
      <c r="O128" s="53"/>
      <c r="P128" s="117">
        <f>P129+P172+P275</f>
        <v>0</v>
      </c>
      <c r="Q128" s="53"/>
      <c r="R128" s="117">
        <f>R129+R172+R275</f>
        <v>7.3274700000000008</v>
      </c>
      <c r="S128" s="53"/>
      <c r="T128" s="118">
        <f>T129+T172+T275</f>
        <v>0.15</v>
      </c>
      <c r="AT128" s="17" t="s">
        <v>76</v>
      </c>
      <c r="AU128" s="17" t="s">
        <v>110</v>
      </c>
      <c r="BK128" s="119">
        <f>BK129+BK172+BK275</f>
        <v>0</v>
      </c>
    </row>
    <row r="129" spans="2:65" s="11" customFormat="1" ht="25.95" customHeight="1">
      <c r="B129" s="120"/>
      <c r="D129" s="121" t="s">
        <v>76</v>
      </c>
      <c r="E129" s="122" t="s">
        <v>152</v>
      </c>
      <c r="F129" s="122" t="s">
        <v>152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2.84335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154</v>
      </c>
      <c r="BK129" s="129">
        <f>BK130+SUM(BK131:BK153)+BK157+BK159</f>
        <v>0</v>
      </c>
    </row>
    <row r="130" spans="2:65" s="1" customFormat="1" ht="44.25" customHeight="1">
      <c r="B130" s="201"/>
      <c r="C130" s="200" t="s">
        <v>85</v>
      </c>
      <c r="D130" s="200" t="s">
        <v>156</v>
      </c>
      <c r="E130" s="199" t="s">
        <v>2160</v>
      </c>
      <c r="F130" s="195" t="s">
        <v>3219</v>
      </c>
      <c r="G130" s="198" t="s">
        <v>173</v>
      </c>
      <c r="H130" s="197">
        <v>131</v>
      </c>
      <c r="I130" s="137"/>
      <c r="J130" s="196">
        <f>ROUND(I130*H130,2)</f>
        <v>0</v>
      </c>
      <c r="K130" s="195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161</v>
      </c>
      <c r="AT130" s="143" t="s">
        <v>156</v>
      </c>
      <c r="AU130" s="143" t="s">
        <v>85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161</v>
      </c>
      <c r="BM130" s="143" t="s">
        <v>3218</v>
      </c>
    </row>
    <row r="131" spans="2:65" s="12" customFormat="1">
      <c r="B131" s="145"/>
      <c r="D131" s="146" t="s">
        <v>175</v>
      </c>
      <c r="E131" s="147" t="s">
        <v>1</v>
      </c>
      <c r="F131" s="148" t="s">
        <v>3217</v>
      </c>
      <c r="H131" s="149">
        <v>36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2" customFormat="1">
      <c r="B132" s="145"/>
      <c r="D132" s="146" t="s">
        <v>175</v>
      </c>
      <c r="E132" s="147" t="s">
        <v>1</v>
      </c>
      <c r="F132" s="148" t="s">
        <v>3216</v>
      </c>
      <c r="H132" s="149">
        <v>95</v>
      </c>
      <c r="I132" s="150"/>
      <c r="L132" s="145"/>
      <c r="M132" s="151"/>
      <c r="T132" s="152"/>
      <c r="AT132" s="147" t="s">
        <v>175</v>
      </c>
      <c r="AU132" s="147" t="s">
        <v>85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3" customFormat="1">
      <c r="B133" s="153"/>
      <c r="D133" s="146" t="s">
        <v>175</v>
      </c>
      <c r="E133" s="154" t="s">
        <v>1</v>
      </c>
      <c r="F133" s="155" t="s">
        <v>177</v>
      </c>
      <c r="H133" s="156">
        <v>131</v>
      </c>
      <c r="I133" s="157"/>
      <c r="L133" s="153"/>
      <c r="M133" s="158"/>
      <c r="T133" s="159"/>
      <c r="AT133" s="154" t="s">
        <v>175</v>
      </c>
      <c r="AU133" s="154" t="s">
        <v>85</v>
      </c>
      <c r="AV133" s="13" t="s">
        <v>161</v>
      </c>
      <c r="AW133" s="13" t="s">
        <v>32</v>
      </c>
      <c r="AX133" s="13" t="s">
        <v>85</v>
      </c>
      <c r="AY133" s="154" t="s">
        <v>154</v>
      </c>
    </row>
    <row r="134" spans="2:65" s="1" customFormat="1" ht="37.950000000000003" customHeight="1">
      <c r="B134" s="201"/>
      <c r="C134" s="200" t="s">
        <v>99</v>
      </c>
      <c r="D134" s="200" t="s">
        <v>156</v>
      </c>
      <c r="E134" s="199" t="s">
        <v>3215</v>
      </c>
      <c r="F134" s="195" t="s">
        <v>3214</v>
      </c>
      <c r="G134" s="198" t="s">
        <v>173</v>
      </c>
      <c r="H134" s="197">
        <v>11</v>
      </c>
      <c r="I134" s="137"/>
      <c r="J134" s="196">
        <f>ROUND(I134*H134,2)</f>
        <v>0</v>
      </c>
      <c r="K134" s="195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85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3213</v>
      </c>
    </row>
    <row r="135" spans="2:65" s="14" customFormat="1" ht="20.399999999999999">
      <c r="B135" s="173"/>
      <c r="D135" s="146" t="s">
        <v>175</v>
      </c>
      <c r="E135" s="174" t="s">
        <v>1</v>
      </c>
      <c r="F135" s="175" t="s">
        <v>3212</v>
      </c>
      <c r="H135" s="174" t="s">
        <v>1</v>
      </c>
      <c r="I135" s="176"/>
      <c r="L135" s="173"/>
      <c r="M135" s="177"/>
      <c r="T135" s="178"/>
      <c r="AT135" s="174" t="s">
        <v>175</v>
      </c>
      <c r="AU135" s="174" t="s">
        <v>85</v>
      </c>
      <c r="AV135" s="14" t="s">
        <v>85</v>
      </c>
      <c r="AW135" s="14" t="s">
        <v>32</v>
      </c>
      <c r="AX135" s="14" t="s">
        <v>77</v>
      </c>
      <c r="AY135" s="174" t="s">
        <v>154</v>
      </c>
    </row>
    <row r="136" spans="2:65" s="12" customFormat="1">
      <c r="B136" s="145"/>
      <c r="D136" s="146" t="s">
        <v>175</v>
      </c>
      <c r="E136" s="147" t="s">
        <v>1</v>
      </c>
      <c r="F136" s="148" t="s">
        <v>3211</v>
      </c>
      <c r="H136" s="149">
        <v>11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62.7" customHeight="1">
      <c r="B137" s="201"/>
      <c r="C137" s="200" t="s">
        <v>166</v>
      </c>
      <c r="D137" s="200" t="s">
        <v>156</v>
      </c>
      <c r="E137" s="199" t="s">
        <v>2372</v>
      </c>
      <c r="F137" s="195" t="s">
        <v>3210</v>
      </c>
      <c r="G137" s="198" t="s">
        <v>173</v>
      </c>
      <c r="H137" s="197">
        <v>38</v>
      </c>
      <c r="I137" s="137"/>
      <c r="J137" s="196">
        <f>ROUND(I137*H137,2)</f>
        <v>0</v>
      </c>
      <c r="K137" s="195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161</v>
      </c>
      <c r="BM137" s="143" t="s">
        <v>3209</v>
      </c>
    </row>
    <row r="138" spans="2:65" s="12" customFormat="1" ht="20.399999999999999">
      <c r="B138" s="145"/>
      <c r="D138" s="146" t="s">
        <v>175</v>
      </c>
      <c r="E138" s="147" t="s">
        <v>1</v>
      </c>
      <c r="F138" s="148" t="s">
        <v>3208</v>
      </c>
      <c r="H138" s="149">
        <v>38</v>
      </c>
      <c r="I138" s="150"/>
      <c r="L138" s="145"/>
      <c r="M138" s="151"/>
      <c r="T138" s="152"/>
      <c r="AT138" s="147" t="s">
        <v>175</v>
      </c>
      <c r="AU138" s="147" t="s">
        <v>85</v>
      </c>
      <c r="AV138" s="12" t="s">
        <v>99</v>
      </c>
      <c r="AW138" s="12" t="s">
        <v>32</v>
      </c>
      <c r="AX138" s="12" t="s">
        <v>85</v>
      </c>
      <c r="AY138" s="147" t="s">
        <v>154</v>
      </c>
    </row>
    <row r="139" spans="2:65" s="1" customFormat="1" ht="62.7" customHeight="1">
      <c r="B139" s="201"/>
      <c r="C139" s="200" t="s">
        <v>161</v>
      </c>
      <c r="D139" s="200" t="s">
        <v>156</v>
      </c>
      <c r="E139" s="199" t="s">
        <v>210</v>
      </c>
      <c r="F139" s="195" t="s">
        <v>3207</v>
      </c>
      <c r="G139" s="198" t="s">
        <v>173</v>
      </c>
      <c r="H139" s="197">
        <v>93</v>
      </c>
      <c r="I139" s="137"/>
      <c r="J139" s="196">
        <f>ROUND(I139*H139,2)</f>
        <v>0</v>
      </c>
      <c r="K139" s="195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161</v>
      </c>
      <c r="AT139" s="143" t="s">
        <v>156</v>
      </c>
      <c r="AU139" s="143" t="s">
        <v>85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161</v>
      </c>
      <c r="BM139" s="143" t="s">
        <v>3206</v>
      </c>
    </row>
    <row r="140" spans="2:65" s="14" customFormat="1" ht="20.399999999999999">
      <c r="B140" s="173"/>
      <c r="D140" s="146" t="s">
        <v>175</v>
      </c>
      <c r="E140" s="174" t="s">
        <v>1</v>
      </c>
      <c r="F140" s="175" t="s">
        <v>3205</v>
      </c>
      <c r="H140" s="174" t="s">
        <v>1</v>
      </c>
      <c r="I140" s="176"/>
      <c r="L140" s="173"/>
      <c r="M140" s="177"/>
      <c r="T140" s="178"/>
      <c r="AT140" s="174" t="s">
        <v>175</v>
      </c>
      <c r="AU140" s="174" t="s">
        <v>85</v>
      </c>
      <c r="AV140" s="14" t="s">
        <v>85</v>
      </c>
      <c r="AW140" s="14" t="s">
        <v>32</v>
      </c>
      <c r="AX140" s="14" t="s">
        <v>77</v>
      </c>
      <c r="AY140" s="174" t="s">
        <v>154</v>
      </c>
    </row>
    <row r="141" spans="2:65" s="12" customFormat="1">
      <c r="B141" s="145"/>
      <c r="D141" s="146" t="s">
        <v>175</v>
      </c>
      <c r="E141" s="147" t="s">
        <v>1</v>
      </c>
      <c r="F141" s="148" t="s">
        <v>3204</v>
      </c>
      <c r="H141" s="149">
        <v>131</v>
      </c>
      <c r="I141" s="150"/>
      <c r="L141" s="145"/>
      <c r="M141" s="151"/>
      <c r="T141" s="152"/>
      <c r="AT141" s="147" t="s">
        <v>175</v>
      </c>
      <c r="AU141" s="147" t="s">
        <v>85</v>
      </c>
      <c r="AV141" s="12" t="s">
        <v>99</v>
      </c>
      <c r="AW141" s="12" t="s">
        <v>32</v>
      </c>
      <c r="AX141" s="12" t="s">
        <v>77</v>
      </c>
      <c r="AY141" s="147" t="s">
        <v>154</v>
      </c>
    </row>
    <row r="142" spans="2:65" s="12" customFormat="1">
      <c r="B142" s="145"/>
      <c r="D142" s="146" t="s">
        <v>175</v>
      </c>
      <c r="E142" s="147" t="s">
        <v>1</v>
      </c>
      <c r="F142" s="148" t="s">
        <v>3203</v>
      </c>
      <c r="H142" s="149">
        <v>-38</v>
      </c>
      <c r="I142" s="150"/>
      <c r="L142" s="145"/>
      <c r="M142" s="151"/>
      <c r="T142" s="152"/>
      <c r="AT142" s="147" t="s">
        <v>175</v>
      </c>
      <c r="AU142" s="147" t="s">
        <v>85</v>
      </c>
      <c r="AV142" s="12" t="s">
        <v>99</v>
      </c>
      <c r="AW142" s="12" t="s">
        <v>32</v>
      </c>
      <c r="AX142" s="12" t="s">
        <v>77</v>
      </c>
      <c r="AY142" s="147" t="s">
        <v>154</v>
      </c>
    </row>
    <row r="143" spans="2:65" s="13" customFormat="1">
      <c r="B143" s="153"/>
      <c r="D143" s="146" t="s">
        <v>175</v>
      </c>
      <c r="E143" s="154" t="s">
        <v>1</v>
      </c>
      <c r="F143" s="155" t="s">
        <v>177</v>
      </c>
      <c r="H143" s="156">
        <v>93</v>
      </c>
      <c r="I143" s="157"/>
      <c r="L143" s="153"/>
      <c r="M143" s="158"/>
      <c r="T143" s="159"/>
      <c r="AT143" s="154" t="s">
        <v>175</v>
      </c>
      <c r="AU143" s="154" t="s">
        <v>85</v>
      </c>
      <c r="AV143" s="13" t="s">
        <v>161</v>
      </c>
      <c r="AW143" s="13" t="s">
        <v>32</v>
      </c>
      <c r="AX143" s="13" t="s">
        <v>85</v>
      </c>
      <c r="AY143" s="154" t="s">
        <v>154</v>
      </c>
    </row>
    <row r="144" spans="2:65" s="1" customFormat="1" ht="44.25" customHeight="1">
      <c r="B144" s="201"/>
      <c r="C144" s="200" t="s">
        <v>203</v>
      </c>
      <c r="D144" s="200" t="s">
        <v>156</v>
      </c>
      <c r="E144" s="199" t="s">
        <v>3202</v>
      </c>
      <c r="F144" s="195" t="s">
        <v>3201</v>
      </c>
      <c r="G144" s="198" t="s">
        <v>173</v>
      </c>
      <c r="H144" s="197">
        <v>38</v>
      </c>
      <c r="I144" s="137"/>
      <c r="J144" s="196">
        <f>ROUND(I144*H144,2)</f>
        <v>0</v>
      </c>
      <c r="K144" s="195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85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3200</v>
      </c>
    </row>
    <row r="145" spans="2:65" s="12" customFormat="1" ht="20.399999999999999">
      <c r="B145" s="145"/>
      <c r="D145" s="146" t="s">
        <v>175</v>
      </c>
      <c r="E145" s="147" t="s">
        <v>1</v>
      </c>
      <c r="F145" s="148" t="s">
        <v>3199</v>
      </c>
      <c r="H145" s="149">
        <v>38</v>
      </c>
      <c r="I145" s="150"/>
      <c r="L145" s="145"/>
      <c r="M145" s="151"/>
      <c r="T145" s="152"/>
      <c r="AT145" s="147" t="s">
        <v>175</v>
      </c>
      <c r="AU145" s="147" t="s">
        <v>85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44.25" customHeight="1">
      <c r="B146" s="201"/>
      <c r="C146" s="200" t="s">
        <v>209</v>
      </c>
      <c r="D146" s="200" t="s">
        <v>156</v>
      </c>
      <c r="E146" s="199" t="s">
        <v>229</v>
      </c>
      <c r="F146" s="195" t="s">
        <v>3198</v>
      </c>
      <c r="G146" s="198" t="s">
        <v>225</v>
      </c>
      <c r="H146" s="197">
        <v>167.4</v>
      </c>
      <c r="I146" s="137"/>
      <c r="J146" s="196">
        <f>ROUND(I146*H146,2)</f>
        <v>0</v>
      </c>
      <c r="K146" s="195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85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161</v>
      </c>
      <c r="BM146" s="143" t="s">
        <v>3197</v>
      </c>
    </row>
    <row r="147" spans="2:65" s="12" customFormat="1" ht="20.399999999999999">
      <c r="B147" s="145"/>
      <c r="D147" s="146" t="s">
        <v>175</v>
      </c>
      <c r="E147" s="147" t="s">
        <v>1</v>
      </c>
      <c r="F147" s="148" t="s">
        <v>3196</v>
      </c>
      <c r="H147" s="149">
        <v>167.4</v>
      </c>
      <c r="I147" s="150"/>
      <c r="L147" s="145"/>
      <c r="M147" s="151"/>
      <c r="T147" s="152"/>
      <c r="AT147" s="147" t="s">
        <v>175</v>
      </c>
      <c r="AU147" s="147" t="s">
        <v>85</v>
      </c>
      <c r="AV147" s="12" t="s">
        <v>99</v>
      </c>
      <c r="AW147" s="12" t="s">
        <v>32</v>
      </c>
      <c r="AX147" s="12" t="s">
        <v>85</v>
      </c>
      <c r="AY147" s="147" t="s">
        <v>154</v>
      </c>
    </row>
    <row r="148" spans="2:65" s="1" customFormat="1" ht="44.25" customHeight="1">
      <c r="B148" s="201"/>
      <c r="C148" s="200" t="s">
        <v>215</v>
      </c>
      <c r="D148" s="200" t="s">
        <v>156</v>
      </c>
      <c r="E148" s="199" t="s">
        <v>239</v>
      </c>
      <c r="F148" s="195" t="s">
        <v>3195</v>
      </c>
      <c r="G148" s="198" t="s">
        <v>173</v>
      </c>
      <c r="H148" s="197">
        <v>93</v>
      </c>
      <c r="I148" s="137"/>
      <c r="J148" s="196">
        <f>ROUND(I148*H148,2)</f>
        <v>0</v>
      </c>
      <c r="K148" s="195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85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3194</v>
      </c>
    </row>
    <row r="149" spans="2:65" s="14" customFormat="1" ht="20.399999999999999">
      <c r="B149" s="173"/>
      <c r="D149" s="146" t="s">
        <v>175</v>
      </c>
      <c r="E149" s="174" t="s">
        <v>1</v>
      </c>
      <c r="F149" s="175" t="s">
        <v>3193</v>
      </c>
      <c r="H149" s="174" t="s">
        <v>1</v>
      </c>
      <c r="I149" s="176"/>
      <c r="L149" s="173"/>
      <c r="M149" s="177"/>
      <c r="T149" s="178"/>
      <c r="AT149" s="174" t="s">
        <v>175</v>
      </c>
      <c r="AU149" s="174" t="s">
        <v>85</v>
      </c>
      <c r="AV149" s="14" t="s">
        <v>85</v>
      </c>
      <c r="AW149" s="14" t="s">
        <v>32</v>
      </c>
      <c r="AX149" s="14" t="s">
        <v>77</v>
      </c>
      <c r="AY149" s="174" t="s">
        <v>154</v>
      </c>
    </row>
    <row r="150" spans="2:65" s="12" customFormat="1">
      <c r="B150" s="145"/>
      <c r="D150" s="146" t="s">
        <v>175</v>
      </c>
      <c r="E150" s="147" t="s">
        <v>1</v>
      </c>
      <c r="F150" s="148" t="s">
        <v>3192</v>
      </c>
      <c r="H150" s="149">
        <v>131</v>
      </c>
      <c r="I150" s="150"/>
      <c r="L150" s="145"/>
      <c r="M150" s="151"/>
      <c r="T150" s="152"/>
      <c r="AT150" s="147" t="s">
        <v>175</v>
      </c>
      <c r="AU150" s="147" t="s">
        <v>85</v>
      </c>
      <c r="AV150" s="12" t="s">
        <v>99</v>
      </c>
      <c r="AW150" s="12" t="s">
        <v>32</v>
      </c>
      <c r="AX150" s="12" t="s">
        <v>77</v>
      </c>
      <c r="AY150" s="147" t="s">
        <v>154</v>
      </c>
    </row>
    <row r="151" spans="2:65" s="12" customFormat="1" ht="20.399999999999999">
      <c r="B151" s="145"/>
      <c r="D151" s="146" t="s">
        <v>175</v>
      </c>
      <c r="E151" s="147" t="s">
        <v>1</v>
      </c>
      <c r="F151" s="148" t="s">
        <v>3191</v>
      </c>
      <c r="H151" s="149">
        <v>-38</v>
      </c>
      <c r="I151" s="150"/>
      <c r="L151" s="145"/>
      <c r="M151" s="151"/>
      <c r="T151" s="152"/>
      <c r="AT151" s="147" t="s">
        <v>175</v>
      </c>
      <c r="AU151" s="147" t="s">
        <v>85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>
      <c r="B152" s="153"/>
      <c r="D152" s="146" t="s">
        <v>175</v>
      </c>
      <c r="E152" s="154" t="s">
        <v>1</v>
      </c>
      <c r="F152" s="155" t="s">
        <v>177</v>
      </c>
      <c r="H152" s="156">
        <v>93</v>
      </c>
      <c r="I152" s="157"/>
      <c r="L152" s="153"/>
      <c r="M152" s="158"/>
      <c r="T152" s="159"/>
      <c r="AT152" s="154" t="s">
        <v>175</v>
      </c>
      <c r="AU152" s="154" t="s">
        <v>85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1" customFormat="1" ht="22.95" customHeight="1">
      <c r="B153" s="120"/>
      <c r="D153" s="121" t="s">
        <v>76</v>
      </c>
      <c r="E153" s="130" t="s">
        <v>161</v>
      </c>
      <c r="F153" s="130" t="s">
        <v>402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SUM(BK154:BK156)</f>
        <v>0</v>
      </c>
    </row>
    <row r="154" spans="2:65" s="1" customFormat="1" ht="24.15" customHeight="1">
      <c r="B154" s="201"/>
      <c r="C154" s="200" t="s">
        <v>222</v>
      </c>
      <c r="D154" s="200" t="s">
        <v>156</v>
      </c>
      <c r="E154" s="199" t="s">
        <v>3190</v>
      </c>
      <c r="F154" s="195" t="s">
        <v>3189</v>
      </c>
      <c r="G154" s="198" t="s">
        <v>173</v>
      </c>
      <c r="H154" s="197">
        <v>38</v>
      </c>
      <c r="I154" s="137"/>
      <c r="J154" s="196">
        <f>ROUND(I154*H154,2)</f>
        <v>0</v>
      </c>
      <c r="K154" s="195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3188</v>
      </c>
    </row>
    <row r="155" spans="2:65" s="12" customFormat="1" ht="20.399999999999999">
      <c r="B155" s="145"/>
      <c r="D155" s="146" t="s">
        <v>175</v>
      </c>
      <c r="E155" s="147" t="s">
        <v>1</v>
      </c>
      <c r="F155" s="148" t="s">
        <v>3187</v>
      </c>
      <c r="H155" s="149">
        <v>38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85</v>
      </c>
      <c r="AY155" s="147" t="s">
        <v>154</v>
      </c>
    </row>
    <row r="156" spans="2:65" s="1" customFormat="1" ht="21.75" customHeight="1">
      <c r="B156" s="201"/>
      <c r="C156" s="200" t="s">
        <v>233</v>
      </c>
      <c r="D156" s="200" t="s">
        <v>156</v>
      </c>
      <c r="E156" s="199" t="s">
        <v>3186</v>
      </c>
      <c r="F156" s="195" t="s">
        <v>3185</v>
      </c>
      <c r="G156" s="198" t="s">
        <v>256</v>
      </c>
      <c r="H156" s="197">
        <v>190</v>
      </c>
      <c r="I156" s="137"/>
      <c r="J156" s="196">
        <f>ROUND(I156*H156,2)</f>
        <v>0</v>
      </c>
      <c r="K156" s="195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3184</v>
      </c>
    </row>
    <row r="157" spans="2:65" s="11" customFormat="1" ht="22.95" customHeight="1">
      <c r="B157" s="120"/>
      <c r="D157" s="121" t="s">
        <v>76</v>
      </c>
      <c r="E157" s="130" t="s">
        <v>209</v>
      </c>
      <c r="F157" s="130" t="s">
        <v>495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154</v>
      </c>
      <c r="BK157" s="129">
        <f>BK158</f>
        <v>0</v>
      </c>
    </row>
    <row r="158" spans="2:65" s="1" customFormat="1" ht="37.950000000000003" customHeight="1">
      <c r="B158" s="201"/>
      <c r="C158" s="200" t="s">
        <v>238</v>
      </c>
      <c r="D158" s="200" t="s">
        <v>156</v>
      </c>
      <c r="E158" s="199" t="s">
        <v>3183</v>
      </c>
      <c r="F158" s="195" t="s">
        <v>3182</v>
      </c>
      <c r="G158" s="198" t="s">
        <v>169</v>
      </c>
      <c r="H158" s="197">
        <v>75</v>
      </c>
      <c r="I158" s="137"/>
      <c r="J158" s="196">
        <f>ROUND(I158*H158,2)</f>
        <v>0</v>
      </c>
      <c r="K158" s="195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3181</v>
      </c>
    </row>
    <row r="159" spans="2:65" s="11" customFormat="1" ht="22.95" customHeight="1">
      <c r="B159" s="120"/>
      <c r="D159" s="121" t="s">
        <v>76</v>
      </c>
      <c r="E159" s="130" t="s">
        <v>222</v>
      </c>
      <c r="F159" s="130" t="s">
        <v>2248</v>
      </c>
      <c r="I159" s="123"/>
      <c r="J159" s="131">
        <f>BK159</f>
        <v>0</v>
      </c>
      <c r="L159" s="120"/>
      <c r="M159" s="125"/>
      <c r="P159" s="126">
        <f>SUM(P160:P171)</f>
        <v>0</v>
      </c>
      <c r="R159" s="126">
        <f>SUM(R160:R171)</f>
        <v>2.8135500000000002</v>
      </c>
      <c r="T159" s="127">
        <f>SUM(T160:T171)</f>
        <v>0</v>
      </c>
      <c r="AR159" s="121" t="s">
        <v>85</v>
      </c>
      <c r="AT159" s="128" t="s">
        <v>76</v>
      </c>
      <c r="AU159" s="128" t="s">
        <v>85</v>
      </c>
      <c r="AY159" s="121" t="s">
        <v>154</v>
      </c>
      <c r="BK159" s="129">
        <f>SUM(BK160:BK171)</f>
        <v>0</v>
      </c>
    </row>
    <row r="160" spans="2:65" s="1" customFormat="1" ht="37.950000000000003" customHeight="1">
      <c r="B160" s="201"/>
      <c r="C160" s="200" t="s">
        <v>248</v>
      </c>
      <c r="D160" s="200" t="s">
        <v>156</v>
      </c>
      <c r="E160" s="199" t="s">
        <v>3180</v>
      </c>
      <c r="F160" s="195" t="s">
        <v>3179</v>
      </c>
      <c r="G160" s="198" t="s">
        <v>159</v>
      </c>
      <c r="H160" s="197">
        <v>2</v>
      </c>
      <c r="I160" s="137"/>
      <c r="J160" s="196">
        <f t="shared" ref="J160:J171" si="0">ROUND(I160*H160,2)</f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ref="P160:P171" si="1">O160*H160</f>
        <v>0</v>
      </c>
      <c r="Q160" s="141">
        <v>4.0050000000000002E-2</v>
      </c>
      <c r="R160" s="141">
        <f t="shared" ref="R160:R171" si="2">Q160*H160</f>
        <v>8.0100000000000005E-2</v>
      </c>
      <c r="S160" s="141">
        <v>0</v>
      </c>
      <c r="T160" s="142">
        <f t="shared" ref="T160:T171" si="3"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 t="shared" ref="BE160:BE171" si="4">IF(N160="základní",J160,0)</f>
        <v>0</v>
      </c>
      <c r="BF160" s="144">
        <f t="shared" ref="BF160:BF171" si="5">IF(N160="snížená",J160,0)</f>
        <v>0</v>
      </c>
      <c r="BG160" s="144">
        <f t="shared" ref="BG160:BG171" si="6">IF(N160="zákl. přenesená",J160,0)</f>
        <v>0</v>
      </c>
      <c r="BH160" s="144">
        <f t="shared" ref="BH160:BH171" si="7">IF(N160="sníž. přenesená",J160,0)</f>
        <v>0</v>
      </c>
      <c r="BI160" s="144">
        <f t="shared" ref="BI160:BI171" si="8">IF(N160="nulová",J160,0)</f>
        <v>0</v>
      </c>
      <c r="BJ160" s="17" t="s">
        <v>99</v>
      </c>
      <c r="BK160" s="144">
        <f t="shared" ref="BK160:BK171" si="9">ROUND(I160*H160,2)</f>
        <v>0</v>
      </c>
      <c r="BL160" s="17" t="s">
        <v>161</v>
      </c>
      <c r="BM160" s="143" t="s">
        <v>3178</v>
      </c>
    </row>
    <row r="161" spans="2:65" s="1" customFormat="1" ht="44.25" customHeight="1">
      <c r="B161" s="201"/>
      <c r="C161" s="200" t="s">
        <v>253</v>
      </c>
      <c r="D161" s="200" t="s">
        <v>156</v>
      </c>
      <c r="E161" s="199" t="s">
        <v>3177</v>
      </c>
      <c r="F161" s="195" t="s">
        <v>3176</v>
      </c>
      <c r="G161" s="198" t="s">
        <v>159</v>
      </c>
      <c r="H161" s="197">
        <v>5</v>
      </c>
      <c r="I161" s="137"/>
      <c r="J161" s="196">
        <f t="shared" si="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"/>
        <v>0</v>
      </c>
      <c r="Q161" s="141">
        <v>6.4049999999999996E-2</v>
      </c>
      <c r="R161" s="141">
        <f t="shared" si="2"/>
        <v>0.32024999999999998</v>
      </c>
      <c r="S161" s="141">
        <v>0</v>
      </c>
      <c r="T161" s="142">
        <f t="shared" si="3"/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99</v>
      </c>
      <c r="BK161" s="144">
        <f t="shared" si="9"/>
        <v>0</v>
      </c>
      <c r="BL161" s="17" t="s">
        <v>161</v>
      </c>
      <c r="BM161" s="143" t="s">
        <v>3175</v>
      </c>
    </row>
    <row r="162" spans="2:65" s="1" customFormat="1" ht="44.25" customHeight="1">
      <c r="B162" s="201"/>
      <c r="C162" s="200" t="s">
        <v>258</v>
      </c>
      <c r="D162" s="200" t="s">
        <v>156</v>
      </c>
      <c r="E162" s="199" t="s">
        <v>3174</v>
      </c>
      <c r="F162" s="195" t="s">
        <v>3173</v>
      </c>
      <c r="G162" s="198" t="s">
        <v>159</v>
      </c>
      <c r="H162" s="197">
        <v>2</v>
      </c>
      <c r="I162" s="137"/>
      <c r="J162" s="196">
        <f t="shared" si="0"/>
        <v>0</v>
      </c>
      <c r="K162" s="195" t="s">
        <v>160</v>
      </c>
      <c r="L162" s="32"/>
      <c r="M162" s="139" t="s">
        <v>1</v>
      </c>
      <c r="N162" s="140" t="s">
        <v>43</v>
      </c>
      <c r="P162" s="141">
        <f t="shared" si="1"/>
        <v>0</v>
      </c>
      <c r="Q162" s="141">
        <v>8.2049999999999998E-2</v>
      </c>
      <c r="R162" s="141">
        <f t="shared" si="2"/>
        <v>0.1641</v>
      </c>
      <c r="S162" s="141">
        <v>0</v>
      </c>
      <c r="T162" s="142">
        <f t="shared" si="3"/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7" t="s">
        <v>99</v>
      </c>
      <c r="BK162" s="144">
        <f t="shared" si="9"/>
        <v>0</v>
      </c>
      <c r="BL162" s="17" t="s">
        <v>161</v>
      </c>
      <c r="BM162" s="143" t="s">
        <v>3172</v>
      </c>
    </row>
    <row r="163" spans="2:65" s="1" customFormat="1" ht="37.950000000000003" customHeight="1">
      <c r="B163" s="201"/>
      <c r="C163" s="200" t="s">
        <v>262</v>
      </c>
      <c r="D163" s="200" t="s">
        <v>156</v>
      </c>
      <c r="E163" s="199" t="s">
        <v>3171</v>
      </c>
      <c r="F163" s="195" t="s">
        <v>3170</v>
      </c>
      <c r="G163" s="198" t="s">
        <v>159</v>
      </c>
      <c r="H163" s="197">
        <v>9</v>
      </c>
      <c r="I163" s="137"/>
      <c r="J163" s="196">
        <f t="shared" si="0"/>
        <v>0</v>
      </c>
      <c r="K163" s="195" t="s">
        <v>160</v>
      </c>
      <c r="L163" s="32"/>
      <c r="M163" s="139" t="s">
        <v>1</v>
      </c>
      <c r="N163" s="140" t="s">
        <v>43</v>
      </c>
      <c r="P163" s="141">
        <f t="shared" si="1"/>
        <v>0</v>
      </c>
      <c r="Q163" s="141">
        <v>5.9800000000000001E-3</v>
      </c>
      <c r="R163" s="141">
        <f t="shared" si="2"/>
        <v>5.382E-2</v>
      </c>
      <c r="S163" s="141">
        <v>0</v>
      </c>
      <c r="T163" s="142">
        <f t="shared" si="3"/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7" t="s">
        <v>99</v>
      </c>
      <c r="BK163" s="144">
        <f t="shared" si="9"/>
        <v>0</v>
      </c>
      <c r="BL163" s="17" t="s">
        <v>161</v>
      </c>
      <c r="BM163" s="143" t="s">
        <v>3169</v>
      </c>
    </row>
    <row r="164" spans="2:65" s="1" customFormat="1" ht="44.25" customHeight="1">
      <c r="B164" s="201"/>
      <c r="C164" s="200" t="s">
        <v>8</v>
      </c>
      <c r="D164" s="200" t="s">
        <v>156</v>
      </c>
      <c r="E164" s="199" t="s">
        <v>3168</v>
      </c>
      <c r="F164" s="195" t="s">
        <v>3167</v>
      </c>
      <c r="G164" s="198" t="s">
        <v>159</v>
      </c>
      <c r="H164" s="197">
        <v>9</v>
      </c>
      <c r="I164" s="137"/>
      <c r="J164" s="196">
        <f t="shared" si="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"/>
        <v>0</v>
      </c>
      <c r="Q164" s="141">
        <v>0</v>
      </c>
      <c r="R164" s="141">
        <f t="shared" si="2"/>
        <v>0</v>
      </c>
      <c r="S164" s="141">
        <v>0</v>
      </c>
      <c r="T164" s="142">
        <f t="shared" si="3"/>
        <v>0</v>
      </c>
      <c r="AR164" s="143" t="s">
        <v>161</v>
      </c>
      <c r="AT164" s="143" t="s">
        <v>156</v>
      </c>
      <c r="AU164" s="143" t="s">
        <v>99</v>
      </c>
      <c r="AY164" s="17" t="s">
        <v>154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7" t="s">
        <v>99</v>
      </c>
      <c r="BK164" s="144">
        <f t="shared" si="9"/>
        <v>0</v>
      </c>
      <c r="BL164" s="17" t="s">
        <v>161</v>
      </c>
      <c r="BM164" s="143" t="s">
        <v>3166</v>
      </c>
    </row>
    <row r="165" spans="2:65" s="1" customFormat="1" ht="37.950000000000003" customHeight="1">
      <c r="B165" s="201"/>
      <c r="C165" s="200" t="s">
        <v>269</v>
      </c>
      <c r="D165" s="200" t="s">
        <v>156</v>
      </c>
      <c r="E165" s="199" t="s">
        <v>3165</v>
      </c>
      <c r="F165" s="195" t="s">
        <v>3164</v>
      </c>
      <c r="G165" s="198" t="s">
        <v>159</v>
      </c>
      <c r="H165" s="197">
        <v>9</v>
      </c>
      <c r="I165" s="137"/>
      <c r="J165" s="196">
        <f t="shared" si="0"/>
        <v>0</v>
      </c>
      <c r="K165" s="195" t="s">
        <v>160</v>
      </c>
      <c r="L165" s="32"/>
      <c r="M165" s="139" t="s">
        <v>1</v>
      </c>
      <c r="N165" s="140" t="s">
        <v>43</v>
      </c>
      <c r="P165" s="141">
        <f t="shared" si="1"/>
        <v>0</v>
      </c>
      <c r="Q165" s="141">
        <v>1.9400000000000001E-3</v>
      </c>
      <c r="R165" s="141">
        <f t="shared" si="2"/>
        <v>1.746E-2</v>
      </c>
      <c r="S165" s="141">
        <v>0</v>
      </c>
      <c r="T165" s="142">
        <f t="shared" si="3"/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7" t="s">
        <v>99</v>
      </c>
      <c r="BK165" s="144">
        <f t="shared" si="9"/>
        <v>0</v>
      </c>
      <c r="BL165" s="17" t="s">
        <v>161</v>
      </c>
      <c r="BM165" s="143" t="s">
        <v>3163</v>
      </c>
    </row>
    <row r="166" spans="2:65" s="1" customFormat="1" ht="44.25" customHeight="1">
      <c r="B166" s="201"/>
      <c r="C166" s="200" t="s">
        <v>276</v>
      </c>
      <c r="D166" s="200" t="s">
        <v>156</v>
      </c>
      <c r="E166" s="199" t="s">
        <v>3162</v>
      </c>
      <c r="F166" s="195" t="s">
        <v>3161</v>
      </c>
      <c r="G166" s="198" t="s">
        <v>159</v>
      </c>
      <c r="H166" s="197">
        <v>1</v>
      </c>
      <c r="I166" s="137"/>
      <c r="J166" s="196">
        <f t="shared" si="0"/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si="1"/>
        <v>0</v>
      </c>
      <c r="Q166" s="141">
        <v>0.23147000000000001</v>
      </c>
      <c r="R166" s="141">
        <f t="shared" si="2"/>
        <v>0.23147000000000001</v>
      </c>
      <c r="S166" s="141">
        <v>0</v>
      </c>
      <c r="T166" s="142">
        <f t="shared" si="3"/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99</v>
      </c>
      <c r="BK166" s="144">
        <f t="shared" si="9"/>
        <v>0</v>
      </c>
      <c r="BL166" s="17" t="s">
        <v>161</v>
      </c>
      <c r="BM166" s="143" t="s">
        <v>3160</v>
      </c>
    </row>
    <row r="167" spans="2:65" s="1" customFormat="1" ht="37.950000000000003" customHeight="1">
      <c r="B167" s="201"/>
      <c r="C167" s="200" t="s">
        <v>280</v>
      </c>
      <c r="D167" s="200" t="s">
        <v>156</v>
      </c>
      <c r="E167" s="199" t="s">
        <v>3159</v>
      </c>
      <c r="F167" s="195" t="s">
        <v>3158</v>
      </c>
      <c r="G167" s="198" t="s">
        <v>159</v>
      </c>
      <c r="H167" s="197">
        <v>1</v>
      </c>
      <c r="I167" s="137"/>
      <c r="J167" s="196">
        <f t="shared" si="0"/>
        <v>0</v>
      </c>
      <c r="K167" s="195" t="s">
        <v>160</v>
      </c>
      <c r="L167" s="32"/>
      <c r="M167" s="139" t="s">
        <v>1</v>
      </c>
      <c r="N167" s="140" t="s">
        <v>43</v>
      </c>
      <c r="P167" s="141">
        <f t="shared" si="1"/>
        <v>0</v>
      </c>
      <c r="Q167" s="141">
        <v>0.19089</v>
      </c>
      <c r="R167" s="141">
        <f t="shared" si="2"/>
        <v>0.19089</v>
      </c>
      <c r="S167" s="141">
        <v>0</v>
      </c>
      <c r="T167" s="142">
        <f t="shared" si="3"/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99</v>
      </c>
      <c r="BK167" s="144">
        <f t="shared" si="9"/>
        <v>0</v>
      </c>
      <c r="BL167" s="17" t="s">
        <v>161</v>
      </c>
      <c r="BM167" s="143" t="s">
        <v>3157</v>
      </c>
    </row>
    <row r="168" spans="2:65" s="1" customFormat="1" ht="37.950000000000003" customHeight="1">
      <c r="B168" s="201"/>
      <c r="C168" s="200" t="s">
        <v>282</v>
      </c>
      <c r="D168" s="200" t="s">
        <v>156</v>
      </c>
      <c r="E168" s="199" t="s">
        <v>3156</v>
      </c>
      <c r="F168" s="195" t="s">
        <v>3155</v>
      </c>
      <c r="G168" s="198" t="s">
        <v>159</v>
      </c>
      <c r="H168" s="197">
        <v>1</v>
      </c>
      <c r="I168" s="137"/>
      <c r="J168" s="196">
        <f t="shared" si="0"/>
        <v>0</v>
      </c>
      <c r="K168" s="195" t="s">
        <v>160</v>
      </c>
      <c r="L168" s="32"/>
      <c r="M168" s="139" t="s">
        <v>1</v>
      </c>
      <c r="N168" s="140" t="s">
        <v>43</v>
      </c>
      <c r="P168" s="141">
        <f t="shared" si="1"/>
        <v>0</v>
      </c>
      <c r="Q168" s="141">
        <v>0</v>
      </c>
      <c r="R168" s="141">
        <f t="shared" si="2"/>
        <v>0</v>
      </c>
      <c r="S168" s="141">
        <v>0</v>
      </c>
      <c r="T168" s="142">
        <f t="shared" si="3"/>
        <v>0</v>
      </c>
      <c r="AR168" s="143" t="s">
        <v>161</v>
      </c>
      <c r="AT168" s="143" t="s">
        <v>156</v>
      </c>
      <c r="AU168" s="143" t="s">
        <v>99</v>
      </c>
      <c r="AY168" s="17" t="s">
        <v>154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99</v>
      </c>
      <c r="BK168" s="144">
        <f t="shared" si="9"/>
        <v>0</v>
      </c>
      <c r="BL168" s="17" t="s">
        <v>161</v>
      </c>
      <c r="BM168" s="143" t="s">
        <v>3154</v>
      </c>
    </row>
    <row r="169" spans="2:65" s="1" customFormat="1" ht="44.25" customHeight="1">
      <c r="B169" s="201"/>
      <c r="C169" s="200" t="s">
        <v>296</v>
      </c>
      <c r="D169" s="200" t="s">
        <v>156</v>
      </c>
      <c r="E169" s="199" t="s">
        <v>3153</v>
      </c>
      <c r="F169" s="195" t="s">
        <v>3152</v>
      </c>
      <c r="G169" s="198" t="s">
        <v>159</v>
      </c>
      <c r="H169" s="197">
        <v>1</v>
      </c>
      <c r="I169" s="137"/>
      <c r="J169" s="196">
        <f t="shared" si="0"/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0.22422</v>
      </c>
      <c r="R169" s="141">
        <f t="shared" si="2"/>
        <v>0.22422</v>
      </c>
      <c r="S169" s="141">
        <v>0</v>
      </c>
      <c r="T169" s="142">
        <f t="shared" si="3"/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99</v>
      </c>
      <c r="BK169" s="144">
        <f t="shared" si="9"/>
        <v>0</v>
      </c>
      <c r="BL169" s="17" t="s">
        <v>161</v>
      </c>
      <c r="BM169" s="143" t="s">
        <v>3151</v>
      </c>
    </row>
    <row r="170" spans="2:65" s="1" customFormat="1" ht="33" customHeight="1">
      <c r="B170" s="201"/>
      <c r="C170" s="200" t="s">
        <v>7</v>
      </c>
      <c r="D170" s="200" t="s">
        <v>156</v>
      </c>
      <c r="E170" s="199" t="s">
        <v>3150</v>
      </c>
      <c r="F170" s="195" t="s">
        <v>3149</v>
      </c>
      <c r="G170" s="198" t="s">
        <v>159</v>
      </c>
      <c r="H170" s="197">
        <v>2</v>
      </c>
      <c r="I170" s="137"/>
      <c r="J170" s="196">
        <f t="shared" si="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1"/>
        <v>0</v>
      </c>
      <c r="Q170" s="141">
        <v>6.2E-4</v>
      </c>
      <c r="R170" s="141">
        <f t="shared" si="2"/>
        <v>1.24E-3</v>
      </c>
      <c r="S170" s="141">
        <v>0</v>
      </c>
      <c r="T170" s="142">
        <f t="shared" si="3"/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7" t="s">
        <v>99</v>
      </c>
      <c r="BK170" s="144">
        <f t="shared" si="9"/>
        <v>0</v>
      </c>
      <c r="BL170" s="17" t="s">
        <v>161</v>
      </c>
      <c r="BM170" s="143" t="s">
        <v>3148</v>
      </c>
    </row>
    <row r="171" spans="2:65" s="1" customFormat="1" ht="49.2" customHeight="1">
      <c r="B171" s="201"/>
      <c r="C171" s="200" t="s">
        <v>305</v>
      </c>
      <c r="D171" s="200" t="s">
        <v>156</v>
      </c>
      <c r="E171" s="199" t="s">
        <v>3147</v>
      </c>
      <c r="F171" s="195" t="s">
        <v>3146</v>
      </c>
      <c r="G171" s="198" t="s">
        <v>173</v>
      </c>
      <c r="H171" s="197">
        <v>25</v>
      </c>
      <c r="I171" s="137"/>
      <c r="J171" s="196">
        <f t="shared" si="0"/>
        <v>0</v>
      </c>
      <c r="K171" s="195" t="s">
        <v>160</v>
      </c>
      <c r="L171" s="32"/>
      <c r="M171" s="139" t="s">
        <v>1</v>
      </c>
      <c r="N171" s="140" t="s">
        <v>43</v>
      </c>
      <c r="P171" s="141">
        <f t="shared" si="1"/>
        <v>0</v>
      </c>
      <c r="Q171" s="141">
        <v>6.1199999999999997E-2</v>
      </c>
      <c r="R171" s="141">
        <f t="shared" si="2"/>
        <v>1.53</v>
      </c>
      <c r="S171" s="141">
        <v>0</v>
      </c>
      <c r="T171" s="142">
        <f t="shared" si="3"/>
        <v>0</v>
      </c>
      <c r="AR171" s="143" t="s">
        <v>161</v>
      </c>
      <c r="AT171" s="143" t="s">
        <v>156</v>
      </c>
      <c r="AU171" s="143" t="s">
        <v>99</v>
      </c>
      <c r="AY171" s="17" t="s">
        <v>154</v>
      </c>
      <c r="BE171" s="144">
        <f t="shared" si="4"/>
        <v>0</v>
      </c>
      <c r="BF171" s="144">
        <f t="shared" si="5"/>
        <v>0</v>
      </c>
      <c r="BG171" s="144">
        <f t="shared" si="6"/>
        <v>0</v>
      </c>
      <c r="BH171" s="144">
        <f t="shared" si="7"/>
        <v>0</v>
      </c>
      <c r="BI171" s="144">
        <f t="shared" si="8"/>
        <v>0</v>
      </c>
      <c r="BJ171" s="17" t="s">
        <v>99</v>
      </c>
      <c r="BK171" s="144">
        <f t="shared" si="9"/>
        <v>0</v>
      </c>
      <c r="BL171" s="17" t="s">
        <v>161</v>
      </c>
      <c r="BM171" s="143" t="s">
        <v>3145</v>
      </c>
    </row>
    <row r="172" spans="2:65" s="11" customFormat="1" ht="25.95" customHeight="1">
      <c r="B172" s="120"/>
      <c r="D172" s="121" t="s">
        <v>76</v>
      </c>
      <c r="E172" s="122" t="s">
        <v>712</v>
      </c>
      <c r="F172" s="122" t="s">
        <v>713</v>
      </c>
      <c r="I172" s="123"/>
      <c r="J172" s="124">
        <f>BK172</f>
        <v>0</v>
      </c>
      <c r="L172" s="120"/>
      <c r="M172" s="125"/>
      <c r="P172" s="126">
        <f>P173+P200+P227+P258+P263+P268</f>
        <v>0</v>
      </c>
      <c r="R172" s="126">
        <f>R173+R200+R227+R258+R263+R268</f>
        <v>4.4841200000000008</v>
      </c>
      <c r="T172" s="127">
        <f>T173+T200+T227+T258+T263+T268</f>
        <v>0</v>
      </c>
      <c r="AR172" s="121" t="s">
        <v>99</v>
      </c>
      <c r="AT172" s="128" t="s">
        <v>76</v>
      </c>
      <c r="AU172" s="128" t="s">
        <v>77</v>
      </c>
      <c r="AY172" s="121" t="s">
        <v>154</v>
      </c>
      <c r="BK172" s="129">
        <f>BK173+BK200+BK227+BK258+BK263+BK268</f>
        <v>0</v>
      </c>
    </row>
    <row r="173" spans="2:65" s="11" customFormat="1" ht="22.95" customHeight="1">
      <c r="B173" s="120"/>
      <c r="D173" s="121" t="s">
        <v>76</v>
      </c>
      <c r="E173" s="130" t="s">
        <v>994</v>
      </c>
      <c r="F173" s="130" t="s">
        <v>3144</v>
      </c>
      <c r="I173" s="123"/>
      <c r="J173" s="131">
        <f>BK173</f>
        <v>0</v>
      </c>
      <c r="L173" s="120"/>
      <c r="M173" s="125"/>
      <c r="P173" s="126">
        <f>SUM(P174:P199)</f>
        <v>0</v>
      </c>
      <c r="R173" s="126">
        <f>SUM(R174:R199)</f>
        <v>2.5700799999999999</v>
      </c>
      <c r="T173" s="127">
        <f>SUM(T174:T199)</f>
        <v>0</v>
      </c>
      <c r="AR173" s="121" t="s">
        <v>99</v>
      </c>
      <c r="AT173" s="128" t="s">
        <v>76</v>
      </c>
      <c r="AU173" s="128" t="s">
        <v>85</v>
      </c>
      <c r="AY173" s="121" t="s">
        <v>154</v>
      </c>
      <c r="BK173" s="129">
        <f>SUM(BK174:BK199)</f>
        <v>0</v>
      </c>
    </row>
    <row r="174" spans="2:65" s="1" customFormat="1" ht="16.5" customHeight="1">
      <c r="B174" s="201"/>
      <c r="C174" s="200" t="s">
        <v>309</v>
      </c>
      <c r="D174" s="200" t="s">
        <v>156</v>
      </c>
      <c r="E174" s="199" t="s">
        <v>3143</v>
      </c>
      <c r="F174" s="195" t="s">
        <v>3142</v>
      </c>
      <c r="G174" s="198" t="s">
        <v>256</v>
      </c>
      <c r="H174" s="197">
        <v>90</v>
      </c>
      <c r="I174" s="137"/>
      <c r="J174" s="196">
        <f t="shared" ref="J174:J199" si="10">ROUND(I174*H174,2)</f>
        <v>0</v>
      </c>
      <c r="K174" s="195" t="s">
        <v>160</v>
      </c>
      <c r="L174" s="32"/>
      <c r="M174" s="139" t="s">
        <v>1</v>
      </c>
      <c r="N174" s="140" t="s">
        <v>43</v>
      </c>
      <c r="P174" s="141">
        <f t="shared" ref="P174:P199" si="11">O174*H174</f>
        <v>0</v>
      </c>
      <c r="Q174" s="141">
        <v>1.6800000000000001E-3</v>
      </c>
      <c r="R174" s="141">
        <f t="shared" ref="R174:R199" si="12">Q174*H174</f>
        <v>0.1512</v>
      </c>
      <c r="S174" s="141">
        <v>0</v>
      </c>
      <c r="T174" s="142">
        <f t="shared" ref="T174:T199" si="13"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ref="BE174:BE199" si="14">IF(N174="základní",J174,0)</f>
        <v>0</v>
      </c>
      <c r="BF174" s="144">
        <f t="shared" ref="BF174:BF199" si="15">IF(N174="snížená",J174,0)</f>
        <v>0</v>
      </c>
      <c r="BG174" s="144">
        <f t="shared" ref="BG174:BG199" si="16">IF(N174="zákl. přenesená",J174,0)</f>
        <v>0</v>
      </c>
      <c r="BH174" s="144">
        <f t="shared" ref="BH174:BH199" si="17">IF(N174="sníž. přenesená",J174,0)</f>
        <v>0</v>
      </c>
      <c r="BI174" s="144">
        <f t="shared" ref="BI174:BI199" si="18">IF(N174="nulová",J174,0)</f>
        <v>0</v>
      </c>
      <c r="BJ174" s="17" t="s">
        <v>99</v>
      </c>
      <c r="BK174" s="144">
        <f t="shared" ref="BK174:BK199" si="19">ROUND(I174*H174,2)</f>
        <v>0</v>
      </c>
      <c r="BL174" s="17" t="s">
        <v>269</v>
      </c>
      <c r="BM174" s="143" t="s">
        <v>3141</v>
      </c>
    </row>
    <row r="175" spans="2:65" s="1" customFormat="1" ht="16.5" customHeight="1">
      <c r="B175" s="201"/>
      <c r="C175" s="200" t="s">
        <v>317</v>
      </c>
      <c r="D175" s="200" t="s">
        <v>156</v>
      </c>
      <c r="E175" s="199" t="s">
        <v>3140</v>
      </c>
      <c r="F175" s="195" t="s">
        <v>3139</v>
      </c>
      <c r="G175" s="198" t="s">
        <v>256</v>
      </c>
      <c r="H175" s="197">
        <v>50</v>
      </c>
      <c r="I175" s="137"/>
      <c r="J175" s="196">
        <f t="shared" si="10"/>
        <v>0</v>
      </c>
      <c r="K175" s="195" t="s">
        <v>160</v>
      </c>
      <c r="L175" s="32"/>
      <c r="M175" s="139" t="s">
        <v>1</v>
      </c>
      <c r="N175" s="140" t="s">
        <v>43</v>
      </c>
      <c r="P175" s="141">
        <f t="shared" si="11"/>
        <v>0</v>
      </c>
      <c r="Q175" s="141">
        <v>1.91E-3</v>
      </c>
      <c r="R175" s="141">
        <f t="shared" si="12"/>
        <v>9.5500000000000002E-2</v>
      </c>
      <c r="S175" s="141">
        <v>0</v>
      </c>
      <c r="T175" s="142">
        <f t="shared" si="1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99</v>
      </c>
      <c r="BK175" s="144">
        <f t="shared" si="19"/>
        <v>0</v>
      </c>
      <c r="BL175" s="17" t="s">
        <v>269</v>
      </c>
      <c r="BM175" s="143" t="s">
        <v>3138</v>
      </c>
    </row>
    <row r="176" spans="2:65" s="1" customFormat="1" ht="16.5" customHeight="1">
      <c r="B176" s="201"/>
      <c r="C176" s="200" t="s">
        <v>321</v>
      </c>
      <c r="D176" s="200" t="s">
        <v>156</v>
      </c>
      <c r="E176" s="199" t="s">
        <v>3137</v>
      </c>
      <c r="F176" s="195" t="s">
        <v>3136</v>
      </c>
      <c r="G176" s="198" t="s">
        <v>256</v>
      </c>
      <c r="H176" s="197">
        <v>20</v>
      </c>
      <c r="I176" s="137"/>
      <c r="J176" s="196">
        <f t="shared" si="10"/>
        <v>0</v>
      </c>
      <c r="K176" s="195" t="s">
        <v>160</v>
      </c>
      <c r="L176" s="32"/>
      <c r="M176" s="139" t="s">
        <v>1</v>
      </c>
      <c r="N176" s="140" t="s">
        <v>43</v>
      </c>
      <c r="P176" s="141">
        <f t="shared" si="11"/>
        <v>0</v>
      </c>
      <c r="Q176" s="141">
        <v>3.0799999999999998E-3</v>
      </c>
      <c r="R176" s="141">
        <f t="shared" si="12"/>
        <v>6.1599999999999995E-2</v>
      </c>
      <c r="S176" s="141">
        <v>0</v>
      </c>
      <c r="T176" s="142">
        <f t="shared" si="1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99</v>
      </c>
      <c r="BK176" s="144">
        <f t="shared" si="19"/>
        <v>0</v>
      </c>
      <c r="BL176" s="17" t="s">
        <v>269</v>
      </c>
      <c r="BM176" s="143" t="s">
        <v>3135</v>
      </c>
    </row>
    <row r="177" spans="2:65" s="1" customFormat="1" ht="21.75" customHeight="1">
      <c r="B177" s="201"/>
      <c r="C177" s="200" t="s">
        <v>325</v>
      </c>
      <c r="D177" s="200" t="s">
        <v>156</v>
      </c>
      <c r="E177" s="199" t="s">
        <v>3134</v>
      </c>
      <c r="F177" s="195" t="s">
        <v>3133</v>
      </c>
      <c r="G177" s="198" t="s">
        <v>256</v>
      </c>
      <c r="H177" s="197">
        <v>75</v>
      </c>
      <c r="I177" s="137"/>
      <c r="J177" s="196">
        <f t="shared" si="10"/>
        <v>0</v>
      </c>
      <c r="K177" s="195" t="s">
        <v>160</v>
      </c>
      <c r="L177" s="32"/>
      <c r="M177" s="139" t="s">
        <v>1</v>
      </c>
      <c r="N177" s="140" t="s">
        <v>43</v>
      </c>
      <c r="P177" s="141">
        <f t="shared" si="11"/>
        <v>0</v>
      </c>
      <c r="Q177" s="141">
        <v>1.42E-3</v>
      </c>
      <c r="R177" s="141">
        <f t="shared" si="12"/>
        <v>0.1065</v>
      </c>
      <c r="S177" s="141">
        <v>0</v>
      </c>
      <c r="T177" s="142">
        <f t="shared" si="1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99</v>
      </c>
      <c r="BK177" s="144">
        <f t="shared" si="19"/>
        <v>0</v>
      </c>
      <c r="BL177" s="17" t="s">
        <v>269</v>
      </c>
      <c r="BM177" s="143" t="s">
        <v>3132</v>
      </c>
    </row>
    <row r="178" spans="2:65" s="1" customFormat="1" ht="21.75" customHeight="1">
      <c r="B178" s="201"/>
      <c r="C178" s="200" t="s">
        <v>329</v>
      </c>
      <c r="D178" s="200" t="s">
        <v>156</v>
      </c>
      <c r="E178" s="199" t="s">
        <v>3131</v>
      </c>
      <c r="F178" s="195" t="s">
        <v>3130</v>
      </c>
      <c r="G178" s="198" t="s">
        <v>256</v>
      </c>
      <c r="H178" s="197">
        <v>120</v>
      </c>
      <c r="I178" s="137"/>
      <c r="J178" s="196">
        <f t="shared" si="10"/>
        <v>0</v>
      </c>
      <c r="K178" s="195" t="s">
        <v>160</v>
      </c>
      <c r="L178" s="32"/>
      <c r="M178" s="139" t="s">
        <v>1</v>
      </c>
      <c r="N178" s="140" t="s">
        <v>43</v>
      </c>
      <c r="P178" s="141">
        <f t="shared" si="11"/>
        <v>0</v>
      </c>
      <c r="Q178" s="141">
        <v>7.4400000000000004E-3</v>
      </c>
      <c r="R178" s="141">
        <f t="shared" si="12"/>
        <v>0.89280000000000004</v>
      </c>
      <c r="S178" s="141">
        <v>0</v>
      </c>
      <c r="T178" s="142">
        <f t="shared" si="1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99</v>
      </c>
      <c r="BK178" s="144">
        <f t="shared" si="19"/>
        <v>0</v>
      </c>
      <c r="BL178" s="17" t="s">
        <v>269</v>
      </c>
      <c r="BM178" s="143" t="s">
        <v>3129</v>
      </c>
    </row>
    <row r="179" spans="2:65" s="1" customFormat="1" ht="21.75" customHeight="1">
      <c r="B179" s="201"/>
      <c r="C179" s="200" t="s">
        <v>334</v>
      </c>
      <c r="D179" s="200" t="s">
        <v>156</v>
      </c>
      <c r="E179" s="199" t="s">
        <v>3128</v>
      </c>
      <c r="F179" s="195" t="s">
        <v>3127</v>
      </c>
      <c r="G179" s="198" t="s">
        <v>256</v>
      </c>
      <c r="H179" s="197">
        <v>30</v>
      </c>
      <c r="I179" s="137"/>
      <c r="J179" s="196">
        <f t="shared" si="1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11"/>
        <v>0</v>
      </c>
      <c r="Q179" s="141">
        <v>1.2319999999999999E-2</v>
      </c>
      <c r="R179" s="141">
        <f t="shared" si="12"/>
        <v>0.36959999999999998</v>
      </c>
      <c r="S179" s="141">
        <v>0</v>
      </c>
      <c r="T179" s="142">
        <f t="shared" si="1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99</v>
      </c>
      <c r="BK179" s="144">
        <f t="shared" si="19"/>
        <v>0</v>
      </c>
      <c r="BL179" s="17" t="s">
        <v>269</v>
      </c>
      <c r="BM179" s="143" t="s">
        <v>3126</v>
      </c>
    </row>
    <row r="180" spans="2:65" s="1" customFormat="1" ht="21.75" customHeight="1">
      <c r="B180" s="201"/>
      <c r="C180" s="200" t="s">
        <v>341</v>
      </c>
      <c r="D180" s="200" t="s">
        <v>156</v>
      </c>
      <c r="E180" s="199" t="s">
        <v>3125</v>
      </c>
      <c r="F180" s="195" t="s">
        <v>3124</v>
      </c>
      <c r="G180" s="198" t="s">
        <v>256</v>
      </c>
      <c r="H180" s="197">
        <v>40</v>
      </c>
      <c r="I180" s="137"/>
      <c r="J180" s="196">
        <f t="shared" si="10"/>
        <v>0</v>
      </c>
      <c r="K180" s="195" t="s">
        <v>160</v>
      </c>
      <c r="L180" s="32"/>
      <c r="M180" s="139" t="s">
        <v>1</v>
      </c>
      <c r="N180" s="140" t="s">
        <v>43</v>
      </c>
      <c r="P180" s="141">
        <f t="shared" si="11"/>
        <v>0</v>
      </c>
      <c r="Q180" s="141">
        <v>1.975E-2</v>
      </c>
      <c r="R180" s="141">
        <f t="shared" si="12"/>
        <v>0.79</v>
      </c>
      <c r="S180" s="141">
        <v>0</v>
      </c>
      <c r="T180" s="142">
        <f t="shared" si="13"/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99</v>
      </c>
      <c r="BK180" s="144">
        <f t="shared" si="19"/>
        <v>0</v>
      </c>
      <c r="BL180" s="17" t="s">
        <v>269</v>
      </c>
      <c r="BM180" s="143" t="s">
        <v>3123</v>
      </c>
    </row>
    <row r="181" spans="2:65" s="1" customFormat="1" ht="24.15" customHeight="1">
      <c r="B181" s="201"/>
      <c r="C181" s="200" t="s">
        <v>347</v>
      </c>
      <c r="D181" s="200" t="s">
        <v>156</v>
      </c>
      <c r="E181" s="199" t="s">
        <v>3122</v>
      </c>
      <c r="F181" s="195" t="s">
        <v>3121</v>
      </c>
      <c r="G181" s="198" t="s">
        <v>256</v>
      </c>
      <c r="H181" s="197">
        <v>20</v>
      </c>
      <c r="I181" s="137"/>
      <c r="J181" s="196">
        <f t="shared" si="10"/>
        <v>0</v>
      </c>
      <c r="K181" s="195" t="s">
        <v>160</v>
      </c>
      <c r="L181" s="32"/>
      <c r="M181" s="139" t="s">
        <v>1</v>
      </c>
      <c r="N181" s="140" t="s">
        <v>43</v>
      </c>
      <c r="P181" s="141">
        <f t="shared" si="11"/>
        <v>0</v>
      </c>
      <c r="Q181" s="141">
        <v>5.9000000000000003E-4</v>
      </c>
      <c r="R181" s="141">
        <f t="shared" si="12"/>
        <v>1.1800000000000001E-2</v>
      </c>
      <c r="S181" s="141">
        <v>0</v>
      </c>
      <c r="T181" s="142">
        <f t="shared" si="13"/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7" t="s">
        <v>99</v>
      </c>
      <c r="BK181" s="144">
        <f t="shared" si="19"/>
        <v>0</v>
      </c>
      <c r="BL181" s="17" t="s">
        <v>269</v>
      </c>
      <c r="BM181" s="143" t="s">
        <v>3120</v>
      </c>
    </row>
    <row r="182" spans="2:65" s="1" customFormat="1" ht="21.75" customHeight="1">
      <c r="B182" s="201"/>
      <c r="C182" s="200" t="s">
        <v>351</v>
      </c>
      <c r="D182" s="200" t="s">
        <v>156</v>
      </c>
      <c r="E182" s="199" t="s">
        <v>3119</v>
      </c>
      <c r="F182" s="195" t="s">
        <v>3118</v>
      </c>
      <c r="G182" s="198" t="s">
        <v>256</v>
      </c>
      <c r="H182" s="197">
        <v>30</v>
      </c>
      <c r="I182" s="137"/>
      <c r="J182" s="196">
        <f t="shared" si="10"/>
        <v>0</v>
      </c>
      <c r="K182" s="195" t="s">
        <v>160</v>
      </c>
      <c r="L182" s="32"/>
      <c r="M182" s="139" t="s">
        <v>1</v>
      </c>
      <c r="N182" s="140" t="s">
        <v>43</v>
      </c>
      <c r="P182" s="141">
        <f t="shared" si="11"/>
        <v>0</v>
      </c>
      <c r="Q182" s="141">
        <v>4.0999999999999999E-4</v>
      </c>
      <c r="R182" s="141">
        <f t="shared" si="12"/>
        <v>1.23E-2</v>
      </c>
      <c r="S182" s="141">
        <v>0</v>
      </c>
      <c r="T182" s="142">
        <f t="shared" si="13"/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7" t="s">
        <v>99</v>
      </c>
      <c r="BK182" s="144">
        <f t="shared" si="19"/>
        <v>0</v>
      </c>
      <c r="BL182" s="17" t="s">
        <v>269</v>
      </c>
      <c r="BM182" s="143" t="s">
        <v>3117</v>
      </c>
    </row>
    <row r="183" spans="2:65" s="1" customFormat="1" ht="21.75" customHeight="1">
      <c r="B183" s="201"/>
      <c r="C183" s="200" t="s">
        <v>355</v>
      </c>
      <c r="D183" s="200" t="s">
        <v>156</v>
      </c>
      <c r="E183" s="199" t="s">
        <v>3116</v>
      </c>
      <c r="F183" s="195" t="s">
        <v>3115</v>
      </c>
      <c r="G183" s="198" t="s">
        <v>256</v>
      </c>
      <c r="H183" s="197">
        <v>20</v>
      </c>
      <c r="I183" s="137"/>
      <c r="J183" s="196">
        <f t="shared" si="10"/>
        <v>0</v>
      </c>
      <c r="K183" s="195" t="s">
        <v>160</v>
      </c>
      <c r="L183" s="32"/>
      <c r="M183" s="139" t="s">
        <v>1</v>
      </c>
      <c r="N183" s="140" t="s">
        <v>43</v>
      </c>
      <c r="P183" s="141">
        <f t="shared" si="11"/>
        <v>0</v>
      </c>
      <c r="Q183" s="141">
        <v>4.8000000000000001E-4</v>
      </c>
      <c r="R183" s="141">
        <f t="shared" si="12"/>
        <v>9.6000000000000009E-3</v>
      </c>
      <c r="S183" s="141">
        <v>0</v>
      </c>
      <c r="T183" s="142">
        <f t="shared" si="13"/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7" t="s">
        <v>99</v>
      </c>
      <c r="BK183" s="144">
        <f t="shared" si="19"/>
        <v>0</v>
      </c>
      <c r="BL183" s="17" t="s">
        <v>269</v>
      </c>
      <c r="BM183" s="143" t="s">
        <v>3114</v>
      </c>
    </row>
    <row r="184" spans="2:65" s="1" customFormat="1" ht="37.950000000000003" customHeight="1">
      <c r="B184" s="201"/>
      <c r="C184" s="200" t="s">
        <v>359</v>
      </c>
      <c r="D184" s="200" t="s">
        <v>156</v>
      </c>
      <c r="E184" s="199" t="s">
        <v>3113</v>
      </c>
      <c r="F184" s="195" t="s">
        <v>3112</v>
      </c>
      <c r="G184" s="198" t="s">
        <v>159</v>
      </c>
      <c r="H184" s="197">
        <v>5</v>
      </c>
      <c r="I184" s="137"/>
      <c r="J184" s="196">
        <f t="shared" si="10"/>
        <v>0</v>
      </c>
      <c r="K184" s="195" t="s">
        <v>160</v>
      </c>
      <c r="L184" s="32"/>
      <c r="M184" s="139" t="s">
        <v>1</v>
      </c>
      <c r="N184" s="140" t="s">
        <v>43</v>
      </c>
      <c r="P184" s="141">
        <f t="shared" si="11"/>
        <v>0</v>
      </c>
      <c r="Q184" s="141">
        <v>1.4999999999999999E-4</v>
      </c>
      <c r="R184" s="141">
        <f t="shared" si="12"/>
        <v>7.4999999999999991E-4</v>
      </c>
      <c r="S184" s="141">
        <v>0</v>
      </c>
      <c r="T184" s="142">
        <f t="shared" si="13"/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 t="shared" si="14"/>
        <v>0</v>
      </c>
      <c r="BF184" s="144">
        <f t="shared" si="15"/>
        <v>0</v>
      </c>
      <c r="BG184" s="144">
        <f t="shared" si="16"/>
        <v>0</v>
      </c>
      <c r="BH184" s="144">
        <f t="shared" si="17"/>
        <v>0</v>
      </c>
      <c r="BI184" s="144">
        <f t="shared" si="18"/>
        <v>0</v>
      </c>
      <c r="BJ184" s="17" t="s">
        <v>99</v>
      </c>
      <c r="BK184" s="144">
        <f t="shared" si="19"/>
        <v>0</v>
      </c>
      <c r="BL184" s="17" t="s">
        <v>269</v>
      </c>
      <c r="BM184" s="143" t="s">
        <v>3111</v>
      </c>
    </row>
    <row r="185" spans="2:65" s="1" customFormat="1" ht="24.15" customHeight="1">
      <c r="B185" s="201"/>
      <c r="C185" s="200" t="s">
        <v>363</v>
      </c>
      <c r="D185" s="200" t="s">
        <v>156</v>
      </c>
      <c r="E185" s="199" t="s">
        <v>3110</v>
      </c>
      <c r="F185" s="195" t="s">
        <v>3109</v>
      </c>
      <c r="G185" s="198" t="s">
        <v>159</v>
      </c>
      <c r="H185" s="197">
        <v>28</v>
      </c>
      <c r="I185" s="137"/>
      <c r="J185" s="196">
        <f t="shared" si="10"/>
        <v>0</v>
      </c>
      <c r="K185" s="195" t="s">
        <v>160</v>
      </c>
      <c r="L185" s="32"/>
      <c r="M185" s="139" t="s">
        <v>1</v>
      </c>
      <c r="N185" s="140" t="s">
        <v>43</v>
      </c>
      <c r="P185" s="141">
        <f t="shared" si="11"/>
        <v>0</v>
      </c>
      <c r="Q185" s="141">
        <v>0</v>
      </c>
      <c r="R185" s="141">
        <f t="shared" si="12"/>
        <v>0</v>
      </c>
      <c r="S185" s="141">
        <v>0</v>
      </c>
      <c r="T185" s="142">
        <f t="shared" si="13"/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 t="shared" si="14"/>
        <v>0</v>
      </c>
      <c r="BF185" s="144">
        <f t="shared" si="15"/>
        <v>0</v>
      </c>
      <c r="BG185" s="144">
        <f t="shared" si="16"/>
        <v>0</v>
      </c>
      <c r="BH185" s="144">
        <f t="shared" si="17"/>
        <v>0</v>
      </c>
      <c r="BI185" s="144">
        <f t="shared" si="18"/>
        <v>0</v>
      </c>
      <c r="BJ185" s="17" t="s">
        <v>99</v>
      </c>
      <c r="BK185" s="144">
        <f t="shared" si="19"/>
        <v>0</v>
      </c>
      <c r="BL185" s="17" t="s">
        <v>269</v>
      </c>
      <c r="BM185" s="143" t="s">
        <v>3108</v>
      </c>
    </row>
    <row r="186" spans="2:65" s="1" customFormat="1" ht="24.15" customHeight="1">
      <c r="B186" s="201"/>
      <c r="C186" s="200" t="s">
        <v>367</v>
      </c>
      <c r="D186" s="200" t="s">
        <v>156</v>
      </c>
      <c r="E186" s="199" t="s">
        <v>3107</v>
      </c>
      <c r="F186" s="195" t="s">
        <v>3106</v>
      </c>
      <c r="G186" s="198" t="s">
        <v>159</v>
      </c>
      <c r="H186" s="197">
        <v>13</v>
      </c>
      <c r="I186" s="137"/>
      <c r="J186" s="196">
        <f t="shared" si="10"/>
        <v>0</v>
      </c>
      <c r="K186" s="195" t="s">
        <v>160</v>
      </c>
      <c r="L186" s="32"/>
      <c r="M186" s="139" t="s">
        <v>1</v>
      </c>
      <c r="N186" s="140" t="s">
        <v>43</v>
      </c>
      <c r="P186" s="141">
        <f t="shared" si="11"/>
        <v>0</v>
      </c>
      <c r="Q186" s="141">
        <v>0</v>
      </c>
      <c r="R186" s="141">
        <f t="shared" si="12"/>
        <v>0</v>
      </c>
      <c r="S186" s="141">
        <v>0</v>
      </c>
      <c r="T186" s="142">
        <f t="shared" si="13"/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 t="shared" si="14"/>
        <v>0</v>
      </c>
      <c r="BF186" s="144">
        <f t="shared" si="15"/>
        <v>0</v>
      </c>
      <c r="BG186" s="144">
        <f t="shared" si="16"/>
        <v>0</v>
      </c>
      <c r="BH186" s="144">
        <f t="shared" si="17"/>
        <v>0</v>
      </c>
      <c r="BI186" s="144">
        <f t="shared" si="18"/>
        <v>0</v>
      </c>
      <c r="BJ186" s="17" t="s">
        <v>99</v>
      </c>
      <c r="BK186" s="144">
        <f t="shared" si="19"/>
        <v>0</v>
      </c>
      <c r="BL186" s="17" t="s">
        <v>269</v>
      </c>
      <c r="BM186" s="143" t="s">
        <v>3105</v>
      </c>
    </row>
    <row r="187" spans="2:65" s="1" customFormat="1" ht="24.15" customHeight="1">
      <c r="B187" s="201"/>
      <c r="C187" s="200" t="s">
        <v>371</v>
      </c>
      <c r="D187" s="200" t="s">
        <v>156</v>
      </c>
      <c r="E187" s="199" t="s">
        <v>3104</v>
      </c>
      <c r="F187" s="195" t="s">
        <v>3103</v>
      </c>
      <c r="G187" s="198" t="s">
        <v>159</v>
      </c>
      <c r="H187" s="197">
        <v>10</v>
      </c>
      <c r="I187" s="137"/>
      <c r="J187" s="196">
        <f t="shared" si="10"/>
        <v>0</v>
      </c>
      <c r="K187" s="195" t="s">
        <v>160</v>
      </c>
      <c r="L187" s="32"/>
      <c r="M187" s="139" t="s">
        <v>1</v>
      </c>
      <c r="N187" s="140" t="s">
        <v>43</v>
      </c>
      <c r="P187" s="141">
        <f t="shared" si="11"/>
        <v>0</v>
      </c>
      <c r="Q187" s="141">
        <v>0</v>
      </c>
      <c r="R187" s="141">
        <f t="shared" si="12"/>
        <v>0</v>
      </c>
      <c r="S187" s="141">
        <v>0</v>
      </c>
      <c r="T187" s="142">
        <f t="shared" si="13"/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 t="shared" si="14"/>
        <v>0</v>
      </c>
      <c r="BF187" s="144">
        <f t="shared" si="15"/>
        <v>0</v>
      </c>
      <c r="BG187" s="144">
        <f t="shared" si="16"/>
        <v>0</v>
      </c>
      <c r="BH187" s="144">
        <f t="shared" si="17"/>
        <v>0</v>
      </c>
      <c r="BI187" s="144">
        <f t="shared" si="18"/>
        <v>0</v>
      </c>
      <c r="BJ187" s="17" t="s">
        <v>99</v>
      </c>
      <c r="BK187" s="144">
        <f t="shared" si="19"/>
        <v>0</v>
      </c>
      <c r="BL187" s="17" t="s">
        <v>269</v>
      </c>
      <c r="BM187" s="143" t="s">
        <v>3102</v>
      </c>
    </row>
    <row r="188" spans="2:65" s="1" customFormat="1" ht="24.15" customHeight="1">
      <c r="B188" s="201"/>
      <c r="C188" s="200" t="s">
        <v>375</v>
      </c>
      <c r="D188" s="200" t="s">
        <v>156</v>
      </c>
      <c r="E188" s="199" t="s">
        <v>3101</v>
      </c>
      <c r="F188" s="195" t="s">
        <v>3100</v>
      </c>
      <c r="G188" s="198" t="s">
        <v>159</v>
      </c>
      <c r="H188" s="197">
        <v>5</v>
      </c>
      <c r="I188" s="137"/>
      <c r="J188" s="196">
        <f t="shared" si="10"/>
        <v>0</v>
      </c>
      <c r="K188" s="195" t="s">
        <v>160</v>
      </c>
      <c r="L188" s="32"/>
      <c r="M188" s="139" t="s">
        <v>1</v>
      </c>
      <c r="N188" s="140" t="s">
        <v>43</v>
      </c>
      <c r="P188" s="141">
        <f t="shared" si="11"/>
        <v>0</v>
      </c>
      <c r="Q188" s="141">
        <v>1.1199999999999999E-3</v>
      </c>
      <c r="R188" s="141">
        <f t="shared" si="12"/>
        <v>5.5999999999999991E-3</v>
      </c>
      <c r="S188" s="141">
        <v>0</v>
      </c>
      <c r="T188" s="142">
        <f t="shared" si="13"/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 t="shared" si="14"/>
        <v>0</v>
      </c>
      <c r="BF188" s="144">
        <f t="shared" si="15"/>
        <v>0</v>
      </c>
      <c r="BG188" s="144">
        <f t="shared" si="16"/>
        <v>0</v>
      </c>
      <c r="BH188" s="144">
        <f t="shared" si="17"/>
        <v>0</v>
      </c>
      <c r="BI188" s="144">
        <f t="shared" si="18"/>
        <v>0</v>
      </c>
      <c r="BJ188" s="17" t="s">
        <v>99</v>
      </c>
      <c r="BK188" s="144">
        <f t="shared" si="19"/>
        <v>0</v>
      </c>
      <c r="BL188" s="17" t="s">
        <v>269</v>
      </c>
      <c r="BM188" s="143" t="s">
        <v>3099</v>
      </c>
    </row>
    <row r="189" spans="2:65" s="1" customFormat="1" ht="24.15" customHeight="1">
      <c r="B189" s="201"/>
      <c r="C189" s="200" t="s">
        <v>379</v>
      </c>
      <c r="D189" s="200" t="s">
        <v>156</v>
      </c>
      <c r="E189" s="199" t="s">
        <v>3098</v>
      </c>
      <c r="F189" s="195" t="s">
        <v>3097</v>
      </c>
      <c r="G189" s="198" t="s">
        <v>159</v>
      </c>
      <c r="H189" s="197">
        <v>5</v>
      </c>
      <c r="I189" s="137"/>
      <c r="J189" s="196">
        <f t="shared" si="10"/>
        <v>0</v>
      </c>
      <c r="K189" s="195" t="s">
        <v>160</v>
      </c>
      <c r="L189" s="32"/>
      <c r="M189" s="139" t="s">
        <v>1</v>
      </c>
      <c r="N189" s="140" t="s">
        <v>43</v>
      </c>
      <c r="P189" s="141">
        <f t="shared" si="11"/>
        <v>0</v>
      </c>
      <c r="Q189" s="141">
        <v>1.48E-3</v>
      </c>
      <c r="R189" s="141">
        <f t="shared" si="12"/>
        <v>7.4000000000000003E-3</v>
      </c>
      <c r="S189" s="141">
        <v>0</v>
      </c>
      <c r="T189" s="142">
        <f t="shared" si="13"/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 t="shared" si="14"/>
        <v>0</v>
      </c>
      <c r="BF189" s="144">
        <f t="shared" si="15"/>
        <v>0</v>
      </c>
      <c r="BG189" s="144">
        <f t="shared" si="16"/>
        <v>0</v>
      </c>
      <c r="BH189" s="144">
        <f t="shared" si="17"/>
        <v>0</v>
      </c>
      <c r="BI189" s="144">
        <f t="shared" si="18"/>
        <v>0</v>
      </c>
      <c r="BJ189" s="17" t="s">
        <v>99</v>
      </c>
      <c r="BK189" s="144">
        <f t="shared" si="19"/>
        <v>0</v>
      </c>
      <c r="BL189" s="17" t="s">
        <v>269</v>
      </c>
      <c r="BM189" s="143" t="s">
        <v>3096</v>
      </c>
    </row>
    <row r="190" spans="2:65" s="1" customFormat="1" ht="24.15" customHeight="1">
      <c r="B190" s="201"/>
      <c r="C190" s="200" t="s">
        <v>383</v>
      </c>
      <c r="D190" s="200" t="s">
        <v>156</v>
      </c>
      <c r="E190" s="199" t="s">
        <v>3095</v>
      </c>
      <c r="F190" s="195" t="s">
        <v>3094</v>
      </c>
      <c r="G190" s="198" t="s">
        <v>159</v>
      </c>
      <c r="H190" s="197">
        <v>2</v>
      </c>
      <c r="I190" s="137"/>
      <c r="J190" s="196">
        <f t="shared" si="10"/>
        <v>0</v>
      </c>
      <c r="K190" s="195" t="s">
        <v>160</v>
      </c>
      <c r="L190" s="32"/>
      <c r="M190" s="139" t="s">
        <v>1</v>
      </c>
      <c r="N190" s="140" t="s">
        <v>43</v>
      </c>
      <c r="P190" s="141">
        <f t="shared" si="11"/>
        <v>0</v>
      </c>
      <c r="Q190" s="141">
        <v>5.9500000000000004E-3</v>
      </c>
      <c r="R190" s="141">
        <f t="shared" si="12"/>
        <v>1.1900000000000001E-2</v>
      </c>
      <c r="S190" s="141">
        <v>0</v>
      </c>
      <c r="T190" s="142">
        <f t="shared" si="13"/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 t="shared" si="14"/>
        <v>0</v>
      </c>
      <c r="BF190" s="144">
        <f t="shared" si="15"/>
        <v>0</v>
      </c>
      <c r="BG190" s="144">
        <f t="shared" si="16"/>
        <v>0</v>
      </c>
      <c r="BH190" s="144">
        <f t="shared" si="17"/>
        <v>0</v>
      </c>
      <c r="BI190" s="144">
        <f t="shared" si="18"/>
        <v>0</v>
      </c>
      <c r="BJ190" s="17" t="s">
        <v>99</v>
      </c>
      <c r="BK190" s="144">
        <f t="shared" si="19"/>
        <v>0</v>
      </c>
      <c r="BL190" s="17" t="s">
        <v>269</v>
      </c>
      <c r="BM190" s="143" t="s">
        <v>3093</v>
      </c>
    </row>
    <row r="191" spans="2:65" s="1" customFormat="1" ht="24.15" customHeight="1">
      <c r="B191" s="201"/>
      <c r="C191" s="200" t="s">
        <v>387</v>
      </c>
      <c r="D191" s="200" t="s">
        <v>156</v>
      </c>
      <c r="E191" s="199" t="s">
        <v>3092</v>
      </c>
      <c r="F191" s="195" t="s">
        <v>3091</v>
      </c>
      <c r="G191" s="198" t="s">
        <v>159</v>
      </c>
      <c r="H191" s="197">
        <v>3</v>
      </c>
      <c r="I191" s="137"/>
      <c r="J191" s="196">
        <f t="shared" si="10"/>
        <v>0</v>
      </c>
      <c r="K191" s="195" t="s">
        <v>160</v>
      </c>
      <c r="L191" s="32"/>
      <c r="M191" s="139" t="s">
        <v>1</v>
      </c>
      <c r="N191" s="140" t="s">
        <v>43</v>
      </c>
      <c r="P191" s="141">
        <f t="shared" si="11"/>
        <v>0</v>
      </c>
      <c r="Q191" s="141">
        <v>5.2399999999999999E-3</v>
      </c>
      <c r="R191" s="141">
        <f t="shared" si="12"/>
        <v>1.5719999999999998E-2</v>
      </c>
      <c r="S191" s="141">
        <v>0</v>
      </c>
      <c r="T191" s="142">
        <f t="shared" si="13"/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 t="shared" si="14"/>
        <v>0</v>
      </c>
      <c r="BF191" s="144">
        <f t="shared" si="15"/>
        <v>0</v>
      </c>
      <c r="BG191" s="144">
        <f t="shared" si="16"/>
        <v>0</v>
      </c>
      <c r="BH191" s="144">
        <f t="shared" si="17"/>
        <v>0</v>
      </c>
      <c r="BI191" s="144">
        <f t="shared" si="18"/>
        <v>0</v>
      </c>
      <c r="BJ191" s="17" t="s">
        <v>99</v>
      </c>
      <c r="BK191" s="144">
        <f t="shared" si="19"/>
        <v>0</v>
      </c>
      <c r="BL191" s="17" t="s">
        <v>269</v>
      </c>
      <c r="BM191" s="143" t="s">
        <v>3090</v>
      </c>
    </row>
    <row r="192" spans="2:65" s="1" customFormat="1" ht="24.15" customHeight="1">
      <c r="B192" s="201"/>
      <c r="C192" s="200" t="s">
        <v>392</v>
      </c>
      <c r="D192" s="200" t="s">
        <v>156</v>
      </c>
      <c r="E192" s="199" t="s">
        <v>3089</v>
      </c>
      <c r="F192" s="195" t="s">
        <v>3088</v>
      </c>
      <c r="G192" s="198" t="s">
        <v>159</v>
      </c>
      <c r="H192" s="197">
        <v>15</v>
      </c>
      <c r="I192" s="137"/>
      <c r="J192" s="196">
        <f t="shared" si="10"/>
        <v>0</v>
      </c>
      <c r="K192" s="195" t="s">
        <v>160</v>
      </c>
      <c r="L192" s="32"/>
      <c r="M192" s="139" t="s">
        <v>1</v>
      </c>
      <c r="N192" s="140" t="s">
        <v>43</v>
      </c>
      <c r="P192" s="141">
        <f t="shared" si="11"/>
        <v>0</v>
      </c>
      <c r="Q192" s="141">
        <v>3.4000000000000002E-4</v>
      </c>
      <c r="R192" s="141">
        <f t="shared" si="12"/>
        <v>5.1000000000000004E-3</v>
      </c>
      <c r="S192" s="141">
        <v>0</v>
      </c>
      <c r="T192" s="142">
        <f t="shared" si="13"/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 t="shared" si="14"/>
        <v>0</v>
      </c>
      <c r="BF192" s="144">
        <f t="shared" si="15"/>
        <v>0</v>
      </c>
      <c r="BG192" s="144">
        <f t="shared" si="16"/>
        <v>0</v>
      </c>
      <c r="BH192" s="144">
        <f t="shared" si="17"/>
        <v>0</v>
      </c>
      <c r="BI192" s="144">
        <f t="shared" si="18"/>
        <v>0</v>
      </c>
      <c r="BJ192" s="17" t="s">
        <v>99</v>
      </c>
      <c r="BK192" s="144">
        <f t="shared" si="19"/>
        <v>0</v>
      </c>
      <c r="BL192" s="17" t="s">
        <v>269</v>
      </c>
      <c r="BM192" s="143" t="s">
        <v>3087</v>
      </c>
    </row>
    <row r="193" spans="2:65" s="1" customFormat="1" ht="33" customHeight="1">
      <c r="B193" s="201"/>
      <c r="C193" s="200" t="s">
        <v>398</v>
      </c>
      <c r="D193" s="200" t="s">
        <v>156</v>
      </c>
      <c r="E193" s="199" t="s">
        <v>3086</v>
      </c>
      <c r="F193" s="195" t="s">
        <v>3085</v>
      </c>
      <c r="G193" s="198" t="s">
        <v>159</v>
      </c>
      <c r="H193" s="197">
        <v>6</v>
      </c>
      <c r="I193" s="137"/>
      <c r="J193" s="196">
        <f t="shared" si="10"/>
        <v>0</v>
      </c>
      <c r="K193" s="195" t="s">
        <v>160</v>
      </c>
      <c r="L193" s="32"/>
      <c r="M193" s="139" t="s">
        <v>1</v>
      </c>
      <c r="N193" s="140" t="s">
        <v>43</v>
      </c>
      <c r="P193" s="141">
        <f t="shared" si="11"/>
        <v>0</v>
      </c>
      <c r="Q193" s="141">
        <v>3.0000000000000001E-5</v>
      </c>
      <c r="R193" s="141">
        <f t="shared" si="12"/>
        <v>1.8000000000000001E-4</v>
      </c>
      <c r="S193" s="141">
        <v>0</v>
      </c>
      <c r="T193" s="142">
        <f t="shared" si="13"/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 t="shared" si="14"/>
        <v>0</v>
      </c>
      <c r="BF193" s="144">
        <f t="shared" si="15"/>
        <v>0</v>
      </c>
      <c r="BG193" s="144">
        <f t="shared" si="16"/>
        <v>0</v>
      </c>
      <c r="BH193" s="144">
        <f t="shared" si="17"/>
        <v>0</v>
      </c>
      <c r="BI193" s="144">
        <f t="shared" si="18"/>
        <v>0</v>
      </c>
      <c r="BJ193" s="17" t="s">
        <v>99</v>
      </c>
      <c r="BK193" s="144">
        <f t="shared" si="19"/>
        <v>0</v>
      </c>
      <c r="BL193" s="17" t="s">
        <v>269</v>
      </c>
      <c r="BM193" s="143" t="s">
        <v>3084</v>
      </c>
    </row>
    <row r="194" spans="2:65" s="1" customFormat="1" ht="37.950000000000003" customHeight="1">
      <c r="B194" s="201"/>
      <c r="C194" s="207" t="s">
        <v>403</v>
      </c>
      <c r="D194" s="207" t="s">
        <v>270</v>
      </c>
      <c r="E194" s="206" t="s">
        <v>3083</v>
      </c>
      <c r="F194" s="202" t="s">
        <v>3082</v>
      </c>
      <c r="G194" s="205" t="s">
        <v>159</v>
      </c>
      <c r="H194" s="204">
        <v>6</v>
      </c>
      <c r="I194" s="165"/>
      <c r="J194" s="203">
        <f t="shared" si="10"/>
        <v>0</v>
      </c>
      <c r="K194" s="202" t="s">
        <v>160</v>
      </c>
      <c r="L194" s="167"/>
      <c r="M194" s="168" t="s">
        <v>1</v>
      </c>
      <c r="N194" s="169" t="s">
        <v>43</v>
      </c>
      <c r="P194" s="141">
        <f t="shared" si="11"/>
        <v>0</v>
      </c>
      <c r="Q194" s="141">
        <v>3.1099999999999999E-3</v>
      </c>
      <c r="R194" s="141">
        <f t="shared" si="12"/>
        <v>1.866E-2</v>
      </c>
      <c r="S194" s="141">
        <v>0</v>
      </c>
      <c r="T194" s="142">
        <f t="shared" si="13"/>
        <v>0</v>
      </c>
      <c r="AR194" s="143" t="s">
        <v>355</v>
      </c>
      <c r="AT194" s="143" t="s">
        <v>270</v>
      </c>
      <c r="AU194" s="143" t="s">
        <v>99</v>
      </c>
      <c r="AY194" s="17" t="s">
        <v>154</v>
      </c>
      <c r="BE194" s="144">
        <f t="shared" si="14"/>
        <v>0</v>
      </c>
      <c r="BF194" s="144">
        <f t="shared" si="15"/>
        <v>0</v>
      </c>
      <c r="BG194" s="144">
        <f t="shared" si="16"/>
        <v>0</v>
      </c>
      <c r="BH194" s="144">
        <f t="shared" si="17"/>
        <v>0</v>
      </c>
      <c r="BI194" s="144">
        <f t="shared" si="18"/>
        <v>0</v>
      </c>
      <c r="BJ194" s="17" t="s">
        <v>99</v>
      </c>
      <c r="BK194" s="144">
        <f t="shared" si="19"/>
        <v>0</v>
      </c>
      <c r="BL194" s="17" t="s">
        <v>269</v>
      </c>
      <c r="BM194" s="143" t="s">
        <v>3081</v>
      </c>
    </row>
    <row r="195" spans="2:65" s="1" customFormat="1" ht="24.15" customHeight="1">
      <c r="B195" s="201"/>
      <c r="C195" s="200" t="s">
        <v>407</v>
      </c>
      <c r="D195" s="200" t="s">
        <v>156</v>
      </c>
      <c r="E195" s="199" t="s">
        <v>3080</v>
      </c>
      <c r="F195" s="195" t="s">
        <v>3079</v>
      </c>
      <c r="G195" s="198" t="s">
        <v>159</v>
      </c>
      <c r="H195" s="197">
        <v>2</v>
      </c>
      <c r="I195" s="137"/>
      <c r="J195" s="196">
        <f t="shared" si="10"/>
        <v>0</v>
      </c>
      <c r="K195" s="195" t="s">
        <v>160</v>
      </c>
      <c r="L195" s="32"/>
      <c r="M195" s="139" t="s">
        <v>1</v>
      </c>
      <c r="N195" s="140" t="s">
        <v>43</v>
      </c>
      <c r="P195" s="141">
        <f t="shared" si="11"/>
        <v>0</v>
      </c>
      <c r="Q195" s="141">
        <v>1.5E-3</v>
      </c>
      <c r="R195" s="141">
        <f t="shared" si="12"/>
        <v>3.0000000000000001E-3</v>
      </c>
      <c r="S195" s="141">
        <v>0</v>
      </c>
      <c r="T195" s="142">
        <f t="shared" si="13"/>
        <v>0</v>
      </c>
      <c r="AR195" s="143" t="s">
        <v>269</v>
      </c>
      <c r="AT195" s="143" t="s">
        <v>156</v>
      </c>
      <c r="AU195" s="143" t="s">
        <v>99</v>
      </c>
      <c r="AY195" s="17" t="s">
        <v>154</v>
      </c>
      <c r="BE195" s="144">
        <f t="shared" si="14"/>
        <v>0</v>
      </c>
      <c r="BF195" s="144">
        <f t="shared" si="15"/>
        <v>0</v>
      </c>
      <c r="BG195" s="144">
        <f t="shared" si="16"/>
        <v>0</v>
      </c>
      <c r="BH195" s="144">
        <f t="shared" si="17"/>
        <v>0</v>
      </c>
      <c r="BI195" s="144">
        <f t="shared" si="18"/>
        <v>0</v>
      </c>
      <c r="BJ195" s="17" t="s">
        <v>99</v>
      </c>
      <c r="BK195" s="144">
        <f t="shared" si="19"/>
        <v>0</v>
      </c>
      <c r="BL195" s="17" t="s">
        <v>269</v>
      </c>
      <c r="BM195" s="143" t="s">
        <v>3078</v>
      </c>
    </row>
    <row r="196" spans="2:65" s="1" customFormat="1" ht="16.5" customHeight="1">
      <c r="B196" s="201"/>
      <c r="C196" s="200" t="s">
        <v>411</v>
      </c>
      <c r="D196" s="200" t="s">
        <v>156</v>
      </c>
      <c r="E196" s="199" t="s">
        <v>3077</v>
      </c>
      <c r="F196" s="195" t="s">
        <v>3076</v>
      </c>
      <c r="G196" s="198" t="s">
        <v>159</v>
      </c>
      <c r="H196" s="197">
        <v>3</v>
      </c>
      <c r="I196" s="137"/>
      <c r="J196" s="196">
        <f t="shared" si="10"/>
        <v>0</v>
      </c>
      <c r="K196" s="195" t="s">
        <v>160</v>
      </c>
      <c r="L196" s="32"/>
      <c r="M196" s="139" t="s">
        <v>1</v>
      </c>
      <c r="N196" s="140" t="s">
        <v>43</v>
      </c>
      <c r="P196" s="141">
        <f t="shared" si="11"/>
        <v>0</v>
      </c>
      <c r="Q196" s="141">
        <v>2.9E-4</v>
      </c>
      <c r="R196" s="141">
        <f t="shared" si="12"/>
        <v>8.7000000000000001E-4</v>
      </c>
      <c r="S196" s="141">
        <v>0</v>
      </c>
      <c r="T196" s="142">
        <f t="shared" si="13"/>
        <v>0</v>
      </c>
      <c r="AR196" s="143" t="s">
        <v>269</v>
      </c>
      <c r="AT196" s="143" t="s">
        <v>156</v>
      </c>
      <c r="AU196" s="143" t="s">
        <v>99</v>
      </c>
      <c r="AY196" s="17" t="s">
        <v>154</v>
      </c>
      <c r="BE196" s="144">
        <f t="shared" si="14"/>
        <v>0</v>
      </c>
      <c r="BF196" s="144">
        <f t="shared" si="15"/>
        <v>0</v>
      </c>
      <c r="BG196" s="144">
        <f t="shared" si="16"/>
        <v>0</v>
      </c>
      <c r="BH196" s="144">
        <f t="shared" si="17"/>
        <v>0</v>
      </c>
      <c r="BI196" s="144">
        <f t="shared" si="18"/>
        <v>0</v>
      </c>
      <c r="BJ196" s="17" t="s">
        <v>99</v>
      </c>
      <c r="BK196" s="144">
        <f t="shared" si="19"/>
        <v>0</v>
      </c>
      <c r="BL196" s="17" t="s">
        <v>269</v>
      </c>
      <c r="BM196" s="143" t="s">
        <v>3075</v>
      </c>
    </row>
    <row r="197" spans="2:65" s="1" customFormat="1" ht="24.15" customHeight="1">
      <c r="B197" s="201"/>
      <c r="C197" s="200" t="s">
        <v>415</v>
      </c>
      <c r="D197" s="200" t="s">
        <v>156</v>
      </c>
      <c r="E197" s="199" t="s">
        <v>3074</v>
      </c>
      <c r="F197" s="195" t="s">
        <v>3073</v>
      </c>
      <c r="G197" s="198" t="s">
        <v>256</v>
      </c>
      <c r="H197" s="197">
        <v>415</v>
      </c>
      <c r="I197" s="137"/>
      <c r="J197" s="196">
        <f t="shared" si="10"/>
        <v>0</v>
      </c>
      <c r="K197" s="195" t="s">
        <v>160</v>
      </c>
      <c r="L197" s="32"/>
      <c r="M197" s="139" t="s">
        <v>1</v>
      </c>
      <c r="N197" s="140" t="s">
        <v>43</v>
      </c>
      <c r="P197" s="141">
        <f t="shared" si="11"/>
        <v>0</v>
      </c>
      <c r="Q197" s="141">
        <v>0</v>
      </c>
      <c r="R197" s="141">
        <f t="shared" si="12"/>
        <v>0</v>
      </c>
      <c r="S197" s="141">
        <v>0</v>
      </c>
      <c r="T197" s="142">
        <f t="shared" si="13"/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 t="shared" si="14"/>
        <v>0</v>
      </c>
      <c r="BF197" s="144">
        <f t="shared" si="15"/>
        <v>0</v>
      </c>
      <c r="BG197" s="144">
        <f t="shared" si="16"/>
        <v>0</v>
      </c>
      <c r="BH197" s="144">
        <f t="shared" si="17"/>
        <v>0</v>
      </c>
      <c r="BI197" s="144">
        <f t="shared" si="18"/>
        <v>0</v>
      </c>
      <c r="BJ197" s="17" t="s">
        <v>99</v>
      </c>
      <c r="BK197" s="144">
        <f t="shared" si="19"/>
        <v>0</v>
      </c>
      <c r="BL197" s="17" t="s">
        <v>269</v>
      </c>
      <c r="BM197" s="143" t="s">
        <v>3072</v>
      </c>
    </row>
    <row r="198" spans="2:65" s="1" customFormat="1" ht="24.15" customHeight="1">
      <c r="B198" s="201"/>
      <c r="C198" s="200" t="s">
        <v>419</v>
      </c>
      <c r="D198" s="200" t="s">
        <v>156</v>
      </c>
      <c r="E198" s="199" t="s">
        <v>3071</v>
      </c>
      <c r="F198" s="195" t="s">
        <v>3070</v>
      </c>
      <c r="G198" s="198" t="s">
        <v>256</v>
      </c>
      <c r="H198" s="197">
        <v>70</v>
      </c>
      <c r="I198" s="137"/>
      <c r="J198" s="196">
        <f t="shared" si="10"/>
        <v>0</v>
      </c>
      <c r="K198" s="195" t="s">
        <v>160</v>
      </c>
      <c r="L198" s="32"/>
      <c r="M198" s="139" t="s">
        <v>1</v>
      </c>
      <c r="N198" s="140" t="s">
        <v>43</v>
      </c>
      <c r="P198" s="141">
        <f t="shared" si="11"/>
        <v>0</v>
      </c>
      <c r="Q198" s="141">
        <v>0</v>
      </c>
      <c r="R198" s="141">
        <f t="shared" si="12"/>
        <v>0</v>
      </c>
      <c r="S198" s="141">
        <v>0</v>
      </c>
      <c r="T198" s="142">
        <f t="shared" si="13"/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 t="shared" si="14"/>
        <v>0</v>
      </c>
      <c r="BF198" s="144">
        <f t="shared" si="15"/>
        <v>0</v>
      </c>
      <c r="BG198" s="144">
        <f t="shared" si="16"/>
        <v>0</v>
      </c>
      <c r="BH198" s="144">
        <f t="shared" si="17"/>
        <v>0</v>
      </c>
      <c r="BI198" s="144">
        <f t="shared" si="18"/>
        <v>0</v>
      </c>
      <c r="BJ198" s="17" t="s">
        <v>99</v>
      </c>
      <c r="BK198" s="144">
        <f t="shared" si="19"/>
        <v>0</v>
      </c>
      <c r="BL198" s="17" t="s">
        <v>269</v>
      </c>
      <c r="BM198" s="143" t="s">
        <v>3069</v>
      </c>
    </row>
    <row r="199" spans="2:65" s="1" customFormat="1" ht="44.25" customHeight="1">
      <c r="B199" s="201"/>
      <c r="C199" s="200" t="s">
        <v>423</v>
      </c>
      <c r="D199" s="200" t="s">
        <v>156</v>
      </c>
      <c r="E199" s="199" t="s">
        <v>3068</v>
      </c>
      <c r="F199" s="195" t="s">
        <v>3067</v>
      </c>
      <c r="G199" s="198" t="s">
        <v>225</v>
      </c>
      <c r="H199" s="197">
        <v>2.57</v>
      </c>
      <c r="I199" s="137"/>
      <c r="J199" s="196">
        <f t="shared" si="10"/>
        <v>0</v>
      </c>
      <c r="K199" s="195" t="s">
        <v>160</v>
      </c>
      <c r="L199" s="32"/>
      <c r="M199" s="139" t="s">
        <v>1</v>
      </c>
      <c r="N199" s="140" t="s">
        <v>43</v>
      </c>
      <c r="P199" s="141">
        <f t="shared" si="11"/>
        <v>0</v>
      </c>
      <c r="Q199" s="141">
        <v>0</v>
      </c>
      <c r="R199" s="141">
        <f t="shared" si="12"/>
        <v>0</v>
      </c>
      <c r="S199" s="141">
        <v>0</v>
      </c>
      <c r="T199" s="142">
        <f t="shared" si="13"/>
        <v>0</v>
      </c>
      <c r="AR199" s="143" t="s">
        <v>269</v>
      </c>
      <c r="AT199" s="143" t="s">
        <v>156</v>
      </c>
      <c r="AU199" s="143" t="s">
        <v>99</v>
      </c>
      <c r="AY199" s="17" t="s">
        <v>154</v>
      </c>
      <c r="BE199" s="144">
        <f t="shared" si="14"/>
        <v>0</v>
      </c>
      <c r="BF199" s="144">
        <f t="shared" si="15"/>
        <v>0</v>
      </c>
      <c r="BG199" s="144">
        <f t="shared" si="16"/>
        <v>0</v>
      </c>
      <c r="BH199" s="144">
        <f t="shared" si="17"/>
        <v>0</v>
      </c>
      <c r="BI199" s="144">
        <f t="shared" si="18"/>
        <v>0</v>
      </c>
      <c r="BJ199" s="17" t="s">
        <v>99</v>
      </c>
      <c r="BK199" s="144">
        <f t="shared" si="19"/>
        <v>0</v>
      </c>
      <c r="BL199" s="17" t="s">
        <v>269</v>
      </c>
      <c r="BM199" s="143" t="s">
        <v>3066</v>
      </c>
    </row>
    <row r="200" spans="2:65" s="11" customFormat="1" ht="22.95" customHeight="1">
      <c r="B200" s="120"/>
      <c r="D200" s="121" t="s">
        <v>76</v>
      </c>
      <c r="E200" s="130" t="s">
        <v>3065</v>
      </c>
      <c r="F200" s="130" t="s">
        <v>3064</v>
      </c>
      <c r="I200" s="123"/>
      <c r="J200" s="131">
        <f>BK200</f>
        <v>0</v>
      </c>
      <c r="L200" s="120"/>
      <c r="M200" s="125"/>
      <c r="P200" s="126">
        <f>SUM(P201:P226)</f>
        <v>0</v>
      </c>
      <c r="R200" s="126">
        <f>SUM(R201:R226)</f>
        <v>0.89766000000000001</v>
      </c>
      <c r="T200" s="127">
        <f>SUM(T201:T226)</f>
        <v>0</v>
      </c>
      <c r="AR200" s="121" t="s">
        <v>99</v>
      </c>
      <c r="AT200" s="128" t="s">
        <v>76</v>
      </c>
      <c r="AU200" s="128" t="s">
        <v>85</v>
      </c>
      <c r="AY200" s="121" t="s">
        <v>154</v>
      </c>
      <c r="BK200" s="129">
        <f>SUM(BK201:BK226)</f>
        <v>0</v>
      </c>
    </row>
    <row r="201" spans="2:65" s="1" customFormat="1" ht="33" customHeight="1">
      <c r="B201" s="201"/>
      <c r="C201" s="200" t="s">
        <v>427</v>
      </c>
      <c r="D201" s="200" t="s">
        <v>156</v>
      </c>
      <c r="E201" s="199" t="s">
        <v>3063</v>
      </c>
      <c r="F201" s="195" t="s">
        <v>3062</v>
      </c>
      <c r="G201" s="198" t="s">
        <v>256</v>
      </c>
      <c r="H201" s="197">
        <v>150</v>
      </c>
      <c r="I201" s="137"/>
      <c r="J201" s="196">
        <f t="shared" ref="J201:J226" si="20">ROUND(I201*H201,2)</f>
        <v>0</v>
      </c>
      <c r="K201" s="195" t="s">
        <v>160</v>
      </c>
      <c r="L201" s="32"/>
      <c r="M201" s="139" t="s">
        <v>1</v>
      </c>
      <c r="N201" s="140" t="s">
        <v>43</v>
      </c>
      <c r="P201" s="141">
        <f t="shared" ref="P201:P226" si="21">O201*H201</f>
        <v>0</v>
      </c>
      <c r="Q201" s="141">
        <v>9.7999999999999997E-4</v>
      </c>
      <c r="R201" s="141">
        <f t="shared" ref="R201:R226" si="22">Q201*H201</f>
        <v>0.14699999999999999</v>
      </c>
      <c r="S201" s="141">
        <v>0</v>
      </c>
      <c r="T201" s="142">
        <f t="shared" ref="T201:T226" si="23"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 t="shared" ref="BE201:BE226" si="24">IF(N201="základní",J201,0)</f>
        <v>0</v>
      </c>
      <c r="BF201" s="144">
        <f t="shared" ref="BF201:BF226" si="25">IF(N201="snížená",J201,0)</f>
        <v>0</v>
      </c>
      <c r="BG201" s="144">
        <f t="shared" ref="BG201:BG226" si="26">IF(N201="zákl. přenesená",J201,0)</f>
        <v>0</v>
      </c>
      <c r="BH201" s="144">
        <f t="shared" ref="BH201:BH226" si="27">IF(N201="sníž. přenesená",J201,0)</f>
        <v>0</v>
      </c>
      <c r="BI201" s="144">
        <f t="shared" ref="BI201:BI226" si="28">IF(N201="nulová",J201,0)</f>
        <v>0</v>
      </c>
      <c r="BJ201" s="17" t="s">
        <v>99</v>
      </c>
      <c r="BK201" s="144">
        <f t="shared" ref="BK201:BK226" si="29">ROUND(I201*H201,2)</f>
        <v>0</v>
      </c>
      <c r="BL201" s="17" t="s">
        <v>269</v>
      </c>
      <c r="BM201" s="143" t="s">
        <v>3061</v>
      </c>
    </row>
    <row r="202" spans="2:65" s="1" customFormat="1" ht="33" customHeight="1">
      <c r="B202" s="201"/>
      <c r="C202" s="200" t="s">
        <v>438</v>
      </c>
      <c r="D202" s="200" t="s">
        <v>156</v>
      </c>
      <c r="E202" s="199" t="s">
        <v>3060</v>
      </c>
      <c r="F202" s="195" t="s">
        <v>3059</v>
      </c>
      <c r="G202" s="198" t="s">
        <v>256</v>
      </c>
      <c r="H202" s="197">
        <v>200</v>
      </c>
      <c r="I202" s="137"/>
      <c r="J202" s="196">
        <f t="shared" si="20"/>
        <v>0</v>
      </c>
      <c r="K202" s="195" t="s">
        <v>160</v>
      </c>
      <c r="L202" s="32"/>
      <c r="M202" s="139" t="s">
        <v>1</v>
      </c>
      <c r="N202" s="140" t="s">
        <v>43</v>
      </c>
      <c r="P202" s="141">
        <f t="shared" si="21"/>
        <v>0</v>
      </c>
      <c r="Q202" s="141">
        <v>1.2600000000000001E-3</v>
      </c>
      <c r="R202" s="141">
        <f t="shared" si="22"/>
        <v>0.252</v>
      </c>
      <c r="S202" s="141">
        <v>0</v>
      </c>
      <c r="T202" s="142">
        <f t="shared" si="23"/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7" t="s">
        <v>99</v>
      </c>
      <c r="BK202" s="144">
        <f t="shared" si="29"/>
        <v>0</v>
      </c>
      <c r="BL202" s="17" t="s">
        <v>269</v>
      </c>
      <c r="BM202" s="143" t="s">
        <v>3058</v>
      </c>
    </row>
    <row r="203" spans="2:65" s="1" customFormat="1" ht="33" customHeight="1">
      <c r="B203" s="201"/>
      <c r="C203" s="200" t="s">
        <v>442</v>
      </c>
      <c r="D203" s="200" t="s">
        <v>156</v>
      </c>
      <c r="E203" s="199" t="s">
        <v>3057</v>
      </c>
      <c r="F203" s="195" t="s">
        <v>3056</v>
      </c>
      <c r="G203" s="198" t="s">
        <v>256</v>
      </c>
      <c r="H203" s="197">
        <v>60</v>
      </c>
      <c r="I203" s="137"/>
      <c r="J203" s="196">
        <f t="shared" si="20"/>
        <v>0</v>
      </c>
      <c r="K203" s="195" t="s">
        <v>160</v>
      </c>
      <c r="L203" s="32"/>
      <c r="M203" s="139" t="s">
        <v>1</v>
      </c>
      <c r="N203" s="140" t="s">
        <v>43</v>
      </c>
      <c r="P203" s="141">
        <f t="shared" si="21"/>
        <v>0</v>
      </c>
      <c r="Q203" s="141">
        <v>1.5299999999999999E-3</v>
      </c>
      <c r="R203" s="141">
        <f t="shared" si="22"/>
        <v>9.1799999999999993E-2</v>
      </c>
      <c r="S203" s="141">
        <v>0</v>
      </c>
      <c r="T203" s="142">
        <f t="shared" si="23"/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 t="shared" si="24"/>
        <v>0</v>
      </c>
      <c r="BF203" s="144">
        <f t="shared" si="25"/>
        <v>0</v>
      </c>
      <c r="BG203" s="144">
        <f t="shared" si="26"/>
        <v>0</v>
      </c>
      <c r="BH203" s="144">
        <f t="shared" si="27"/>
        <v>0</v>
      </c>
      <c r="BI203" s="144">
        <f t="shared" si="28"/>
        <v>0</v>
      </c>
      <c r="BJ203" s="17" t="s">
        <v>99</v>
      </c>
      <c r="BK203" s="144">
        <f t="shared" si="29"/>
        <v>0</v>
      </c>
      <c r="BL203" s="17" t="s">
        <v>269</v>
      </c>
      <c r="BM203" s="143" t="s">
        <v>3055</v>
      </c>
    </row>
    <row r="204" spans="2:65" s="1" customFormat="1" ht="33" customHeight="1">
      <c r="B204" s="201"/>
      <c r="C204" s="200" t="s">
        <v>446</v>
      </c>
      <c r="D204" s="200" t="s">
        <v>156</v>
      </c>
      <c r="E204" s="199" t="s">
        <v>3054</v>
      </c>
      <c r="F204" s="195" t="s">
        <v>3053</v>
      </c>
      <c r="G204" s="198" t="s">
        <v>256</v>
      </c>
      <c r="H204" s="197">
        <v>60</v>
      </c>
      <c r="I204" s="137"/>
      <c r="J204" s="196">
        <f t="shared" si="20"/>
        <v>0</v>
      </c>
      <c r="K204" s="195" t="s">
        <v>160</v>
      </c>
      <c r="L204" s="32"/>
      <c r="M204" s="139" t="s">
        <v>1</v>
      </c>
      <c r="N204" s="140" t="s">
        <v>43</v>
      </c>
      <c r="P204" s="141">
        <f t="shared" si="21"/>
        <v>0</v>
      </c>
      <c r="Q204" s="141">
        <v>2.8400000000000001E-3</v>
      </c>
      <c r="R204" s="141">
        <f t="shared" si="22"/>
        <v>0.1704</v>
      </c>
      <c r="S204" s="141">
        <v>0</v>
      </c>
      <c r="T204" s="142">
        <f t="shared" si="23"/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 t="shared" si="24"/>
        <v>0</v>
      </c>
      <c r="BF204" s="144">
        <f t="shared" si="25"/>
        <v>0</v>
      </c>
      <c r="BG204" s="144">
        <f t="shared" si="26"/>
        <v>0</v>
      </c>
      <c r="BH204" s="144">
        <f t="shared" si="27"/>
        <v>0</v>
      </c>
      <c r="BI204" s="144">
        <f t="shared" si="28"/>
        <v>0</v>
      </c>
      <c r="BJ204" s="17" t="s">
        <v>99</v>
      </c>
      <c r="BK204" s="144">
        <f t="shared" si="29"/>
        <v>0</v>
      </c>
      <c r="BL204" s="17" t="s">
        <v>269</v>
      </c>
      <c r="BM204" s="143" t="s">
        <v>3052</v>
      </c>
    </row>
    <row r="205" spans="2:65" s="1" customFormat="1" ht="55.5" customHeight="1">
      <c r="B205" s="201"/>
      <c r="C205" s="200" t="s">
        <v>450</v>
      </c>
      <c r="D205" s="200" t="s">
        <v>156</v>
      </c>
      <c r="E205" s="199" t="s">
        <v>3051</v>
      </c>
      <c r="F205" s="195" t="s">
        <v>3050</v>
      </c>
      <c r="G205" s="198" t="s">
        <v>256</v>
      </c>
      <c r="H205" s="197">
        <v>50</v>
      </c>
      <c r="I205" s="137"/>
      <c r="J205" s="196">
        <f t="shared" si="20"/>
        <v>0</v>
      </c>
      <c r="K205" s="195" t="s">
        <v>160</v>
      </c>
      <c r="L205" s="32"/>
      <c r="M205" s="139" t="s">
        <v>1</v>
      </c>
      <c r="N205" s="140" t="s">
        <v>43</v>
      </c>
      <c r="P205" s="141">
        <f t="shared" si="21"/>
        <v>0</v>
      </c>
      <c r="Q205" s="141">
        <v>5.0000000000000002E-5</v>
      </c>
      <c r="R205" s="141">
        <f t="shared" si="22"/>
        <v>2.5000000000000001E-3</v>
      </c>
      <c r="S205" s="141">
        <v>0</v>
      </c>
      <c r="T205" s="142">
        <f t="shared" si="23"/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 t="shared" si="24"/>
        <v>0</v>
      </c>
      <c r="BF205" s="144">
        <f t="shared" si="25"/>
        <v>0</v>
      </c>
      <c r="BG205" s="144">
        <f t="shared" si="26"/>
        <v>0</v>
      </c>
      <c r="BH205" s="144">
        <f t="shared" si="27"/>
        <v>0</v>
      </c>
      <c r="BI205" s="144">
        <f t="shared" si="28"/>
        <v>0</v>
      </c>
      <c r="BJ205" s="17" t="s">
        <v>99</v>
      </c>
      <c r="BK205" s="144">
        <f t="shared" si="29"/>
        <v>0</v>
      </c>
      <c r="BL205" s="17" t="s">
        <v>269</v>
      </c>
      <c r="BM205" s="143" t="s">
        <v>3049</v>
      </c>
    </row>
    <row r="206" spans="2:65" s="1" customFormat="1" ht="55.5" customHeight="1">
      <c r="B206" s="201"/>
      <c r="C206" s="200" t="s">
        <v>454</v>
      </c>
      <c r="D206" s="200" t="s">
        <v>156</v>
      </c>
      <c r="E206" s="199" t="s">
        <v>3048</v>
      </c>
      <c r="F206" s="195" t="s">
        <v>3047</v>
      </c>
      <c r="G206" s="198" t="s">
        <v>256</v>
      </c>
      <c r="H206" s="197">
        <v>130</v>
      </c>
      <c r="I206" s="137"/>
      <c r="J206" s="196">
        <f t="shared" si="20"/>
        <v>0</v>
      </c>
      <c r="K206" s="195" t="s">
        <v>160</v>
      </c>
      <c r="L206" s="32"/>
      <c r="M206" s="139" t="s">
        <v>1</v>
      </c>
      <c r="N206" s="140" t="s">
        <v>43</v>
      </c>
      <c r="P206" s="141">
        <f t="shared" si="21"/>
        <v>0</v>
      </c>
      <c r="Q206" s="141">
        <v>6.9999999999999994E-5</v>
      </c>
      <c r="R206" s="141">
        <f t="shared" si="22"/>
        <v>9.0999999999999987E-3</v>
      </c>
      <c r="S206" s="141">
        <v>0</v>
      </c>
      <c r="T206" s="142">
        <f t="shared" si="23"/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 t="shared" si="24"/>
        <v>0</v>
      </c>
      <c r="BF206" s="144">
        <f t="shared" si="25"/>
        <v>0</v>
      </c>
      <c r="BG206" s="144">
        <f t="shared" si="26"/>
        <v>0</v>
      </c>
      <c r="BH206" s="144">
        <f t="shared" si="27"/>
        <v>0</v>
      </c>
      <c r="BI206" s="144">
        <f t="shared" si="28"/>
        <v>0</v>
      </c>
      <c r="BJ206" s="17" t="s">
        <v>99</v>
      </c>
      <c r="BK206" s="144">
        <f t="shared" si="29"/>
        <v>0</v>
      </c>
      <c r="BL206" s="17" t="s">
        <v>269</v>
      </c>
      <c r="BM206" s="143" t="s">
        <v>3046</v>
      </c>
    </row>
    <row r="207" spans="2:65" s="1" customFormat="1" ht="55.5" customHeight="1">
      <c r="B207" s="201"/>
      <c r="C207" s="200" t="s">
        <v>458</v>
      </c>
      <c r="D207" s="200" t="s">
        <v>156</v>
      </c>
      <c r="E207" s="199" t="s">
        <v>3045</v>
      </c>
      <c r="F207" s="195" t="s">
        <v>3044</v>
      </c>
      <c r="G207" s="198" t="s">
        <v>256</v>
      </c>
      <c r="H207" s="197">
        <v>100</v>
      </c>
      <c r="I207" s="137"/>
      <c r="J207" s="196">
        <f t="shared" si="20"/>
        <v>0</v>
      </c>
      <c r="K207" s="195" t="s">
        <v>160</v>
      </c>
      <c r="L207" s="32"/>
      <c r="M207" s="139" t="s">
        <v>1</v>
      </c>
      <c r="N207" s="140" t="s">
        <v>43</v>
      </c>
      <c r="P207" s="141">
        <f t="shared" si="21"/>
        <v>0</v>
      </c>
      <c r="Q207" s="141">
        <v>2.0000000000000001E-4</v>
      </c>
      <c r="R207" s="141">
        <f t="shared" si="22"/>
        <v>0.02</v>
      </c>
      <c r="S207" s="141">
        <v>0</v>
      </c>
      <c r="T207" s="142">
        <f t="shared" si="23"/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 t="shared" si="24"/>
        <v>0</v>
      </c>
      <c r="BF207" s="144">
        <f t="shared" si="25"/>
        <v>0</v>
      </c>
      <c r="BG207" s="144">
        <f t="shared" si="26"/>
        <v>0</v>
      </c>
      <c r="BH207" s="144">
        <f t="shared" si="27"/>
        <v>0</v>
      </c>
      <c r="BI207" s="144">
        <f t="shared" si="28"/>
        <v>0</v>
      </c>
      <c r="BJ207" s="17" t="s">
        <v>99</v>
      </c>
      <c r="BK207" s="144">
        <f t="shared" si="29"/>
        <v>0</v>
      </c>
      <c r="BL207" s="17" t="s">
        <v>269</v>
      </c>
      <c r="BM207" s="143" t="s">
        <v>3043</v>
      </c>
    </row>
    <row r="208" spans="2:65" s="1" customFormat="1" ht="55.5" customHeight="1">
      <c r="B208" s="201"/>
      <c r="C208" s="200" t="s">
        <v>462</v>
      </c>
      <c r="D208" s="200" t="s">
        <v>156</v>
      </c>
      <c r="E208" s="199" t="s">
        <v>3042</v>
      </c>
      <c r="F208" s="195" t="s">
        <v>3041</v>
      </c>
      <c r="G208" s="198" t="s">
        <v>256</v>
      </c>
      <c r="H208" s="197">
        <v>190</v>
      </c>
      <c r="I208" s="137"/>
      <c r="J208" s="196">
        <f t="shared" si="20"/>
        <v>0</v>
      </c>
      <c r="K208" s="195" t="s">
        <v>160</v>
      </c>
      <c r="L208" s="32"/>
      <c r="M208" s="139" t="s">
        <v>1</v>
      </c>
      <c r="N208" s="140" t="s">
        <v>43</v>
      </c>
      <c r="P208" s="141">
        <f t="shared" si="21"/>
        <v>0</v>
      </c>
      <c r="Q208" s="141">
        <v>2.4000000000000001E-4</v>
      </c>
      <c r="R208" s="141">
        <f t="shared" si="22"/>
        <v>4.5600000000000002E-2</v>
      </c>
      <c r="S208" s="141">
        <v>0</v>
      </c>
      <c r="T208" s="142">
        <f t="shared" si="23"/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 t="shared" si="24"/>
        <v>0</v>
      </c>
      <c r="BF208" s="144">
        <f t="shared" si="25"/>
        <v>0</v>
      </c>
      <c r="BG208" s="144">
        <f t="shared" si="26"/>
        <v>0</v>
      </c>
      <c r="BH208" s="144">
        <f t="shared" si="27"/>
        <v>0</v>
      </c>
      <c r="BI208" s="144">
        <f t="shared" si="28"/>
        <v>0</v>
      </c>
      <c r="BJ208" s="17" t="s">
        <v>99</v>
      </c>
      <c r="BK208" s="144">
        <f t="shared" si="29"/>
        <v>0</v>
      </c>
      <c r="BL208" s="17" t="s">
        <v>269</v>
      </c>
      <c r="BM208" s="143" t="s">
        <v>3040</v>
      </c>
    </row>
    <row r="209" spans="2:65" s="1" customFormat="1" ht="16.5" customHeight="1">
      <c r="B209" s="201"/>
      <c r="C209" s="200" t="s">
        <v>466</v>
      </c>
      <c r="D209" s="200" t="s">
        <v>156</v>
      </c>
      <c r="E209" s="199" t="s">
        <v>3039</v>
      </c>
      <c r="F209" s="195" t="s">
        <v>3038</v>
      </c>
      <c r="G209" s="198" t="s">
        <v>256</v>
      </c>
      <c r="H209" s="197">
        <v>20</v>
      </c>
      <c r="I209" s="137"/>
      <c r="J209" s="196">
        <f t="shared" si="20"/>
        <v>0</v>
      </c>
      <c r="K209" s="195" t="s">
        <v>160</v>
      </c>
      <c r="L209" s="32"/>
      <c r="M209" s="139" t="s">
        <v>1</v>
      </c>
      <c r="N209" s="140" t="s">
        <v>43</v>
      </c>
      <c r="P209" s="141">
        <f t="shared" si="21"/>
        <v>0</v>
      </c>
      <c r="Q209" s="141">
        <v>1.92E-3</v>
      </c>
      <c r="R209" s="141">
        <f t="shared" si="22"/>
        <v>3.8400000000000004E-2</v>
      </c>
      <c r="S209" s="141">
        <v>0</v>
      </c>
      <c r="T209" s="142">
        <f t="shared" si="23"/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 t="shared" si="24"/>
        <v>0</v>
      </c>
      <c r="BF209" s="144">
        <f t="shared" si="25"/>
        <v>0</v>
      </c>
      <c r="BG209" s="144">
        <f t="shared" si="26"/>
        <v>0</v>
      </c>
      <c r="BH209" s="144">
        <f t="shared" si="27"/>
        <v>0</v>
      </c>
      <c r="BI209" s="144">
        <f t="shared" si="28"/>
        <v>0</v>
      </c>
      <c r="BJ209" s="17" t="s">
        <v>99</v>
      </c>
      <c r="BK209" s="144">
        <f t="shared" si="29"/>
        <v>0</v>
      </c>
      <c r="BL209" s="17" t="s">
        <v>269</v>
      </c>
      <c r="BM209" s="143" t="s">
        <v>3037</v>
      </c>
    </row>
    <row r="210" spans="2:65" s="1" customFormat="1" ht="24.15" customHeight="1">
      <c r="B210" s="201"/>
      <c r="C210" s="200" t="s">
        <v>1804</v>
      </c>
      <c r="D210" s="200" t="s">
        <v>156</v>
      </c>
      <c r="E210" s="199" t="s">
        <v>3036</v>
      </c>
      <c r="F210" s="195" t="s">
        <v>3035</v>
      </c>
      <c r="G210" s="198" t="s">
        <v>159</v>
      </c>
      <c r="H210" s="197">
        <v>46</v>
      </c>
      <c r="I210" s="137"/>
      <c r="J210" s="196">
        <f t="shared" si="20"/>
        <v>0</v>
      </c>
      <c r="K210" s="195" t="s">
        <v>160</v>
      </c>
      <c r="L210" s="32"/>
      <c r="M210" s="139" t="s">
        <v>1</v>
      </c>
      <c r="N210" s="140" t="s">
        <v>43</v>
      </c>
      <c r="P210" s="141">
        <f t="shared" si="21"/>
        <v>0</v>
      </c>
      <c r="Q210" s="141">
        <v>0</v>
      </c>
      <c r="R210" s="141">
        <f t="shared" si="22"/>
        <v>0</v>
      </c>
      <c r="S210" s="141">
        <v>0</v>
      </c>
      <c r="T210" s="142">
        <f t="shared" si="23"/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 t="shared" si="24"/>
        <v>0</v>
      </c>
      <c r="BF210" s="144">
        <f t="shared" si="25"/>
        <v>0</v>
      </c>
      <c r="BG210" s="144">
        <f t="shared" si="26"/>
        <v>0</v>
      </c>
      <c r="BH210" s="144">
        <f t="shared" si="27"/>
        <v>0</v>
      </c>
      <c r="BI210" s="144">
        <f t="shared" si="28"/>
        <v>0</v>
      </c>
      <c r="BJ210" s="17" t="s">
        <v>99</v>
      </c>
      <c r="BK210" s="144">
        <f t="shared" si="29"/>
        <v>0</v>
      </c>
      <c r="BL210" s="17" t="s">
        <v>269</v>
      </c>
      <c r="BM210" s="143" t="s">
        <v>3034</v>
      </c>
    </row>
    <row r="211" spans="2:65" s="1" customFormat="1" ht="24.15" customHeight="1">
      <c r="B211" s="201"/>
      <c r="C211" s="200" t="s">
        <v>1806</v>
      </c>
      <c r="D211" s="200" t="s">
        <v>156</v>
      </c>
      <c r="E211" s="199" t="s">
        <v>3033</v>
      </c>
      <c r="F211" s="195" t="s">
        <v>3032</v>
      </c>
      <c r="G211" s="198" t="s">
        <v>159</v>
      </c>
      <c r="H211" s="197">
        <v>18</v>
      </c>
      <c r="I211" s="137"/>
      <c r="J211" s="196">
        <f t="shared" si="20"/>
        <v>0</v>
      </c>
      <c r="K211" s="195" t="s">
        <v>160</v>
      </c>
      <c r="L211" s="32"/>
      <c r="M211" s="139" t="s">
        <v>1</v>
      </c>
      <c r="N211" s="140" t="s">
        <v>43</v>
      </c>
      <c r="P211" s="141">
        <f t="shared" si="21"/>
        <v>0</v>
      </c>
      <c r="Q211" s="141">
        <v>1.2999999999999999E-4</v>
      </c>
      <c r="R211" s="141">
        <f t="shared" si="22"/>
        <v>2.3399999999999996E-3</v>
      </c>
      <c r="S211" s="141">
        <v>0</v>
      </c>
      <c r="T211" s="142">
        <f t="shared" si="23"/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 t="shared" si="24"/>
        <v>0</v>
      </c>
      <c r="BF211" s="144">
        <f t="shared" si="25"/>
        <v>0</v>
      </c>
      <c r="BG211" s="144">
        <f t="shared" si="26"/>
        <v>0</v>
      </c>
      <c r="BH211" s="144">
        <f t="shared" si="27"/>
        <v>0</v>
      </c>
      <c r="BI211" s="144">
        <f t="shared" si="28"/>
        <v>0</v>
      </c>
      <c r="BJ211" s="17" t="s">
        <v>99</v>
      </c>
      <c r="BK211" s="144">
        <f t="shared" si="29"/>
        <v>0</v>
      </c>
      <c r="BL211" s="17" t="s">
        <v>269</v>
      </c>
      <c r="BM211" s="143" t="s">
        <v>3031</v>
      </c>
    </row>
    <row r="212" spans="2:65" s="1" customFormat="1" ht="21.75" customHeight="1">
      <c r="B212" s="201"/>
      <c r="C212" s="200" t="s">
        <v>496</v>
      </c>
      <c r="D212" s="200" t="s">
        <v>156</v>
      </c>
      <c r="E212" s="199" t="s">
        <v>3030</v>
      </c>
      <c r="F212" s="195" t="s">
        <v>3029</v>
      </c>
      <c r="G212" s="198" t="s">
        <v>3028</v>
      </c>
      <c r="H212" s="197">
        <v>28</v>
      </c>
      <c r="I212" s="137"/>
      <c r="J212" s="196">
        <f t="shared" si="20"/>
        <v>0</v>
      </c>
      <c r="K212" s="195" t="s">
        <v>160</v>
      </c>
      <c r="L212" s="32"/>
      <c r="M212" s="139" t="s">
        <v>1</v>
      </c>
      <c r="N212" s="140" t="s">
        <v>43</v>
      </c>
      <c r="P212" s="141">
        <f t="shared" si="21"/>
        <v>0</v>
      </c>
      <c r="Q212" s="141">
        <v>2.5000000000000001E-4</v>
      </c>
      <c r="R212" s="141">
        <f t="shared" si="22"/>
        <v>7.0000000000000001E-3</v>
      </c>
      <c r="S212" s="141">
        <v>0</v>
      </c>
      <c r="T212" s="142">
        <f t="shared" si="23"/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7" t="s">
        <v>99</v>
      </c>
      <c r="BK212" s="144">
        <f t="shared" si="29"/>
        <v>0</v>
      </c>
      <c r="BL212" s="17" t="s">
        <v>269</v>
      </c>
      <c r="BM212" s="143" t="s">
        <v>3027</v>
      </c>
    </row>
    <row r="213" spans="2:65" s="1" customFormat="1" ht="21.75" customHeight="1">
      <c r="B213" s="201"/>
      <c r="C213" s="200" t="s">
        <v>500</v>
      </c>
      <c r="D213" s="200" t="s">
        <v>156</v>
      </c>
      <c r="E213" s="199" t="s">
        <v>3026</v>
      </c>
      <c r="F213" s="195" t="s">
        <v>3025</v>
      </c>
      <c r="G213" s="198" t="s">
        <v>1006</v>
      </c>
      <c r="H213" s="197">
        <v>10</v>
      </c>
      <c r="I213" s="137"/>
      <c r="J213" s="196">
        <f t="shared" si="20"/>
        <v>0</v>
      </c>
      <c r="K213" s="195" t="s">
        <v>160</v>
      </c>
      <c r="L213" s="32"/>
      <c r="M213" s="139" t="s">
        <v>1</v>
      </c>
      <c r="N213" s="140" t="s">
        <v>43</v>
      </c>
      <c r="P213" s="141">
        <f t="shared" si="21"/>
        <v>0</v>
      </c>
      <c r="Q213" s="141">
        <v>5.6999999999999998E-4</v>
      </c>
      <c r="R213" s="141">
        <f t="shared" si="22"/>
        <v>5.7000000000000002E-3</v>
      </c>
      <c r="S213" s="141">
        <v>0</v>
      </c>
      <c r="T213" s="142">
        <f t="shared" si="23"/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7" t="s">
        <v>99</v>
      </c>
      <c r="BK213" s="144">
        <f t="shared" si="29"/>
        <v>0</v>
      </c>
      <c r="BL213" s="17" t="s">
        <v>269</v>
      </c>
      <c r="BM213" s="143" t="s">
        <v>3024</v>
      </c>
    </row>
    <row r="214" spans="2:65" s="1" customFormat="1" ht="24.15" customHeight="1">
      <c r="B214" s="201"/>
      <c r="C214" s="200" t="s">
        <v>504</v>
      </c>
      <c r="D214" s="200" t="s">
        <v>156</v>
      </c>
      <c r="E214" s="199" t="s">
        <v>3023</v>
      </c>
      <c r="F214" s="195" t="s">
        <v>3022</v>
      </c>
      <c r="G214" s="198" t="s">
        <v>159</v>
      </c>
      <c r="H214" s="197">
        <v>1</v>
      </c>
      <c r="I214" s="137"/>
      <c r="J214" s="196">
        <f t="shared" si="20"/>
        <v>0</v>
      </c>
      <c r="K214" s="195" t="s">
        <v>160</v>
      </c>
      <c r="L214" s="32"/>
      <c r="M214" s="139" t="s">
        <v>1</v>
      </c>
      <c r="N214" s="140" t="s">
        <v>43</v>
      </c>
      <c r="P214" s="141">
        <f t="shared" si="21"/>
        <v>0</v>
      </c>
      <c r="Q214" s="141">
        <v>2.2000000000000001E-4</v>
      </c>
      <c r="R214" s="141">
        <f t="shared" si="22"/>
        <v>2.2000000000000001E-4</v>
      </c>
      <c r="S214" s="141">
        <v>0</v>
      </c>
      <c r="T214" s="142">
        <f t="shared" si="23"/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7" t="s">
        <v>99</v>
      </c>
      <c r="BK214" s="144">
        <f t="shared" si="29"/>
        <v>0</v>
      </c>
      <c r="BL214" s="17" t="s">
        <v>269</v>
      </c>
      <c r="BM214" s="143" t="s">
        <v>3021</v>
      </c>
    </row>
    <row r="215" spans="2:65" s="1" customFormat="1" ht="24.15" customHeight="1">
      <c r="B215" s="201"/>
      <c r="C215" s="200" t="s">
        <v>508</v>
      </c>
      <c r="D215" s="200" t="s">
        <v>156</v>
      </c>
      <c r="E215" s="199" t="s">
        <v>3020</v>
      </c>
      <c r="F215" s="195" t="s">
        <v>3019</v>
      </c>
      <c r="G215" s="198" t="s">
        <v>159</v>
      </c>
      <c r="H215" s="197">
        <v>1</v>
      </c>
      <c r="I215" s="137"/>
      <c r="J215" s="196">
        <f t="shared" si="20"/>
        <v>0</v>
      </c>
      <c r="K215" s="195" t="s">
        <v>160</v>
      </c>
      <c r="L215" s="32"/>
      <c r="M215" s="139" t="s">
        <v>1</v>
      </c>
      <c r="N215" s="140" t="s">
        <v>43</v>
      </c>
      <c r="P215" s="141">
        <f t="shared" si="21"/>
        <v>0</v>
      </c>
      <c r="Q215" s="141">
        <v>1.7000000000000001E-4</v>
      </c>
      <c r="R215" s="141">
        <f t="shared" si="22"/>
        <v>1.7000000000000001E-4</v>
      </c>
      <c r="S215" s="141">
        <v>0</v>
      </c>
      <c r="T215" s="142">
        <f t="shared" si="23"/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7" t="s">
        <v>99</v>
      </c>
      <c r="BK215" s="144">
        <f t="shared" si="29"/>
        <v>0</v>
      </c>
      <c r="BL215" s="17" t="s">
        <v>269</v>
      </c>
      <c r="BM215" s="143" t="s">
        <v>3018</v>
      </c>
    </row>
    <row r="216" spans="2:65" s="1" customFormat="1" ht="24.15" customHeight="1">
      <c r="B216" s="201"/>
      <c r="C216" s="200" t="s">
        <v>513</v>
      </c>
      <c r="D216" s="200" t="s">
        <v>156</v>
      </c>
      <c r="E216" s="199" t="s">
        <v>3017</v>
      </c>
      <c r="F216" s="195" t="s">
        <v>3016</v>
      </c>
      <c r="G216" s="198" t="s">
        <v>159</v>
      </c>
      <c r="H216" s="197">
        <v>1</v>
      </c>
      <c r="I216" s="137"/>
      <c r="J216" s="196">
        <f t="shared" si="20"/>
        <v>0</v>
      </c>
      <c r="K216" s="195" t="s">
        <v>160</v>
      </c>
      <c r="L216" s="32"/>
      <c r="M216" s="139" t="s">
        <v>1</v>
      </c>
      <c r="N216" s="140" t="s">
        <v>43</v>
      </c>
      <c r="P216" s="141">
        <f t="shared" si="21"/>
        <v>0</v>
      </c>
      <c r="Q216" s="141">
        <v>8.1999999999999998E-4</v>
      </c>
      <c r="R216" s="141">
        <f t="shared" si="22"/>
        <v>8.1999999999999998E-4</v>
      </c>
      <c r="S216" s="141">
        <v>0</v>
      </c>
      <c r="T216" s="142">
        <f t="shared" si="23"/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7" t="s">
        <v>99</v>
      </c>
      <c r="BK216" s="144">
        <f t="shared" si="29"/>
        <v>0</v>
      </c>
      <c r="BL216" s="17" t="s">
        <v>269</v>
      </c>
      <c r="BM216" s="143" t="s">
        <v>3015</v>
      </c>
    </row>
    <row r="217" spans="2:65" s="1" customFormat="1" ht="24.15" customHeight="1">
      <c r="B217" s="201"/>
      <c r="C217" s="200" t="s">
        <v>517</v>
      </c>
      <c r="D217" s="200" t="s">
        <v>156</v>
      </c>
      <c r="E217" s="199" t="s">
        <v>3014</v>
      </c>
      <c r="F217" s="195" t="s">
        <v>3013</v>
      </c>
      <c r="G217" s="198" t="s">
        <v>159</v>
      </c>
      <c r="H217" s="197">
        <v>1</v>
      </c>
      <c r="I217" s="137"/>
      <c r="J217" s="196">
        <f t="shared" si="20"/>
        <v>0</v>
      </c>
      <c r="K217" s="195" t="s">
        <v>160</v>
      </c>
      <c r="L217" s="32"/>
      <c r="M217" s="139" t="s">
        <v>1</v>
      </c>
      <c r="N217" s="140" t="s">
        <v>43</v>
      </c>
      <c r="P217" s="141">
        <f t="shared" si="21"/>
        <v>0</v>
      </c>
      <c r="Q217" s="141">
        <v>1.2E-4</v>
      </c>
      <c r="R217" s="141">
        <f t="shared" si="22"/>
        <v>1.2E-4</v>
      </c>
      <c r="S217" s="141">
        <v>0</v>
      </c>
      <c r="T217" s="142">
        <f t="shared" si="23"/>
        <v>0</v>
      </c>
      <c r="AR217" s="143" t="s">
        <v>269</v>
      </c>
      <c r="AT217" s="143" t="s">
        <v>156</v>
      </c>
      <c r="AU217" s="143" t="s">
        <v>99</v>
      </c>
      <c r="AY217" s="17" t="s">
        <v>154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7" t="s">
        <v>99</v>
      </c>
      <c r="BK217" s="144">
        <f t="shared" si="29"/>
        <v>0</v>
      </c>
      <c r="BL217" s="17" t="s">
        <v>269</v>
      </c>
      <c r="BM217" s="143" t="s">
        <v>3012</v>
      </c>
    </row>
    <row r="218" spans="2:65" s="1" customFormat="1" ht="33" customHeight="1">
      <c r="B218" s="201"/>
      <c r="C218" s="200" t="s">
        <v>521</v>
      </c>
      <c r="D218" s="200" t="s">
        <v>156</v>
      </c>
      <c r="E218" s="199" t="s">
        <v>3011</v>
      </c>
      <c r="F218" s="195" t="s">
        <v>3010</v>
      </c>
      <c r="G218" s="198" t="s">
        <v>159</v>
      </c>
      <c r="H218" s="197">
        <v>6</v>
      </c>
      <c r="I218" s="137"/>
      <c r="J218" s="196">
        <f t="shared" si="20"/>
        <v>0</v>
      </c>
      <c r="K218" s="195" t="s">
        <v>160</v>
      </c>
      <c r="L218" s="32"/>
      <c r="M218" s="139" t="s">
        <v>1</v>
      </c>
      <c r="N218" s="140" t="s">
        <v>43</v>
      </c>
      <c r="P218" s="141">
        <f t="shared" si="21"/>
        <v>0</v>
      </c>
      <c r="Q218" s="141">
        <v>2.7E-4</v>
      </c>
      <c r="R218" s="141">
        <f t="shared" si="22"/>
        <v>1.6199999999999999E-3</v>
      </c>
      <c r="S218" s="141">
        <v>0</v>
      </c>
      <c r="T218" s="142">
        <f t="shared" si="23"/>
        <v>0</v>
      </c>
      <c r="AR218" s="143" t="s">
        <v>269</v>
      </c>
      <c r="AT218" s="143" t="s">
        <v>156</v>
      </c>
      <c r="AU218" s="143" t="s">
        <v>99</v>
      </c>
      <c r="AY218" s="17" t="s">
        <v>154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7" t="s">
        <v>99</v>
      </c>
      <c r="BK218" s="144">
        <f t="shared" si="29"/>
        <v>0</v>
      </c>
      <c r="BL218" s="17" t="s">
        <v>269</v>
      </c>
      <c r="BM218" s="143" t="s">
        <v>3009</v>
      </c>
    </row>
    <row r="219" spans="2:65" s="1" customFormat="1" ht="33" customHeight="1">
      <c r="B219" s="201"/>
      <c r="C219" s="200" t="s">
        <v>525</v>
      </c>
      <c r="D219" s="200" t="s">
        <v>156</v>
      </c>
      <c r="E219" s="199" t="s">
        <v>3008</v>
      </c>
      <c r="F219" s="195" t="s">
        <v>3007</v>
      </c>
      <c r="G219" s="198" t="s">
        <v>159</v>
      </c>
      <c r="H219" s="197">
        <v>6</v>
      </c>
      <c r="I219" s="137"/>
      <c r="J219" s="196">
        <f t="shared" si="20"/>
        <v>0</v>
      </c>
      <c r="K219" s="195" t="s">
        <v>160</v>
      </c>
      <c r="L219" s="32"/>
      <c r="M219" s="139" t="s">
        <v>1</v>
      </c>
      <c r="N219" s="140" t="s">
        <v>43</v>
      </c>
      <c r="P219" s="141">
        <f t="shared" si="21"/>
        <v>0</v>
      </c>
      <c r="Q219" s="141">
        <v>4.0000000000000002E-4</v>
      </c>
      <c r="R219" s="141">
        <f t="shared" si="22"/>
        <v>2.4000000000000002E-3</v>
      </c>
      <c r="S219" s="141">
        <v>0</v>
      </c>
      <c r="T219" s="142">
        <f t="shared" si="23"/>
        <v>0</v>
      </c>
      <c r="AR219" s="143" t="s">
        <v>269</v>
      </c>
      <c r="AT219" s="143" t="s">
        <v>156</v>
      </c>
      <c r="AU219" s="143" t="s">
        <v>99</v>
      </c>
      <c r="AY219" s="17" t="s">
        <v>154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7" t="s">
        <v>99</v>
      </c>
      <c r="BK219" s="144">
        <f t="shared" si="29"/>
        <v>0</v>
      </c>
      <c r="BL219" s="17" t="s">
        <v>269</v>
      </c>
      <c r="BM219" s="143" t="s">
        <v>3006</v>
      </c>
    </row>
    <row r="220" spans="2:65" s="1" customFormat="1" ht="24.15" customHeight="1">
      <c r="B220" s="201"/>
      <c r="C220" s="200" t="s">
        <v>529</v>
      </c>
      <c r="D220" s="200" t="s">
        <v>156</v>
      </c>
      <c r="E220" s="199" t="s">
        <v>3005</v>
      </c>
      <c r="F220" s="195" t="s">
        <v>3004</v>
      </c>
      <c r="G220" s="198" t="s">
        <v>159</v>
      </c>
      <c r="H220" s="197">
        <v>2</v>
      </c>
      <c r="I220" s="137"/>
      <c r="J220" s="196">
        <f t="shared" si="20"/>
        <v>0</v>
      </c>
      <c r="K220" s="195" t="s">
        <v>160</v>
      </c>
      <c r="L220" s="32"/>
      <c r="M220" s="139" t="s">
        <v>1</v>
      </c>
      <c r="N220" s="140" t="s">
        <v>43</v>
      </c>
      <c r="P220" s="141">
        <f t="shared" si="21"/>
        <v>0</v>
      </c>
      <c r="Q220" s="141">
        <v>3.5E-4</v>
      </c>
      <c r="R220" s="141">
        <f t="shared" si="22"/>
        <v>6.9999999999999999E-4</v>
      </c>
      <c r="S220" s="141">
        <v>0</v>
      </c>
      <c r="T220" s="142">
        <f t="shared" si="23"/>
        <v>0</v>
      </c>
      <c r="AR220" s="143" t="s">
        <v>269</v>
      </c>
      <c r="AT220" s="143" t="s">
        <v>156</v>
      </c>
      <c r="AU220" s="143" t="s">
        <v>99</v>
      </c>
      <c r="AY220" s="17" t="s">
        <v>154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7" t="s">
        <v>99</v>
      </c>
      <c r="BK220" s="144">
        <f t="shared" si="29"/>
        <v>0</v>
      </c>
      <c r="BL220" s="17" t="s">
        <v>269</v>
      </c>
      <c r="BM220" s="143" t="s">
        <v>3003</v>
      </c>
    </row>
    <row r="221" spans="2:65" s="1" customFormat="1" ht="24.15" customHeight="1">
      <c r="B221" s="201"/>
      <c r="C221" s="200" t="s">
        <v>533</v>
      </c>
      <c r="D221" s="200" t="s">
        <v>156</v>
      </c>
      <c r="E221" s="199" t="s">
        <v>3002</v>
      </c>
      <c r="F221" s="195" t="s">
        <v>3001</v>
      </c>
      <c r="G221" s="198" t="s">
        <v>159</v>
      </c>
      <c r="H221" s="197">
        <v>3</v>
      </c>
      <c r="I221" s="137"/>
      <c r="J221" s="196">
        <f t="shared" si="20"/>
        <v>0</v>
      </c>
      <c r="K221" s="195" t="s">
        <v>160</v>
      </c>
      <c r="L221" s="32"/>
      <c r="M221" s="139" t="s">
        <v>1</v>
      </c>
      <c r="N221" s="140" t="s">
        <v>43</v>
      </c>
      <c r="P221" s="141">
        <f t="shared" si="21"/>
        <v>0</v>
      </c>
      <c r="Q221" s="141">
        <v>7.6000000000000004E-4</v>
      </c>
      <c r="R221" s="141">
        <f t="shared" si="22"/>
        <v>2.2799999999999999E-3</v>
      </c>
      <c r="S221" s="141">
        <v>0</v>
      </c>
      <c r="T221" s="142">
        <f t="shared" si="23"/>
        <v>0</v>
      </c>
      <c r="AR221" s="143" t="s">
        <v>269</v>
      </c>
      <c r="AT221" s="143" t="s">
        <v>156</v>
      </c>
      <c r="AU221" s="143" t="s">
        <v>99</v>
      </c>
      <c r="AY221" s="17" t="s">
        <v>154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7" t="s">
        <v>99</v>
      </c>
      <c r="BK221" s="144">
        <f t="shared" si="29"/>
        <v>0</v>
      </c>
      <c r="BL221" s="17" t="s">
        <v>269</v>
      </c>
      <c r="BM221" s="143" t="s">
        <v>3000</v>
      </c>
    </row>
    <row r="222" spans="2:65" s="1" customFormat="1" ht="24.15" customHeight="1">
      <c r="B222" s="201"/>
      <c r="C222" s="200" t="s">
        <v>537</v>
      </c>
      <c r="D222" s="200" t="s">
        <v>156</v>
      </c>
      <c r="E222" s="199" t="s">
        <v>2999</v>
      </c>
      <c r="F222" s="195" t="s">
        <v>2998</v>
      </c>
      <c r="G222" s="198" t="s">
        <v>159</v>
      </c>
      <c r="H222" s="197">
        <v>1</v>
      </c>
      <c r="I222" s="137"/>
      <c r="J222" s="196">
        <f t="shared" si="20"/>
        <v>0</v>
      </c>
      <c r="K222" s="195" t="s">
        <v>160</v>
      </c>
      <c r="L222" s="32"/>
      <c r="M222" s="139" t="s">
        <v>1</v>
      </c>
      <c r="N222" s="140" t="s">
        <v>43</v>
      </c>
      <c r="P222" s="141">
        <f t="shared" si="21"/>
        <v>0</v>
      </c>
      <c r="Q222" s="141">
        <v>2.2000000000000001E-4</v>
      </c>
      <c r="R222" s="141">
        <f t="shared" si="22"/>
        <v>2.2000000000000001E-4</v>
      </c>
      <c r="S222" s="141">
        <v>0</v>
      </c>
      <c r="T222" s="142">
        <f t="shared" si="23"/>
        <v>0</v>
      </c>
      <c r="AR222" s="143" t="s">
        <v>269</v>
      </c>
      <c r="AT222" s="143" t="s">
        <v>156</v>
      </c>
      <c r="AU222" s="143" t="s">
        <v>99</v>
      </c>
      <c r="AY222" s="17" t="s">
        <v>154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7" t="s">
        <v>99</v>
      </c>
      <c r="BK222" s="144">
        <f t="shared" si="29"/>
        <v>0</v>
      </c>
      <c r="BL222" s="17" t="s">
        <v>269</v>
      </c>
      <c r="BM222" s="143" t="s">
        <v>2997</v>
      </c>
    </row>
    <row r="223" spans="2:65" s="1" customFormat="1" ht="24.15" customHeight="1">
      <c r="B223" s="201"/>
      <c r="C223" s="200" t="s">
        <v>541</v>
      </c>
      <c r="D223" s="200" t="s">
        <v>156</v>
      </c>
      <c r="E223" s="199" t="s">
        <v>2996</v>
      </c>
      <c r="F223" s="195" t="s">
        <v>2995</v>
      </c>
      <c r="G223" s="198" t="s">
        <v>159</v>
      </c>
      <c r="H223" s="197">
        <v>1</v>
      </c>
      <c r="I223" s="137"/>
      <c r="J223" s="196">
        <f t="shared" si="20"/>
        <v>0</v>
      </c>
      <c r="K223" s="195" t="s">
        <v>160</v>
      </c>
      <c r="L223" s="32"/>
      <c r="M223" s="139" t="s">
        <v>1</v>
      </c>
      <c r="N223" s="140" t="s">
        <v>43</v>
      </c>
      <c r="P223" s="141">
        <f t="shared" si="21"/>
        <v>0</v>
      </c>
      <c r="Q223" s="141">
        <v>3.2699999999999999E-3</v>
      </c>
      <c r="R223" s="141">
        <f t="shared" si="22"/>
        <v>3.2699999999999999E-3</v>
      </c>
      <c r="S223" s="141">
        <v>0</v>
      </c>
      <c r="T223" s="142">
        <f t="shared" si="23"/>
        <v>0</v>
      </c>
      <c r="AR223" s="143" t="s">
        <v>269</v>
      </c>
      <c r="AT223" s="143" t="s">
        <v>156</v>
      </c>
      <c r="AU223" s="143" t="s">
        <v>99</v>
      </c>
      <c r="AY223" s="17" t="s">
        <v>154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7" t="s">
        <v>99</v>
      </c>
      <c r="BK223" s="144">
        <f t="shared" si="29"/>
        <v>0</v>
      </c>
      <c r="BL223" s="17" t="s">
        <v>269</v>
      </c>
      <c r="BM223" s="143" t="s">
        <v>2994</v>
      </c>
    </row>
    <row r="224" spans="2:65" s="1" customFormat="1" ht="37.950000000000003" customHeight="1">
      <c r="B224" s="201"/>
      <c r="C224" s="200" t="s">
        <v>545</v>
      </c>
      <c r="D224" s="200" t="s">
        <v>156</v>
      </c>
      <c r="E224" s="199" t="s">
        <v>2993</v>
      </c>
      <c r="F224" s="195" t="s">
        <v>2992</v>
      </c>
      <c r="G224" s="198" t="s">
        <v>256</v>
      </c>
      <c r="H224" s="197">
        <v>470</v>
      </c>
      <c r="I224" s="137"/>
      <c r="J224" s="196">
        <f t="shared" si="20"/>
        <v>0</v>
      </c>
      <c r="K224" s="195" t="s">
        <v>160</v>
      </c>
      <c r="L224" s="32"/>
      <c r="M224" s="139" t="s">
        <v>1</v>
      </c>
      <c r="N224" s="140" t="s">
        <v>43</v>
      </c>
      <c r="P224" s="141">
        <f t="shared" si="21"/>
        <v>0</v>
      </c>
      <c r="Q224" s="141">
        <v>1.9000000000000001E-4</v>
      </c>
      <c r="R224" s="141">
        <f t="shared" si="22"/>
        <v>8.9300000000000004E-2</v>
      </c>
      <c r="S224" s="141">
        <v>0</v>
      </c>
      <c r="T224" s="142">
        <f t="shared" si="23"/>
        <v>0</v>
      </c>
      <c r="AR224" s="143" t="s">
        <v>269</v>
      </c>
      <c r="AT224" s="143" t="s">
        <v>156</v>
      </c>
      <c r="AU224" s="143" t="s">
        <v>99</v>
      </c>
      <c r="AY224" s="17" t="s">
        <v>154</v>
      </c>
      <c r="BE224" s="144">
        <f t="shared" si="24"/>
        <v>0</v>
      </c>
      <c r="BF224" s="144">
        <f t="shared" si="25"/>
        <v>0</v>
      </c>
      <c r="BG224" s="144">
        <f t="shared" si="26"/>
        <v>0</v>
      </c>
      <c r="BH224" s="144">
        <f t="shared" si="27"/>
        <v>0</v>
      </c>
      <c r="BI224" s="144">
        <f t="shared" si="28"/>
        <v>0</v>
      </c>
      <c r="BJ224" s="17" t="s">
        <v>99</v>
      </c>
      <c r="BK224" s="144">
        <f t="shared" si="29"/>
        <v>0</v>
      </c>
      <c r="BL224" s="17" t="s">
        <v>269</v>
      </c>
      <c r="BM224" s="143" t="s">
        <v>2991</v>
      </c>
    </row>
    <row r="225" spans="2:65" s="1" customFormat="1" ht="33" customHeight="1">
      <c r="B225" s="201"/>
      <c r="C225" s="200" t="s">
        <v>550</v>
      </c>
      <c r="D225" s="200" t="s">
        <v>156</v>
      </c>
      <c r="E225" s="199" t="s">
        <v>2990</v>
      </c>
      <c r="F225" s="195" t="s">
        <v>2989</v>
      </c>
      <c r="G225" s="198" t="s">
        <v>256</v>
      </c>
      <c r="H225" s="197">
        <v>470</v>
      </c>
      <c r="I225" s="137"/>
      <c r="J225" s="196">
        <f t="shared" si="20"/>
        <v>0</v>
      </c>
      <c r="K225" s="195" t="s">
        <v>160</v>
      </c>
      <c r="L225" s="32"/>
      <c r="M225" s="139" t="s">
        <v>1</v>
      </c>
      <c r="N225" s="140" t="s">
        <v>43</v>
      </c>
      <c r="P225" s="141">
        <f t="shared" si="21"/>
        <v>0</v>
      </c>
      <c r="Q225" s="141">
        <v>1.0000000000000001E-5</v>
      </c>
      <c r="R225" s="141">
        <f t="shared" si="22"/>
        <v>4.7000000000000002E-3</v>
      </c>
      <c r="S225" s="141">
        <v>0</v>
      </c>
      <c r="T225" s="142">
        <f t="shared" si="23"/>
        <v>0</v>
      </c>
      <c r="AR225" s="143" t="s">
        <v>269</v>
      </c>
      <c r="AT225" s="143" t="s">
        <v>156</v>
      </c>
      <c r="AU225" s="143" t="s">
        <v>99</v>
      </c>
      <c r="AY225" s="17" t="s">
        <v>154</v>
      </c>
      <c r="BE225" s="144">
        <f t="shared" si="24"/>
        <v>0</v>
      </c>
      <c r="BF225" s="144">
        <f t="shared" si="25"/>
        <v>0</v>
      </c>
      <c r="BG225" s="144">
        <f t="shared" si="26"/>
        <v>0</v>
      </c>
      <c r="BH225" s="144">
        <f t="shared" si="27"/>
        <v>0</v>
      </c>
      <c r="BI225" s="144">
        <f t="shared" si="28"/>
        <v>0</v>
      </c>
      <c r="BJ225" s="17" t="s">
        <v>99</v>
      </c>
      <c r="BK225" s="144">
        <f t="shared" si="29"/>
        <v>0</v>
      </c>
      <c r="BL225" s="17" t="s">
        <v>269</v>
      </c>
      <c r="BM225" s="143" t="s">
        <v>2988</v>
      </c>
    </row>
    <row r="226" spans="2:65" s="1" customFormat="1" ht="44.25" customHeight="1">
      <c r="B226" s="201"/>
      <c r="C226" s="200" t="s">
        <v>555</v>
      </c>
      <c r="D226" s="200" t="s">
        <v>156</v>
      </c>
      <c r="E226" s="199" t="s">
        <v>2987</v>
      </c>
      <c r="F226" s="195" t="s">
        <v>2986</v>
      </c>
      <c r="G226" s="198" t="s">
        <v>225</v>
      </c>
      <c r="H226" s="197">
        <v>0.89800000000000002</v>
      </c>
      <c r="I226" s="137"/>
      <c r="J226" s="196">
        <f t="shared" si="20"/>
        <v>0</v>
      </c>
      <c r="K226" s="195" t="s">
        <v>160</v>
      </c>
      <c r="L226" s="32"/>
      <c r="M226" s="139" t="s">
        <v>1</v>
      </c>
      <c r="N226" s="140" t="s">
        <v>43</v>
      </c>
      <c r="P226" s="141">
        <f t="shared" si="21"/>
        <v>0</v>
      </c>
      <c r="Q226" s="141">
        <v>0</v>
      </c>
      <c r="R226" s="141">
        <f t="shared" si="22"/>
        <v>0</v>
      </c>
      <c r="S226" s="141">
        <v>0</v>
      </c>
      <c r="T226" s="142">
        <f t="shared" si="23"/>
        <v>0</v>
      </c>
      <c r="AR226" s="143" t="s">
        <v>269</v>
      </c>
      <c r="AT226" s="143" t="s">
        <v>156</v>
      </c>
      <c r="AU226" s="143" t="s">
        <v>99</v>
      </c>
      <c r="AY226" s="17" t="s">
        <v>154</v>
      </c>
      <c r="BE226" s="144">
        <f t="shared" si="24"/>
        <v>0</v>
      </c>
      <c r="BF226" s="144">
        <f t="shared" si="25"/>
        <v>0</v>
      </c>
      <c r="BG226" s="144">
        <f t="shared" si="26"/>
        <v>0</v>
      </c>
      <c r="BH226" s="144">
        <f t="shared" si="27"/>
        <v>0</v>
      </c>
      <c r="BI226" s="144">
        <f t="shared" si="28"/>
        <v>0</v>
      </c>
      <c r="BJ226" s="17" t="s">
        <v>99</v>
      </c>
      <c r="BK226" s="144">
        <f t="shared" si="29"/>
        <v>0</v>
      </c>
      <c r="BL226" s="17" t="s">
        <v>269</v>
      </c>
      <c r="BM226" s="143" t="s">
        <v>2985</v>
      </c>
    </row>
    <row r="227" spans="2:65" s="11" customFormat="1" ht="22.95" customHeight="1">
      <c r="B227" s="120"/>
      <c r="D227" s="121" t="s">
        <v>76</v>
      </c>
      <c r="E227" s="130" t="s">
        <v>1001</v>
      </c>
      <c r="F227" s="130" t="s">
        <v>2984</v>
      </c>
      <c r="I227" s="123"/>
      <c r="J227" s="131">
        <f>BK227</f>
        <v>0</v>
      </c>
      <c r="L227" s="120"/>
      <c r="M227" s="125"/>
      <c r="P227" s="126">
        <f>SUM(P228:P257)</f>
        <v>0</v>
      </c>
      <c r="R227" s="126">
        <f>SUM(R228:R257)</f>
        <v>0.84919000000000011</v>
      </c>
      <c r="T227" s="127">
        <f>SUM(T228:T257)</f>
        <v>0</v>
      </c>
      <c r="AR227" s="121" t="s">
        <v>99</v>
      </c>
      <c r="AT227" s="128" t="s">
        <v>76</v>
      </c>
      <c r="AU227" s="128" t="s">
        <v>85</v>
      </c>
      <c r="AY227" s="121" t="s">
        <v>154</v>
      </c>
      <c r="BK227" s="129">
        <f>SUM(BK228:BK257)</f>
        <v>0</v>
      </c>
    </row>
    <row r="228" spans="2:65" s="1" customFormat="1" ht="33" customHeight="1">
      <c r="B228" s="201"/>
      <c r="C228" s="200" t="s">
        <v>559</v>
      </c>
      <c r="D228" s="200" t="s">
        <v>156</v>
      </c>
      <c r="E228" s="199" t="s">
        <v>2983</v>
      </c>
      <c r="F228" s="195" t="s">
        <v>2982</v>
      </c>
      <c r="G228" s="198" t="s">
        <v>1006</v>
      </c>
      <c r="H228" s="197">
        <v>5</v>
      </c>
      <c r="I228" s="137"/>
      <c r="J228" s="196">
        <f t="shared" ref="J228:J257" si="30">ROUND(I228*H228,2)</f>
        <v>0</v>
      </c>
      <c r="K228" s="195" t="s">
        <v>160</v>
      </c>
      <c r="L228" s="32"/>
      <c r="M228" s="139" t="s">
        <v>1</v>
      </c>
      <c r="N228" s="140" t="s">
        <v>43</v>
      </c>
      <c r="P228" s="141">
        <f t="shared" ref="P228:P257" si="31">O228*H228</f>
        <v>0</v>
      </c>
      <c r="Q228" s="141">
        <v>1.6969999999999999E-2</v>
      </c>
      <c r="R228" s="141">
        <f t="shared" ref="R228:R257" si="32">Q228*H228</f>
        <v>8.4849999999999995E-2</v>
      </c>
      <c r="S228" s="141">
        <v>0</v>
      </c>
      <c r="T228" s="142">
        <f t="shared" ref="T228:T257" si="33">S228*H228</f>
        <v>0</v>
      </c>
      <c r="AR228" s="143" t="s">
        <v>269</v>
      </c>
      <c r="AT228" s="143" t="s">
        <v>156</v>
      </c>
      <c r="AU228" s="143" t="s">
        <v>99</v>
      </c>
      <c r="AY228" s="17" t="s">
        <v>154</v>
      </c>
      <c r="BE228" s="144">
        <f t="shared" ref="BE228:BE257" si="34">IF(N228="základní",J228,0)</f>
        <v>0</v>
      </c>
      <c r="BF228" s="144">
        <f t="shared" ref="BF228:BF257" si="35">IF(N228="snížená",J228,0)</f>
        <v>0</v>
      </c>
      <c r="BG228" s="144">
        <f t="shared" ref="BG228:BG257" si="36">IF(N228="zákl. přenesená",J228,0)</f>
        <v>0</v>
      </c>
      <c r="BH228" s="144">
        <f t="shared" ref="BH228:BH257" si="37">IF(N228="sníž. přenesená",J228,0)</f>
        <v>0</v>
      </c>
      <c r="BI228" s="144">
        <f t="shared" ref="BI228:BI257" si="38">IF(N228="nulová",J228,0)</f>
        <v>0</v>
      </c>
      <c r="BJ228" s="17" t="s">
        <v>99</v>
      </c>
      <c r="BK228" s="144">
        <f t="shared" ref="BK228:BK257" si="39">ROUND(I228*H228,2)</f>
        <v>0</v>
      </c>
      <c r="BL228" s="17" t="s">
        <v>269</v>
      </c>
      <c r="BM228" s="143" t="s">
        <v>2981</v>
      </c>
    </row>
    <row r="229" spans="2:65" s="1" customFormat="1" ht="44.25" customHeight="1">
      <c r="B229" s="201"/>
      <c r="C229" s="200" t="s">
        <v>564</v>
      </c>
      <c r="D229" s="200" t="s">
        <v>156</v>
      </c>
      <c r="E229" s="199" t="s">
        <v>2980</v>
      </c>
      <c r="F229" s="195" t="s">
        <v>2979</v>
      </c>
      <c r="G229" s="198" t="s">
        <v>1006</v>
      </c>
      <c r="H229" s="197">
        <v>4</v>
      </c>
      <c r="I229" s="137"/>
      <c r="J229" s="196">
        <f t="shared" si="30"/>
        <v>0</v>
      </c>
      <c r="K229" s="195" t="s">
        <v>1</v>
      </c>
      <c r="L229" s="32"/>
      <c r="M229" s="139" t="s">
        <v>1</v>
      </c>
      <c r="N229" s="140" t="s">
        <v>43</v>
      </c>
      <c r="P229" s="141">
        <f t="shared" si="31"/>
        <v>0</v>
      </c>
      <c r="Q229" s="141">
        <v>3.9910000000000001E-2</v>
      </c>
      <c r="R229" s="141">
        <f t="shared" si="32"/>
        <v>0.15964</v>
      </c>
      <c r="S229" s="141">
        <v>0</v>
      </c>
      <c r="T229" s="142">
        <f t="shared" si="33"/>
        <v>0</v>
      </c>
      <c r="AR229" s="143" t="s">
        <v>269</v>
      </c>
      <c r="AT229" s="143" t="s">
        <v>156</v>
      </c>
      <c r="AU229" s="143" t="s">
        <v>99</v>
      </c>
      <c r="AY229" s="17" t="s">
        <v>154</v>
      </c>
      <c r="BE229" s="144">
        <f t="shared" si="34"/>
        <v>0</v>
      </c>
      <c r="BF229" s="144">
        <f t="shared" si="35"/>
        <v>0</v>
      </c>
      <c r="BG229" s="144">
        <f t="shared" si="36"/>
        <v>0</v>
      </c>
      <c r="BH229" s="144">
        <f t="shared" si="37"/>
        <v>0</v>
      </c>
      <c r="BI229" s="144">
        <f t="shared" si="38"/>
        <v>0</v>
      </c>
      <c r="BJ229" s="17" t="s">
        <v>99</v>
      </c>
      <c r="BK229" s="144">
        <f t="shared" si="39"/>
        <v>0</v>
      </c>
      <c r="BL229" s="17" t="s">
        <v>269</v>
      </c>
      <c r="BM229" s="143" t="s">
        <v>2978</v>
      </c>
    </row>
    <row r="230" spans="2:65" s="1" customFormat="1" ht="37.950000000000003" customHeight="1">
      <c r="B230" s="201"/>
      <c r="C230" s="200" t="s">
        <v>568</v>
      </c>
      <c r="D230" s="200" t="s">
        <v>156</v>
      </c>
      <c r="E230" s="199" t="s">
        <v>2977</v>
      </c>
      <c r="F230" s="195" t="s">
        <v>2976</v>
      </c>
      <c r="G230" s="198" t="s">
        <v>1006</v>
      </c>
      <c r="H230" s="197">
        <v>8</v>
      </c>
      <c r="I230" s="137"/>
      <c r="J230" s="196">
        <f t="shared" si="30"/>
        <v>0</v>
      </c>
      <c r="K230" s="195" t="s">
        <v>160</v>
      </c>
      <c r="L230" s="32"/>
      <c r="M230" s="139" t="s">
        <v>1</v>
      </c>
      <c r="N230" s="140" t="s">
        <v>43</v>
      </c>
      <c r="P230" s="141">
        <f t="shared" si="31"/>
        <v>0</v>
      </c>
      <c r="Q230" s="141">
        <v>2.223E-2</v>
      </c>
      <c r="R230" s="141">
        <f t="shared" si="32"/>
        <v>0.17784</v>
      </c>
      <c r="S230" s="141">
        <v>0</v>
      </c>
      <c r="T230" s="142">
        <f t="shared" si="33"/>
        <v>0</v>
      </c>
      <c r="AR230" s="143" t="s">
        <v>269</v>
      </c>
      <c r="AT230" s="143" t="s">
        <v>156</v>
      </c>
      <c r="AU230" s="143" t="s">
        <v>99</v>
      </c>
      <c r="AY230" s="17" t="s">
        <v>154</v>
      </c>
      <c r="BE230" s="144">
        <f t="shared" si="34"/>
        <v>0</v>
      </c>
      <c r="BF230" s="144">
        <f t="shared" si="35"/>
        <v>0</v>
      </c>
      <c r="BG230" s="144">
        <f t="shared" si="36"/>
        <v>0</v>
      </c>
      <c r="BH230" s="144">
        <f t="shared" si="37"/>
        <v>0</v>
      </c>
      <c r="BI230" s="144">
        <f t="shared" si="38"/>
        <v>0</v>
      </c>
      <c r="BJ230" s="17" t="s">
        <v>99</v>
      </c>
      <c r="BK230" s="144">
        <f t="shared" si="39"/>
        <v>0</v>
      </c>
      <c r="BL230" s="17" t="s">
        <v>269</v>
      </c>
      <c r="BM230" s="143" t="s">
        <v>2975</v>
      </c>
    </row>
    <row r="231" spans="2:65" s="1" customFormat="1" ht="37.950000000000003" customHeight="1">
      <c r="B231" s="201"/>
      <c r="C231" s="200" t="s">
        <v>598</v>
      </c>
      <c r="D231" s="200" t="s">
        <v>156</v>
      </c>
      <c r="E231" s="199" t="s">
        <v>2974</v>
      </c>
      <c r="F231" s="195" t="s">
        <v>2973</v>
      </c>
      <c r="G231" s="198" t="s">
        <v>1006</v>
      </c>
      <c r="H231" s="197">
        <v>4</v>
      </c>
      <c r="I231" s="137"/>
      <c r="J231" s="196">
        <f t="shared" si="30"/>
        <v>0</v>
      </c>
      <c r="K231" s="195" t="s">
        <v>160</v>
      </c>
      <c r="L231" s="32"/>
      <c r="M231" s="139" t="s">
        <v>1</v>
      </c>
      <c r="N231" s="140" t="s">
        <v>43</v>
      </c>
      <c r="P231" s="141">
        <f t="shared" si="31"/>
        <v>0</v>
      </c>
      <c r="Q231" s="141">
        <v>1.9210000000000001E-2</v>
      </c>
      <c r="R231" s="141">
        <f t="shared" si="32"/>
        <v>7.6840000000000006E-2</v>
      </c>
      <c r="S231" s="141">
        <v>0</v>
      </c>
      <c r="T231" s="142">
        <f t="shared" si="33"/>
        <v>0</v>
      </c>
      <c r="AR231" s="143" t="s">
        <v>269</v>
      </c>
      <c r="AT231" s="143" t="s">
        <v>156</v>
      </c>
      <c r="AU231" s="143" t="s">
        <v>99</v>
      </c>
      <c r="AY231" s="17" t="s">
        <v>154</v>
      </c>
      <c r="BE231" s="144">
        <f t="shared" si="34"/>
        <v>0</v>
      </c>
      <c r="BF231" s="144">
        <f t="shared" si="35"/>
        <v>0</v>
      </c>
      <c r="BG231" s="144">
        <f t="shared" si="36"/>
        <v>0</v>
      </c>
      <c r="BH231" s="144">
        <f t="shared" si="37"/>
        <v>0</v>
      </c>
      <c r="BI231" s="144">
        <f t="shared" si="38"/>
        <v>0</v>
      </c>
      <c r="BJ231" s="17" t="s">
        <v>99</v>
      </c>
      <c r="BK231" s="144">
        <f t="shared" si="39"/>
        <v>0</v>
      </c>
      <c r="BL231" s="17" t="s">
        <v>269</v>
      </c>
      <c r="BM231" s="143" t="s">
        <v>2972</v>
      </c>
    </row>
    <row r="232" spans="2:65" s="1" customFormat="1" ht="37.950000000000003" customHeight="1">
      <c r="B232" s="201"/>
      <c r="C232" s="200" t="s">
        <v>602</v>
      </c>
      <c r="D232" s="200" t="s">
        <v>156</v>
      </c>
      <c r="E232" s="199" t="s">
        <v>2971</v>
      </c>
      <c r="F232" s="195" t="s">
        <v>2970</v>
      </c>
      <c r="G232" s="198" t="s">
        <v>1006</v>
      </c>
      <c r="H232" s="197">
        <v>1</v>
      </c>
      <c r="I232" s="137"/>
      <c r="J232" s="196">
        <f t="shared" si="30"/>
        <v>0</v>
      </c>
      <c r="K232" s="195" t="s">
        <v>160</v>
      </c>
      <c r="L232" s="32"/>
      <c r="M232" s="139" t="s">
        <v>1</v>
      </c>
      <c r="N232" s="140" t="s">
        <v>43</v>
      </c>
      <c r="P232" s="141">
        <f t="shared" si="31"/>
        <v>0</v>
      </c>
      <c r="Q232" s="141">
        <v>1.047E-2</v>
      </c>
      <c r="R232" s="141">
        <f t="shared" si="32"/>
        <v>1.047E-2</v>
      </c>
      <c r="S232" s="141">
        <v>0</v>
      </c>
      <c r="T232" s="142">
        <f t="shared" si="33"/>
        <v>0</v>
      </c>
      <c r="AR232" s="143" t="s">
        <v>269</v>
      </c>
      <c r="AT232" s="143" t="s">
        <v>156</v>
      </c>
      <c r="AU232" s="143" t="s">
        <v>99</v>
      </c>
      <c r="AY232" s="17" t="s">
        <v>154</v>
      </c>
      <c r="BE232" s="144">
        <f t="shared" si="34"/>
        <v>0</v>
      </c>
      <c r="BF232" s="144">
        <f t="shared" si="35"/>
        <v>0</v>
      </c>
      <c r="BG232" s="144">
        <f t="shared" si="36"/>
        <v>0</v>
      </c>
      <c r="BH232" s="144">
        <f t="shared" si="37"/>
        <v>0</v>
      </c>
      <c r="BI232" s="144">
        <f t="shared" si="38"/>
        <v>0</v>
      </c>
      <c r="BJ232" s="17" t="s">
        <v>99</v>
      </c>
      <c r="BK232" s="144">
        <f t="shared" si="39"/>
        <v>0</v>
      </c>
      <c r="BL232" s="17" t="s">
        <v>269</v>
      </c>
      <c r="BM232" s="143" t="s">
        <v>2969</v>
      </c>
    </row>
    <row r="233" spans="2:65" s="1" customFormat="1" ht="24.15" customHeight="1">
      <c r="B233" s="201"/>
      <c r="C233" s="200" t="s">
        <v>607</v>
      </c>
      <c r="D233" s="200" t="s">
        <v>156</v>
      </c>
      <c r="E233" s="199" t="s">
        <v>2968</v>
      </c>
      <c r="F233" s="195" t="s">
        <v>2967</v>
      </c>
      <c r="G233" s="198" t="s">
        <v>1006</v>
      </c>
      <c r="H233" s="197">
        <v>1</v>
      </c>
      <c r="I233" s="137"/>
      <c r="J233" s="196">
        <f t="shared" si="30"/>
        <v>0</v>
      </c>
      <c r="K233" s="195" t="s">
        <v>160</v>
      </c>
      <c r="L233" s="32"/>
      <c r="M233" s="139" t="s">
        <v>1</v>
      </c>
      <c r="N233" s="140" t="s">
        <v>43</v>
      </c>
      <c r="P233" s="141">
        <f t="shared" si="31"/>
        <v>0</v>
      </c>
      <c r="Q233" s="141">
        <v>1.57E-3</v>
      </c>
      <c r="R233" s="141">
        <f t="shared" si="32"/>
        <v>1.57E-3</v>
      </c>
      <c r="S233" s="141">
        <v>0</v>
      </c>
      <c r="T233" s="142">
        <f t="shared" si="33"/>
        <v>0</v>
      </c>
      <c r="AR233" s="143" t="s">
        <v>269</v>
      </c>
      <c r="AT233" s="143" t="s">
        <v>156</v>
      </c>
      <c r="AU233" s="143" t="s">
        <v>99</v>
      </c>
      <c r="AY233" s="17" t="s">
        <v>154</v>
      </c>
      <c r="BE233" s="144">
        <f t="shared" si="34"/>
        <v>0</v>
      </c>
      <c r="BF233" s="144">
        <f t="shared" si="35"/>
        <v>0</v>
      </c>
      <c r="BG233" s="144">
        <f t="shared" si="36"/>
        <v>0</v>
      </c>
      <c r="BH233" s="144">
        <f t="shared" si="37"/>
        <v>0</v>
      </c>
      <c r="BI233" s="144">
        <f t="shared" si="38"/>
        <v>0</v>
      </c>
      <c r="BJ233" s="17" t="s">
        <v>99</v>
      </c>
      <c r="BK233" s="144">
        <f t="shared" si="39"/>
        <v>0</v>
      </c>
      <c r="BL233" s="17" t="s">
        <v>269</v>
      </c>
      <c r="BM233" s="143" t="s">
        <v>2966</v>
      </c>
    </row>
    <row r="234" spans="2:65" s="1" customFormat="1" ht="24.15" customHeight="1">
      <c r="B234" s="201"/>
      <c r="C234" s="207" t="s">
        <v>611</v>
      </c>
      <c r="D234" s="207" t="s">
        <v>270</v>
      </c>
      <c r="E234" s="206" t="s">
        <v>2965</v>
      </c>
      <c r="F234" s="202" t="s">
        <v>2964</v>
      </c>
      <c r="G234" s="205" t="s">
        <v>159</v>
      </c>
      <c r="H234" s="204">
        <v>1</v>
      </c>
      <c r="I234" s="165"/>
      <c r="J234" s="203">
        <f t="shared" si="30"/>
        <v>0</v>
      </c>
      <c r="K234" s="202" t="s">
        <v>1</v>
      </c>
      <c r="L234" s="167"/>
      <c r="M234" s="168" t="s">
        <v>1</v>
      </c>
      <c r="N234" s="169" t="s">
        <v>43</v>
      </c>
      <c r="P234" s="141">
        <f t="shared" si="31"/>
        <v>0</v>
      </c>
      <c r="Q234" s="141">
        <v>0</v>
      </c>
      <c r="R234" s="141">
        <f t="shared" si="32"/>
        <v>0</v>
      </c>
      <c r="S234" s="141">
        <v>0</v>
      </c>
      <c r="T234" s="142">
        <f t="shared" si="33"/>
        <v>0</v>
      </c>
      <c r="AR234" s="143" t="s">
        <v>355</v>
      </c>
      <c r="AT234" s="143" t="s">
        <v>270</v>
      </c>
      <c r="AU234" s="143" t="s">
        <v>99</v>
      </c>
      <c r="AY234" s="17" t="s">
        <v>154</v>
      </c>
      <c r="BE234" s="144">
        <f t="shared" si="34"/>
        <v>0</v>
      </c>
      <c r="BF234" s="144">
        <f t="shared" si="35"/>
        <v>0</v>
      </c>
      <c r="BG234" s="144">
        <f t="shared" si="36"/>
        <v>0</v>
      </c>
      <c r="BH234" s="144">
        <f t="shared" si="37"/>
        <v>0</v>
      </c>
      <c r="BI234" s="144">
        <f t="shared" si="38"/>
        <v>0</v>
      </c>
      <c r="BJ234" s="17" t="s">
        <v>99</v>
      </c>
      <c r="BK234" s="144">
        <f t="shared" si="39"/>
        <v>0</v>
      </c>
      <c r="BL234" s="17" t="s">
        <v>269</v>
      </c>
      <c r="BM234" s="143" t="s">
        <v>2963</v>
      </c>
    </row>
    <row r="235" spans="2:65" s="1" customFormat="1" ht="24.15" customHeight="1">
      <c r="B235" s="201"/>
      <c r="C235" s="200" t="s">
        <v>615</v>
      </c>
      <c r="D235" s="200" t="s">
        <v>156</v>
      </c>
      <c r="E235" s="199" t="s">
        <v>2962</v>
      </c>
      <c r="F235" s="195" t="s">
        <v>2961</v>
      </c>
      <c r="G235" s="198" t="s">
        <v>1006</v>
      </c>
      <c r="H235" s="197">
        <v>3</v>
      </c>
      <c r="I235" s="137"/>
      <c r="J235" s="196">
        <f t="shared" si="30"/>
        <v>0</v>
      </c>
      <c r="K235" s="195" t="s">
        <v>160</v>
      </c>
      <c r="L235" s="32"/>
      <c r="M235" s="139" t="s">
        <v>1</v>
      </c>
      <c r="N235" s="140" t="s">
        <v>43</v>
      </c>
      <c r="P235" s="141">
        <f t="shared" si="31"/>
        <v>0</v>
      </c>
      <c r="Q235" s="141">
        <v>1.7000000000000001E-4</v>
      </c>
      <c r="R235" s="141">
        <f t="shared" si="32"/>
        <v>5.1000000000000004E-4</v>
      </c>
      <c r="S235" s="141">
        <v>0</v>
      </c>
      <c r="T235" s="142">
        <f t="shared" si="33"/>
        <v>0</v>
      </c>
      <c r="AR235" s="143" t="s">
        <v>269</v>
      </c>
      <c r="AT235" s="143" t="s">
        <v>156</v>
      </c>
      <c r="AU235" s="143" t="s">
        <v>99</v>
      </c>
      <c r="AY235" s="17" t="s">
        <v>154</v>
      </c>
      <c r="BE235" s="144">
        <f t="shared" si="34"/>
        <v>0</v>
      </c>
      <c r="BF235" s="144">
        <f t="shared" si="35"/>
        <v>0</v>
      </c>
      <c r="BG235" s="144">
        <f t="shared" si="36"/>
        <v>0</v>
      </c>
      <c r="BH235" s="144">
        <f t="shared" si="37"/>
        <v>0</v>
      </c>
      <c r="BI235" s="144">
        <f t="shared" si="38"/>
        <v>0</v>
      </c>
      <c r="BJ235" s="17" t="s">
        <v>99</v>
      </c>
      <c r="BK235" s="144">
        <f t="shared" si="39"/>
        <v>0</v>
      </c>
      <c r="BL235" s="17" t="s">
        <v>269</v>
      </c>
      <c r="BM235" s="143" t="s">
        <v>2960</v>
      </c>
    </row>
    <row r="236" spans="2:65" s="1" customFormat="1" ht="24.15" customHeight="1">
      <c r="B236" s="201"/>
      <c r="C236" s="207" t="s">
        <v>619</v>
      </c>
      <c r="D236" s="207" t="s">
        <v>270</v>
      </c>
      <c r="E236" s="206" t="s">
        <v>2959</v>
      </c>
      <c r="F236" s="202" t="s">
        <v>2958</v>
      </c>
      <c r="G236" s="205" t="s">
        <v>159</v>
      </c>
      <c r="H236" s="204">
        <v>1</v>
      </c>
      <c r="I236" s="165"/>
      <c r="J236" s="203">
        <f t="shared" si="30"/>
        <v>0</v>
      </c>
      <c r="K236" s="202" t="s">
        <v>160</v>
      </c>
      <c r="L236" s="167"/>
      <c r="M236" s="168" t="s">
        <v>1</v>
      </c>
      <c r="N236" s="169" t="s">
        <v>43</v>
      </c>
      <c r="P236" s="141">
        <f t="shared" si="31"/>
        <v>0</v>
      </c>
      <c r="Q236" s="141">
        <v>4.4999999999999998E-2</v>
      </c>
      <c r="R236" s="141">
        <f t="shared" si="32"/>
        <v>4.4999999999999998E-2</v>
      </c>
      <c r="S236" s="141">
        <v>0</v>
      </c>
      <c r="T236" s="142">
        <f t="shared" si="33"/>
        <v>0</v>
      </c>
      <c r="AR236" s="143" t="s">
        <v>355</v>
      </c>
      <c r="AT236" s="143" t="s">
        <v>270</v>
      </c>
      <c r="AU236" s="143" t="s">
        <v>99</v>
      </c>
      <c r="AY236" s="17" t="s">
        <v>154</v>
      </c>
      <c r="BE236" s="144">
        <f t="shared" si="34"/>
        <v>0</v>
      </c>
      <c r="BF236" s="144">
        <f t="shared" si="35"/>
        <v>0</v>
      </c>
      <c r="BG236" s="144">
        <f t="shared" si="36"/>
        <v>0</v>
      </c>
      <c r="BH236" s="144">
        <f t="shared" si="37"/>
        <v>0</v>
      </c>
      <c r="BI236" s="144">
        <f t="shared" si="38"/>
        <v>0</v>
      </c>
      <c r="BJ236" s="17" t="s">
        <v>99</v>
      </c>
      <c r="BK236" s="144">
        <f t="shared" si="39"/>
        <v>0</v>
      </c>
      <c r="BL236" s="17" t="s">
        <v>269</v>
      </c>
      <c r="BM236" s="143" t="s">
        <v>2957</v>
      </c>
    </row>
    <row r="237" spans="2:65" s="1" customFormat="1" ht="24.15" customHeight="1">
      <c r="B237" s="201"/>
      <c r="C237" s="207" t="s">
        <v>1850</v>
      </c>
      <c r="D237" s="207" t="s">
        <v>270</v>
      </c>
      <c r="E237" s="206" t="s">
        <v>2956</v>
      </c>
      <c r="F237" s="202" t="s">
        <v>2955</v>
      </c>
      <c r="G237" s="205" t="s">
        <v>159</v>
      </c>
      <c r="H237" s="204">
        <v>2</v>
      </c>
      <c r="I237" s="165"/>
      <c r="J237" s="203">
        <f t="shared" si="30"/>
        <v>0</v>
      </c>
      <c r="K237" s="202" t="s">
        <v>160</v>
      </c>
      <c r="L237" s="167"/>
      <c r="M237" s="168" t="s">
        <v>1</v>
      </c>
      <c r="N237" s="169" t="s">
        <v>43</v>
      </c>
      <c r="P237" s="141">
        <f t="shared" si="31"/>
        <v>0</v>
      </c>
      <c r="Q237" s="141">
        <v>3.4000000000000002E-2</v>
      </c>
      <c r="R237" s="141">
        <f t="shared" si="32"/>
        <v>6.8000000000000005E-2</v>
      </c>
      <c r="S237" s="141">
        <v>0</v>
      </c>
      <c r="T237" s="142">
        <f t="shared" si="33"/>
        <v>0</v>
      </c>
      <c r="AR237" s="143" t="s">
        <v>355</v>
      </c>
      <c r="AT237" s="143" t="s">
        <v>270</v>
      </c>
      <c r="AU237" s="143" t="s">
        <v>99</v>
      </c>
      <c r="AY237" s="17" t="s">
        <v>154</v>
      </c>
      <c r="BE237" s="144">
        <f t="shared" si="34"/>
        <v>0</v>
      </c>
      <c r="BF237" s="144">
        <f t="shared" si="35"/>
        <v>0</v>
      </c>
      <c r="BG237" s="144">
        <f t="shared" si="36"/>
        <v>0</v>
      </c>
      <c r="BH237" s="144">
        <f t="shared" si="37"/>
        <v>0</v>
      </c>
      <c r="BI237" s="144">
        <f t="shared" si="38"/>
        <v>0</v>
      </c>
      <c r="BJ237" s="17" t="s">
        <v>99</v>
      </c>
      <c r="BK237" s="144">
        <f t="shared" si="39"/>
        <v>0</v>
      </c>
      <c r="BL237" s="17" t="s">
        <v>269</v>
      </c>
      <c r="BM237" s="143" t="s">
        <v>2954</v>
      </c>
    </row>
    <row r="238" spans="2:65" s="1" customFormat="1" ht="24.15" customHeight="1">
      <c r="B238" s="201"/>
      <c r="C238" s="200" t="s">
        <v>637</v>
      </c>
      <c r="D238" s="200" t="s">
        <v>156</v>
      </c>
      <c r="E238" s="199" t="s">
        <v>2953</v>
      </c>
      <c r="F238" s="195" t="s">
        <v>2952</v>
      </c>
      <c r="G238" s="198" t="s">
        <v>1006</v>
      </c>
      <c r="H238" s="197">
        <v>2</v>
      </c>
      <c r="I238" s="137"/>
      <c r="J238" s="196">
        <f t="shared" si="30"/>
        <v>0</v>
      </c>
      <c r="K238" s="195" t="s">
        <v>160</v>
      </c>
      <c r="L238" s="32"/>
      <c r="M238" s="139" t="s">
        <v>1</v>
      </c>
      <c r="N238" s="140" t="s">
        <v>43</v>
      </c>
      <c r="P238" s="141">
        <f t="shared" si="31"/>
        <v>0</v>
      </c>
      <c r="Q238" s="141">
        <v>1.7000000000000001E-4</v>
      </c>
      <c r="R238" s="141">
        <f t="shared" si="32"/>
        <v>3.4000000000000002E-4</v>
      </c>
      <c r="S238" s="141">
        <v>0</v>
      </c>
      <c r="T238" s="142">
        <f t="shared" si="33"/>
        <v>0</v>
      </c>
      <c r="AR238" s="143" t="s">
        <v>269</v>
      </c>
      <c r="AT238" s="143" t="s">
        <v>156</v>
      </c>
      <c r="AU238" s="143" t="s">
        <v>99</v>
      </c>
      <c r="AY238" s="17" t="s">
        <v>154</v>
      </c>
      <c r="BE238" s="144">
        <f t="shared" si="34"/>
        <v>0</v>
      </c>
      <c r="BF238" s="144">
        <f t="shared" si="35"/>
        <v>0</v>
      </c>
      <c r="BG238" s="144">
        <f t="shared" si="36"/>
        <v>0</v>
      </c>
      <c r="BH238" s="144">
        <f t="shared" si="37"/>
        <v>0</v>
      </c>
      <c r="BI238" s="144">
        <f t="shared" si="38"/>
        <v>0</v>
      </c>
      <c r="BJ238" s="17" t="s">
        <v>99</v>
      </c>
      <c r="BK238" s="144">
        <f t="shared" si="39"/>
        <v>0</v>
      </c>
      <c r="BL238" s="17" t="s">
        <v>269</v>
      </c>
      <c r="BM238" s="143" t="s">
        <v>2951</v>
      </c>
    </row>
    <row r="239" spans="2:65" s="1" customFormat="1" ht="37.950000000000003" customHeight="1">
      <c r="B239" s="201"/>
      <c r="C239" s="207" t="s">
        <v>641</v>
      </c>
      <c r="D239" s="207" t="s">
        <v>270</v>
      </c>
      <c r="E239" s="206" t="s">
        <v>2950</v>
      </c>
      <c r="F239" s="202" t="s">
        <v>2949</v>
      </c>
      <c r="G239" s="205" t="s">
        <v>159</v>
      </c>
      <c r="H239" s="204">
        <v>2</v>
      </c>
      <c r="I239" s="165"/>
      <c r="J239" s="203">
        <f t="shared" si="30"/>
        <v>0</v>
      </c>
      <c r="K239" s="202" t="s">
        <v>160</v>
      </c>
      <c r="L239" s="167"/>
      <c r="M239" s="168" t="s">
        <v>1</v>
      </c>
      <c r="N239" s="169" t="s">
        <v>43</v>
      </c>
      <c r="P239" s="141">
        <f t="shared" si="31"/>
        <v>0</v>
      </c>
      <c r="Q239" s="141">
        <v>0.04</v>
      </c>
      <c r="R239" s="141">
        <f t="shared" si="32"/>
        <v>0.08</v>
      </c>
      <c r="S239" s="141">
        <v>0</v>
      </c>
      <c r="T239" s="142">
        <f t="shared" si="33"/>
        <v>0</v>
      </c>
      <c r="AR239" s="143" t="s">
        <v>355</v>
      </c>
      <c r="AT239" s="143" t="s">
        <v>270</v>
      </c>
      <c r="AU239" s="143" t="s">
        <v>99</v>
      </c>
      <c r="AY239" s="17" t="s">
        <v>154</v>
      </c>
      <c r="BE239" s="144">
        <f t="shared" si="34"/>
        <v>0</v>
      </c>
      <c r="BF239" s="144">
        <f t="shared" si="35"/>
        <v>0</v>
      </c>
      <c r="BG239" s="144">
        <f t="shared" si="36"/>
        <v>0</v>
      </c>
      <c r="BH239" s="144">
        <f t="shared" si="37"/>
        <v>0</v>
      </c>
      <c r="BI239" s="144">
        <f t="shared" si="38"/>
        <v>0</v>
      </c>
      <c r="BJ239" s="17" t="s">
        <v>99</v>
      </c>
      <c r="BK239" s="144">
        <f t="shared" si="39"/>
        <v>0</v>
      </c>
      <c r="BL239" s="17" t="s">
        <v>269</v>
      </c>
      <c r="BM239" s="143" t="s">
        <v>2948</v>
      </c>
    </row>
    <row r="240" spans="2:65" s="1" customFormat="1" ht="33" customHeight="1">
      <c r="B240" s="201"/>
      <c r="C240" s="200" t="s">
        <v>646</v>
      </c>
      <c r="D240" s="200" t="s">
        <v>156</v>
      </c>
      <c r="E240" s="199" t="s">
        <v>2947</v>
      </c>
      <c r="F240" s="195" t="s">
        <v>2946</v>
      </c>
      <c r="G240" s="198" t="s">
        <v>1006</v>
      </c>
      <c r="H240" s="197">
        <v>3</v>
      </c>
      <c r="I240" s="137"/>
      <c r="J240" s="196">
        <f t="shared" si="30"/>
        <v>0</v>
      </c>
      <c r="K240" s="195" t="s">
        <v>1</v>
      </c>
      <c r="L240" s="32"/>
      <c r="M240" s="139" t="s">
        <v>1</v>
      </c>
      <c r="N240" s="140" t="s">
        <v>43</v>
      </c>
      <c r="P240" s="141">
        <f t="shared" si="31"/>
        <v>0</v>
      </c>
      <c r="Q240" s="141">
        <v>8.4999999999999995E-4</v>
      </c>
      <c r="R240" s="141">
        <f t="shared" si="32"/>
        <v>2.5499999999999997E-3</v>
      </c>
      <c r="S240" s="141">
        <v>0</v>
      </c>
      <c r="T240" s="142">
        <f t="shared" si="33"/>
        <v>0</v>
      </c>
      <c r="AR240" s="143" t="s">
        <v>269</v>
      </c>
      <c r="AT240" s="143" t="s">
        <v>156</v>
      </c>
      <c r="AU240" s="143" t="s">
        <v>99</v>
      </c>
      <c r="AY240" s="17" t="s">
        <v>154</v>
      </c>
      <c r="BE240" s="144">
        <f t="shared" si="34"/>
        <v>0</v>
      </c>
      <c r="BF240" s="144">
        <f t="shared" si="35"/>
        <v>0</v>
      </c>
      <c r="BG240" s="144">
        <f t="shared" si="36"/>
        <v>0</v>
      </c>
      <c r="BH240" s="144">
        <f t="shared" si="37"/>
        <v>0</v>
      </c>
      <c r="BI240" s="144">
        <f t="shared" si="38"/>
        <v>0</v>
      </c>
      <c r="BJ240" s="17" t="s">
        <v>99</v>
      </c>
      <c r="BK240" s="144">
        <f t="shared" si="39"/>
        <v>0</v>
      </c>
      <c r="BL240" s="17" t="s">
        <v>269</v>
      </c>
      <c r="BM240" s="143" t="s">
        <v>2945</v>
      </c>
    </row>
    <row r="241" spans="2:65" s="1" customFormat="1" ht="37.950000000000003" customHeight="1">
      <c r="B241" s="201"/>
      <c r="C241" s="200" t="s">
        <v>650</v>
      </c>
      <c r="D241" s="200" t="s">
        <v>156</v>
      </c>
      <c r="E241" s="199" t="s">
        <v>2944</v>
      </c>
      <c r="F241" s="195" t="s">
        <v>2943</v>
      </c>
      <c r="G241" s="198" t="s">
        <v>1006</v>
      </c>
      <c r="H241" s="197">
        <v>3</v>
      </c>
      <c r="I241" s="137"/>
      <c r="J241" s="196">
        <f t="shared" si="30"/>
        <v>0</v>
      </c>
      <c r="K241" s="195" t="s">
        <v>1</v>
      </c>
      <c r="L241" s="32"/>
      <c r="M241" s="139" t="s">
        <v>1</v>
      </c>
      <c r="N241" s="140" t="s">
        <v>43</v>
      </c>
      <c r="P241" s="141">
        <f t="shared" si="31"/>
        <v>0</v>
      </c>
      <c r="Q241" s="141">
        <v>8.4999999999999995E-4</v>
      </c>
      <c r="R241" s="141">
        <f t="shared" si="32"/>
        <v>2.5499999999999997E-3</v>
      </c>
      <c r="S241" s="141">
        <v>0</v>
      </c>
      <c r="T241" s="142">
        <f t="shared" si="33"/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 t="shared" si="34"/>
        <v>0</v>
      </c>
      <c r="BF241" s="144">
        <f t="shared" si="35"/>
        <v>0</v>
      </c>
      <c r="BG241" s="144">
        <f t="shared" si="36"/>
        <v>0</v>
      </c>
      <c r="BH241" s="144">
        <f t="shared" si="37"/>
        <v>0</v>
      </c>
      <c r="BI241" s="144">
        <f t="shared" si="38"/>
        <v>0</v>
      </c>
      <c r="BJ241" s="17" t="s">
        <v>99</v>
      </c>
      <c r="BK241" s="144">
        <f t="shared" si="39"/>
        <v>0</v>
      </c>
      <c r="BL241" s="17" t="s">
        <v>269</v>
      </c>
      <c r="BM241" s="143" t="s">
        <v>2942</v>
      </c>
    </row>
    <row r="242" spans="2:65" s="1" customFormat="1" ht="24.15" customHeight="1">
      <c r="B242" s="201"/>
      <c r="C242" s="200" t="s">
        <v>654</v>
      </c>
      <c r="D242" s="200" t="s">
        <v>156</v>
      </c>
      <c r="E242" s="199" t="s">
        <v>2941</v>
      </c>
      <c r="F242" s="195" t="s">
        <v>2940</v>
      </c>
      <c r="G242" s="198" t="s">
        <v>1006</v>
      </c>
      <c r="H242" s="197">
        <v>2</v>
      </c>
      <c r="I242" s="137"/>
      <c r="J242" s="196">
        <f t="shared" si="30"/>
        <v>0</v>
      </c>
      <c r="K242" s="195" t="s">
        <v>1</v>
      </c>
      <c r="L242" s="32"/>
      <c r="M242" s="139" t="s">
        <v>1</v>
      </c>
      <c r="N242" s="140" t="s">
        <v>43</v>
      </c>
      <c r="P242" s="141">
        <f t="shared" si="31"/>
        <v>0</v>
      </c>
      <c r="Q242" s="141">
        <v>8.4999999999999995E-4</v>
      </c>
      <c r="R242" s="141">
        <f t="shared" si="32"/>
        <v>1.6999999999999999E-3</v>
      </c>
      <c r="S242" s="141">
        <v>0</v>
      </c>
      <c r="T242" s="142">
        <f t="shared" si="33"/>
        <v>0</v>
      </c>
      <c r="AR242" s="143" t="s">
        <v>269</v>
      </c>
      <c r="AT242" s="143" t="s">
        <v>156</v>
      </c>
      <c r="AU242" s="143" t="s">
        <v>99</v>
      </c>
      <c r="AY242" s="17" t="s">
        <v>154</v>
      </c>
      <c r="BE242" s="144">
        <f t="shared" si="34"/>
        <v>0</v>
      </c>
      <c r="BF242" s="144">
        <f t="shared" si="35"/>
        <v>0</v>
      </c>
      <c r="BG242" s="144">
        <f t="shared" si="36"/>
        <v>0</v>
      </c>
      <c r="BH242" s="144">
        <f t="shared" si="37"/>
        <v>0</v>
      </c>
      <c r="BI242" s="144">
        <f t="shared" si="38"/>
        <v>0</v>
      </c>
      <c r="BJ242" s="17" t="s">
        <v>99</v>
      </c>
      <c r="BK242" s="144">
        <f t="shared" si="39"/>
        <v>0</v>
      </c>
      <c r="BL242" s="17" t="s">
        <v>269</v>
      </c>
      <c r="BM242" s="143" t="s">
        <v>2939</v>
      </c>
    </row>
    <row r="243" spans="2:65" s="1" customFormat="1" ht="37.950000000000003" customHeight="1">
      <c r="B243" s="201"/>
      <c r="C243" s="200" t="s">
        <v>659</v>
      </c>
      <c r="D243" s="200" t="s">
        <v>156</v>
      </c>
      <c r="E243" s="199" t="s">
        <v>2938</v>
      </c>
      <c r="F243" s="195" t="s">
        <v>2937</v>
      </c>
      <c r="G243" s="198" t="s">
        <v>1006</v>
      </c>
      <c r="H243" s="197">
        <v>3</v>
      </c>
      <c r="I243" s="137"/>
      <c r="J243" s="196">
        <f t="shared" si="30"/>
        <v>0</v>
      </c>
      <c r="K243" s="195" t="s">
        <v>160</v>
      </c>
      <c r="L243" s="32"/>
      <c r="M243" s="139" t="s">
        <v>1</v>
      </c>
      <c r="N243" s="140" t="s">
        <v>43</v>
      </c>
      <c r="P243" s="141">
        <f t="shared" si="31"/>
        <v>0</v>
      </c>
      <c r="Q243" s="141">
        <v>4.9300000000000004E-3</v>
      </c>
      <c r="R243" s="141">
        <f t="shared" si="32"/>
        <v>1.4790000000000001E-2</v>
      </c>
      <c r="S243" s="141">
        <v>0</v>
      </c>
      <c r="T243" s="142">
        <f t="shared" si="33"/>
        <v>0</v>
      </c>
      <c r="AR243" s="143" t="s">
        <v>269</v>
      </c>
      <c r="AT243" s="143" t="s">
        <v>156</v>
      </c>
      <c r="AU243" s="143" t="s">
        <v>99</v>
      </c>
      <c r="AY243" s="17" t="s">
        <v>154</v>
      </c>
      <c r="BE243" s="144">
        <f t="shared" si="34"/>
        <v>0</v>
      </c>
      <c r="BF243" s="144">
        <f t="shared" si="35"/>
        <v>0</v>
      </c>
      <c r="BG243" s="144">
        <f t="shared" si="36"/>
        <v>0</v>
      </c>
      <c r="BH243" s="144">
        <f t="shared" si="37"/>
        <v>0</v>
      </c>
      <c r="BI243" s="144">
        <f t="shared" si="38"/>
        <v>0</v>
      </c>
      <c r="BJ243" s="17" t="s">
        <v>99</v>
      </c>
      <c r="BK243" s="144">
        <f t="shared" si="39"/>
        <v>0</v>
      </c>
      <c r="BL243" s="17" t="s">
        <v>269</v>
      </c>
      <c r="BM243" s="143" t="s">
        <v>2936</v>
      </c>
    </row>
    <row r="244" spans="2:65" s="1" customFormat="1" ht="33" customHeight="1">
      <c r="B244" s="201"/>
      <c r="C244" s="200" t="s">
        <v>664</v>
      </c>
      <c r="D244" s="200" t="s">
        <v>156</v>
      </c>
      <c r="E244" s="199" t="s">
        <v>2935</v>
      </c>
      <c r="F244" s="195" t="s">
        <v>2934</v>
      </c>
      <c r="G244" s="198" t="s">
        <v>1006</v>
      </c>
      <c r="H244" s="197">
        <v>2</v>
      </c>
      <c r="I244" s="137"/>
      <c r="J244" s="196">
        <f t="shared" si="30"/>
        <v>0</v>
      </c>
      <c r="K244" s="195" t="s">
        <v>160</v>
      </c>
      <c r="L244" s="32"/>
      <c r="M244" s="139" t="s">
        <v>1</v>
      </c>
      <c r="N244" s="140" t="s">
        <v>43</v>
      </c>
      <c r="P244" s="141">
        <f t="shared" si="31"/>
        <v>0</v>
      </c>
      <c r="Q244" s="141">
        <v>9.8300000000000002E-3</v>
      </c>
      <c r="R244" s="141">
        <f t="shared" si="32"/>
        <v>1.966E-2</v>
      </c>
      <c r="S244" s="141">
        <v>0</v>
      </c>
      <c r="T244" s="142">
        <f t="shared" si="33"/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 t="shared" si="34"/>
        <v>0</v>
      </c>
      <c r="BF244" s="144">
        <f t="shared" si="35"/>
        <v>0</v>
      </c>
      <c r="BG244" s="144">
        <f t="shared" si="36"/>
        <v>0</v>
      </c>
      <c r="BH244" s="144">
        <f t="shared" si="37"/>
        <v>0</v>
      </c>
      <c r="BI244" s="144">
        <f t="shared" si="38"/>
        <v>0</v>
      </c>
      <c r="BJ244" s="17" t="s">
        <v>99</v>
      </c>
      <c r="BK244" s="144">
        <f t="shared" si="39"/>
        <v>0</v>
      </c>
      <c r="BL244" s="17" t="s">
        <v>269</v>
      </c>
      <c r="BM244" s="143" t="s">
        <v>2933</v>
      </c>
    </row>
    <row r="245" spans="2:65" s="1" customFormat="1" ht="33" customHeight="1">
      <c r="B245" s="201"/>
      <c r="C245" s="200" t="s">
        <v>669</v>
      </c>
      <c r="D245" s="200" t="s">
        <v>156</v>
      </c>
      <c r="E245" s="199" t="s">
        <v>2932</v>
      </c>
      <c r="F245" s="195" t="s">
        <v>2931</v>
      </c>
      <c r="G245" s="198" t="s">
        <v>1006</v>
      </c>
      <c r="H245" s="197">
        <v>2</v>
      </c>
      <c r="I245" s="137"/>
      <c r="J245" s="196">
        <f t="shared" si="30"/>
        <v>0</v>
      </c>
      <c r="K245" s="195" t="s">
        <v>160</v>
      </c>
      <c r="L245" s="32"/>
      <c r="M245" s="139" t="s">
        <v>1</v>
      </c>
      <c r="N245" s="140" t="s">
        <v>43</v>
      </c>
      <c r="P245" s="141">
        <f t="shared" si="31"/>
        <v>0</v>
      </c>
      <c r="Q245" s="141">
        <v>1.4749999999999999E-2</v>
      </c>
      <c r="R245" s="141">
        <f t="shared" si="32"/>
        <v>2.9499999999999998E-2</v>
      </c>
      <c r="S245" s="141">
        <v>0</v>
      </c>
      <c r="T245" s="142">
        <f t="shared" si="33"/>
        <v>0</v>
      </c>
      <c r="AR245" s="143" t="s">
        <v>269</v>
      </c>
      <c r="AT245" s="143" t="s">
        <v>156</v>
      </c>
      <c r="AU245" s="143" t="s">
        <v>99</v>
      </c>
      <c r="AY245" s="17" t="s">
        <v>154</v>
      </c>
      <c r="BE245" s="144">
        <f t="shared" si="34"/>
        <v>0</v>
      </c>
      <c r="BF245" s="144">
        <f t="shared" si="35"/>
        <v>0</v>
      </c>
      <c r="BG245" s="144">
        <f t="shared" si="36"/>
        <v>0</v>
      </c>
      <c r="BH245" s="144">
        <f t="shared" si="37"/>
        <v>0</v>
      </c>
      <c r="BI245" s="144">
        <f t="shared" si="38"/>
        <v>0</v>
      </c>
      <c r="BJ245" s="17" t="s">
        <v>99</v>
      </c>
      <c r="BK245" s="144">
        <f t="shared" si="39"/>
        <v>0</v>
      </c>
      <c r="BL245" s="17" t="s">
        <v>269</v>
      </c>
      <c r="BM245" s="143" t="s">
        <v>2930</v>
      </c>
    </row>
    <row r="246" spans="2:65" s="1" customFormat="1" ht="16.5" customHeight="1">
      <c r="B246" s="201"/>
      <c r="C246" s="200" t="s">
        <v>673</v>
      </c>
      <c r="D246" s="200" t="s">
        <v>156</v>
      </c>
      <c r="E246" s="199" t="s">
        <v>2929</v>
      </c>
      <c r="F246" s="195" t="s">
        <v>2928</v>
      </c>
      <c r="G246" s="198" t="s">
        <v>1006</v>
      </c>
      <c r="H246" s="197">
        <v>1</v>
      </c>
      <c r="I246" s="137"/>
      <c r="J246" s="196">
        <f t="shared" si="30"/>
        <v>0</v>
      </c>
      <c r="K246" s="195" t="s">
        <v>160</v>
      </c>
      <c r="L246" s="32"/>
      <c r="M246" s="139" t="s">
        <v>1</v>
      </c>
      <c r="N246" s="140" t="s">
        <v>43</v>
      </c>
      <c r="P246" s="141">
        <f t="shared" si="31"/>
        <v>0</v>
      </c>
      <c r="Q246" s="141">
        <v>6.4000000000000005E-4</v>
      </c>
      <c r="R246" s="141">
        <f t="shared" si="32"/>
        <v>6.4000000000000005E-4</v>
      </c>
      <c r="S246" s="141">
        <v>0</v>
      </c>
      <c r="T246" s="142">
        <f t="shared" si="33"/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 t="shared" si="34"/>
        <v>0</v>
      </c>
      <c r="BF246" s="144">
        <f t="shared" si="35"/>
        <v>0</v>
      </c>
      <c r="BG246" s="144">
        <f t="shared" si="36"/>
        <v>0</v>
      </c>
      <c r="BH246" s="144">
        <f t="shared" si="37"/>
        <v>0</v>
      </c>
      <c r="BI246" s="144">
        <f t="shared" si="38"/>
        <v>0</v>
      </c>
      <c r="BJ246" s="17" t="s">
        <v>99</v>
      </c>
      <c r="BK246" s="144">
        <f t="shared" si="39"/>
        <v>0</v>
      </c>
      <c r="BL246" s="17" t="s">
        <v>269</v>
      </c>
      <c r="BM246" s="143" t="s">
        <v>2927</v>
      </c>
    </row>
    <row r="247" spans="2:65" s="1" customFormat="1" ht="16.5" customHeight="1">
      <c r="B247" s="201"/>
      <c r="C247" s="207" t="s">
        <v>677</v>
      </c>
      <c r="D247" s="207" t="s">
        <v>270</v>
      </c>
      <c r="E247" s="206" t="s">
        <v>2926</v>
      </c>
      <c r="F247" s="202" t="s">
        <v>2925</v>
      </c>
      <c r="G247" s="205" t="s">
        <v>159</v>
      </c>
      <c r="H247" s="204">
        <v>1</v>
      </c>
      <c r="I247" s="165"/>
      <c r="J247" s="203">
        <f t="shared" si="30"/>
        <v>0</v>
      </c>
      <c r="K247" s="202" t="s">
        <v>160</v>
      </c>
      <c r="L247" s="167"/>
      <c r="M247" s="168" t="s">
        <v>1</v>
      </c>
      <c r="N247" s="169" t="s">
        <v>43</v>
      </c>
      <c r="P247" s="141">
        <f t="shared" si="31"/>
        <v>0</v>
      </c>
      <c r="Q247" s="141">
        <v>9.7999999999999997E-3</v>
      </c>
      <c r="R247" s="141">
        <f t="shared" si="32"/>
        <v>9.7999999999999997E-3</v>
      </c>
      <c r="S247" s="141">
        <v>0</v>
      </c>
      <c r="T247" s="142">
        <f t="shared" si="33"/>
        <v>0</v>
      </c>
      <c r="AR247" s="143" t="s">
        <v>355</v>
      </c>
      <c r="AT247" s="143" t="s">
        <v>270</v>
      </c>
      <c r="AU247" s="143" t="s">
        <v>99</v>
      </c>
      <c r="AY247" s="17" t="s">
        <v>154</v>
      </c>
      <c r="BE247" s="144">
        <f t="shared" si="34"/>
        <v>0</v>
      </c>
      <c r="BF247" s="144">
        <f t="shared" si="35"/>
        <v>0</v>
      </c>
      <c r="BG247" s="144">
        <f t="shared" si="36"/>
        <v>0</v>
      </c>
      <c r="BH247" s="144">
        <f t="shared" si="37"/>
        <v>0</v>
      </c>
      <c r="BI247" s="144">
        <f t="shared" si="38"/>
        <v>0</v>
      </c>
      <c r="BJ247" s="17" t="s">
        <v>99</v>
      </c>
      <c r="BK247" s="144">
        <f t="shared" si="39"/>
        <v>0</v>
      </c>
      <c r="BL247" s="17" t="s">
        <v>269</v>
      </c>
      <c r="BM247" s="143" t="s">
        <v>2924</v>
      </c>
    </row>
    <row r="248" spans="2:65" s="1" customFormat="1" ht="37.950000000000003" customHeight="1">
      <c r="B248" s="201"/>
      <c r="C248" s="200" t="s">
        <v>681</v>
      </c>
      <c r="D248" s="200" t="s">
        <v>156</v>
      </c>
      <c r="E248" s="199" t="s">
        <v>2923</v>
      </c>
      <c r="F248" s="195" t="s">
        <v>2922</v>
      </c>
      <c r="G248" s="198" t="s">
        <v>1006</v>
      </c>
      <c r="H248" s="197">
        <v>8</v>
      </c>
      <c r="I248" s="137"/>
      <c r="J248" s="196">
        <f t="shared" si="30"/>
        <v>0</v>
      </c>
      <c r="K248" s="195" t="s">
        <v>160</v>
      </c>
      <c r="L248" s="32"/>
      <c r="M248" s="139" t="s">
        <v>1</v>
      </c>
      <c r="N248" s="140" t="s">
        <v>43</v>
      </c>
      <c r="P248" s="141">
        <f t="shared" si="31"/>
        <v>0</v>
      </c>
      <c r="Q248" s="141">
        <v>1.9599999999999999E-3</v>
      </c>
      <c r="R248" s="141">
        <f t="shared" si="32"/>
        <v>1.5679999999999999E-2</v>
      </c>
      <c r="S248" s="141">
        <v>0</v>
      </c>
      <c r="T248" s="142">
        <f t="shared" si="33"/>
        <v>0</v>
      </c>
      <c r="AR248" s="143" t="s">
        <v>269</v>
      </c>
      <c r="AT248" s="143" t="s">
        <v>156</v>
      </c>
      <c r="AU248" s="143" t="s">
        <v>99</v>
      </c>
      <c r="AY248" s="17" t="s">
        <v>154</v>
      </c>
      <c r="BE248" s="144">
        <f t="shared" si="34"/>
        <v>0</v>
      </c>
      <c r="BF248" s="144">
        <f t="shared" si="35"/>
        <v>0</v>
      </c>
      <c r="BG248" s="144">
        <f t="shared" si="36"/>
        <v>0</v>
      </c>
      <c r="BH248" s="144">
        <f t="shared" si="37"/>
        <v>0</v>
      </c>
      <c r="BI248" s="144">
        <f t="shared" si="38"/>
        <v>0</v>
      </c>
      <c r="BJ248" s="17" t="s">
        <v>99</v>
      </c>
      <c r="BK248" s="144">
        <f t="shared" si="39"/>
        <v>0</v>
      </c>
      <c r="BL248" s="17" t="s">
        <v>269</v>
      </c>
      <c r="BM248" s="143" t="s">
        <v>2921</v>
      </c>
    </row>
    <row r="249" spans="2:65" s="1" customFormat="1" ht="24.15" customHeight="1">
      <c r="B249" s="201"/>
      <c r="C249" s="200" t="s">
        <v>685</v>
      </c>
      <c r="D249" s="200" t="s">
        <v>156</v>
      </c>
      <c r="E249" s="199" t="s">
        <v>2920</v>
      </c>
      <c r="F249" s="195" t="s">
        <v>2919</v>
      </c>
      <c r="G249" s="198" t="s">
        <v>1006</v>
      </c>
      <c r="H249" s="197">
        <v>13</v>
      </c>
      <c r="I249" s="137"/>
      <c r="J249" s="196">
        <f t="shared" si="30"/>
        <v>0</v>
      </c>
      <c r="K249" s="195" t="s">
        <v>160</v>
      </c>
      <c r="L249" s="32"/>
      <c r="M249" s="139" t="s">
        <v>1</v>
      </c>
      <c r="N249" s="140" t="s">
        <v>43</v>
      </c>
      <c r="P249" s="141">
        <f t="shared" si="31"/>
        <v>0</v>
      </c>
      <c r="Q249" s="141">
        <v>1.8400000000000001E-3</v>
      </c>
      <c r="R249" s="141">
        <f t="shared" si="32"/>
        <v>2.392E-2</v>
      </c>
      <c r="S249" s="141">
        <v>0</v>
      </c>
      <c r="T249" s="142">
        <f t="shared" si="33"/>
        <v>0</v>
      </c>
      <c r="AR249" s="143" t="s">
        <v>269</v>
      </c>
      <c r="AT249" s="143" t="s">
        <v>156</v>
      </c>
      <c r="AU249" s="143" t="s">
        <v>99</v>
      </c>
      <c r="AY249" s="17" t="s">
        <v>154</v>
      </c>
      <c r="BE249" s="144">
        <f t="shared" si="34"/>
        <v>0</v>
      </c>
      <c r="BF249" s="144">
        <f t="shared" si="35"/>
        <v>0</v>
      </c>
      <c r="BG249" s="144">
        <f t="shared" si="36"/>
        <v>0</v>
      </c>
      <c r="BH249" s="144">
        <f t="shared" si="37"/>
        <v>0</v>
      </c>
      <c r="BI249" s="144">
        <f t="shared" si="38"/>
        <v>0</v>
      </c>
      <c r="BJ249" s="17" t="s">
        <v>99</v>
      </c>
      <c r="BK249" s="144">
        <f t="shared" si="39"/>
        <v>0</v>
      </c>
      <c r="BL249" s="17" t="s">
        <v>269</v>
      </c>
      <c r="BM249" s="143" t="s">
        <v>2918</v>
      </c>
    </row>
    <row r="250" spans="2:65" s="1" customFormat="1" ht="24.15" customHeight="1">
      <c r="B250" s="201"/>
      <c r="C250" s="200" t="s">
        <v>689</v>
      </c>
      <c r="D250" s="200" t="s">
        <v>156</v>
      </c>
      <c r="E250" s="199" t="s">
        <v>2917</v>
      </c>
      <c r="F250" s="195" t="s">
        <v>2916</v>
      </c>
      <c r="G250" s="198" t="s">
        <v>1006</v>
      </c>
      <c r="H250" s="197">
        <v>2</v>
      </c>
      <c r="I250" s="137"/>
      <c r="J250" s="196">
        <f t="shared" si="30"/>
        <v>0</v>
      </c>
      <c r="K250" s="195" t="s">
        <v>160</v>
      </c>
      <c r="L250" s="32"/>
      <c r="M250" s="139" t="s">
        <v>1</v>
      </c>
      <c r="N250" s="140" t="s">
        <v>43</v>
      </c>
      <c r="P250" s="141">
        <f t="shared" si="31"/>
        <v>0</v>
      </c>
      <c r="Q250" s="141">
        <v>2.3600000000000001E-3</v>
      </c>
      <c r="R250" s="141">
        <f t="shared" si="32"/>
        <v>4.7200000000000002E-3</v>
      </c>
      <c r="S250" s="141">
        <v>0</v>
      </c>
      <c r="T250" s="142">
        <f t="shared" si="33"/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 t="shared" si="34"/>
        <v>0</v>
      </c>
      <c r="BF250" s="144">
        <f t="shared" si="35"/>
        <v>0</v>
      </c>
      <c r="BG250" s="144">
        <f t="shared" si="36"/>
        <v>0</v>
      </c>
      <c r="BH250" s="144">
        <f t="shared" si="37"/>
        <v>0</v>
      </c>
      <c r="BI250" s="144">
        <f t="shared" si="38"/>
        <v>0</v>
      </c>
      <c r="BJ250" s="17" t="s">
        <v>99</v>
      </c>
      <c r="BK250" s="144">
        <f t="shared" si="39"/>
        <v>0</v>
      </c>
      <c r="BL250" s="17" t="s">
        <v>269</v>
      </c>
      <c r="BM250" s="143" t="s">
        <v>2915</v>
      </c>
    </row>
    <row r="251" spans="2:65" s="1" customFormat="1" ht="24.15" customHeight="1">
      <c r="B251" s="201"/>
      <c r="C251" s="200" t="s">
        <v>693</v>
      </c>
      <c r="D251" s="200" t="s">
        <v>156</v>
      </c>
      <c r="E251" s="199" t="s">
        <v>2914</v>
      </c>
      <c r="F251" s="195" t="s">
        <v>2913</v>
      </c>
      <c r="G251" s="198" t="s">
        <v>1006</v>
      </c>
      <c r="H251" s="197">
        <v>5</v>
      </c>
      <c r="I251" s="137"/>
      <c r="J251" s="196">
        <f t="shared" si="30"/>
        <v>0</v>
      </c>
      <c r="K251" s="195" t="s">
        <v>160</v>
      </c>
      <c r="L251" s="32"/>
      <c r="M251" s="139" t="s">
        <v>1</v>
      </c>
      <c r="N251" s="140" t="s">
        <v>43</v>
      </c>
      <c r="P251" s="141">
        <f t="shared" si="31"/>
        <v>0</v>
      </c>
      <c r="Q251" s="141">
        <v>1.8400000000000001E-3</v>
      </c>
      <c r="R251" s="141">
        <f t="shared" si="32"/>
        <v>9.1999999999999998E-3</v>
      </c>
      <c r="S251" s="141">
        <v>0</v>
      </c>
      <c r="T251" s="142">
        <f t="shared" si="33"/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 t="shared" si="34"/>
        <v>0</v>
      </c>
      <c r="BF251" s="144">
        <f t="shared" si="35"/>
        <v>0</v>
      </c>
      <c r="BG251" s="144">
        <f t="shared" si="36"/>
        <v>0</v>
      </c>
      <c r="BH251" s="144">
        <f t="shared" si="37"/>
        <v>0</v>
      </c>
      <c r="BI251" s="144">
        <f t="shared" si="38"/>
        <v>0</v>
      </c>
      <c r="BJ251" s="17" t="s">
        <v>99</v>
      </c>
      <c r="BK251" s="144">
        <f t="shared" si="39"/>
        <v>0</v>
      </c>
      <c r="BL251" s="17" t="s">
        <v>269</v>
      </c>
      <c r="BM251" s="143" t="s">
        <v>2912</v>
      </c>
    </row>
    <row r="252" spans="2:65" s="1" customFormat="1" ht="24.15" customHeight="1">
      <c r="B252" s="201"/>
      <c r="C252" s="200" t="s">
        <v>697</v>
      </c>
      <c r="D252" s="200" t="s">
        <v>156</v>
      </c>
      <c r="E252" s="199" t="s">
        <v>2911</v>
      </c>
      <c r="F252" s="195" t="s">
        <v>2910</v>
      </c>
      <c r="G252" s="198" t="s">
        <v>159</v>
      </c>
      <c r="H252" s="197">
        <v>13</v>
      </c>
      <c r="I252" s="137"/>
      <c r="J252" s="196">
        <f t="shared" si="30"/>
        <v>0</v>
      </c>
      <c r="K252" s="195" t="s">
        <v>160</v>
      </c>
      <c r="L252" s="32"/>
      <c r="M252" s="139" t="s">
        <v>1</v>
      </c>
      <c r="N252" s="140" t="s">
        <v>43</v>
      </c>
      <c r="P252" s="141">
        <f t="shared" si="31"/>
        <v>0</v>
      </c>
      <c r="Q252" s="141">
        <v>2.4000000000000001E-4</v>
      </c>
      <c r="R252" s="141">
        <f t="shared" si="32"/>
        <v>3.1199999999999999E-3</v>
      </c>
      <c r="S252" s="141">
        <v>0</v>
      </c>
      <c r="T252" s="142">
        <f t="shared" si="33"/>
        <v>0</v>
      </c>
      <c r="AR252" s="143" t="s">
        <v>269</v>
      </c>
      <c r="AT252" s="143" t="s">
        <v>156</v>
      </c>
      <c r="AU252" s="143" t="s">
        <v>99</v>
      </c>
      <c r="AY252" s="17" t="s">
        <v>154</v>
      </c>
      <c r="BE252" s="144">
        <f t="shared" si="34"/>
        <v>0</v>
      </c>
      <c r="BF252" s="144">
        <f t="shared" si="35"/>
        <v>0</v>
      </c>
      <c r="BG252" s="144">
        <f t="shared" si="36"/>
        <v>0</v>
      </c>
      <c r="BH252" s="144">
        <f t="shared" si="37"/>
        <v>0</v>
      </c>
      <c r="BI252" s="144">
        <f t="shared" si="38"/>
        <v>0</v>
      </c>
      <c r="BJ252" s="17" t="s">
        <v>99</v>
      </c>
      <c r="BK252" s="144">
        <f t="shared" si="39"/>
        <v>0</v>
      </c>
      <c r="BL252" s="17" t="s">
        <v>269</v>
      </c>
      <c r="BM252" s="143" t="s">
        <v>2909</v>
      </c>
    </row>
    <row r="253" spans="2:65" s="1" customFormat="1" ht="33" customHeight="1">
      <c r="B253" s="201"/>
      <c r="C253" s="200" t="s">
        <v>701</v>
      </c>
      <c r="D253" s="200" t="s">
        <v>156</v>
      </c>
      <c r="E253" s="199" t="s">
        <v>2908</v>
      </c>
      <c r="F253" s="195" t="s">
        <v>2907</v>
      </c>
      <c r="G253" s="198" t="s">
        <v>159</v>
      </c>
      <c r="H253" s="197">
        <v>3</v>
      </c>
      <c r="I253" s="137"/>
      <c r="J253" s="196">
        <f t="shared" si="30"/>
        <v>0</v>
      </c>
      <c r="K253" s="195" t="s">
        <v>160</v>
      </c>
      <c r="L253" s="32"/>
      <c r="M253" s="139" t="s">
        <v>1</v>
      </c>
      <c r="N253" s="140" t="s">
        <v>43</v>
      </c>
      <c r="P253" s="141">
        <f t="shared" si="31"/>
        <v>0</v>
      </c>
      <c r="Q253" s="141">
        <v>4.6999999999999999E-4</v>
      </c>
      <c r="R253" s="141">
        <f t="shared" si="32"/>
        <v>1.41E-3</v>
      </c>
      <c r="S253" s="141">
        <v>0</v>
      </c>
      <c r="T253" s="142">
        <f t="shared" si="33"/>
        <v>0</v>
      </c>
      <c r="AR253" s="143" t="s">
        <v>269</v>
      </c>
      <c r="AT253" s="143" t="s">
        <v>156</v>
      </c>
      <c r="AU253" s="143" t="s">
        <v>99</v>
      </c>
      <c r="AY253" s="17" t="s">
        <v>154</v>
      </c>
      <c r="BE253" s="144">
        <f t="shared" si="34"/>
        <v>0</v>
      </c>
      <c r="BF253" s="144">
        <f t="shared" si="35"/>
        <v>0</v>
      </c>
      <c r="BG253" s="144">
        <f t="shared" si="36"/>
        <v>0</v>
      </c>
      <c r="BH253" s="144">
        <f t="shared" si="37"/>
        <v>0</v>
      </c>
      <c r="BI253" s="144">
        <f t="shared" si="38"/>
        <v>0</v>
      </c>
      <c r="BJ253" s="17" t="s">
        <v>99</v>
      </c>
      <c r="BK253" s="144">
        <f t="shared" si="39"/>
        <v>0</v>
      </c>
      <c r="BL253" s="17" t="s">
        <v>269</v>
      </c>
      <c r="BM253" s="143" t="s">
        <v>2906</v>
      </c>
    </row>
    <row r="254" spans="2:65" s="1" customFormat="1" ht="33" customHeight="1">
      <c r="B254" s="201"/>
      <c r="C254" s="200" t="s">
        <v>708</v>
      </c>
      <c r="D254" s="200" t="s">
        <v>156</v>
      </c>
      <c r="E254" s="199" t="s">
        <v>2905</v>
      </c>
      <c r="F254" s="195" t="s">
        <v>2904</v>
      </c>
      <c r="G254" s="198" t="s">
        <v>159</v>
      </c>
      <c r="H254" s="197">
        <v>2</v>
      </c>
      <c r="I254" s="137"/>
      <c r="J254" s="196">
        <f t="shared" si="30"/>
        <v>0</v>
      </c>
      <c r="K254" s="195" t="s">
        <v>160</v>
      </c>
      <c r="L254" s="32"/>
      <c r="M254" s="139" t="s">
        <v>1</v>
      </c>
      <c r="N254" s="140" t="s">
        <v>43</v>
      </c>
      <c r="P254" s="141">
        <f t="shared" si="31"/>
        <v>0</v>
      </c>
      <c r="Q254" s="141">
        <v>6.6E-4</v>
      </c>
      <c r="R254" s="141">
        <f t="shared" si="32"/>
        <v>1.32E-3</v>
      </c>
      <c r="S254" s="141">
        <v>0</v>
      </c>
      <c r="T254" s="142">
        <f t="shared" si="33"/>
        <v>0</v>
      </c>
      <c r="AR254" s="143" t="s">
        <v>269</v>
      </c>
      <c r="AT254" s="143" t="s">
        <v>156</v>
      </c>
      <c r="AU254" s="143" t="s">
        <v>99</v>
      </c>
      <c r="AY254" s="17" t="s">
        <v>154</v>
      </c>
      <c r="BE254" s="144">
        <f t="shared" si="34"/>
        <v>0</v>
      </c>
      <c r="BF254" s="144">
        <f t="shared" si="35"/>
        <v>0</v>
      </c>
      <c r="BG254" s="144">
        <f t="shared" si="36"/>
        <v>0</v>
      </c>
      <c r="BH254" s="144">
        <f t="shared" si="37"/>
        <v>0</v>
      </c>
      <c r="BI254" s="144">
        <f t="shared" si="38"/>
        <v>0</v>
      </c>
      <c r="BJ254" s="17" t="s">
        <v>99</v>
      </c>
      <c r="BK254" s="144">
        <f t="shared" si="39"/>
        <v>0</v>
      </c>
      <c r="BL254" s="17" t="s">
        <v>269</v>
      </c>
      <c r="BM254" s="143" t="s">
        <v>2903</v>
      </c>
    </row>
    <row r="255" spans="2:65" s="1" customFormat="1" ht="33" customHeight="1">
      <c r="B255" s="201"/>
      <c r="C255" s="200" t="s">
        <v>716</v>
      </c>
      <c r="D255" s="200" t="s">
        <v>156</v>
      </c>
      <c r="E255" s="199" t="s">
        <v>2902</v>
      </c>
      <c r="F255" s="195" t="s">
        <v>2901</v>
      </c>
      <c r="G255" s="198" t="s">
        <v>159</v>
      </c>
      <c r="H255" s="197">
        <v>2</v>
      </c>
      <c r="I255" s="137"/>
      <c r="J255" s="196">
        <f t="shared" si="30"/>
        <v>0</v>
      </c>
      <c r="K255" s="195" t="s">
        <v>160</v>
      </c>
      <c r="L255" s="32"/>
      <c r="M255" s="139" t="s">
        <v>1</v>
      </c>
      <c r="N255" s="140" t="s">
        <v>43</v>
      </c>
      <c r="P255" s="141">
        <f t="shared" si="31"/>
        <v>0</v>
      </c>
      <c r="Q255" s="141">
        <v>1.01E-3</v>
      </c>
      <c r="R255" s="141">
        <f t="shared" si="32"/>
        <v>2.0200000000000001E-3</v>
      </c>
      <c r="S255" s="141">
        <v>0</v>
      </c>
      <c r="T255" s="142">
        <f t="shared" si="33"/>
        <v>0</v>
      </c>
      <c r="AR255" s="143" t="s">
        <v>269</v>
      </c>
      <c r="AT255" s="143" t="s">
        <v>156</v>
      </c>
      <c r="AU255" s="143" t="s">
        <v>99</v>
      </c>
      <c r="AY255" s="17" t="s">
        <v>154</v>
      </c>
      <c r="BE255" s="144">
        <f t="shared" si="34"/>
        <v>0</v>
      </c>
      <c r="BF255" s="144">
        <f t="shared" si="35"/>
        <v>0</v>
      </c>
      <c r="BG255" s="144">
        <f t="shared" si="36"/>
        <v>0</v>
      </c>
      <c r="BH255" s="144">
        <f t="shared" si="37"/>
        <v>0</v>
      </c>
      <c r="BI255" s="144">
        <f t="shared" si="38"/>
        <v>0</v>
      </c>
      <c r="BJ255" s="17" t="s">
        <v>99</v>
      </c>
      <c r="BK255" s="144">
        <f t="shared" si="39"/>
        <v>0</v>
      </c>
      <c r="BL255" s="17" t="s">
        <v>269</v>
      </c>
      <c r="BM255" s="143" t="s">
        <v>2900</v>
      </c>
    </row>
    <row r="256" spans="2:65" s="1" customFormat="1" ht="16.5" customHeight="1">
      <c r="B256" s="201"/>
      <c r="C256" s="200" t="s">
        <v>720</v>
      </c>
      <c r="D256" s="200" t="s">
        <v>156</v>
      </c>
      <c r="E256" s="199" t="s">
        <v>2899</v>
      </c>
      <c r="F256" s="195" t="s">
        <v>2898</v>
      </c>
      <c r="G256" s="198" t="s">
        <v>159</v>
      </c>
      <c r="H256" s="197">
        <v>5</v>
      </c>
      <c r="I256" s="137"/>
      <c r="J256" s="196">
        <f t="shared" si="30"/>
        <v>0</v>
      </c>
      <c r="K256" s="195" t="s">
        <v>160</v>
      </c>
      <c r="L256" s="32"/>
      <c r="M256" s="139" t="s">
        <v>1</v>
      </c>
      <c r="N256" s="140" t="s">
        <v>43</v>
      </c>
      <c r="P256" s="141">
        <f t="shared" si="31"/>
        <v>0</v>
      </c>
      <c r="Q256" s="141">
        <v>3.1E-4</v>
      </c>
      <c r="R256" s="141">
        <f t="shared" si="32"/>
        <v>1.5499999999999999E-3</v>
      </c>
      <c r="S256" s="141">
        <v>0</v>
      </c>
      <c r="T256" s="142">
        <f t="shared" si="33"/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 t="shared" si="34"/>
        <v>0</v>
      </c>
      <c r="BF256" s="144">
        <f t="shared" si="35"/>
        <v>0</v>
      </c>
      <c r="BG256" s="144">
        <f t="shared" si="36"/>
        <v>0</v>
      </c>
      <c r="BH256" s="144">
        <f t="shared" si="37"/>
        <v>0</v>
      </c>
      <c r="BI256" s="144">
        <f t="shared" si="38"/>
        <v>0</v>
      </c>
      <c r="BJ256" s="17" t="s">
        <v>99</v>
      </c>
      <c r="BK256" s="144">
        <f t="shared" si="39"/>
        <v>0</v>
      </c>
      <c r="BL256" s="17" t="s">
        <v>269</v>
      </c>
      <c r="BM256" s="143" t="s">
        <v>2897</v>
      </c>
    </row>
    <row r="257" spans="2:65" s="1" customFormat="1" ht="44.25" customHeight="1">
      <c r="B257" s="201"/>
      <c r="C257" s="200" t="s">
        <v>725</v>
      </c>
      <c r="D257" s="200" t="s">
        <v>156</v>
      </c>
      <c r="E257" s="199" t="s">
        <v>2896</v>
      </c>
      <c r="F257" s="195" t="s">
        <v>2895</v>
      </c>
      <c r="G257" s="198" t="s">
        <v>225</v>
      </c>
      <c r="H257" s="197">
        <v>0.84899999999999998</v>
      </c>
      <c r="I257" s="137"/>
      <c r="J257" s="196">
        <f t="shared" si="30"/>
        <v>0</v>
      </c>
      <c r="K257" s="195" t="s">
        <v>160</v>
      </c>
      <c r="L257" s="32"/>
      <c r="M257" s="139" t="s">
        <v>1</v>
      </c>
      <c r="N257" s="140" t="s">
        <v>43</v>
      </c>
      <c r="P257" s="141">
        <f t="shared" si="31"/>
        <v>0</v>
      </c>
      <c r="Q257" s="141">
        <v>0</v>
      </c>
      <c r="R257" s="141">
        <f t="shared" si="32"/>
        <v>0</v>
      </c>
      <c r="S257" s="141">
        <v>0</v>
      </c>
      <c r="T257" s="142">
        <f t="shared" si="33"/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 t="shared" si="34"/>
        <v>0</v>
      </c>
      <c r="BF257" s="144">
        <f t="shared" si="35"/>
        <v>0</v>
      </c>
      <c r="BG257" s="144">
        <f t="shared" si="36"/>
        <v>0</v>
      </c>
      <c r="BH257" s="144">
        <f t="shared" si="37"/>
        <v>0</v>
      </c>
      <c r="BI257" s="144">
        <f t="shared" si="38"/>
        <v>0</v>
      </c>
      <c r="BJ257" s="17" t="s">
        <v>99</v>
      </c>
      <c r="BK257" s="144">
        <f t="shared" si="39"/>
        <v>0</v>
      </c>
      <c r="BL257" s="17" t="s">
        <v>269</v>
      </c>
      <c r="BM257" s="143" t="s">
        <v>2894</v>
      </c>
    </row>
    <row r="258" spans="2:65" s="11" customFormat="1" ht="22.95" customHeight="1">
      <c r="B258" s="120"/>
      <c r="D258" s="121" t="s">
        <v>76</v>
      </c>
      <c r="E258" s="130" t="s">
        <v>2893</v>
      </c>
      <c r="F258" s="130" t="s">
        <v>2892</v>
      </c>
      <c r="I258" s="123"/>
      <c r="J258" s="131">
        <f>BK258</f>
        <v>0</v>
      </c>
      <c r="L258" s="120"/>
      <c r="M258" s="125"/>
      <c r="P258" s="126">
        <f>SUM(P259:P262)</f>
        <v>0</v>
      </c>
      <c r="R258" s="126">
        <f>SUM(R259:R262)</f>
        <v>0.15570000000000001</v>
      </c>
      <c r="T258" s="127">
        <f>SUM(T259:T262)</f>
        <v>0</v>
      </c>
      <c r="AR258" s="121" t="s">
        <v>99</v>
      </c>
      <c r="AT258" s="128" t="s">
        <v>76</v>
      </c>
      <c r="AU258" s="128" t="s">
        <v>85</v>
      </c>
      <c r="AY258" s="121" t="s">
        <v>154</v>
      </c>
      <c r="BK258" s="129">
        <f>SUM(BK259:BK262)</f>
        <v>0</v>
      </c>
    </row>
    <row r="259" spans="2:65" s="1" customFormat="1" ht="37.950000000000003" customHeight="1">
      <c r="B259" s="201"/>
      <c r="C259" s="200" t="s">
        <v>730</v>
      </c>
      <c r="D259" s="200" t="s">
        <v>156</v>
      </c>
      <c r="E259" s="199" t="s">
        <v>2891</v>
      </c>
      <c r="F259" s="195" t="s">
        <v>2890</v>
      </c>
      <c r="G259" s="198" t="s">
        <v>1006</v>
      </c>
      <c r="H259" s="197">
        <v>9</v>
      </c>
      <c r="I259" s="137"/>
      <c r="J259" s="196">
        <f>ROUND(I259*H259,2)</f>
        <v>0</v>
      </c>
      <c r="K259" s="195" t="s">
        <v>160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1.6650000000000002E-2</v>
      </c>
      <c r="R259" s="141">
        <f>Q259*H259</f>
        <v>0.14985000000000001</v>
      </c>
      <c r="S259" s="141">
        <v>0</v>
      </c>
      <c r="T259" s="142">
        <f>S259*H259</f>
        <v>0</v>
      </c>
      <c r="AR259" s="143" t="s">
        <v>269</v>
      </c>
      <c r="AT259" s="143" t="s">
        <v>156</v>
      </c>
      <c r="AU259" s="143" t="s">
        <v>99</v>
      </c>
      <c r="AY259" s="17" t="s">
        <v>154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99</v>
      </c>
      <c r="BK259" s="144">
        <f>ROUND(I259*H259,2)</f>
        <v>0</v>
      </c>
      <c r="BL259" s="17" t="s">
        <v>269</v>
      </c>
      <c r="BM259" s="143" t="s">
        <v>2889</v>
      </c>
    </row>
    <row r="260" spans="2:65" s="1" customFormat="1" ht="24.15" customHeight="1">
      <c r="B260" s="201"/>
      <c r="C260" s="200" t="s">
        <v>733</v>
      </c>
      <c r="D260" s="200" t="s">
        <v>156</v>
      </c>
      <c r="E260" s="199" t="s">
        <v>2888</v>
      </c>
      <c r="F260" s="195" t="s">
        <v>2887</v>
      </c>
      <c r="G260" s="198" t="s">
        <v>1006</v>
      </c>
      <c r="H260" s="197">
        <v>9</v>
      </c>
      <c r="I260" s="137"/>
      <c r="J260" s="196">
        <f>ROUND(I260*H260,2)</f>
        <v>0</v>
      </c>
      <c r="K260" s="195" t="s">
        <v>160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1.4999999999999999E-4</v>
      </c>
      <c r="R260" s="141">
        <f>Q260*H260</f>
        <v>1.3499999999999999E-3</v>
      </c>
      <c r="S260" s="141">
        <v>0</v>
      </c>
      <c r="T260" s="142">
        <f>S260*H260</f>
        <v>0</v>
      </c>
      <c r="AR260" s="143" t="s">
        <v>269</v>
      </c>
      <c r="AT260" s="143" t="s">
        <v>156</v>
      </c>
      <c r="AU260" s="143" t="s">
        <v>99</v>
      </c>
      <c r="AY260" s="17" t="s">
        <v>154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99</v>
      </c>
      <c r="BK260" s="144">
        <f>ROUND(I260*H260,2)</f>
        <v>0</v>
      </c>
      <c r="BL260" s="17" t="s">
        <v>269</v>
      </c>
      <c r="BM260" s="143" t="s">
        <v>2886</v>
      </c>
    </row>
    <row r="261" spans="2:65" s="1" customFormat="1" ht="24.15" customHeight="1">
      <c r="B261" s="201"/>
      <c r="C261" s="200" t="s">
        <v>737</v>
      </c>
      <c r="D261" s="200" t="s">
        <v>156</v>
      </c>
      <c r="E261" s="199" t="s">
        <v>2885</v>
      </c>
      <c r="F261" s="195" t="s">
        <v>2884</v>
      </c>
      <c r="G261" s="198" t="s">
        <v>1006</v>
      </c>
      <c r="H261" s="197">
        <v>9</v>
      </c>
      <c r="I261" s="137"/>
      <c r="J261" s="196">
        <f>ROUND(I261*H261,2)</f>
        <v>0</v>
      </c>
      <c r="K261" s="195" t="s">
        <v>160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5.0000000000000001E-4</v>
      </c>
      <c r="R261" s="141">
        <f>Q261*H261</f>
        <v>4.5000000000000005E-3</v>
      </c>
      <c r="S261" s="141">
        <v>0</v>
      </c>
      <c r="T261" s="142">
        <f>S261*H261</f>
        <v>0</v>
      </c>
      <c r="AR261" s="143" t="s">
        <v>269</v>
      </c>
      <c r="AT261" s="143" t="s">
        <v>156</v>
      </c>
      <c r="AU261" s="143" t="s">
        <v>99</v>
      </c>
      <c r="AY261" s="17" t="s">
        <v>154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99</v>
      </c>
      <c r="BK261" s="144">
        <f>ROUND(I261*H261,2)</f>
        <v>0</v>
      </c>
      <c r="BL261" s="17" t="s">
        <v>269</v>
      </c>
      <c r="BM261" s="143" t="s">
        <v>2883</v>
      </c>
    </row>
    <row r="262" spans="2:65" s="1" customFormat="1" ht="44.25" customHeight="1">
      <c r="B262" s="201"/>
      <c r="C262" s="200" t="s">
        <v>746</v>
      </c>
      <c r="D262" s="200" t="s">
        <v>156</v>
      </c>
      <c r="E262" s="199" t="s">
        <v>2882</v>
      </c>
      <c r="F262" s="195" t="s">
        <v>2881</v>
      </c>
      <c r="G262" s="198" t="s">
        <v>225</v>
      </c>
      <c r="H262" s="197">
        <v>0.156</v>
      </c>
      <c r="I262" s="137"/>
      <c r="J262" s="196">
        <f>ROUND(I262*H262,2)</f>
        <v>0</v>
      </c>
      <c r="K262" s="195" t="s">
        <v>160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269</v>
      </c>
      <c r="AT262" s="143" t="s">
        <v>156</v>
      </c>
      <c r="AU262" s="143" t="s">
        <v>99</v>
      </c>
      <c r="AY262" s="17" t="s">
        <v>154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99</v>
      </c>
      <c r="BK262" s="144">
        <f>ROUND(I262*H262,2)</f>
        <v>0</v>
      </c>
      <c r="BL262" s="17" t="s">
        <v>269</v>
      </c>
      <c r="BM262" s="143" t="s">
        <v>2880</v>
      </c>
    </row>
    <row r="263" spans="2:65" s="11" customFormat="1" ht="22.95" customHeight="1">
      <c r="B263" s="120"/>
      <c r="D263" s="121" t="s">
        <v>76</v>
      </c>
      <c r="E263" s="130" t="s">
        <v>2879</v>
      </c>
      <c r="F263" s="130" t="s">
        <v>2878</v>
      </c>
      <c r="I263" s="123"/>
      <c r="J263" s="131">
        <f>BK263</f>
        <v>0</v>
      </c>
      <c r="L263" s="120"/>
      <c r="M263" s="125"/>
      <c r="P263" s="126">
        <f>SUM(P264:P267)</f>
        <v>0</v>
      </c>
      <c r="R263" s="126">
        <f>SUM(R264:R267)</f>
        <v>5.9500000000000004E-3</v>
      </c>
      <c r="T263" s="127">
        <f>SUM(T264:T267)</f>
        <v>0</v>
      </c>
      <c r="AR263" s="121" t="s">
        <v>99</v>
      </c>
      <c r="AT263" s="128" t="s">
        <v>76</v>
      </c>
      <c r="AU263" s="128" t="s">
        <v>85</v>
      </c>
      <c r="AY263" s="121" t="s">
        <v>154</v>
      </c>
      <c r="BK263" s="129">
        <f>SUM(BK264:BK267)</f>
        <v>0</v>
      </c>
    </row>
    <row r="264" spans="2:65" s="1" customFormat="1" ht="37.950000000000003" customHeight="1">
      <c r="B264" s="201"/>
      <c r="C264" s="200" t="s">
        <v>751</v>
      </c>
      <c r="D264" s="200" t="s">
        <v>156</v>
      </c>
      <c r="E264" s="199" t="s">
        <v>2877</v>
      </c>
      <c r="F264" s="195" t="s">
        <v>2876</v>
      </c>
      <c r="G264" s="198" t="s">
        <v>1006</v>
      </c>
      <c r="H264" s="197">
        <v>1</v>
      </c>
      <c r="I264" s="137"/>
      <c r="J264" s="196">
        <f>ROUND(I264*H264,2)</f>
        <v>0</v>
      </c>
      <c r="K264" s="195" t="s">
        <v>160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4.62E-3</v>
      </c>
      <c r="R264" s="141">
        <f>Q264*H264</f>
        <v>4.62E-3</v>
      </c>
      <c r="S264" s="141">
        <v>0</v>
      </c>
      <c r="T264" s="142">
        <f>S264*H264</f>
        <v>0</v>
      </c>
      <c r="AR264" s="143" t="s">
        <v>269</v>
      </c>
      <c r="AT264" s="143" t="s">
        <v>156</v>
      </c>
      <c r="AU264" s="143" t="s">
        <v>99</v>
      </c>
      <c r="AY264" s="17" t="s">
        <v>154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99</v>
      </c>
      <c r="BK264" s="144">
        <f>ROUND(I264*H264,2)</f>
        <v>0</v>
      </c>
      <c r="BL264" s="17" t="s">
        <v>269</v>
      </c>
      <c r="BM264" s="143" t="s">
        <v>2875</v>
      </c>
    </row>
    <row r="265" spans="2:65" s="1" customFormat="1" ht="24.15" customHeight="1">
      <c r="B265" s="201"/>
      <c r="C265" s="200" t="s">
        <v>785</v>
      </c>
      <c r="D265" s="200" t="s">
        <v>156</v>
      </c>
      <c r="E265" s="199" t="s">
        <v>2874</v>
      </c>
      <c r="F265" s="195" t="s">
        <v>2873</v>
      </c>
      <c r="G265" s="198" t="s">
        <v>1006</v>
      </c>
      <c r="H265" s="197">
        <v>1</v>
      </c>
      <c r="I265" s="137"/>
      <c r="J265" s="196">
        <f>ROUND(I265*H265,2)</f>
        <v>0</v>
      </c>
      <c r="K265" s="195" t="s">
        <v>160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6.4999999999999997E-4</v>
      </c>
      <c r="R265" s="141">
        <f>Q265*H265</f>
        <v>6.4999999999999997E-4</v>
      </c>
      <c r="S265" s="141">
        <v>0</v>
      </c>
      <c r="T265" s="142">
        <f>S265*H265</f>
        <v>0</v>
      </c>
      <c r="AR265" s="143" t="s">
        <v>269</v>
      </c>
      <c r="AT265" s="143" t="s">
        <v>156</v>
      </c>
      <c r="AU265" s="143" t="s">
        <v>99</v>
      </c>
      <c r="AY265" s="17" t="s">
        <v>154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99</v>
      </c>
      <c r="BK265" s="144">
        <f>ROUND(I265*H265,2)</f>
        <v>0</v>
      </c>
      <c r="BL265" s="17" t="s">
        <v>269</v>
      </c>
      <c r="BM265" s="143" t="s">
        <v>2872</v>
      </c>
    </row>
    <row r="266" spans="2:65" s="1" customFormat="1" ht="33" customHeight="1">
      <c r="B266" s="201"/>
      <c r="C266" s="200" t="s">
        <v>792</v>
      </c>
      <c r="D266" s="200" t="s">
        <v>156</v>
      </c>
      <c r="E266" s="199" t="s">
        <v>2871</v>
      </c>
      <c r="F266" s="195" t="s">
        <v>2870</v>
      </c>
      <c r="G266" s="198" t="s">
        <v>159</v>
      </c>
      <c r="H266" s="197">
        <v>1</v>
      </c>
      <c r="I266" s="137"/>
      <c r="J266" s="196">
        <f>ROUND(I266*H266,2)</f>
        <v>0</v>
      </c>
      <c r="K266" s="195" t="s">
        <v>160</v>
      </c>
      <c r="L266" s="32"/>
      <c r="M266" s="139" t="s">
        <v>1</v>
      </c>
      <c r="N266" s="140" t="s">
        <v>43</v>
      </c>
      <c r="P266" s="141">
        <f>O266*H266</f>
        <v>0</v>
      </c>
      <c r="Q266" s="141">
        <v>6.8000000000000005E-4</v>
      </c>
      <c r="R266" s="141">
        <f>Q266*H266</f>
        <v>6.8000000000000005E-4</v>
      </c>
      <c r="S266" s="141">
        <v>0</v>
      </c>
      <c r="T266" s="142">
        <f>S266*H266</f>
        <v>0</v>
      </c>
      <c r="AR266" s="143" t="s">
        <v>269</v>
      </c>
      <c r="AT266" s="143" t="s">
        <v>156</v>
      </c>
      <c r="AU266" s="143" t="s">
        <v>99</v>
      </c>
      <c r="AY266" s="17" t="s">
        <v>154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99</v>
      </c>
      <c r="BK266" s="144">
        <f>ROUND(I266*H266,2)</f>
        <v>0</v>
      </c>
      <c r="BL266" s="17" t="s">
        <v>269</v>
      </c>
      <c r="BM266" s="143" t="s">
        <v>2869</v>
      </c>
    </row>
    <row r="267" spans="2:65" s="1" customFormat="1" ht="44.25" customHeight="1">
      <c r="B267" s="201"/>
      <c r="C267" s="200" t="s">
        <v>796</v>
      </c>
      <c r="D267" s="200" t="s">
        <v>156</v>
      </c>
      <c r="E267" s="199" t="s">
        <v>2868</v>
      </c>
      <c r="F267" s="195" t="s">
        <v>2867</v>
      </c>
      <c r="G267" s="198" t="s">
        <v>225</v>
      </c>
      <c r="H267" s="197">
        <v>6.0000000000000001E-3</v>
      </c>
      <c r="I267" s="137"/>
      <c r="J267" s="196">
        <f>ROUND(I267*H267,2)</f>
        <v>0</v>
      </c>
      <c r="K267" s="195" t="s">
        <v>160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269</v>
      </c>
      <c r="AT267" s="143" t="s">
        <v>156</v>
      </c>
      <c r="AU267" s="143" t="s">
        <v>99</v>
      </c>
      <c r="AY267" s="17" t="s">
        <v>154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99</v>
      </c>
      <c r="BK267" s="144">
        <f>ROUND(I267*H267,2)</f>
        <v>0</v>
      </c>
      <c r="BL267" s="17" t="s">
        <v>269</v>
      </c>
      <c r="BM267" s="143" t="s">
        <v>2866</v>
      </c>
    </row>
    <row r="268" spans="2:65" s="11" customFormat="1" ht="22.95" customHeight="1">
      <c r="B268" s="120"/>
      <c r="D268" s="121" t="s">
        <v>76</v>
      </c>
      <c r="E268" s="130" t="s">
        <v>2865</v>
      </c>
      <c r="F268" s="130" t="s">
        <v>2864</v>
      </c>
      <c r="I268" s="123"/>
      <c r="J268" s="131">
        <f>BK268</f>
        <v>0</v>
      </c>
      <c r="L268" s="120"/>
      <c r="M268" s="125"/>
      <c r="P268" s="126">
        <f>SUM(P269:P274)</f>
        <v>0</v>
      </c>
      <c r="R268" s="126">
        <f>SUM(R269:R274)</f>
        <v>5.5399999999999998E-3</v>
      </c>
      <c r="T268" s="127">
        <f>SUM(T269:T274)</f>
        <v>0</v>
      </c>
      <c r="AR268" s="121" t="s">
        <v>99</v>
      </c>
      <c r="AT268" s="128" t="s">
        <v>76</v>
      </c>
      <c r="AU268" s="128" t="s">
        <v>85</v>
      </c>
      <c r="AY268" s="121" t="s">
        <v>154</v>
      </c>
      <c r="BK268" s="129">
        <f>SUM(BK269:BK274)</f>
        <v>0</v>
      </c>
    </row>
    <row r="269" spans="2:65" s="1" customFormat="1" ht="24.15" customHeight="1">
      <c r="B269" s="201"/>
      <c r="C269" s="200" t="s">
        <v>799</v>
      </c>
      <c r="D269" s="200" t="s">
        <v>156</v>
      </c>
      <c r="E269" s="199" t="s">
        <v>2863</v>
      </c>
      <c r="F269" s="195" t="s">
        <v>2862</v>
      </c>
      <c r="G269" s="198" t="s">
        <v>159</v>
      </c>
      <c r="H269" s="197">
        <v>4</v>
      </c>
      <c r="I269" s="137"/>
      <c r="J269" s="196">
        <f t="shared" ref="J269:J274" si="40">ROUND(I269*H269,2)</f>
        <v>0</v>
      </c>
      <c r="K269" s="195" t="s">
        <v>1</v>
      </c>
      <c r="L269" s="32"/>
      <c r="M269" s="139" t="s">
        <v>1</v>
      </c>
      <c r="N269" s="140" t="s">
        <v>43</v>
      </c>
      <c r="P269" s="141">
        <f t="shared" ref="P269:P274" si="41">O269*H269</f>
        <v>0</v>
      </c>
      <c r="Q269" s="141">
        <v>5.1999999999999995E-4</v>
      </c>
      <c r="R269" s="141">
        <f t="shared" ref="R269:R274" si="42">Q269*H269</f>
        <v>2.0799999999999998E-3</v>
      </c>
      <c r="S269" s="141">
        <v>0</v>
      </c>
      <c r="T269" s="142">
        <f t="shared" ref="T269:T274" si="43">S269*H269</f>
        <v>0</v>
      </c>
      <c r="AR269" s="143" t="s">
        <v>269</v>
      </c>
      <c r="AT269" s="143" t="s">
        <v>156</v>
      </c>
      <c r="AU269" s="143" t="s">
        <v>99</v>
      </c>
      <c r="AY269" s="17" t="s">
        <v>154</v>
      </c>
      <c r="BE269" s="144">
        <f t="shared" ref="BE269:BE274" si="44">IF(N269="základní",J269,0)</f>
        <v>0</v>
      </c>
      <c r="BF269" s="144">
        <f t="shared" ref="BF269:BF274" si="45">IF(N269="snížená",J269,0)</f>
        <v>0</v>
      </c>
      <c r="BG269" s="144">
        <f t="shared" ref="BG269:BG274" si="46">IF(N269="zákl. přenesená",J269,0)</f>
        <v>0</v>
      </c>
      <c r="BH269" s="144">
        <f t="shared" ref="BH269:BH274" si="47">IF(N269="sníž. přenesená",J269,0)</f>
        <v>0</v>
      </c>
      <c r="BI269" s="144">
        <f t="shared" ref="BI269:BI274" si="48">IF(N269="nulová",J269,0)</f>
        <v>0</v>
      </c>
      <c r="BJ269" s="17" t="s">
        <v>99</v>
      </c>
      <c r="BK269" s="144">
        <f t="shared" ref="BK269:BK274" si="49">ROUND(I269*H269,2)</f>
        <v>0</v>
      </c>
      <c r="BL269" s="17" t="s">
        <v>269</v>
      </c>
      <c r="BM269" s="143" t="s">
        <v>2861</v>
      </c>
    </row>
    <row r="270" spans="2:65" s="1" customFormat="1" ht="21.75" customHeight="1">
      <c r="B270" s="201"/>
      <c r="C270" s="200" t="s">
        <v>803</v>
      </c>
      <c r="D270" s="200" t="s">
        <v>156</v>
      </c>
      <c r="E270" s="199" t="s">
        <v>2860</v>
      </c>
      <c r="F270" s="195" t="s">
        <v>2859</v>
      </c>
      <c r="G270" s="198" t="s">
        <v>159</v>
      </c>
      <c r="H270" s="197">
        <v>1</v>
      </c>
      <c r="I270" s="137"/>
      <c r="J270" s="196">
        <f t="shared" si="40"/>
        <v>0</v>
      </c>
      <c r="K270" s="195" t="s">
        <v>160</v>
      </c>
      <c r="L270" s="32"/>
      <c r="M270" s="139" t="s">
        <v>1</v>
      </c>
      <c r="N270" s="140" t="s">
        <v>43</v>
      </c>
      <c r="P270" s="141">
        <f t="shared" si="41"/>
        <v>0</v>
      </c>
      <c r="Q270" s="141">
        <v>3.6000000000000002E-4</v>
      </c>
      <c r="R270" s="141">
        <f t="shared" si="42"/>
        <v>3.6000000000000002E-4</v>
      </c>
      <c r="S270" s="141">
        <v>0</v>
      </c>
      <c r="T270" s="142">
        <f t="shared" si="43"/>
        <v>0</v>
      </c>
      <c r="AR270" s="143" t="s">
        <v>269</v>
      </c>
      <c r="AT270" s="143" t="s">
        <v>156</v>
      </c>
      <c r="AU270" s="143" t="s">
        <v>99</v>
      </c>
      <c r="AY270" s="17" t="s">
        <v>154</v>
      </c>
      <c r="BE270" s="144">
        <f t="shared" si="44"/>
        <v>0</v>
      </c>
      <c r="BF270" s="144">
        <f t="shared" si="45"/>
        <v>0</v>
      </c>
      <c r="BG270" s="144">
        <f t="shared" si="46"/>
        <v>0</v>
      </c>
      <c r="BH270" s="144">
        <f t="shared" si="47"/>
        <v>0</v>
      </c>
      <c r="BI270" s="144">
        <f t="shared" si="48"/>
        <v>0</v>
      </c>
      <c r="BJ270" s="17" t="s">
        <v>99</v>
      </c>
      <c r="BK270" s="144">
        <f t="shared" si="49"/>
        <v>0</v>
      </c>
      <c r="BL270" s="17" t="s">
        <v>269</v>
      </c>
      <c r="BM270" s="143" t="s">
        <v>2858</v>
      </c>
    </row>
    <row r="271" spans="2:65" s="1" customFormat="1" ht="21.75" customHeight="1">
      <c r="B271" s="201"/>
      <c r="C271" s="200" t="s">
        <v>811</v>
      </c>
      <c r="D271" s="200" t="s">
        <v>156</v>
      </c>
      <c r="E271" s="199" t="s">
        <v>2857</v>
      </c>
      <c r="F271" s="195" t="s">
        <v>2856</v>
      </c>
      <c r="G271" s="198" t="s">
        <v>159</v>
      </c>
      <c r="H271" s="197">
        <v>2</v>
      </c>
      <c r="I271" s="137"/>
      <c r="J271" s="196">
        <f t="shared" si="40"/>
        <v>0</v>
      </c>
      <c r="K271" s="195" t="s">
        <v>160</v>
      </c>
      <c r="L271" s="32"/>
      <c r="M271" s="139" t="s">
        <v>1</v>
      </c>
      <c r="N271" s="140" t="s">
        <v>43</v>
      </c>
      <c r="P271" s="141">
        <f t="shared" si="41"/>
        <v>0</v>
      </c>
      <c r="Q271" s="141">
        <v>4.4000000000000002E-4</v>
      </c>
      <c r="R271" s="141">
        <f t="shared" si="42"/>
        <v>8.8000000000000003E-4</v>
      </c>
      <c r="S271" s="141">
        <v>0</v>
      </c>
      <c r="T271" s="142">
        <f t="shared" si="43"/>
        <v>0</v>
      </c>
      <c r="AR271" s="143" t="s">
        <v>269</v>
      </c>
      <c r="AT271" s="143" t="s">
        <v>156</v>
      </c>
      <c r="AU271" s="143" t="s">
        <v>99</v>
      </c>
      <c r="AY271" s="17" t="s">
        <v>154</v>
      </c>
      <c r="BE271" s="144">
        <f t="shared" si="44"/>
        <v>0</v>
      </c>
      <c r="BF271" s="144">
        <f t="shared" si="45"/>
        <v>0</v>
      </c>
      <c r="BG271" s="144">
        <f t="shared" si="46"/>
        <v>0</v>
      </c>
      <c r="BH271" s="144">
        <f t="shared" si="47"/>
        <v>0</v>
      </c>
      <c r="BI271" s="144">
        <f t="shared" si="48"/>
        <v>0</v>
      </c>
      <c r="BJ271" s="17" t="s">
        <v>99</v>
      </c>
      <c r="BK271" s="144">
        <f t="shared" si="49"/>
        <v>0</v>
      </c>
      <c r="BL271" s="17" t="s">
        <v>269</v>
      </c>
      <c r="BM271" s="143" t="s">
        <v>2855</v>
      </c>
    </row>
    <row r="272" spans="2:65" s="1" customFormat="1" ht="37.950000000000003" customHeight="1">
      <c r="B272" s="201"/>
      <c r="C272" s="200" t="s">
        <v>815</v>
      </c>
      <c r="D272" s="200" t="s">
        <v>156</v>
      </c>
      <c r="E272" s="199" t="s">
        <v>2854</v>
      </c>
      <c r="F272" s="195" t="s">
        <v>2853</v>
      </c>
      <c r="G272" s="198" t="s">
        <v>159</v>
      </c>
      <c r="H272" s="197">
        <v>1</v>
      </c>
      <c r="I272" s="137"/>
      <c r="J272" s="196">
        <f t="shared" si="40"/>
        <v>0</v>
      </c>
      <c r="K272" s="195" t="s">
        <v>160</v>
      </c>
      <c r="L272" s="32"/>
      <c r="M272" s="139" t="s">
        <v>1</v>
      </c>
      <c r="N272" s="140" t="s">
        <v>43</v>
      </c>
      <c r="P272" s="141">
        <f t="shared" si="41"/>
        <v>0</v>
      </c>
      <c r="Q272" s="141">
        <v>1.47E-3</v>
      </c>
      <c r="R272" s="141">
        <f t="shared" si="42"/>
        <v>1.47E-3</v>
      </c>
      <c r="S272" s="141">
        <v>0</v>
      </c>
      <c r="T272" s="142">
        <f t="shared" si="43"/>
        <v>0</v>
      </c>
      <c r="AR272" s="143" t="s">
        <v>269</v>
      </c>
      <c r="AT272" s="143" t="s">
        <v>156</v>
      </c>
      <c r="AU272" s="143" t="s">
        <v>99</v>
      </c>
      <c r="AY272" s="17" t="s">
        <v>154</v>
      </c>
      <c r="BE272" s="144">
        <f t="shared" si="44"/>
        <v>0</v>
      </c>
      <c r="BF272" s="144">
        <f t="shared" si="45"/>
        <v>0</v>
      </c>
      <c r="BG272" s="144">
        <f t="shared" si="46"/>
        <v>0</v>
      </c>
      <c r="BH272" s="144">
        <f t="shared" si="47"/>
        <v>0</v>
      </c>
      <c r="BI272" s="144">
        <f t="shared" si="48"/>
        <v>0</v>
      </c>
      <c r="BJ272" s="17" t="s">
        <v>99</v>
      </c>
      <c r="BK272" s="144">
        <f t="shared" si="49"/>
        <v>0</v>
      </c>
      <c r="BL272" s="17" t="s">
        <v>269</v>
      </c>
      <c r="BM272" s="143" t="s">
        <v>2852</v>
      </c>
    </row>
    <row r="273" spans="2:65" s="1" customFormat="1" ht="24.15" customHeight="1">
      <c r="B273" s="201"/>
      <c r="C273" s="200" t="s">
        <v>833</v>
      </c>
      <c r="D273" s="200" t="s">
        <v>156</v>
      </c>
      <c r="E273" s="199" t="s">
        <v>2851</v>
      </c>
      <c r="F273" s="195" t="s">
        <v>2850</v>
      </c>
      <c r="G273" s="198" t="s">
        <v>159</v>
      </c>
      <c r="H273" s="197">
        <v>1</v>
      </c>
      <c r="I273" s="137"/>
      <c r="J273" s="196">
        <f t="shared" si="40"/>
        <v>0</v>
      </c>
      <c r="K273" s="195" t="s">
        <v>160</v>
      </c>
      <c r="L273" s="32"/>
      <c r="M273" s="139" t="s">
        <v>1</v>
      </c>
      <c r="N273" s="140" t="s">
        <v>43</v>
      </c>
      <c r="P273" s="141">
        <f t="shared" si="41"/>
        <v>0</v>
      </c>
      <c r="Q273" s="141">
        <v>7.5000000000000002E-4</v>
      </c>
      <c r="R273" s="141">
        <f t="shared" si="42"/>
        <v>7.5000000000000002E-4</v>
      </c>
      <c r="S273" s="141">
        <v>0</v>
      </c>
      <c r="T273" s="142">
        <f t="shared" si="43"/>
        <v>0</v>
      </c>
      <c r="AR273" s="143" t="s">
        <v>269</v>
      </c>
      <c r="AT273" s="143" t="s">
        <v>156</v>
      </c>
      <c r="AU273" s="143" t="s">
        <v>99</v>
      </c>
      <c r="AY273" s="17" t="s">
        <v>154</v>
      </c>
      <c r="BE273" s="144">
        <f t="shared" si="44"/>
        <v>0</v>
      </c>
      <c r="BF273" s="144">
        <f t="shared" si="45"/>
        <v>0</v>
      </c>
      <c r="BG273" s="144">
        <f t="shared" si="46"/>
        <v>0</v>
      </c>
      <c r="BH273" s="144">
        <f t="shared" si="47"/>
        <v>0</v>
      </c>
      <c r="BI273" s="144">
        <f t="shared" si="48"/>
        <v>0</v>
      </c>
      <c r="BJ273" s="17" t="s">
        <v>99</v>
      </c>
      <c r="BK273" s="144">
        <f t="shared" si="49"/>
        <v>0</v>
      </c>
      <c r="BL273" s="17" t="s">
        <v>269</v>
      </c>
      <c r="BM273" s="143" t="s">
        <v>2849</v>
      </c>
    </row>
    <row r="274" spans="2:65" s="1" customFormat="1" ht="44.25" customHeight="1">
      <c r="B274" s="201"/>
      <c r="C274" s="200" t="s">
        <v>837</v>
      </c>
      <c r="D274" s="200" t="s">
        <v>156</v>
      </c>
      <c r="E274" s="199" t="s">
        <v>2848</v>
      </c>
      <c r="F274" s="195" t="s">
        <v>2847</v>
      </c>
      <c r="G274" s="198" t="s">
        <v>225</v>
      </c>
      <c r="H274" s="197">
        <v>6.0000000000000001E-3</v>
      </c>
      <c r="I274" s="137"/>
      <c r="J274" s="196">
        <f t="shared" si="40"/>
        <v>0</v>
      </c>
      <c r="K274" s="195" t="s">
        <v>160</v>
      </c>
      <c r="L274" s="32"/>
      <c r="M274" s="139" t="s">
        <v>1</v>
      </c>
      <c r="N274" s="140" t="s">
        <v>43</v>
      </c>
      <c r="P274" s="141">
        <f t="shared" si="41"/>
        <v>0</v>
      </c>
      <c r="Q274" s="141">
        <v>0</v>
      </c>
      <c r="R274" s="141">
        <f t="shared" si="42"/>
        <v>0</v>
      </c>
      <c r="S274" s="141">
        <v>0</v>
      </c>
      <c r="T274" s="142">
        <f t="shared" si="43"/>
        <v>0</v>
      </c>
      <c r="AR274" s="143" t="s">
        <v>269</v>
      </c>
      <c r="AT274" s="143" t="s">
        <v>156</v>
      </c>
      <c r="AU274" s="143" t="s">
        <v>99</v>
      </c>
      <c r="AY274" s="17" t="s">
        <v>154</v>
      </c>
      <c r="BE274" s="144">
        <f t="shared" si="44"/>
        <v>0</v>
      </c>
      <c r="BF274" s="144">
        <f t="shared" si="45"/>
        <v>0</v>
      </c>
      <c r="BG274" s="144">
        <f t="shared" si="46"/>
        <v>0</v>
      </c>
      <c r="BH274" s="144">
        <f t="shared" si="47"/>
        <v>0</v>
      </c>
      <c r="BI274" s="144">
        <f t="shared" si="48"/>
        <v>0</v>
      </c>
      <c r="BJ274" s="17" t="s">
        <v>99</v>
      </c>
      <c r="BK274" s="144">
        <f t="shared" si="49"/>
        <v>0</v>
      </c>
      <c r="BL274" s="17" t="s">
        <v>269</v>
      </c>
      <c r="BM274" s="143" t="s">
        <v>2846</v>
      </c>
    </row>
    <row r="275" spans="2:65" s="11" customFormat="1" ht="25.95" customHeight="1">
      <c r="B275" s="120"/>
      <c r="D275" s="121" t="s">
        <v>76</v>
      </c>
      <c r="E275" s="122" t="s">
        <v>2845</v>
      </c>
      <c r="F275" s="122" t="s">
        <v>2844</v>
      </c>
      <c r="I275" s="123"/>
      <c r="J275" s="124">
        <f>BK275</f>
        <v>0</v>
      </c>
      <c r="L275" s="120"/>
      <c r="M275" s="125"/>
      <c r="P275" s="126">
        <f>P276</f>
        <v>0</v>
      </c>
      <c r="R275" s="126">
        <f>R276</f>
        <v>0</v>
      </c>
      <c r="T275" s="127">
        <f>T276</f>
        <v>0</v>
      </c>
      <c r="AR275" s="121" t="s">
        <v>161</v>
      </c>
      <c r="AT275" s="128" t="s">
        <v>76</v>
      </c>
      <c r="AU275" s="128" t="s">
        <v>77</v>
      </c>
      <c r="AY275" s="121" t="s">
        <v>154</v>
      </c>
      <c r="BK275" s="129">
        <f>BK276</f>
        <v>0</v>
      </c>
    </row>
    <row r="276" spans="2:65" s="1" customFormat="1" ht="24.15" customHeight="1">
      <c r="B276" s="201"/>
      <c r="C276" s="200" t="s">
        <v>842</v>
      </c>
      <c r="D276" s="200" t="s">
        <v>156</v>
      </c>
      <c r="E276" s="199" t="s">
        <v>2843</v>
      </c>
      <c r="F276" s="195" t="s">
        <v>2842</v>
      </c>
      <c r="G276" s="198" t="s">
        <v>2841</v>
      </c>
      <c r="H276" s="197">
        <v>50</v>
      </c>
      <c r="I276" s="137"/>
      <c r="J276" s="196">
        <f>ROUND(I276*H276,2)</f>
        <v>0</v>
      </c>
      <c r="K276" s="195" t="s">
        <v>160</v>
      </c>
      <c r="L276" s="32"/>
      <c r="M276" s="190" t="s">
        <v>1</v>
      </c>
      <c r="N276" s="191" t="s">
        <v>43</v>
      </c>
      <c r="O276" s="192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AR276" s="143" t="s">
        <v>2840</v>
      </c>
      <c r="AT276" s="143" t="s">
        <v>156</v>
      </c>
      <c r="AU276" s="143" t="s">
        <v>85</v>
      </c>
      <c r="AY276" s="17" t="s">
        <v>154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99</v>
      </c>
      <c r="BK276" s="144">
        <f>ROUND(I276*H276,2)</f>
        <v>0</v>
      </c>
      <c r="BL276" s="17" t="s">
        <v>2840</v>
      </c>
      <c r="BM276" s="143" t="s">
        <v>2839</v>
      </c>
    </row>
    <row r="277" spans="2:65" s="1" customFormat="1" ht="6.9" customHeight="1">
      <c r="B277" s="44"/>
      <c r="C277" s="45"/>
      <c r="D277" s="45"/>
      <c r="E277" s="45"/>
      <c r="F277" s="45"/>
      <c r="G277" s="45"/>
      <c r="H277" s="45"/>
      <c r="I277" s="45"/>
      <c r="J277" s="45"/>
      <c r="K277" s="45"/>
      <c r="L277" s="32"/>
    </row>
  </sheetData>
  <autoFilter ref="C127:K276" xr:uid="{00000000-0009-0000-0000-000007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836D-90DD-4C8F-BF5E-46DC3C56DBCE}">
  <sheetPr>
    <pageSetUpPr fitToPage="1"/>
  </sheetPr>
  <dimension ref="B2:BM219"/>
  <sheetViews>
    <sheetView showGridLines="0" workbookViewId="0">
      <selection activeCell="F234" sqref="F2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>
      <c r="L2" s="336" t="s">
        <v>3234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3481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3232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3480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05"/>
      <c r="G18" s="305"/>
      <c r="H18" s="305"/>
      <c r="I18" s="27" t="s">
        <v>27</v>
      </c>
      <c r="J18" s="28" t="s">
        <v>29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ROUND((SUM(BE123:BE218)),  2)</f>
        <v>0</v>
      </c>
      <c r="I33" s="92">
        <v>0.21</v>
      </c>
      <c r="J33" s="91">
        <f>ROUND(((SUM(BE123:BE218))*I33),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ROUND((SUM(BF123:BF218)),  2)</f>
        <v>0</v>
      </c>
      <c r="I34" s="92">
        <v>0.15</v>
      </c>
      <c r="J34" s="91">
        <f>ROUND(((SUM(BF123:BF218))*I34),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ROUND((SUM(BG123:BG218)),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ROUND((SUM(BH123:BH218)),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ROUND((SUM(BI123:BI218)),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Objekt A - a - Vytápění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95" customHeight="1">
      <c r="B98" s="108"/>
      <c r="D98" s="109" t="s">
        <v>3479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95" customHeight="1">
      <c r="B99" s="108"/>
      <c r="D99" s="109" t="s">
        <v>3222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95" customHeight="1">
      <c r="B100" s="108"/>
      <c r="D100" s="109" t="s">
        <v>3478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95" customHeight="1">
      <c r="B101" s="108"/>
      <c r="D101" s="109" t="s">
        <v>3221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95" customHeight="1">
      <c r="B102" s="108"/>
      <c r="D102" s="109" t="s">
        <v>3477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8" customFormat="1" ht="24.9" customHeight="1">
      <c r="B103" s="104"/>
      <c r="D103" s="105" t="s">
        <v>3220</v>
      </c>
      <c r="E103" s="106"/>
      <c r="F103" s="106"/>
      <c r="G103" s="106"/>
      <c r="H103" s="106"/>
      <c r="I103" s="106"/>
      <c r="J103" s="107">
        <f>J217</f>
        <v>0</v>
      </c>
      <c r="L103" s="104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139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333" t="str">
        <f>E7</f>
        <v>Rozvoj komunitních sociálních služeb DOZP v lokalitě Jičín - aktualizace PD - změna PD 11/2022</v>
      </c>
      <c r="F113" s="334"/>
      <c r="G113" s="334"/>
      <c r="H113" s="3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323" t="str">
        <f>E9</f>
        <v>Objekt A - a - Vytápění</v>
      </c>
      <c r="F115" s="332"/>
      <c r="G115" s="332"/>
      <c r="H115" s="332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</v>
      </c>
      <c r="I117" s="27" t="s">
        <v>22</v>
      </c>
      <c r="J117" s="52" t="str">
        <f>IF(J12="","",J12)</f>
        <v>15. 3. 2022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 xml:space="preserve"> </v>
      </c>
      <c r="L119" s="32"/>
    </row>
    <row r="120" spans="2:65" s="1" customFormat="1" ht="15.1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5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P124+P217</f>
        <v>0</v>
      </c>
      <c r="Q123" s="53"/>
      <c r="R123" s="117">
        <f>R124+R217</f>
        <v>4.8304299999999998</v>
      </c>
      <c r="S123" s="53"/>
      <c r="T123" s="118">
        <f>T124+T217</f>
        <v>0</v>
      </c>
      <c r="AT123" s="17" t="s">
        <v>76</v>
      </c>
      <c r="AU123" s="17" t="s">
        <v>110</v>
      </c>
      <c r="BK123" s="119">
        <f>BK124+BK217</f>
        <v>0</v>
      </c>
    </row>
    <row r="124" spans="2:65" s="11" customFormat="1" ht="25.95" customHeight="1">
      <c r="B124" s="120"/>
      <c r="D124" s="121" t="s">
        <v>76</v>
      </c>
      <c r="E124" s="122" t="s">
        <v>712</v>
      </c>
      <c r="F124" s="122" t="s">
        <v>713</v>
      </c>
      <c r="I124" s="123"/>
      <c r="J124" s="124">
        <f>BK124</f>
        <v>0</v>
      </c>
      <c r="L124" s="120"/>
      <c r="M124" s="125"/>
      <c r="P124" s="126">
        <f>P125+P128+P148+P165+P187</f>
        <v>0</v>
      </c>
      <c r="R124" s="126">
        <f>R125+R128+R148+R165+R187</f>
        <v>4.8304299999999998</v>
      </c>
      <c r="T124" s="127">
        <f>T125+T128+T148+T165+T187</f>
        <v>0</v>
      </c>
      <c r="AR124" s="121" t="s">
        <v>99</v>
      </c>
      <c r="AT124" s="128" t="s">
        <v>76</v>
      </c>
      <c r="AU124" s="128" t="s">
        <v>77</v>
      </c>
      <c r="AY124" s="121" t="s">
        <v>154</v>
      </c>
      <c r="BK124" s="129">
        <f>BK125+BK128+BK148+BK165+BK187</f>
        <v>0</v>
      </c>
    </row>
    <row r="125" spans="2:65" s="11" customFormat="1" ht="22.95" customHeight="1">
      <c r="B125" s="120"/>
      <c r="D125" s="121" t="s">
        <v>76</v>
      </c>
      <c r="E125" s="130" t="s">
        <v>1064</v>
      </c>
      <c r="F125" s="130" t="s">
        <v>3476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3.5839999999999997E-2</v>
      </c>
      <c r="T125" s="127">
        <f>SUM(T126:T127)</f>
        <v>0</v>
      </c>
      <c r="AR125" s="121" t="s">
        <v>99</v>
      </c>
      <c r="AT125" s="128" t="s">
        <v>76</v>
      </c>
      <c r="AU125" s="128" t="s">
        <v>85</v>
      </c>
      <c r="AY125" s="121" t="s">
        <v>154</v>
      </c>
      <c r="BK125" s="129">
        <f>SUM(BK126:BK127)</f>
        <v>0</v>
      </c>
    </row>
    <row r="126" spans="2:65" s="1" customFormat="1" ht="24.15" customHeight="1">
      <c r="B126" s="201"/>
      <c r="C126" s="200" t="s">
        <v>85</v>
      </c>
      <c r="D126" s="200" t="s">
        <v>156</v>
      </c>
      <c r="E126" s="199" t="s">
        <v>3475</v>
      </c>
      <c r="F126" s="195" t="s">
        <v>3474</v>
      </c>
      <c r="G126" s="198" t="s">
        <v>1006</v>
      </c>
      <c r="H126" s="197">
        <v>1</v>
      </c>
      <c r="I126" s="137"/>
      <c r="J126" s="196">
        <f>ROUND(I126*H126,2)</f>
        <v>0</v>
      </c>
      <c r="K126" s="195" t="s">
        <v>160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3.5839999999999997E-2</v>
      </c>
      <c r="R126" s="141">
        <f>Q126*H126</f>
        <v>3.5839999999999997E-2</v>
      </c>
      <c r="S126" s="141">
        <v>0</v>
      </c>
      <c r="T126" s="142">
        <f>S126*H126</f>
        <v>0</v>
      </c>
      <c r="AR126" s="143" t="s">
        <v>269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269</v>
      </c>
      <c r="BM126" s="143" t="s">
        <v>3473</v>
      </c>
    </row>
    <row r="127" spans="2:65" s="1" customFormat="1" ht="37.950000000000003" customHeight="1">
      <c r="B127" s="201"/>
      <c r="C127" s="200" t="s">
        <v>99</v>
      </c>
      <c r="D127" s="200" t="s">
        <v>156</v>
      </c>
      <c r="E127" s="199" t="s">
        <v>3472</v>
      </c>
      <c r="F127" s="195" t="s">
        <v>3471</v>
      </c>
      <c r="G127" s="198" t="s">
        <v>225</v>
      </c>
      <c r="H127" s="197">
        <v>3.5999999999999997E-2</v>
      </c>
      <c r="I127" s="137"/>
      <c r="J127" s="196">
        <f>ROUND(I127*H127,2)</f>
        <v>0</v>
      </c>
      <c r="K127" s="195" t="s">
        <v>160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269</v>
      </c>
      <c r="BM127" s="143" t="s">
        <v>3470</v>
      </c>
    </row>
    <row r="128" spans="2:65" s="11" customFormat="1" ht="22.95" customHeight="1">
      <c r="B128" s="120"/>
      <c r="D128" s="121" t="s">
        <v>76</v>
      </c>
      <c r="E128" s="130" t="s">
        <v>2879</v>
      </c>
      <c r="F128" s="130" t="s">
        <v>2878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0.86806000000000005</v>
      </c>
      <c r="T128" s="127">
        <f>SUM(T129:T147)</f>
        <v>0</v>
      </c>
      <c r="AR128" s="121" t="s">
        <v>99</v>
      </c>
      <c r="AT128" s="128" t="s">
        <v>76</v>
      </c>
      <c r="AU128" s="128" t="s">
        <v>85</v>
      </c>
      <c r="AY128" s="121" t="s">
        <v>154</v>
      </c>
      <c r="BK128" s="129">
        <f>SUM(BK129:BK147)</f>
        <v>0</v>
      </c>
    </row>
    <row r="129" spans="2:65" s="1" customFormat="1" ht="24.15" customHeight="1">
      <c r="B129" s="201"/>
      <c r="C129" s="200" t="s">
        <v>166</v>
      </c>
      <c r="D129" s="200" t="s">
        <v>156</v>
      </c>
      <c r="E129" s="199" t="s">
        <v>3469</v>
      </c>
      <c r="F129" s="195" t="s">
        <v>3468</v>
      </c>
      <c r="G129" s="198" t="s">
        <v>3449</v>
      </c>
      <c r="H129" s="197">
        <v>1</v>
      </c>
      <c r="I129" s="137"/>
      <c r="J129" s="196">
        <f t="shared" ref="J129:J147" si="0">ROUND(I129*H129,2)</f>
        <v>0</v>
      </c>
      <c r="K129" s="195" t="s">
        <v>1</v>
      </c>
      <c r="L129" s="32"/>
      <c r="M129" s="139" t="s">
        <v>1</v>
      </c>
      <c r="N129" s="140" t="s">
        <v>43</v>
      </c>
      <c r="P129" s="141">
        <f t="shared" ref="P129:P147" si="1">O129*H129</f>
        <v>0</v>
      </c>
      <c r="Q129" s="141">
        <v>5.0000000000000001E-3</v>
      </c>
      <c r="R129" s="141">
        <f t="shared" ref="R129:R147" si="2">Q129*H129</f>
        <v>5.0000000000000001E-3</v>
      </c>
      <c r="S129" s="141">
        <v>0</v>
      </c>
      <c r="T129" s="142">
        <f t="shared" ref="T129:T147" si="3">S129*H129</f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 t="shared" ref="BE129:BE147" si="4">IF(N129="základní",J129,0)</f>
        <v>0</v>
      </c>
      <c r="BF129" s="144">
        <f t="shared" ref="BF129:BF147" si="5">IF(N129="snížená",J129,0)</f>
        <v>0</v>
      </c>
      <c r="BG129" s="144">
        <f t="shared" ref="BG129:BG147" si="6">IF(N129="zákl. přenesená",J129,0)</f>
        <v>0</v>
      </c>
      <c r="BH129" s="144">
        <f t="shared" ref="BH129:BH147" si="7">IF(N129="sníž. přenesená",J129,0)</f>
        <v>0</v>
      </c>
      <c r="BI129" s="144">
        <f t="shared" ref="BI129:BI147" si="8">IF(N129="nulová",J129,0)</f>
        <v>0</v>
      </c>
      <c r="BJ129" s="17" t="s">
        <v>99</v>
      </c>
      <c r="BK129" s="144">
        <f t="shared" ref="BK129:BK147" si="9">ROUND(I129*H129,2)</f>
        <v>0</v>
      </c>
      <c r="BL129" s="17" t="s">
        <v>269</v>
      </c>
      <c r="BM129" s="143" t="s">
        <v>3467</v>
      </c>
    </row>
    <row r="130" spans="2:65" s="1" customFormat="1" ht="37.950000000000003" customHeight="1">
      <c r="B130" s="201"/>
      <c r="C130" s="200" t="s">
        <v>161</v>
      </c>
      <c r="D130" s="200" t="s">
        <v>156</v>
      </c>
      <c r="E130" s="199" t="s">
        <v>3466</v>
      </c>
      <c r="F130" s="195" t="s">
        <v>3465</v>
      </c>
      <c r="G130" s="198" t="s">
        <v>3449</v>
      </c>
      <c r="H130" s="197">
        <v>1</v>
      </c>
      <c r="I130" s="137"/>
      <c r="J130" s="196">
        <f t="shared" si="0"/>
        <v>0</v>
      </c>
      <c r="K130" s="195" t="s">
        <v>1</v>
      </c>
      <c r="L130" s="32"/>
      <c r="M130" s="139" t="s">
        <v>1</v>
      </c>
      <c r="N130" s="140" t="s">
        <v>43</v>
      </c>
      <c r="P130" s="141">
        <f t="shared" si="1"/>
        <v>0</v>
      </c>
      <c r="Q130" s="141">
        <v>5.0000000000000001E-3</v>
      </c>
      <c r="R130" s="141">
        <f t="shared" si="2"/>
        <v>5.0000000000000001E-3</v>
      </c>
      <c r="S130" s="141">
        <v>0</v>
      </c>
      <c r="T130" s="142">
        <f t="shared" si="3"/>
        <v>0</v>
      </c>
      <c r="AR130" s="143" t="s">
        <v>269</v>
      </c>
      <c r="AT130" s="143" t="s">
        <v>156</v>
      </c>
      <c r="AU130" s="143" t="s">
        <v>99</v>
      </c>
      <c r="AY130" s="17" t="s">
        <v>154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99</v>
      </c>
      <c r="BK130" s="144">
        <f t="shared" si="9"/>
        <v>0</v>
      </c>
      <c r="BL130" s="17" t="s">
        <v>269</v>
      </c>
      <c r="BM130" s="143" t="s">
        <v>3464</v>
      </c>
    </row>
    <row r="131" spans="2:65" s="1" customFormat="1" ht="24.15" customHeight="1">
      <c r="B131" s="201"/>
      <c r="C131" s="200" t="s">
        <v>203</v>
      </c>
      <c r="D131" s="200" t="s">
        <v>156</v>
      </c>
      <c r="E131" s="199" t="s">
        <v>3463</v>
      </c>
      <c r="F131" s="195" t="s">
        <v>3462</v>
      </c>
      <c r="G131" s="198" t="s">
        <v>3449</v>
      </c>
      <c r="H131" s="197">
        <v>1</v>
      </c>
      <c r="I131" s="137"/>
      <c r="J131" s="196">
        <f t="shared" si="0"/>
        <v>0</v>
      </c>
      <c r="K131" s="195" t="s">
        <v>1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5.0000000000000001E-3</v>
      </c>
      <c r="R131" s="141">
        <f t="shared" si="2"/>
        <v>5.0000000000000001E-3</v>
      </c>
      <c r="S131" s="141">
        <v>0</v>
      </c>
      <c r="T131" s="142">
        <f t="shared" si="3"/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99</v>
      </c>
      <c r="BK131" s="144">
        <f t="shared" si="9"/>
        <v>0</v>
      </c>
      <c r="BL131" s="17" t="s">
        <v>269</v>
      </c>
      <c r="BM131" s="143" t="s">
        <v>3461</v>
      </c>
    </row>
    <row r="132" spans="2:65" s="1" customFormat="1" ht="16.5" customHeight="1">
      <c r="B132" s="201"/>
      <c r="C132" s="200" t="s">
        <v>209</v>
      </c>
      <c r="D132" s="200" t="s">
        <v>156</v>
      </c>
      <c r="E132" s="199" t="s">
        <v>3460</v>
      </c>
      <c r="F132" s="195" t="s">
        <v>3459</v>
      </c>
      <c r="G132" s="198" t="s">
        <v>3449</v>
      </c>
      <c r="H132" s="197">
        <v>1</v>
      </c>
      <c r="I132" s="137"/>
      <c r="J132" s="196">
        <f t="shared" si="0"/>
        <v>0</v>
      </c>
      <c r="K132" s="195" t="s">
        <v>1</v>
      </c>
      <c r="L132" s="32"/>
      <c r="M132" s="139" t="s">
        <v>1</v>
      </c>
      <c r="N132" s="140" t="s">
        <v>43</v>
      </c>
      <c r="P132" s="141">
        <f t="shared" si="1"/>
        <v>0</v>
      </c>
      <c r="Q132" s="141">
        <v>5.0000000000000001E-3</v>
      </c>
      <c r="R132" s="141">
        <f t="shared" si="2"/>
        <v>5.0000000000000001E-3</v>
      </c>
      <c r="S132" s="141">
        <v>0</v>
      </c>
      <c r="T132" s="142">
        <f t="shared" si="3"/>
        <v>0</v>
      </c>
      <c r="AR132" s="143" t="s">
        <v>269</v>
      </c>
      <c r="AT132" s="143" t="s">
        <v>156</v>
      </c>
      <c r="AU132" s="143" t="s">
        <v>99</v>
      </c>
      <c r="AY132" s="17" t="s">
        <v>154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99</v>
      </c>
      <c r="BK132" s="144">
        <f t="shared" si="9"/>
        <v>0</v>
      </c>
      <c r="BL132" s="17" t="s">
        <v>269</v>
      </c>
      <c r="BM132" s="143" t="s">
        <v>3458</v>
      </c>
    </row>
    <row r="133" spans="2:65" s="1" customFormat="1" ht="16.5" customHeight="1">
      <c r="B133" s="201"/>
      <c r="C133" s="200" t="s">
        <v>215</v>
      </c>
      <c r="D133" s="200" t="s">
        <v>156</v>
      </c>
      <c r="E133" s="199" t="s">
        <v>3457</v>
      </c>
      <c r="F133" s="195" t="s">
        <v>3456</v>
      </c>
      <c r="G133" s="198" t="s">
        <v>3449</v>
      </c>
      <c r="H133" s="197">
        <v>1</v>
      </c>
      <c r="I133" s="137"/>
      <c r="J133" s="196">
        <f t="shared" si="0"/>
        <v>0</v>
      </c>
      <c r="K133" s="195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5.0000000000000001E-3</v>
      </c>
      <c r="R133" s="141">
        <f t="shared" si="2"/>
        <v>5.0000000000000001E-3</v>
      </c>
      <c r="S133" s="141">
        <v>0</v>
      </c>
      <c r="T133" s="142">
        <f t="shared" si="3"/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269</v>
      </c>
      <c r="BM133" s="143" t="s">
        <v>3455</v>
      </c>
    </row>
    <row r="134" spans="2:65" s="1" customFormat="1" ht="16.5" customHeight="1">
      <c r="B134" s="201"/>
      <c r="C134" s="200" t="s">
        <v>222</v>
      </c>
      <c r="D134" s="200" t="s">
        <v>156</v>
      </c>
      <c r="E134" s="199" t="s">
        <v>3454</v>
      </c>
      <c r="F134" s="195" t="s">
        <v>3453</v>
      </c>
      <c r="G134" s="198" t="s">
        <v>3449</v>
      </c>
      <c r="H134" s="197">
        <v>1</v>
      </c>
      <c r="I134" s="137"/>
      <c r="J134" s="196">
        <f t="shared" si="0"/>
        <v>0</v>
      </c>
      <c r="K134" s="195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5.0000000000000001E-3</v>
      </c>
      <c r="R134" s="141">
        <f t="shared" si="2"/>
        <v>5.0000000000000001E-3</v>
      </c>
      <c r="S134" s="141">
        <v>0</v>
      </c>
      <c r="T134" s="142">
        <f t="shared" si="3"/>
        <v>0</v>
      </c>
      <c r="AR134" s="143" t="s">
        <v>269</v>
      </c>
      <c r="AT134" s="143" t="s">
        <v>156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269</v>
      </c>
      <c r="BM134" s="143" t="s">
        <v>3452</v>
      </c>
    </row>
    <row r="135" spans="2:65" s="1" customFormat="1" ht="16.5" customHeight="1">
      <c r="B135" s="201"/>
      <c r="C135" s="200" t="s">
        <v>233</v>
      </c>
      <c r="D135" s="200" t="s">
        <v>156</v>
      </c>
      <c r="E135" s="199" t="s">
        <v>3451</v>
      </c>
      <c r="F135" s="195" t="s">
        <v>3450</v>
      </c>
      <c r="G135" s="198" t="s">
        <v>3449</v>
      </c>
      <c r="H135" s="197">
        <v>1</v>
      </c>
      <c r="I135" s="137"/>
      <c r="J135" s="196">
        <f t="shared" si="0"/>
        <v>0</v>
      </c>
      <c r="K135" s="195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5.0000000000000001E-3</v>
      </c>
      <c r="R135" s="141">
        <f t="shared" si="2"/>
        <v>5.0000000000000001E-3</v>
      </c>
      <c r="S135" s="141">
        <v>0</v>
      </c>
      <c r="T135" s="142">
        <f t="shared" si="3"/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269</v>
      </c>
      <c r="BM135" s="143" t="s">
        <v>3448</v>
      </c>
    </row>
    <row r="136" spans="2:65" s="1" customFormat="1" ht="16.5" customHeight="1">
      <c r="B136" s="201"/>
      <c r="C136" s="200" t="s">
        <v>238</v>
      </c>
      <c r="D136" s="200" t="s">
        <v>156</v>
      </c>
      <c r="E136" s="199" t="s">
        <v>3447</v>
      </c>
      <c r="F136" s="195" t="s">
        <v>3446</v>
      </c>
      <c r="G136" s="198" t="s">
        <v>1006</v>
      </c>
      <c r="H136" s="197">
        <v>10</v>
      </c>
      <c r="I136" s="137"/>
      <c r="J136" s="196">
        <f t="shared" si="0"/>
        <v>0</v>
      </c>
      <c r="K136" s="195" t="s">
        <v>160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1.1199999999999999E-3</v>
      </c>
      <c r="R136" s="141">
        <f t="shared" si="2"/>
        <v>1.1199999999999998E-2</v>
      </c>
      <c r="S136" s="141">
        <v>0</v>
      </c>
      <c r="T136" s="142">
        <f t="shared" si="3"/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269</v>
      </c>
      <c r="BM136" s="143" t="s">
        <v>3445</v>
      </c>
    </row>
    <row r="137" spans="2:65" s="1" customFormat="1" ht="24.15" customHeight="1">
      <c r="B137" s="201"/>
      <c r="C137" s="200" t="s">
        <v>248</v>
      </c>
      <c r="D137" s="200" t="s">
        <v>156</v>
      </c>
      <c r="E137" s="199" t="s">
        <v>3444</v>
      </c>
      <c r="F137" s="195" t="s">
        <v>3443</v>
      </c>
      <c r="G137" s="198" t="s">
        <v>1006</v>
      </c>
      <c r="H137" s="197">
        <v>1</v>
      </c>
      <c r="I137" s="137"/>
      <c r="J137" s="196">
        <f t="shared" si="0"/>
        <v>0</v>
      </c>
      <c r="K137" s="195" t="s">
        <v>160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2.8600000000000001E-3</v>
      </c>
      <c r="R137" s="141">
        <f t="shared" si="2"/>
        <v>2.8600000000000001E-3</v>
      </c>
      <c r="S137" s="141">
        <v>0</v>
      </c>
      <c r="T137" s="142">
        <f t="shared" si="3"/>
        <v>0</v>
      </c>
      <c r="AR137" s="143" t="s">
        <v>269</v>
      </c>
      <c r="AT137" s="143" t="s">
        <v>156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269</v>
      </c>
      <c r="BM137" s="143" t="s">
        <v>3442</v>
      </c>
    </row>
    <row r="138" spans="2:65" s="1" customFormat="1" ht="44.25" customHeight="1">
      <c r="B138" s="201"/>
      <c r="C138" s="200" t="s">
        <v>253</v>
      </c>
      <c r="D138" s="200" t="s">
        <v>156</v>
      </c>
      <c r="E138" s="199" t="s">
        <v>3441</v>
      </c>
      <c r="F138" s="195" t="s">
        <v>3440</v>
      </c>
      <c r="G138" s="198" t="s">
        <v>1006</v>
      </c>
      <c r="H138" s="197">
        <v>1</v>
      </c>
      <c r="I138" s="137"/>
      <c r="J138" s="196">
        <f t="shared" si="0"/>
        <v>0</v>
      </c>
      <c r="K138" s="195" t="s">
        <v>160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1.3270000000000001E-2</v>
      </c>
      <c r="R138" s="141">
        <f t="shared" si="2"/>
        <v>1.3270000000000001E-2</v>
      </c>
      <c r="S138" s="141">
        <v>0</v>
      </c>
      <c r="T138" s="142">
        <f t="shared" si="3"/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269</v>
      </c>
      <c r="BM138" s="143" t="s">
        <v>3439</v>
      </c>
    </row>
    <row r="139" spans="2:65" s="1" customFormat="1" ht="24.15" customHeight="1">
      <c r="B139" s="201"/>
      <c r="C139" s="200" t="s">
        <v>258</v>
      </c>
      <c r="D139" s="200" t="s">
        <v>156</v>
      </c>
      <c r="E139" s="199" t="s">
        <v>3438</v>
      </c>
      <c r="F139" s="195" t="s">
        <v>3437</v>
      </c>
      <c r="G139" s="198" t="s">
        <v>1006</v>
      </c>
      <c r="H139" s="197">
        <v>1</v>
      </c>
      <c r="I139" s="137"/>
      <c r="J139" s="196">
        <f t="shared" si="0"/>
        <v>0</v>
      </c>
      <c r="K139" s="195" t="s">
        <v>160</v>
      </c>
      <c r="L139" s="32"/>
      <c r="M139" s="139" t="s">
        <v>1</v>
      </c>
      <c r="N139" s="140" t="s">
        <v>43</v>
      </c>
      <c r="P139" s="141">
        <f t="shared" si="1"/>
        <v>0</v>
      </c>
      <c r="Q139" s="141">
        <v>1.4499999999999999E-3</v>
      </c>
      <c r="R139" s="141">
        <f t="shared" si="2"/>
        <v>1.4499999999999999E-3</v>
      </c>
      <c r="S139" s="141">
        <v>0</v>
      </c>
      <c r="T139" s="142">
        <f t="shared" si="3"/>
        <v>0</v>
      </c>
      <c r="AR139" s="143" t="s">
        <v>269</v>
      </c>
      <c r="AT139" s="143" t="s">
        <v>156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99</v>
      </c>
      <c r="BK139" s="144">
        <f t="shared" si="9"/>
        <v>0</v>
      </c>
      <c r="BL139" s="17" t="s">
        <v>269</v>
      </c>
      <c r="BM139" s="143" t="s">
        <v>3436</v>
      </c>
    </row>
    <row r="140" spans="2:65" s="1" customFormat="1" ht="33" customHeight="1">
      <c r="B140" s="201"/>
      <c r="C140" s="200" t="s">
        <v>262</v>
      </c>
      <c r="D140" s="200" t="s">
        <v>156</v>
      </c>
      <c r="E140" s="199" t="s">
        <v>3435</v>
      </c>
      <c r="F140" s="195" t="s">
        <v>3434</v>
      </c>
      <c r="G140" s="198" t="s">
        <v>159</v>
      </c>
      <c r="H140" s="197">
        <v>1</v>
      </c>
      <c r="I140" s="137"/>
      <c r="J140" s="196">
        <f t="shared" si="0"/>
        <v>0</v>
      </c>
      <c r="K140" s="195" t="s">
        <v>160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7.6000000000000004E-4</v>
      </c>
      <c r="R140" s="141">
        <f t="shared" si="2"/>
        <v>7.6000000000000004E-4</v>
      </c>
      <c r="S140" s="141">
        <v>0</v>
      </c>
      <c r="T140" s="142">
        <f t="shared" si="3"/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99</v>
      </c>
      <c r="BK140" s="144">
        <f t="shared" si="9"/>
        <v>0</v>
      </c>
      <c r="BL140" s="17" t="s">
        <v>269</v>
      </c>
      <c r="BM140" s="143" t="s">
        <v>3433</v>
      </c>
    </row>
    <row r="141" spans="2:65" s="1" customFormat="1" ht="55.5" customHeight="1">
      <c r="B141" s="201"/>
      <c r="C141" s="200" t="s">
        <v>8</v>
      </c>
      <c r="D141" s="200" t="s">
        <v>156</v>
      </c>
      <c r="E141" s="199" t="s">
        <v>3432</v>
      </c>
      <c r="F141" s="195" t="s">
        <v>3431</v>
      </c>
      <c r="G141" s="198" t="s">
        <v>1006</v>
      </c>
      <c r="H141" s="197">
        <v>1</v>
      </c>
      <c r="I141" s="137"/>
      <c r="J141" s="196">
        <f t="shared" si="0"/>
        <v>0</v>
      </c>
      <c r="K141" s="195" t="s">
        <v>1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3.2799999999999999E-3</v>
      </c>
      <c r="R141" s="141">
        <f t="shared" si="2"/>
        <v>3.2799999999999999E-3</v>
      </c>
      <c r="S141" s="141">
        <v>0</v>
      </c>
      <c r="T141" s="142">
        <f t="shared" si="3"/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99</v>
      </c>
      <c r="BK141" s="144">
        <f t="shared" si="9"/>
        <v>0</v>
      </c>
      <c r="BL141" s="17" t="s">
        <v>269</v>
      </c>
      <c r="BM141" s="143" t="s">
        <v>3430</v>
      </c>
    </row>
    <row r="142" spans="2:65" s="1" customFormat="1" ht="55.5" customHeight="1">
      <c r="B142" s="201"/>
      <c r="C142" s="200" t="s">
        <v>269</v>
      </c>
      <c r="D142" s="200" t="s">
        <v>156</v>
      </c>
      <c r="E142" s="199" t="s">
        <v>3429</v>
      </c>
      <c r="F142" s="195" t="s">
        <v>3428</v>
      </c>
      <c r="G142" s="198" t="s">
        <v>1006</v>
      </c>
      <c r="H142" s="197">
        <v>2</v>
      </c>
      <c r="I142" s="137"/>
      <c r="J142" s="196">
        <f t="shared" si="0"/>
        <v>0</v>
      </c>
      <c r="K142" s="195" t="s">
        <v>160</v>
      </c>
      <c r="L142" s="32"/>
      <c r="M142" s="139" t="s">
        <v>1</v>
      </c>
      <c r="N142" s="140" t="s">
        <v>43</v>
      </c>
      <c r="P142" s="141">
        <f t="shared" si="1"/>
        <v>0</v>
      </c>
      <c r="Q142" s="141">
        <v>3.3899999999999998E-3</v>
      </c>
      <c r="R142" s="141">
        <f t="shared" si="2"/>
        <v>6.7799999999999996E-3</v>
      </c>
      <c r="S142" s="141">
        <v>0</v>
      </c>
      <c r="T142" s="142">
        <f t="shared" si="3"/>
        <v>0</v>
      </c>
      <c r="AR142" s="143" t="s">
        <v>269</v>
      </c>
      <c r="AT142" s="143" t="s">
        <v>156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99</v>
      </c>
      <c r="BK142" s="144">
        <f t="shared" si="9"/>
        <v>0</v>
      </c>
      <c r="BL142" s="17" t="s">
        <v>269</v>
      </c>
      <c r="BM142" s="143" t="s">
        <v>3427</v>
      </c>
    </row>
    <row r="143" spans="2:65" s="1" customFormat="1" ht="55.5" customHeight="1">
      <c r="B143" s="201"/>
      <c r="C143" s="200" t="s">
        <v>276</v>
      </c>
      <c r="D143" s="200" t="s">
        <v>156</v>
      </c>
      <c r="E143" s="199" t="s">
        <v>3426</v>
      </c>
      <c r="F143" s="195" t="s">
        <v>3425</v>
      </c>
      <c r="G143" s="198" t="s">
        <v>1006</v>
      </c>
      <c r="H143" s="197">
        <v>1</v>
      </c>
      <c r="I143" s="137"/>
      <c r="J143" s="196">
        <f t="shared" si="0"/>
        <v>0</v>
      </c>
      <c r="K143" s="195" t="s">
        <v>160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1.354E-2</v>
      </c>
      <c r="R143" s="141">
        <f t="shared" si="2"/>
        <v>1.354E-2</v>
      </c>
      <c r="S143" s="141">
        <v>0</v>
      </c>
      <c r="T143" s="142">
        <f t="shared" si="3"/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99</v>
      </c>
      <c r="BK143" s="144">
        <f t="shared" si="9"/>
        <v>0</v>
      </c>
      <c r="BL143" s="17" t="s">
        <v>269</v>
      </c>
      <c r="BM143" s="143" t="s">
        <v>3424</v>
      </c>
    </row>
    <row r="144" spans="2:65" s="1" customFormat="1" ht="24.15" customHeight="1">
      <c r="B144" s="201"/>
      <c r="C144" s="200" t="s">
        <v>280</v>
      </c>
      <c r="D144" s="200" t="s">
        <v>156</v>
      </c>
      <c r="E144" s="199" t="s">
        <v>3423</v>
      </c>
      <c r="F144" s="195" t="s">
        <v>3422</v>
      </c>
      <c r="G144" s="198" t="s">
        <v>1006</v>
      </c>
      <c r="H144" s="197">
        <v>2</v>
      </c>
      <c r="I144" s="137"/>
      <c r="J144" s="196">
        <f t="shared" si="0"/>
        <v>0</v>
      </c>
      <c r="K144" s="195" t="s">
        <v>160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0.2339</v>
      </c>
      <c r="R144" s="141">
        <f t="shared" si="2"/>
        <v>0.46779999999999999</v>
      </c>
      <c r="S144" s="141">
        <v>0</v>
      </c>
      <c r="T144" s="142">
        <f t="shared" si="3"/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99</v>
      </c>
      <c r="BK144" s="144">
        <f t="shared" si="9"/>
        <v>0</v>
      </c>
      <c r="BL144" s="17" t="s">
        <v>269</v>
      </c>
      <c r="BM144" s="143" t="s">
        <v>3421</v>
      </c>
    </row>
    <row r="145" spans="2:65" s="1" customFormat="1" ht="33" customHeight="1">
      <c r="B145" s="201"/>
      <c r="C145" s="200" t="s">
        <v>282</v>
      </c>
      <c r="D145" s="200" t="s">
        <v>156</v>
      </c>
      <c r="E145" s="199" t="s">
        <v>3420</v>
      </c>
      <c r="F145" s="195" t="s">
        <v>3419</v>
      </c>
      <c r="G145" s="198" t="s">
        <v>1006</v>
      </c>
      <c r="H145" s="197">
        <v>1</v>
      </c>
      <c r="I145" s="137"/>
      <c r="J145" s="196">
        <f t="shared" si="0"/>
        <v>0</v>
      </c>
      <c r="K145" s="195" t="s">
        <v>160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0.14741000000000001</v>
      </c>
      <c r="R145" s="141">
        <f t="shared" si="2"/>
        <v>0.14741000000000001</v>
      </c>
      <c r="S145" s="141">
        <v>0</v>
      </c>
      <c r="T145" s="142">
        <f t="shared" si="3"/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99</v>
      </c>
      <c r="BK145" s="144">
        <f t="shared" si="9"/>
        <v>0</v>
      </c>
      <c r="BL145" s="17" t="s">
        <v>269</v>
      </c>
      <c r="BM145" s="143" t="s">
        <v>3418</v>
      </c>
    </row>
    <row r="146" spans="2:65" s="1" customFormat="1" ht="24.15" customHeight="1">
      <c r="B146" s="201"/>
      <c r="C146" s="200" t="s">
        <v>296</v>
      </c>
      <c r="D146" s="200" t="s">
        <v>156</v>
      </c>
      <c r="E146" s="199" t="s">
        <v>3417</v>
      </c>
      <c r="F146" s="195" t="s">
        <v>3416</v>
      </c>
      <c r="G146" s="198" t="s">
        <v>1006</v>
      </c>
      <c r="H146" s="197">
        <v>1</v>
      </c>
      <c r="I146" s="137"/>
      <c r="J146" s="196">
        <f t="shared" si="0"/>
        <v>0</v>
      </c>
      <c r="K146" s="195" t="s">
        <v>160</v>
      </c>
      <c r="L146" s="32"/>
      <c r="M146" s="139" t="s">
        <v>1</v>
      </c>
      <c r="N146" s="140" t="s">
        <v>43</v>
      </c>
      <c r="P146" s="141">
        <f t="shared" si="1"/>
        <v>0</v>
      </c>
      <c r="Q146" s="141">
        <v>0.16471</v>
      </c>
      <c r="R146" s="141">
        <f t="shared" si="2"/>
        <v>0.16471</v>
      </c>
      <c r="S146" s="141">
        <v>0</v>
      </c>
      <c r="T146" s="142">
        <f t="shared" si="3"/>
        <v>0</v>
      </c>
      <c r="AR146" s="143" t="s">
        <v>269</v>
      </c>
      <c r="AT146" s="143" t="s">
        <v>156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99</v>
      </c>
      <c r="BK146" s="144">
        <f t="shared" si="9"/>
        <v>0</v>
      </c>
      <c r="BL146" s="17" t="s">
        <v>269</v>
      </c>
      <c r="BM146" s="143" t="s">
        <v>3415</v>
      </c>
    </row>
    <row r="147" spans="2:65" s="1" customFormat="1" ht="44.25" customHeight="1">
      <c r="B147" s="201"/>
      <c r="C147" s="200" t="s">
        <v>7</v>
      </c>
      <c r="D147" s="200" t="s">
        <v>156</v>
      </c>
      <c r="E147" s="199" t="s">
        <v>2868</v>
      </c>
      <c r="F147" s="195" t="s">
        <v>2867</v>
      </c>
      <c r="G147" s="198" t="s">
        <v>225</v>
      </c>
      <c r="H147" s="197">
        <v>0.86799999999999999</v>
      </c>
      <c r="I147" s="137"/>
      <c r="J147" s="196">
        <f t="shared" si="0"/>
        <v>0</v>
      </c>
      <c r="K147" s="195" t="s">
        <v>160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99</v>
      </c>
      <c r="BK147" s="144">
        <f t="shared" si="9"/>
        <v>0</v>
      </c>
      <c r="BL147" s="17" t="s">
        <v>269</v>
      </c>
      <c r="BM147" s="143" t="s">
        <v>3414</v>
      </c>
    </row>
    <row r="148" spans="2:65" s="11" customFormat="1" ht="22.95" customHeight="1">
      <c r="B148" s="120"/>
      <c r="D148" s="121" t="s">
        <v>76</v>
      </c>
      <c r="E148" s="130" t="s">
        <v>3413</v>
      </c>
      <c r="F148" s="130" t="s">
        <v>3412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0.57399999999999995</v>
      </c>
      <c r="T148" s="127">
        <f>SUM(T149:T164)</f>
        <v>0</v>
      </c>
      <c r="AR148" s="121" t="s">
        <v>99</v>
      </c>
      <c r="AT148" s="128" t="s">
        <v>76</v>
      </c>
      <c r="AU148" s="128" t="s">
        <v>85</v>
      </c>
      <c r="AY148" s="121" t="s">
        <v>154</v>
      </c>
      <c r="BK148" s="129">
        <f>SUM(BK149:BK164)</f>
        <v>0</v>
      </c>
    </row>
    <row r="149" spans="2:65" s="1" customFormat="1" ht="24.15" customHeight="1">
      <c r="B149" s="201"/>
      <c r="C149" s="200" t="s">
        <v>305</v>
      </c>
      <c r="D149" s="200" t="s">
        <v>156</v>
      </c>
      <c r="E149" s="199" t="s">
        <v>3411</v>
      </c>
      <c r="F149" s="195" t="s">
        <v>3410</v>
      </c>
      <c r="G149" s="198" t="s">
        <v>256</v>
      </c>
      <c r="H149" s="197">
        <v>80</v>
      </c>
      <c r="I149" s="137"/>
      <c r="J149" s="196">
        <f t="shared" ref="J149:J164" si="10">ROUND(I149*H149,2)</f>
        <v>0</v>
      </c>
      <c r="K149" s="195" t="s">
        <v>160</v>
      </c>
      <c r="L149" s="32"/>
      <c r="M149" s="139" t="s">
        <v>1</v>
      </c>
      <c r="N149" s="140" t="s">
        <v>43</v>
      </c>
      <c r="P149" s="141">
        <f t="shared" ref="P149:P164" si="11">O149*H149</f>
        <v>0</v>
      </c>
      <c r="Q149" s="141">
        <v>4.8000000000000001E-4</v>
      </c>
      <c r="R149" s="141">
        <f t="shared" ref="R149:R164" si="12">Q149*H149</f>
        <v>3.8400000000000004E-2</v>
      </c>
      <c r="S149" s="141">
        <v>0</v>
      </c>
      <c r="T149" s="142">
        <f t="shared" ref="T149:T164" si="13">S149*H149</f>
        <v>0</v>
      </c>
      <c r="AR149" s="143" t="s">
        <v>269</v>
      </c>
      <c r="AT149" s="143" t="s">
        <v>156</v>
      </c>
      <c r="AU149" s="143" t="s">
        <v>99</v>
      </c>
      <c r="AY149" s="17" t="s">
        <v>154</v>
      </c>
      <c r="BE149" s="144">
        <f t="shared" ref="BE149:BE164" si="14">IF(N149="základní",J149,0)</f>
        <v>0</v>
      </c>
      <c r="BF149" s="144">
        <f t="shared" ref="BF149:BF164" si="15">IF(N149="snížená",J149,0)</f>
        <v>0</v>
      </c>
      <c r="BG149" s="144">
        <f t="shared" ref="BG149:BG164" si="16">IF(N149="zákl. přenesená",J149,0)</f>
        <v>0</v>
      </c>
      <c r="BH149" s="144">
        <f t="shared" ref="BH149:BH164" si="17">IF(N149="sníž. přenesená",J149,0)</f>
        <v>0</v>
      </c>
      <c r="BI149" s="144">
        <f t="shared" ref="BI149:BI164" si="18">IF(N149="nulová",J149,0)</f>
        <v>0</v>
      </c>
      <c r="BJ149" s="17" t="s">
        <v>99</v>
      </c>
      <c r="BK149" s="144">
        <f t="shared" ref="BK149:BK164" si="19">ROUND(I149*H149,2)</f>
        <v>0</v>
      </c>
      <c r="BL149" s="17" t="s">
        <v>269</v>
      </c>
      <c r="BM149" s="143" t="s">
        <v>3409</v>
      </c>
    </row>
    <row r="150" spans="2:65" s="1" customFormat="1" ht="24.15" customHeight="1">
      <c r="B150" s="201"/>
      <c r="C150" s="200" t="s">
        <v>309</v>
      </c>
      <c r="D150" s="200" t="s">
        <v>156</v>
      </c>
      <c r="E150" s="199" t="s">
        <v>3408</v>
      </c>
      <c r="F150" s="195" t="s">
        <v>3407</v>
      </c>
      <c r="G150" s="198" t="s">
        <v>256</v>
      </c>
      <c r="H150" s="197">
        <v>30</v>
      </c>
      <c r="I150" s="137"/>
      <c r="J150" s="196">
        <f t="shared" si="10"/>
        <v>0</v>
      </c>
      <c r="K150" s="195" t="s">
        <v>160</v>
      </c>
      <c r="L150" s="32"/>
      <c r="M150" s="139" t="s">
        <v>1</v>
      </c>
      <c r="N150" s="140" t="s">
        <v>43</v>
      </c>
      <c r="P150" s="141">
        <f t="shared" si="11"/>
        <v>0</v>
      </c>
      <c r="Q150" s="141">
        <v>7.5000000000000002E-4</v>
      </c>
      <c r="R150" s="141">
        <f t="shared" si="12"/>
        <v>2.2499999999999999E-2</v>
      </c>
      <c r="S150" s="141">
        <v>0</v>
      </c>
      <c r="T150" s="142">
        <f t="shared" si="13"/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99</v>
      </c>
      <c r="BK150" s="144">
        <f t="shared" si="19"/>
        <v>0</v>
      </c>
      <c r="BL150" s="17" t="s">
        <v>269</v>
      </c>
      <c r="BM150" s="143" t="s">
        <v>3406</v>
      </c>
    </row>
    <row r="151" spans="2:65" s="1" customFormat="1" ht="24.15" customHeight="1">
      <c r="B151" s="201"/>
      <c r="C151" s="200" t="s">
        <v>317</v>
      </c>
      <c r="D151" s="200" t="s">
        <v>156</v>
      </c>
      <c r="E151" s="199" t="s">
        <v>3405</v>
      </c>
      <c r="F151" s="195" t="s">
        <v>3404</v>
      </c>
      <c r="G151" s="198" t="s">
        <v>256</v>
      </c>
      <c r="H151" s="197">
        <v>20</v>
      </c>
      <c r="I151" s="137"/>
      <c r="J151" s="196">
        <f t="shared" si="10"/>
        <v>0</v>
      </c>
      <c r="K151" s="195" t="s">
        <v>160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1.2899999999999999E-3</v>
      </c>
      <c r="R151" s="141">
        <f t="shared" si="12"/>
        <v>2.5799999999999997E-2</v>
      </c>
      <c r="S151" s="141">
        <v>0</v>
      </c>
      <c r="T151" s="142">
        <f t="shared" si="13"/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99</v>
      </c>
      <c r="BK151" s="144">
        <f t="shared" si="19"/>
        <v>0</v>
      </c>
      <c r="BL151" s="17" t="s">
        <v>269</v>
      </c>
      <c r="BM151" s="143" t="s">
        <v>3403</v>
      </c>
    </row>
    <row r="152" spans="2:65" s="1" customFormat="1" ht="24.15" customHeight="1">
      <c r="B152" s="201"/>
      <c r="C152" s="200" t="s">
        <v>321</v>
      </c>
      <c r="D152" s="200" t="s">
        <v>156</v>
      </c>
      <c r="E152" s="199" t="s">
        <v>3402</v>
      </c>
      <c r="F152" s="195" t="s">
        <v>3401</v>
      </c>
      <c r="G152" s="198" t="s">
        <v>256</v>
      </c>
      <c r="H152" s="197">
        <v>150</v>
      </c>
      <c r="I152" s="137"/>
      <c r="J152" s="196">
        <f t="shared" si="10"/>
        <v>0</v>
      </c>
      <c r="K152" s="195" t="s">
        <v>160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1.6100000000000001E-3</v>
      </c>
      <c r="R152" s="141">
        <f t="shared" si="12"/>
        <v>0.24150000000000002</v>
      </c>
      <c r="S152" s="141">
        <v>0</v>
      </c>
      <c r="T152" s="142">
        <f t="shared" si="13"/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99</v>
      </c>
      <c r="BK152" s="144">
        <f t="shared" si="19"/>
        <v>0</v>
      </c>
      <c r="BL152" s="17" t="s">
        <v>269</v>
      </c>
      <c r="BM152" s="143" t="s">
        <v>3400</v>
      </c>
    </row>
    <row r="153" spans="2:65" s="1" customFormat="1" ht="24.15" customHeight="1">
      <c r="B153" s="201"/>
      <c r="C153" s="200" t="s">
        <v>325</v>
      </c>
      <c r="D153" s="200" t="s">
        <v>156</v>
      </c>
      <c r="E153" s="199" t="s">
        <v>3399</v>
      </c>
      <c r="F153" s="195" t="s">
        <v>3398</v>
      </c>
      <c r="G153" s="198" t="s">
        <v>256</v>
      </c>
      <c r="H153" s="197">
        <v>20</v>
      </c>
      <c r="I153" s="137"/>
      <c r="J153" s="196">
        <f t="shared" si="10"/>
        <v>0</v>
      </c>
      <c r="K153" s="195" t="s">
        <v>160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3.3800000000000002E-3</v>
      </c>
      <c r="R153" s="141">
        <f t="shared" si="12"/>
        <v>6.7600000000000007E-2</v>
      </c>
      <c r="S153" s="141">
        <v>0</v>
      </c>
      <c r="T153" s="142">
        <f t="shared" si="13"/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99</v>
      </c>
      <c r="BK153" s="144">
        <f t="shared" si="19"/>
        <v>0</v>
      </c>
      <c r="BL153" s="17" t="s">
        <v>269</v>
      </c>
      <c r="BM153" s="143" t="s">
        <v>3397</v>
      </c>
    </row>
    <row r="154" spans="2:65" s="1" customFormat="1" ht="24.15" customHeight="1">
      <c r="B154" s="201"/>
      <c r="C154" s="200" t="s">
        <v>329</v>
      </c>
      <c r="D154" s="200" t="s">
        <v>156</v>
      </c>
      <c r="E154" s="199" t="s">
        <v>3396</v>
      </c>
      <c r="F154" s="195" t="s">
        <v>3395</v>
      </c>
      <c r="G154" s="198" t="s">
        <v>159</v>
      </c>
      <c r="H154" s="197">
        <v>14</v>
      </c>
      <c r="I154" s="137"/>
      <c r="J154" s="196">
        <f t="shared" si="10"/>
        <v>0</v>
      </c>
      <c r="K154" s="195" t="s">
        <v>160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1.0000000000000001E-5</v>
      </c>
      <c r="R154" s="141">
        <f t="shared" si="12"/>
        <v>1.4000000000000001E-4</v>
      </c>
      <c r="S154" s="141">
        <v>0</v>
      </c>
      <c r="T154" s="142">
        <f t="shared" si="13"/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99</v>
      </c>
      <c r="BK154" s="144">
        <f t="shared" si="19"/>
        <v>0</v>
      </c>
      <c r="BL154" s="17" t="s">
        <v>269</v>
      </c>
      <c r="BM154" s="143" t="s">
        <v>3394</v>
      </c>
    </row>
    <row r="155" spans="2:65" s="1" customFormat="1" ht="24.15" customHeight="1">
      <c r="B155" s="201"/>
      <c r="C155" s="200" t="s">
        <v>334</v>
      </c>
      <c r="D155" s="200" t="s">
        <v>156</v>
      </c>
      <c r="E155" s="199" t="s">
        <v>3393</v>
      </c>
      <c r="F155" s="195" t="s">
        <v>3392</v>
      </c>
      <c r="G155" s="198" t="s">
        <v>159</v>
      </c>
      <c r="H155" s="197">
        <v>18</v>
      </c>
      <c r="I155" s="137"/>
      <c r="J155" s="196">
        <f t="shared" si="10"/>
        <v>0</v>
      </c>
      <c r="K155" s="195" t="s">
        <v>160</v>
      </c>
      <c r="L155" s="32"/>
      <c r="M155" s="139" t="s">
        <v>1</v>
      </c>
      <c r="N155" s="140" t="s">
        <v>43</v>
      </c>
      <c r="P155" s="141">
        <f t="shared" si="11"/>
        <v>0</v>
      </c>
      <c r="Q155" s="141">
        <v>3.0000000000000001E-5</v>
      </c>
      <c r="R155" s="141">
        <f t="shared" si="12"/>
        <v>5.4000000000000001E-4</v>
      </c>
      <c r="S155" s="141">
        <v>0</v>
      </c>
      <c r="T155" s="142">
        <f t="shared" si="13"/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99</v>
      </c>
      <c r="BK155" s="144">
        <f t="shared" si="19"/>
        <v>0</v>
      </c>
      <c r="BL155" s="17" t="s">
        <v>269</v>
      </c>
      <c r="BM155" s="143" t="s">
        <v>3391</v>
      </c>
    </row>
    <row r="156" spans="2:65" s="1" customFormat="1" ht="24.15" customHeight="1">
      <c r="B156" s="201"/>
      <c r="C156" s="200" t="s">
        <v>341</v>
      </c>
      <c r="D156" s="200" t="s">
        <v>156</v>
      </c>
      <c r="E156" s="199" t="s">
        <v>3390</v>
      </c>
      <c r="F156" s="195" t="s">
        <v>3389</v>
      </c>
      <c r="G156" s="198" t="s">
        <v>159</v>
      </c>
      <c r="H156" s="197">
        <v>4</v>
      </c>
      <c r="I156" s="137"/>
      <c r="J156" s="196">
        <f t="shared" si="10"/>
        <v>0</v>
      </c>
      <c r="K156" s="195" t="s">
        <v>160</v>
      </c>
      <c r="L156" s="32"/>
      <c r="M156" s="139" t="s">
        <v>1</v>
      </c>
      <c r="N156" s="140" t="s">
        <v>43</v>
      </c>
      <c r="P156" s="141">
        <f t="shared" si="11"/>
        <v>0</v>
      </c>
      <c r="Q156" s="141">
        <v>6.0000000000000002E-5</v>
      </c>
      <c r="R156" s="141">
        <f t="shared" si="12"/>
        <v>2.4000000000000001E-4</v>
      </c>
      <c r="S156" s="141">
        <v>0</v>
      </c>
      <c r="T156" s="142">
        <f t="shared" si="13"/>
        <v>0</v>
      </c>
      <c r="AR156" s="143" t="s">
        <v>269</v>
      </c>
      <c r="AT156" s="143" t="s">
        <v>156</v>
      </c>
      <c r="AU156" s="143" t="s">
        <v>99</v>
      </c>
      <c r="AY156" s="17" t="s">
        <v>154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99</v>
      </c>
      <c r="BK156" s="144">
        <f t="shared" si="19"/>
        <v>0</v>
      </c>
      <c r="BL156" s="17" t="s">
        <v>269</v>
      </c>
      <c r="BM156" s="143" t="s">
        <v>3388</v>
      </c>
    </row>
    <row r="157" spans="2:65" s="1" customFormat="1" ht="24.15" customHeight="1">
      <c r="B157" s="201"/>
      <c r="C157" s="200" t="s">
        <v>347</v>
      </c>
      <c r="D157" s="200" t="s">
        <v>156</v>
      </c>
      <c r="E157" s="199" t="s">
        <v>3387</v>
      </c>
      <c r="F157" s="195" t="s">
        <v>3386</v>
      </c>
      <c r="G157" s="198" t="s">
        <v>159</v>
      </c>
      <c r="H157" s="197">
        <v>4</v>
      </c>
      <c r="I157" s="137"/>
      <c r="J157" s="196">
        <f t="shared" si="10"/>
        <v>0</v>
      </c>
      <c r="K157" s="195" t="s">
        <v>160</v>
      </c>
      <c r="L157" s="32"/>
      <c r="M157" s="139" t="s">
        <v>1</v>
      </c>
      <c r="N157" s="140" t="s">
        <v>43</v>
      </c>
      <c r="P157" s="141">
        <f t="shared" si="11"/>
        <v>0</v>
      </c>
      <c r="Q157" s="141">
        <v>3.6999999999999999E-4</v>
      </c>
      <c r="R157" s="141">
        <f t="shared" si="12"/>
        <v>1.48E-3</v>
      </c>
      <c r="S157" s="141">
        <v>0</v>
      </c>
      <c r="T157" s="142">
        <f t="shared" si="13"/>
        <v>0</v>
      </c>
      <c r="AR157" s="143" t="s">
        <v>269</v>
      </c>
      <c r="AT157" s="143" t="s">
        <v>156</v>
      </c>
      <c r="AU157" s="143" t="s">
        <v>99</v>
      </c>
      <c r="AY157" s="17" t="s">
        <v>154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99</v>
      </c>
      <c r="BK157" s="144">
        <f t="shared" si="19"/>
        <v>0</v>
      </c>
      <c r="BL157" s="17" t="s">
        <v>269</v>
      </c>
      <c r="BM157" s="143" t="s">
        <v>3385</v>
      </c>
    </row>
    <row r="158" spans="2:65" s="1" customFormat="1" ht="24.15" customHeight="1">
      <c r="B158" s="201"/>
      <c r="C158" s="200" t="s">
        <v>351</v>
      </c>
      <c r="D158" s="200" t="s">
        <v>156</v>
      </c>
      <c r="E158" s="199" t="s">
        <v>3384</v>
      </c>
      <c r="F158" s="195" t="s">
        <v>3383</v>
      </c>
      <c r="G158" s="198" t="s">
        <v>256</v>
      </c>
      <c r="H158" s="197">
        <v>170</v>
      </c>
      <c r="I158" s="137"/>
      <c r="J158" s="196">
        <f t="shared" si="10"/>
        <v>0</v>
      </c>
      <c r="K158" s="195" t="s">
        <v>160</v>
      </c>
      <c r="L158" s="32"/>
      <c r="M158" s="139" t="s">
        <v>1</v>
      </c>
      <c r="N158" s="140" t="s">
        <v>43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269</v>
      </c>
      <c r="AT158" s="143" t="s">
        <v>156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99</v>
      </c>
      <c r="BK158" s="144">
        <f t="shared" si="19"/>
        <v>0</v>
      </c>
      <c r="BL158" s="17" t="s">
        <v>269</v>
      </c>
      <c r="BM158" s="143" t="s">
        <v>3382</v>
      </c>
    </row>
    <row r="159" spans="2:65" s="1" customFormat="1" ht="24.15" customHeight="1">
      <c r="B159" s="201"/>
      <c r="C159" s="200" t="s">
        <v>355</v>
      </c>
      <c r="D159" s="200" t="s">
        <v>156</v>
      </c>
      <c r="E159" s="199" t="s">
        <v>3381</v>
      </c>
      <c r="F159" s="195" t="s">
        <v>3380</v>
      </c>
      <c r="G159" s="198" t="s">
        <v>256</v>
      </c>
      <c r="H159" s="197">
        <v>150</v>
      </c>
      <c r="I159" s="137"/>
      <c r="J159" s="196">
        <f t="shared" si="10"/>
        <v>0</v>
      </c>
      <c r="K159" s="195" t="s">
        <v>160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99</v>
      </c>
      <c r="BK159" s="144">
        <f t="shared" si="19"/>
        <v>0</v>
      </c>
      <c r="BL159" s="17" t="s">
        <v>269</v>
      </c>
      <c r="BM159" s="143" t="s">
        <v>3379</v>
      </c>
    </row>
    <row r="160" spans="2:65" s="1" customFormat="1" ht="55.5" customHeight="1">
      <c r="B160" s="201"/>
      <c r="C160" s="200" t="s">
        <v>359</v>
      </c>
      <c r="D160" s="200" t="s">
        <v>156</v>
      </c>
      <c r="E160" s="199" t="s">
        <v>3378</v>
      </c>
      <c r="F160" s="195" t="s">
        <v>3377</v>
      </c>
      <c r="G160" s="198" t="s">
        <v>256</v>
      </c>
      <c r="H160" s="197">
        <v>110</v>
      </c>
      <c r="I160" s="137"/>
      <c r="J160" s="196">
        <f t="shared" si="10"/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1.2E-4</v>
      </c>
      <c r="R160" s="141">
        <f t="shared" si="12"/>
        <v>1.32E-2</v>
      </c>
      <c r="S160" s="141">
        <v>0</v>
      </c>
      <c r="T160" s="142">
        <f t="shared" si="13"/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99</v>
      </c>
      <c r="BK160" s="144">
        <f t="shared" si="19"/>
        <v>0</v>
      </c>
      <c r="BL160" s="17" t="s">
        <v>269</v>
      </c>
      <c r="BM160" s="143" t="s">
        <v>3376</v>
      </c>
    </row>
    <row r="161" spans="2:65" s="1" customFormat="1" ht="55.5" customHeight="1">
      <c r="B161" s="201"/>
      <c r="C161" s="200" t="s">
        <v>363</v>
      </c>
      <c r="D161" s="200" t="s">
        <v>156</v>
      </c>
      <c r="E161" s="199" t="s">
        <v>3375</v>
      </c>
      <c r="F161" s="195" t="s">
        <v>3374</v>
      </c>
      <c r="G161" s="198" t="s">
        <v>256</v>
      </c>
      <c r="H161" s="197">
        <v>80</v>
      </c>
      <c r="I161" s="137"/>
      <c r="J161" s="196">
        <f t="shared" si="1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2.4000000000000001E-4</v>
      </c>
      <c r="R161" s="141">
        <f t="shared" si="12"/>
        <v>1.9200000000000002E-2</v>
      </c>
      <c r="S161" s="141">
        <v>0</v>
      </c>
      <c r="T161" s="142">
        <f t="shared" si="13"/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99</v>
      </c>
      <c r="BK161" s="144">
        <f t="shared" si="19"/>
        <v>0</v>
      </c>
      <c r="BL161" s="17" t="s">
        <v>269</v>
      </c>
      <c r="BM161" s="143" t="s">
        <v>3373</v>
      </c>
    </row>
    <row r="162" spans="2:65" s="1" customFormat="1" ht="24.15" customHeight="1">
      <c r="B162" s="201"/>
      <c r="C162" s="207" t="s">
        <v>367</v>
      </c>
      <c r="D162" s="207" t="s">
        <v>270</v>
      </c>
      <c r="E162" s="206" t="s">
        <v>3372</v>
      </c>
      <c r="F162" s="202" t="s">
        <v>3371</v>
      </c>
      <c r="G162" s="205" t="s">
        <v>256</v>
      </c>
      <c r="H162" s="204">
        <v>150</v>
      </c>
      <c r="I162" s="165"/>
      <c r="J162" s="203">
        <f t="shared" si="10"/>
        <v>0</v>
      </c>
      <c r="K162" s="202" t="s">
        <v>160</v>
      </c>
      <c r="L162" s="167"/>
      <c r="M162" s="168" t="s">
        <v>1</v>
      </c>
      <c r="N162" s="169" t="s">
        <v>43</v>
      </c>
      <c r="P162" s="141">
        <f t="shared" si="11"/>
        <v>0</v>
      </c>
      <c r="Q162" s="141">
        <v>9.2000000000000003E-4</v>
      </c>
      <c r="R162" s="141">
        <f t="shared" si="12"/>
        <v>0.13800000000000001</v>
      </c>
      <c r="S162" s="141">
        <v>0</v>
      </c>
      <c r="T162" s="142">
        <f t="shared" si="13"/>
        <v>0</v>
      </c>
      <c r="AR162" s="143" t="s">
        <v>355</v>
      </c>
      <c r="AT162" s="143" t="s">
        <v>270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99</v>
      </c>
      <c r="BK162" s="144">
        <f t="shared" si="19"/>
        <v>0</v>
      </c>
      <c r="BL162" s="17" t="s">
        <v>269</v>
      </c>
      <c r="BM162" s="143" t="s">
        <v>3370</v>
      </c>
    </row>
    <row r="163" spans="2:65" s="1" customFormat="1" ht="55.5" customHeight="1">
      <c r="B163" s="201"/>
      <c r="C163" s="200" t="s">
        <v>371</v>
      </c>
      <c r="D163" s="200" t="s">
        <v>156</v>
      </c>
      <c r="E163" s="199" t="s">
        <v>3369</v>
      </c>
      <c r="F163" s="195" t="s">
        <v>3368</v>
      </c>
      <c r="G163" s="198" t="s">
        <v>256</v>
      </c>
      <c r="H163" s="197">
        <v>20</v>
      </c>
      <c r="I163" s="137"/>
      <c r="J163" s="196">
        <f t="shared" si="10"/>
        <v>0</v>
      </c>
      <c r="K163" s="195" t="s">
        <v>160</v>
      </c>
      <c r="L163" s="32"/>
      <c r="M163" s="139" t="s">
        <v>1</v>
      </c>
      <c r="N163" s="140" t="s">
        <v>43</v>
      </c>
      <c r="P163" s="141">
        <f t="shared" si="11"/>
        <v>0</v>
      </c>
      <c r="Q163" s="141">
        <v>2.7E-4</v>
      </c>
      <c r="R163" s="141">
        <f t="shared" si="12"/>
        <v>5.4000000000000003E-3</v>
      </c>
      <c r="S163" s="141">
        <v>0</v>
      </c>
      <c r="T163" s="142">
        <f t="shared" si="13"/>
        <v>0</v>
      </c>
      <c r="AR163" s="143" t="s">
        <v>269</v>
      </c>
      <c r="AT163" s="143" t="s">
        <v>156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99</v>
      </c>
      <c r="BK163" s="144">
        <f t="shared" si="19"/>
        <v>0</v>
      </c>
      <c r="BL163" s="17" t="s">
        <v>269</v>
      </c>
      <c r="BM163" s="143" t="s">
        <v>3367</v>
      </c>
    </row>
    <row r="164" spans="2:65" s="1" customFormat="1" ht="44.25" customHeight="1">
      <c r="B164" s="201"/>
      <c r="C164" s="200" t="s">
        <v>375</v>
      </c>
      <c r="D164" s="200" t="s">
        <v>156</v>
      </c>
      <c r="E164" s="199" t="s">
        <v>3366</v>
      </c>
      <c r="F164" s="195" t="s">
        <v>3365</v>
      </c>
      <c r="G164" s="198" t="s">
        <v>225</v>
      </c>
      <c r="H164" s="197">
        <v>0.57399999999999995</v>
      </c>
      <c r="I164" s="137"/>
      <c r="J164" s="196">
        <f t="shared" si="1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99</v>
      </c>
      <c r="BK164" s="144">
        <f t="shared" si="19"/>
        <v>0</v>
      </c>
      <c r="BL164" s="17" t="s">
        <v>269</v>
      </c>
      <c r="BM164" s="143" t="s">
        <v>3364</v>
      </c>
    </row>
    <row r="165" spans="2:65" s="11" customFormat="1" ht="22.95" customHeight="1">
      <c r="B165" s="120"/>
      <c r="D165" s="121" t="s">
        <v>76</v>
      </c>
      <c r="E165" s="130" t="s">
        <v>2865</v>
      </c>
      <c r="F165" s="130" t="s">
        <v>2864</v>
      </c>
      <c r="I165" s="123"/>
      <c r="J165" s="131">
        <f>BK165</f>
        <v>0</v>
      </c>
      <c r="L165" s="120"/>
      <c r="M165" s="125"/>
      <c r="P165" s="126">
        <f>SUM(P166:P186)</f>
        <v>0</v>
      </c>
      <c r="R165" s="126">
        <f>SUM(R166:R186)</f>
        <v>5.5390000000000002E-2</v>
      </c>
      <c r="T165" s="127">
        <f>SUM(T166:T186)</f>
        <v>0</v>
      </c>
      <c r="AR165" s="121" t="s">
        <v>99</v>
      </c>
      <c r="AT165" s="128" t="s">
        <v>76</v>
      </c>
      <c r="AU165" s="128" t="s">
        <v>85</v>
      </c>
      <c r="AY165" s="121" t="s">
        <v>154</v>
      </c>
      <c r="BK165" s="129">
        <f>SUM(BK166:BK186)</f>
        <v>0</v>
      </c>
    </row>
    <row r="166" spans="2:65" s="1" customFormat="1" ht="24.15" customHeight="1">
      <c r="B166" s="201"/>
      <c r="C166" s="200" t="s">
        <v>379</v>
      </c>
      <c r="D166" s="200" t="s">
        <v>156</v>
      </c>
      <c r="E166" s="199" t="s">
        <v>3363</v>
      </c>
      <c r="F166" s="195" t="s">
        <v>3362</v>
      </c>
      <c r="G166" s="198" t="s">
        <v>159</v>
      </c>
      <c r="H166" s="197">
        <v>4</v>
      </c>
      <c r="I166" s="137"/>
      <c r="J166" s="196">
        <f t="shared" ref="J166:J186" si="20">ROUND(I166*H166,2)</f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ref="P166:P186" si="21">O166*H166</f>
        <v>0</v>
      </c>
      <c r="Q166" s="141">
        <v>2.5000000000000001E-4</v>
      </c>
      <c r="R166" s="141">
        <f t="shared" ref="R166:R186" si="22">Q166*H166</f>
        <v>1E-3</v>
      </c>
      <c r="S166" s="141">
        <v>0</v>
      </c>
      <c r="T166" s="142">
        <f t="shared" ref="T166:T186" si="23">S166*H166</f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 t="shared" ref="BE166:BE186" si="24">IF(N166="základní",J166,0)</f>
        <v>0</v>
      </c>
      <c r="BF166" s="144">
        <f t="shared" ref="BF166:BF186" si="25">IF(N166="snížená",J166,0)</f>
        <v>0</v>
      </c>
      <c r="BG166" s="144">
        <f t="shared" ref="BG166:BG186" si="26">IF(N166="zákl. přenesená",J166,0)</f>
        <v>0</v>
      </c>
      <c r="BH166" s="144">
        <f t="shared" ref="BH166:BH186" si="27">IF(N166="sníž. přenesená",J166,0)</f>
        <v>0</v>
      </c>
      <c r="BI166" s="144">
        <f t="shared" ref="BI166:BI186" si="28">IF(N166="nulová",J166,0)</f>
        <v>0</v>
      </c>
      <c r="BJ166" s="17" t="s">
        <v>99</v>
      </c>
      <c r="BK166" s="144">
        <f t="shared" ref="BK166:BK186" si="29">ROUND(I166*H166,2)</f>
        <v>0</v>
      </c>
      <c r="BL166" s="17" t="s">
        <v>269</v>
      </c>
      <c r="BM166" s="143" t="s">
        <v>3361</v>
      </c>
    </row>
    <row r="167" spans="2:65" s="1" customFormat="1" ht="33" customHeight="1">
      <c r="B167" s="201"/>
      <c r="C167" s="200" t="s">
        <v>383</v>
      </c>
      <c r="D167" s="200" t="s">
        <v>156</v>
      </c>
      <c r="E167" s="199" t="s">
        <v>3360</v>
      </c>
      <c r="F167" s="195" t="s">
        <v>3359</v>
      </c>
      <c r="G167" s="198" t="s">
        <v>159</v>
      </c>
      <c r="H167" s="197">
        <v>7</v>
      </c>
      <c r="I167" s="137"/>
      <c r="J167" s="196">
        <f t="shared" si="20"/>
        <v>0</v>
      </c>
      <c r="K167" s="195" t="s">
        <v>160</v>
      </c>
      <c r="L167" s="32"/>
      <c r="M167" s="139" t="s">
        <v>1</v>
      </c>
      <c r="N167" s="140" t="s">
        <v>43</v>
      </c>
      <c r="P167" s="141">
        <f t="shared" si="21"/>
        <v>0</v>
      </c>
      <c r="Q167" s="141">
        <v>2.7999999999999998E-4</v>
      </c>
      <c r="R167" s="141">
        <f t="shared" si="22"/>
        <v>1.9599999999999999E-3</v>
      </c>
      <c r="S167" s="141">
        <v>0</v>
      </c>
      <c r="T167" s="142">
        <f t="shared" si="23"/>
        <v>0</v>
      </c>
      <c r="AR167" s="143" t="s">
        <v>269</v>
      </c>
      <c r="AT167" s="143" t="s">
        <v>156</v>
      </c>
      <c r="AU167" s="143" t="s">
        <v>99</v>
      </c>
      <c r="AY167" s="17" t="s">
        <v>154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99</v>
      </c>
      <c r="BK167" s="144">
        <f t="shared" si="29"/>
        <v>0</v>
      </c>
      <c r="BL167" s="17" t="s">
        <v>269</v>
      </c>
      <c r="BM167" s="143" t="s">
        <v>3358</v>
      </c>
    </row>
    <row r="168" spans="2:65" s="1" customFormat="1" ht="37.950000000000003" customHeight="1">
      <c r="B168" s="201"/>
      <c r="C168" s="200" t="s">
        <v>387</v>
      </c>
      <c r="D168" s="200" t="s">
        <v>156</v>
      </c>
      <c r="E168" s="199" t="s">
        <v>3357</v>
      </c>
      <c r="F168" s="195" t="s">
        <v>3356</v>
      </c>
      <c r="G168" s="198" t="s">
        <v>159</v>
      </c>
      <c r="H168" s="197">
        <v>7</v>
      </c>
      <c r="I168" s="137"/>
      <c r="J168" s="196">
        <f t="shared" si="20"/>
        <v>0</v>
      </c>
      <c r="K168" s="195" t="s">
        <v>160</v>
      </c>
      <c r="L168" s="32"/>
      <c r="M168" s="139" t="s">
        <v>1</v>
      </c>
      <c r="N168" s="140" t="s">
        <v>43</v>
      </c>
      <c r="P168" s="141">
        <f t="shared" si="21"/>
        <v>0</v>
      </c>
      <c r="Q168" s="141">
        <v>1.3999999999999999E-4</v>
      </c>
      <c r="R168" s="141">
        <f t="shared" si="22"/>
        <v>9.7999999999999997E-4</v>
      </c>
      <c r="S168" s="141">
        <v>0</v>
      </c>
      <c r="T168" s="142">
        <f t="shared" si="23"/>
        <v>0</v>
      </c>
      <c r="AR168" s="143" t="s">
        <v>269</v>
      </c>
      <c r="AT168" s="143" t="s">
        <v>156</v>
      </c>
      <c r="AU168" s="143" t="s">
        <v>99</v>
      </c>
      <c r="AY168" s="17" t="s">
        <v>154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99</v>
      </c>
      <c r="BK168" s="144">
        <f t="shared" si="29"/>
        <v>0</v>
      </c>
      <c r="BL168" s="17" t="s">
        <v>269</v>
      </c>
      <c r="BM168" s="143" t="s">
        <v>3355</v>
      </c>
    </row>
    <row r="169" spans="2:65" s="1" customFormat="1" ht="21.75" customHeight="1">
      <c r="B169" s="201"/>
      <c r="C169" s="200" t="s">
        <v>392</v>
      </c>
      <c r="D169" s="200" t="s">
        <v>156</v>
      </c>
      <c r="E169" s="199" t="s">
        <v>3354</v>
      </c>
      <c r="F169" s="195" t="s">
        <v>3353</v>
      </c>
      <c r="G169" s="198" t="s">
        <v>159</v>
      </c>
      <c r="H169" s="197">
        <v>1</v>
      </c>
      <c r="I169" s="137"/>
      <c r="J169" s="196">
        <f t="shared" si="20"/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si="21"/>
        <v>0</v>
      </c>
      <c r="Q169" s="141">
        <v>5.2999999999999998E-4</v>
      </c>
      <c r="R169" s="141">
        <f t="shared" si="22"/>
        <v>5.2999999999999998E-4</v>
      </c>
      <c r="S169" s="141">
        <v>0</v>
      </c>
      <c r="T169" s="142">
        <f t="shared" si="23"/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99</v>
      </c>
      <c r="BK169" s="144">
        <f t="shared" si="29"/>
        <v>0</v>
      </c>
      <c r="BL169" s="17" t="s">
        <v>269</v>
      </c>
      <c r="BM169" s="143" t="s">
        <v>3352</v>
      </c>
    </row>
    <row r="170" spans="2:65" s="1" customFormat="1" ht="21.75" customHeight="1">
      <c r="B170" s="201"/>
      <c r="C170" s="200" t="s">
        <v>398</v>
      </c>
      <c r="D170" s="200" t="s">
        <v>156</v>
      </c>
      <c r="E170" s="199" t="s">
        <v>3351</v>
      </c>
      <c r="F170" s="195" t="s">
        <v>3350</v>
      </c>
      <c r="G170" s="198" t="s">
        <v>159</v>
      </c>
      <c r="H170" s="197">
        <v>2</v>
      </c>
      <c r="I170" s="137"/>
      <c r="J170" s="196">
        <f t="shared" si="2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21"/>
        <v>0</v>
      </c>
      <c r="Q170" s="141">
        <v>8.4000000000000003E-4</v>
      </c>
      <c r="R170" s="141">
        <f t="shared" si="22"/>
        <v>1.6800000000000001E-3</v>
      </c>
      <c r="S170" s="141">
        <v>0</v>
      </c>
      <c r="T170" s="142">
        <f t="shared" si="23"/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99</v>
      </c>
      <c r="BK170" s="144">
        <f t="shared" si="29"/>
        <v>0</v>
      </c>
      <c r="BL170" s="17" t="s">
        <v>269</v>
      </c>
      <c r="BM170" s="143" t="s">
        <v>3349</v>
      </c>
    </row>
    <row r="171" spans="2:65" s="1" customFormat="1" ht="21.75" customHeight="1">
      <c r="B171" s="201"/>
      <c r="C171" s="200" t="s">
        <v>403</v>
      </c>
      <c r="D171" s="200" t="s">
        <v>156</v>
      </c>
      <c r="E171" s="199" t="s">
        <v>3348</v>
      </c>
      <c r="F171" s="195" t="s">
        <v>3347</v>
      </c>
      <c r="G171" s="198" t="s">
        <v>159</v>
      </c>
      <c r="H171" s="197">
        <v>1</v>
      </c>
      <c r="I171" s="137"/>
      <c r="J171" s="196">
        <f t="shared" si="20"/>
        <v>0</v>
      </c>
      <c r="K171" s="195" t="s">
        <v>160</v>
      </c>
      <c r="L171" s="32"/>
      <c r="M171" s="139" t="s">
        <v>1</v>
      </c>
      <c r="N171" s="140" t="s">
        <v>43</v>
      </c>
      <c r="P171" s="141">
        <f t="shared" si="21"/>
        <v>0</v>
      </c>
      <c r="Q171" s="141">
        <v>7.7999999999999999E-4</v>
      </c>
      <c r="R171" s="141">
        <f t="shared" si="22"/>
        <v>7.7999999999999999E-4</v>
      </c>
      <c r="S171" s="141">
        <v>0</v>
      </c>
      <c r="T171" s="142">
        <f t="shared" si="23"/>
        <v>0</v>
      </c>
      <c r="AR171" s="143" t="s">
        <v>269</v>
      </c>
      <c r="AT171" s="143" t="s">
        <v>156</v>
      </c>
      <c r="AU171" s="143" t="s">
        <v>99</v>
      </c>
      <c r="AY171" s="17" t="s">
        <v>154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99</v>
      </c>
      <c r="BK171" s="144">
        <f t="shared" si="29"/>
        <v>0</v>
      </c>
      <c r="BL171" s="17" t="s">
        <v>269</v>
      </c>
      <c r="BM171" s="143" t="s">
        <v>3346</v>
      </c>
    </row>
    <row r="172" spans="2:65" s="1" customFormat="1" ht="21.75" customHeight="1">
      <c r="B172" s="201"/>
      <c r="C172" s="200" t="s">
        <v>407</v>
      </c>
      <c r="D172" s="200" t="s">
        <v>156</v>
      </c>
      <c r="E172" s="199" t="s">
        <v>2857</v>
      </c>
      <c r="F172" s="195" t="s">
        <v>2856</v>
      </c>
      <c r="G172" s="198" t="s">
        <v>159</v>
      </c>
      <c r="H172" s="197">
        <v>1</v>
      </c>
      <c r="I172" s="137"/>
      <c r="J172" s="196">
        <f t="shared" si="20"/>
        <v>0</v>
      </c>
      <c r="K172" s="195" t="s">
        <v>160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4.4000000000000002E-4</v>
      </c>
      <c r="R172" s="141">
        <f t="shared" si="22"/>
        <v>4.4000000000000002E-4</v>
      </c>
      <c r="S172" s="141">
        <v>0</v>
      </c>
      <c r="T172" s="142">
        <f t="shared" si="23"/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99</v>
      </c>
      <c r="BK172" s="144">
        <f t="shared" si="29"/>
        <v>0</v>
      </c>
      <c r="BL172" s="17" t="s">
        <v>269</v>
      </c>
      <c r="BM172" s="143" t="s">
        <v>3345</v>
      </c>
    </row>
    <row r="173" spans="2:65" s="1" customFormat="1" ht="21.75" customHeight="1">
      <c r="B173" s="201"/>
      <c r="C173" s="200" t="s">
        <v>411</v>
      </c>
      <c r="D173" s="200" t="s">
        <v>156</v>
      </c>
      <c r="E173" s="199" t="s">
        <v>3344</v>
      </c>
      <c r="F173" s="195" t="s">
        <v>3343</v>
      </c>
      <c r="G173" s="198" t="s">
        <v>159</v>
      </c>
      <c r="H173" s="197">
        <v>12</v>
      </c>
      <c r="I173" s="137"/>
      <c r="J173" s="196">
        <f t="shared" si="20"/>
        <v>0</v>
      </c>
      <c r="K173" s="195" t="s">
        <v>160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7.5000000000000002E-4</v>
      </c>
      <c r="R173" s="141">
        <f t="shared" si="22"/>
        <v>9.0000000000000011E-3</v>
      </c>
      <c r="S173" s="141">
        <v>0</v>
      </c>
      <c r="T173" s="142">
        <f t="shared" si="23"/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99</v>
      </c>
      <c r="BK173" s="144">
        <f t="shared" si="29"/>
        <v>0</v>
      </c>
      <c r="BL173" s="17" t="s">
        <v>269</v>
      </c>
      <c r="BM173" s="143" t="s">
        <v>3342</v>
      </c>
    </row>
    <row r="174" spans="2:65" s="1" customFormat="1" ht="33" customHeight="1">
      <c r="B174" s="201"/>
      <c r="C174" s="200" t="s">
        <v>415</v>
      </c>
      <c r="D174" s="200" t="s">
        <v>156</v>
      </c>
      <c r="E174" s="199" t="s">
        <v>3341</v>
      </c>
      <c r="F174" s="195" t="s">
        <v>3340</v>
      </c>
      <c r="G174" s="198" t="s">
        <v>159</v>
      </c>
      <c r="H174" s="197">
        <v>7</v>
      </c>
      <c r="I174" s="137"/>
      <c r="J174" s="196">
        <f t="shared" si="20"/>
        <v>0</v>
      </c>
      <c r="K174" s="195" t="s">
        <v>160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3.8999999999999999E-4</v>
      </c>
      <c r="R174" s="141">
        <f t="shared" si="22"/>
        <v>2.7299999999999998E-3</v>
      </c>
      <c r="S174" s="141">
        <v>0</v>
      </c>
      <c r="T174" s="142">
        <f t="shared" si="23"/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99</v>
      </c>
      <c r="BK174" s="144">
        <f t="shared" si="29"/>
        <v>0</v>
      </c>
      <c r="BL174" s="17" t="s">
        <v>269</v>
      </c>
      <c r="BM174" s="143" t="s">
        <v>3339</v>
      </c>
    </row>
    <row r="175" spans="2:65" s="1" customFormat="1" ht="24.15" customHeight="1">
      <c r="B175" s="201"/>
      <c r="C175" s="200" t="s">
        <v>419</v>
      </c>
      <c r="D175" s="200" t="s">
        <v>156</v>
      </c>
      <c r="E175" s="199" t="s">
        <v>3338</v>
      </c>
      <c r="F175" s="195" t="s">
        <v>3337</v>
      </c>
      <c r="G175" s="198" t="s">
        <v>159</v>
      </c>
      <c r="H175" s="197">
        <v>7</v>
      </c>
      <c r="I175" s="137"/>
      <c r="J175" s="196">
        <f t="shared" si="20"/>
        <v>0</v>
      </c>
      <c r="K175" s="195" t="s">
        <v>160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2.2000000000000001E-4</v>
      </c>
      <c r="R175" s="141">
        <f t="shared" si="22"/>
        <v>1.5400000000000001E-3</v>
      </c>
      <c r="S175" s="141">
        <v>0</v>
      </c>
      <c r="T175" s="142">
        <f t="shared" si="2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99</v>
      </c>
      <c r="BK175" s="144">
        <f t="shared" si="29"/>
        <v>0</v>
      </c>
      <c r="BL175" s="17" t="s">
        <v>269</v>
      </c>
      <c r="BM175" s="143" t="s">
        <v>3336</v>
      </c>
    </row>
    <row r="176" spans="2:65" s="1" customFormat="1" ht="24.15" customHeight="1">
      <c r="B176" s="201"/>
      <c r="C176" s="200" t="s">
        <v>423</v>
      </c>
      <c r="D176" s="200" t="s">
        <v>156</v>
      </c>
      <c r="E176" s="199" t="s">
        <v>3335</v>
      </c>
      <c r="F176" s="195" t="s">
        <v>3334</v>
      </c>
      <c r="G176" s="198" t="s">
        <v>159</v>
      </c>
      <c r="H176" s="197">
        <v>2</v>
      </c>
      <c r="I176" s="137"/>
      <c r="J176" s="196">
        <f t="shared" si="20"/>
        <v>0</v>
      </c>
      <c r="K176" s="195" t="s">
        <v>160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1.73E-3</v>
      </c>
      <c r="R176" s="141">
        <f t="shared" si="22"/>
        <v>3.46E-3</v>
      </c>
      <c r="S176" s="141">
        <v>0</v>
      </c>
      <c r="T176" s="142">
        <f t="shared" si="2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99</v>
      </c>
      <c r="BK176" s="144">
        <f t="shared" si="29"/>
        <v>0</v>
      </c>
      <c r="BL176" s="17" t="s">
        <v>269</v>
      </c>
      <c r="BM176" s="143" t="s">
        <v>3333</v>
      </c>
    </row>
    <row r="177" spans="2:65" s="1" customFormat="1" ht="24.15" customHeight="1">
      <c r="B177" s="201"/>
      <c r="C177" s="200" t="s">
        <v>427</v>
      </c>
      <c r="D177" s="200" t="s">
        <v>156</v>
      </c>
      <c r="E177" s="199" t="s">
        <v>3332</v>
      </c>
      <c r="F177" s="195" t="s">
        <v>3331</v>
      </c>
      <c r="G177" s="198" t="s">
        <v>159</v>
      </c>
      <c r="H177" s="197">
        <v>2</v>
      </c>
      <c r="I177" s="137"/>
      <c r="J177" s="196">
        <f t="shared" si="20"/>
        <v>0</v>
      </c>
      <c r="K177" s="195" t="s">
        <v>160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1.24E-3</v>
      </c>
      <c r="R177" s="141">
        <f t="shared" si="22"/>
        <v>2.48E-3</v>
      </c>
      <c r="S177" s="141">
        <v>0</v>
      </c>
      <c r="T177" s="142">
        <f t="shared" si="2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99</v>
      </c>
      <c r="BK177" s="144">
        <f t="shared" si="29"/>
        <v>0</v>
      </c>
      <c r="BL177" s="17" t="s">
        <v>269</v>
      </c>
      <c r="BM177" s="143" t="s">
        <v>3330</v>
      </c>
    </row>
    <row r="178" spans="2:65" s="1" customFormat="1" ht="24.15" customHeight="1">
      <c r="B178" s="201"/>
      <c r="C178" s="200" t="s">
        <v>438</v>
      </c>
      <c r="D178" s="200" t="s">
        <v>156</v>
      </c>
      <c r="E178" s="199" t="s">
        <v>3329</v>
      </c>
      <c r="F178" s="195" t="s">
        <v>3328</v>
      </c>
      <c r="G178" s="198" t="s">
        <v>159</v>
      </c>
      <c r="H178" s="197">
        <v>1</v>
      </c>
      <c r="I178" s="137"/>
      <c r="J178" s="196">
        <f t="shared" si="20"/>
        <v>0</v>
      </c>
      <c r="K178" s="195" t="s">
        <v>160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2.3000000000000001E-4</v>
      </c>
      <c r="R178" s="141">
        <f t="shared" si="22"/>
        <v>2.3000000000000001E-4</v>
      </c>
      <c r="S178" s="141">
        <v>0</v>
      </c>
      <c r="T178" s="142">
        <f t="shared" si="2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99</v>
      </c>
      <c r="BK178" s="144">
        <f t="shared" si="29"/>
        <v>0</v>
      </c>
      <c r="BL178" s="17" t="s">
        <v>269</v>
      </c>
      <c r="BM178" s="143" t="s">
        <v>3327</v>
      </c>
    </row>
    <row r="179" spans="2:65" s="1" customFormat="1" ht="24.15" customHeight="1">
      <c r="B179" s="201"/>
      <c r="C179" s="200" t="s">
        <v>442</v>
      </c>
      <c r="D179" s="200" t="s">
        <v>156</v>
      </c>
      <c r="E179" s="199" t="s">
        <v>3326</v>
      </c>
      <c r="F179" s="195" t="s">
        <v>3325</v>
      </c>
      <c r="G179" s="198" t="s">
        <v>159</v>
      </c>
      <c r="H179" s="197">
        <v>2</v>
      </c>
      <c r="I179" s="137"/>
      <c r="J179" s="196">
        <f t="shared" si="2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21"/>
        <v>0</v>
      </c>
      <c r="Q179" s="141">
        <v>5.5000000000000003E-4</v>
      </c>
      <c r="R179" s="141">
        <f t="shared" si="22"/>
        <v>1.1000000000000001E-3</v>
      </c>
      <c r="S179" s="141">
        <v>0</v>
      </c>
      <c r="T179" s="142">
        <f t="shared" si="2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99</v>
      </c>
      <c r="BK179" s="144">
        <f t="shared" si="29"/>
        <v>0</v>
      </c>
      <c r="BL179" s="17" t="s">
        <v>269</v>
      </c>
      <c r="BM179" s="143" t="s">
        <v>3324</v>
      </c>
    </row>
    <row r="180" spans="2:65" s="1" customFormat="1" ht="24.15" customHeight="1">
      <c r="B180" s="201"/>
      <c r="C180" s="200" t="s">
        <v>446</v>
      </c>
      <c r="D180" s="200" t="s">
        <v>156</v>
      </c>
      <c r="E180" s="199" t="s">
        <v>3323</v>
      </c>
      <c r="F180" s="195" t="s">
        <v>3322</v>
      </c>
      <c r="G180" s="198" t="s">
        <v>159</v>
      </c>
      <c r="H180" s="197">
        <v>10</v>
      </c>
      <c r="I180" s="137"/>
      <c r="J180" s="196">
        <f t="shared" si="20"/>
        <v>0</v>
      </c>
      <c r="K180" s="195" t="s">
        <v>160</v>
      </c>
      <c r="L180" s="32"/>
      <c r="M180" s="139" t="s">
        <v>1</v>
      </c>
      <c r="N180" s="140" t="s">
        <v>43</v>
      </c>
      <c r="P180" s="141">
        <f t="shared" si="21"/>
        <v>0</v>
      </c>
      <c r="Q180" s="141">
        <v>7.6000000000000004E-4</v>
      </c>
      <c r="R180" s="141">
        <f t="shared" si="22"/>
        <v>7.6000000000000009E-3</v>
      </c>
      <c r="S180" s="141">
        <v>0</v>
      </c>
      <c r="T180" s="142">
        <f t="shared" si="23"/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7" t="s">
        <v>99</v>
      </c>
      <c r="BK180" s="144">
        <f t="shared" si="29"/>
        <v>0</v>
      </c>
      <c r="BL180" s="17" t="s">
        <v>269</v>
      </c>
      <c r="BM180" s="143" t="s">
        <v>3321</v>
      </c>
    </row>
    <row r="181" spans="2:65" s="1" customFormat="1" ht="24.15" customHeight="1">
      <c r="B181" s="201"/>
      <c r="C181" s="200" t="s">
        <v>450</v>
      </c>
      <c r="D181" s="200" t="s">
        <v>156</v>
      </c>
      <c r="E181" s="199" t="s">
        <v>3320</v>
      </c>
      <c r="F181" s="195" t="s">
        <v>3319</v>
      </c>
      <c r="G181" s="198" t="s">
        <v>159</v>
      </c>
      <c r="H181" s="197">
        <v>8</v>
      </c>
      <c r="I181" s="137"/>
      <c r="J181" s="196">
        <f t="shared" si="20"/>
        <v>0</v>
      </c>
      <c r="K181" s="195" t="s">
        <v>160</v>
      </c>
      <c r="L181" s="32"/>
      <c r="M181" s="139" t="s">
        <v>1</v>
      </c>
      <c r="N181" s="140" t="s">
        <v>43</v>
      </c>
      <c r="P181" s="141">
        <f t="shared" si="21"/>
        <v>0</v>
      </c>
      <c r="Q181" s="141">
        <v>1.8600000000000001E-3</v>
      </c>
      <c r="R181" s="141">
        <f t="shared" si="22"/>
        <v>1.4880000000000001E-2</v>
      </c>
      <c r="S181" s="141">
        <v>0</v>
      </c>
      <c r="T181" s="142">
        <f t="shared" si="23"/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7" t="s">
        <v>99</v>
      </c>
      <c r="BK181" s="144">
        <f t="shared" si="29"/>
        <v>0</v>
      </c>
      <c r="BL181" s="17" t="s">
        <v>269</v>
      </c>
      <c r="BM181" s="143" t="s">
        <v>3318</v>
      </c>
    </row>
    <row r="182" spans="2:65" s="1" customFormat="1" ht="37.950000000000003" customHeight="1">
      <c r="B182" s="201"/>
      <c r="C182" s="200" t="s">
        <v>454</v>
      </c>
      <c r="D182" s="200" t="s">
        <v>156</v>
      </c>
      <c r="E182" s="199" t="s">
        <v>3317</v>
      </c>
      <c r="F182" s="195" t="s">
        <v>3316</v>
      </c>
      <c r="G182" s="198" t="s">
        <v>159</v>
      </c>
      <c r="H182" s="197">
        <v>1</v>
      </c>
      <c r="I182" s="137"/>
      <c r="J182" s="196">
        <f t="shared" si="20"/>
        <v>0</v>
      </c>
      <c r="K182" s="195" t="s">
        <v>160</v>
      </c>
      <c r="L182" s="32"/>
      <c r="M182" s="139" t="s">
        <v>1</v>
      </c>
      <c r="N182" s="140" t="s">
        <v>43</v>
      </c>
      <c r="P182" s="141">
        <f t="shared" si="21"/>
        <v>0</v>
      </c>
      <c r="Q182" s="141">
        <v>1.72E-3</v>
      </c>
      <c r="R182" s="141">
        <f t="shared" si="22"/>
        <v>1.72E-3</v>
      </c>
      <c r="S182" s="141">
        <v>0</v>
      </c>
      <c r="T182" s="142">
        <f t="shared" si="23"/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7" t="s">
        <v>99</v>
      </c>
      <c r="BK182" s="144">
        <f t="shared" si="29"/>
        <v>0</v>
      </c>
      <c r="BL182" s="17" t="s">
        <v>269</v>
      </c>
      <c r="BM182" s="143" t="s">
        <v>3315</v>
      </c>
    </row>
    <row r="183" spans="2:65" s="1" customFormat="1" ht="37.950000000000003" customHeight="1">
      <c r="B183" s="201"/>
      <c r="C183" s="200" t="s">
        <v>458</v>
      </c>
      <c r="D183" s="200" t="s">
        <v>156</v>
      </c>
      <c r="E183" s="199" t="s">
        <v>3314</v>
      </c>
      <c r="F183" s="195" t="s">
        <v>3313</v>
      </c>
      <c r="G183" s="198" t="s">
        <v>159</v>
      </c>
      <c r="H183" s="197">
        <v>2</v>
      </c>
      <c r="I183" s="137"/>
      <c r="J183" s="196">
        <f t="shared" si="20"/>
        <v>0</v>
      </c>
      <c r="K183" s="195" t="s">
        <v>160</v>
      </c>
      <c r="L183" s="32"/>
      <c r="M183" s="139" t="s">
        <v>1</v>
      </c>
      <c r="N183" s="140" t="s">
        <v>43</v>
      </c>
      <c r="P183" s="141">
        <f t="shared" si="21"/>
        <v>0</v>
      </c>
      <c r="Q183" s="141">
        <v>5.2999999999999998E-4</v>
      </c>
      <c r="R183" s="141">
        <f t="shared" si="22"/>
        <v>1.06E-3</v>
      </c>
      <c r="S183" s="141">
        <v>0</v>
      </c>
      <c r="T183" s="142">
        <f t="shared" si="23"/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99</v>
      </c>
      <c r="BK183" s="144">
        <f t="shared" si="29"/>
        <v>0</v>
      </c>
      <c r="BL183" s="17" t="s">
        <v>269</v>
      </c>
      <c r="BM183" s="143" t="s">
        <v>3312</v>
      </c>
    </row>
    <row r="184" spans="2:65" s="1" customFormat="1" ht="37.950000000000003" customHeight="1">
      <c r="B184" s="201"/>
      <c r="C184" s="200" t="s">
        <v>462</v>
      </c>
      <c r="D184" s="200" t="s">
        <v>156</v>
      </c>
      <c r="E184" s="199" t="s">
        <v>3311</v>
      </c>
      <c r="F184" s="195" t="s">
        <v>3310</v>
      </c>
      <c r="G184" s="198" t="s">
        <v>159</v>
      </c>
      <c r="H184" s="197">
        <v>1</v>
      </c>
      <c r="I184" s="137"/>
      <c r="J184" s="196">
        <f t="shared" si="20"/>
        <v>0</v>
      </c>
      <c r="K184" s="195" t="s">
        <v>160</v>
      </c>
      <c r="L184" s="32"/>
      <c r="M184" s="139" t="s">
        <v>1</v>
      </c>
      <c r="N184" s="140" t="s">
        <v>43</v>
      </c>
      <c r="P184" s="141">
        <f t="shared" si="21"/>
        <v>0</v>
      </c>
      <c r="Q184" s="141">
        <v>1.47E-3</v>
      </c>
      <c r="R184" s="141">
        <f t="shared" si="22"/>
        <v>1.47E-3</v>
      </c>
      <c r="S184" s="141">
        <v>0</v>
      </c>
      <c r="T184" s="142">
        <f t="shared" si="23"/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99</v>
      </c>
      <c r="BK184" s="144">
        <f t="shared" si="29"/>
        <v>0</v>
      </c>
      <c r="BL184" s="17" t="s">
        <v>269</v>
      </c>
      <c r="BM184" s="143" t="s">
        <v>3309</v>
      </c>
    </row>
    <row r="185" spans="2:65" s="1" customFormat="1" ht="24.15" customHeight="1">
      <c r="B185" s="201"/>
      <c r="C185" s="200" t="s">
        <v>466</v>
      </c>
      <c r="D185" s="200" t="s">
        <v>156</v>
      </c>
      <c r="E185" s="199" t="s">
        <v>2851</v>
      </c>
      <c r="F185" s="195" t="s">
        <v>2850</v>
      </c>
      <c r="G185" s="198" t="s">
        <v>159</v>
      </c>
      <c r="H185" s="197">
        <v>1</v>
      </c>
      <c r="I185" s="137"/>
      <c r="J185" s="196">
        <f t="shared" si="20"/>
        <v>0</v>
      </c>
      <c r="K185" s="195" t="s">
        <v>160</v>
      </c>
      <c r="L185" s="32"/>
      <c r="M185" s="139" t="s">
        <v>1</v>
      </c>
      <c r="N185" s="140" t="s">
        <v>43</v>
      </c>
      <c r="P185" s="141">
        <f t="shared" si="21"/>
        <v>0</v>
      </c>
      <c r="Q185" s="141">
        <v>7.5000000000000002E-4</v>
      </c>
      <c r="R185" s="141">
        <f t="shared" si="22"/>
        <v>7.5000000000000002E-4</v>
      </c>
      <c r="S185" s="141">
        <v>0</v>
      </c>
      <c r="T185" s="142">
        <f t="shared" si="23"/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99</v>
      </c>
      <c r="BK185" s="144">
        <f t="shared" si="29"/>
        <v>0</v>
      </c>
      <c r="BL185" s="17" t="s">
        <v>269</v>
      </c>
      <c r="BM185" s="143" t="s">
        <v>3308</v>
      </c>
    </row>
    <row r="186" spans="2:65" s="1" customFormat="1" ht="44.25" customHeight="1">
      <c r="B186" s="201"/>
      <c r="C186" s="200" t="s">
        <v>1804</v>
      </c>
      <c r="D186" s="200" t="s">
        <v>156</v>
      </c>
      <c r="E186" s="199" t="s">
        <v>2848</v>
      </c>
      <c r="F186" s="195" t="s">
        <v>2847</v>
      </c>
      <c r="G186" s="198" t="s">
        <v>225</v>
      </c>
      <c r="H186" s="197">
        <v>5.5E-2</v>
      </c>
      <c r="I186" s="137"/>
      <c r="J186" s="196">
        <f t="shared" si="20"/>
        <v>0</v>
      </c>
      <c r="K186" s="195" t="s">
        <v>160</v>
      </c>
      <c r="L186" s="32"/>
      <c r="M186" s="139" t="s">
        <v>1</v>
      </c>
      <c r="N186" s="140" t="s">
        <v>43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99</v>
      </c>
      <c r="BK186" s="144">
        <f t="shared" si="29"/>
        <v>0</v>
      </c>
      <c r="BL186" s="17" t="s">
        <v>269</v>
      </c>
      <c r="BM186" s="143" t="s">
        <v>3307</v>
      </c>
    </row>
    <row r="187" spans="2:65" s="11" customFormat="1" ht="22.95" customHeight="1">
      <c r="B187" s="120"/>
      <c r="D187" s="121" t="s">
        <v>76</v>
      </c>
      <c r="E187" s="130" t="s">
        <v>3306</v>
      </c>
      <c r="F187" s="130" t="s">
        <v>3305</v>
      </c>
      <c r="I187" s="123"/>
      <c r="J187" s="131">
        <f>BK187</f>
        <v>0</v>
      </c>
      <c r="L187" s="120"/>
      <c r="M187" s="125"/>
      <c r="P187" s="126">
        <f>SUM(P188:P216)</f>
        <v>0</v>
      </c>
      <c r="R187" s="126">
        <f>SUM(R188:R216)</f>
        <v>3.2971399999999993</v>
      </c>
      <c r="T187" s="127">
        <f>SUM(T188:T216)</f>
        <v>0</v>
      </c>
      <c r="AR187" s="121" t="s">
        <v>99</v>
      </c>
      <c r="AT187" s="128" t="s">
        <v>76</v>
      </c>
      <c r="AU187" s="128" t="s">
        <v>85</v>
      </c>
      <c r="AY187" s="121" t="s">
        <v>154</v>
      </c>
      <c r="BK187" s="129">
        <f>SUM(BK188:BK216)</f>
        <v>0</v>
      </c>
    </row>
    <row r="188" spans="2:65" s="1" customFormat="1" ht="37.950000000000003" customHeight="1">
      <c r="B188" s="201"/>
      <c r="C188" s="200" t="s">
        <v>1806</v>
      </c>
      <c r="D188" s="200" t="s">
        <v>156</v>
      </c>
      <c r="E188" s="199" t="s">
        <v>3304</v>
      </c>
      <c r="F188" s="195" t="s">
        <v>3303</v>
      </c>
      <c r="G188" s="198" t="s">
        <v>159</v>
      </c>
      <c r="H188" s="197">
        <v>144</v>
      </c>
      <c r="I188" s="137"/>
      <c r="J188" s="196">
        <f t="shared" ref="J188:J193" si="30">ROUND(I188*H188,2)</f>
        <v>0</v>
      </c>
      <c r="K188" s="195" t="s">
        <v>160</v>
      </c>
      <c r="L188" s="32"/>
      <c r="M188" s="139" t="s">
        <v>1</v>
      </c>
      <c r="N188" s="140" t="s">
        <v>43</v>
      </c>
      <c r="P188" s="141">
        <f t="shared" ref="P188:P193" si="31">O188*H188</f>
        <v>0</v>
      </c>
      <c r="Q188" s="141">
        <v>0</v>
      </c>
      <c r="R188" s="141">
        <f t="shared" ref="R188:R193" si="32">Q188*H188</f>
        <v>0</v>
      </c>
      <c r="S188" s="141">
        <v>0</v>
      </c>
      <c r="T188" s="142">
        <f t="shared" ref="T188:T193" si="33">S188*H188</f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 t="shared" ref="BE188:BE193" si="34">IF(N188="základní",J188,0)</f>
        <v>0</v>
      </c>
      <c r="BF188" s="144">
        <f t="shared" ref="BF188:BF193" si="35">IF(N188="snížená",J188,0)</f>
        <v>0</v>
      </c>
      <c r="BG188" s="144">
        <f t="shared" ref="BG188:BG193" si="36">IF(N188="zákl. přenesená",J188,0)</f>
        <v>0</v>
      </c>
      <c r="BH188" s="144">
        <f t="shared" ref="BH188:BH193" si="37">IF(N188="sníž. přenesená",J188,0)</f>
        <v>0</v>
      </c>
      <c r="BI188" s="144">
        <f t="shared" ref="BI188:BI193" si="38">IF(N188="nulová",J188,0)</f>
        <v>0</v>
      </c>
      <c r="BJ188" s="17" t="s">
        <v>99</v>
      </c>
      <c r="BK188" s="144">
        <f t="shared" ref="BK188:BK193" si="39">ROUND(I188*H188,2)</f>
        <v>0</v>
      </c>
      <c r="BL188" s="17" t="s">
        <v>269</v>
      </c>
      <c r="BM188" s="143" t="s">
        <v>3302</v>
      </c>
    </row>
    <row r="189" spans="2:65" s="1" customFormat="1" ht="37.950000000000003" customHeight="1">
      <c r="B189" s="201"/>
      <c r="C189" s="200" t="s">
        <v>496</v>
      </c>
      <c r="D189" s="200" t="s">
        <v>156</v>
      </c>
      <c r="E189" s="199" t="s">
        <v>3301</v>
      </c>
      <c r="F189" s="195" t="s">
        <v>3300</v>
      </c>
      <c r="G189" s="198" t="s">
        <v>159</v>
      </c>
      <c r="H189" s="197">
        <v>14</v>
      </c>
      <c r="I189" s="137"/>
      <c r="J189" s="196">
        <f t="shared" si="30"/>
        <v>0</v>
      </c>
      <c r="K189" s="195" t="s">
        <v>160</v>
      </c>
      <c r="L189" s="32"/>
      <c r="M189" s="139" t="s">
        <v>1</v>
      </c>
      <c r="N189" s="140" t="s">
        <v>43</v>
      </c>
      <c r="P189" s="141">
        <f t="shared" si="31"/>
        <v>0</v>
      </c>
      <c r="Q189" s="141">
        <v>0</v>
      </c>
      <c r="R189" s="141">
        <f t="shared" si="32"/>
        <v>0</v>
      </c>
      <c r="S189" s="141">
        <v>0</v>
      </c>
      <c r="T189" s="142">
        <f t="shared" si="33"/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 t="shared" si="34"/>
        <v>0</v>
      </c>
      <c r="BF189" s="144">
        <f t="shared" si="35"/>
        <v>0</v>
      </c>
      <c r="BG189" s="144">
        <f t="shared" si="36"/>
        <v>0</v>
      </c>
      <c r="BH189" s="144">
        <f t="shared" si="37"/>
        <v>0</v>
      </c>
      <c r="BI189" s="144">
        <f t="shared" si="38"/>
        <v>0</v>
      </c>
      <c r="BJ189" s="17" t="s">
        <v>99</v>
      </c>
      <c r="BK189" s="144">
        <f t="shared" si="39"/>
        <v>0</v>
      </c>
      <c r="BL189" s="17" t="s">
        <v>269</v>
      </c>
      <c r="BM189" s="143" t="s">
        <v>3299</v>
      </c>
    </row>
    <row r="190" spans="2:65" s="1" customFormat="1" ht="24.15" customHeight="1">
      <c r="B190" s="201"/>
      <c r="C190" s="200" t="s">
        <v>500</v>
      </c>
      <c r="D190" s="200" t="s">
        <v>156</v>
      </c>
      <c r="E190" s="199" t="s">
        <v>3298</v>
      </c>
      <c r="F190" s="195" t="s">
        <v>3297</v>
      </c>
      <c r="G190" s="198" t="s">
        <v>159</v>
      </c>
      <c r="H190" s="197">
        <v>7</v>
      </c>
      <c r="I190" s="137"/>
      <c r="J190" s="196">
        <f t="shared" si="30"/>
        <v>0</v>
      </c>
      <c r="K190" s="195" t="s">
        <v>160</v>
      </c>
      <c r="L190" s="32"/>
      <c r="M190" s="139" t="s">
        <v>1</v>
      </c>
      <c r="N190" s="140" t="s">
        <v>43</v>
      </c>
      <c r="P190" s="141">
        <f t="shared" si="31"/>
        <v>0</v>
      </c>
      <c r="Q190" s="141">
        <v>0</v>
      </c>
      <c r="R190" s="141">
        <f t="shared" si="32"/>
        <v>0</v>
      </c>
      <c r="S190" s="141">
        <v>0</v>
      </c>
      <c r="T190" s="142">
        <f t="shared" si="33"/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7" t="s">
        <v>99</v>
      </c>
      <c r="BK190" s="144">
        <f t="shared" si="39"/>
        <v>0</v>
      </c>
      <c r="BL190" s="17" t="s">
        <v>269</v>
      </c>
      <c r="BM190" s="143" t="s">
        <v>3296</v>
      </c>
    </row>
    <row r="191" spans="2:65" s="1" customFormat="1" ht="16.5" customHeight="1">
      <c r="B191" s="201"/>
      <c r="C191" s="207" t="s">
        <v>504</v>
      </c>
      <c r="D191" s="207" t="s">
        <v>270</v>
      </c>
      <c r="E191" s="206" t="s">
        <v>3295</v>
      </c>
      <c r="F191" s="202" t="s">
        <v>3294</v>
      </c>
      <c r="G191" s="205" t="s">
        <v>159</v>
      </c>
      <c r="H191" s="204">
        <v>7</v>
      </c>
      <c r="I191" s="165"/>
      <c r="J191" s="203">
        <f t="shared" si="30"/>
        <v>0</v>
      </c>
      <c r="K191" s="202" t="s">
        <v>160</v>
      </c>
      <c r="L191" s="167"/>
      <c r="M191" s="168" t="s">
        <v>1</v>
      </c>
      <c r="N191" s="169" t="s">
        <v>43</v>
      </c>
      <c r="P191" s="141">
        <f t="shared" si="31"/>
        <v>0</v>
      </c>
      <c r="Q191" s="141">
        <v>4.7399999999999998E-2</v>
      </c>
      <c r="R191" s="141">
        <f t="shared" si="32"/>
        <v>0.33179999999999998</v>
      </c>
      <c r="S191" s="141">
        <v>0</v>
      </c>
      <c r="T191" s="142">
        <f t="shared" si="33"/>
        <v>0</v>
      </c>
      <c r="AR191" s="143" t="s">
        <v>355</v>
      </c>
      <c r="AT191" s="143" t="s">
        <v>270</v>
      </c>
      <c r="AU191" s="143" t="s">
        <v>99</v>
      </c>
      <c r="AY191" s="17" t="s">
        <v>154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7" t="s">
        <v>99</v>
      </c>
      <c r="BK191" s="144">
        <f t="shared" si="39"/>
        <v>0</v>
      </c>
      <c r="BL191" s="17" t="s">
        <v>269</v>
      </c>
      <c r="BM191" s="143" t="s">
        <v>3293</v>
      </c>
    </row>
    <row r="192" spans="2:65" s="1" customFormat="1" ht="21.75" customHeight="1">
      <c r="B192" s="201"/>
      <c r="C192" s="200" t="s">
        <v>508</v>
      </c>
      <c r="D192" s="200" t="s">
        <v>156</v>
      </c>
      <c r="E192" s="199" t="s">
        <v>3292</v>
      </c>
      <c r="F192" s="195" t="s">
        <v>3291</v>
      </c>
      <c r="G192" s="198" t="s">
        <v>159</v>
      </c>
      <c r="H192" s="197">
        <v>16</v>
      </c>
      <c r="I192" s="137"/>
      <c r="J192" s="196">
        <f t="shared" si="30"/>
        <v>0</v>
      </c>
      <c r="K192" s="195" t="s">
        <v>160</v>
      </c>
      <c r="L192" s="32"/>
      <c r="M192" s="139" t="s">
        <v>1</v>
      </c>
      <c r="N192" s="140" t="s">
        <v>43</v>
      </c>
      <c r="P192" s="141">
        <f t="shared" si="31"/>
        <v>0</v>
      </c>
      <c r="Q192" s="141">
        <v>0</v>
      </c>
      <c r="R192" s="141">
        <f t="shared" si="32"/>
        <v>0</v>
      </c>
      <c r="S192" s="141">
        <v>0</v>
      </c>
      <c r="T192" s="142">
        <f t="shared" si="33"/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7" t="s">
        <v>99</v>
      </c>
      <c r="BK192" s="144">
        <f t="shared" si="39"/>
        <v>0</v>
      </c>
      <c r="BL192" s="17" t="s">
        <v>269</v>
      </c>
      <c r="BM192" s="143" t="s">
        <v>3290</v>
      </c>
    </row>
    <row r="193" spans="2:65" s="1" customFormat="1" ht="37.950000000000003" customHeight="1">
      <c r="B193" s="201"/>
      <c r="C193" s="200" t="s">
        <v>513</v>
      </c>
      <c r="D193" s="200" t="s">
        <v>156</v>
      </c>
      <c r="E193" s="199" t="s">
        <v>3289</v>
      </c>
      <c r="F193" s="195" t="s">
        <v>3288</v>
      </c>
      <c r="G193" s="198" t="s">
        <v>256</v>
      </c>
      <c r="H193" s="197">
        <v>1100</v>
      </c>
      <c r="I193" s="137"/>
      <c r="J193" s="196">
        <f t="shared" si="30"/>
        <v>0</v>
      </c>
      <c r="K193" s="195" t="s">
        <v>160</v>
      </c>
      <c r="L193" s="32"/>
      <c r="M193" s="139" t="s">
        <v>1</v>
      </c>
      <c r="N193" s="140" t="s">
        <v>43</v>
      </c>
      <c r="P193" s="141">
        <f t="shared" si="31"/>
        <v>0</v>
      </c>
      <c r="Q193" s="141">
        <v>1.1E-4</v>
      </c>
      <c r="R193" s="141">
        <f t="shared" si="32"/>
        <v>0.12100000000000001</v>
      </c>
      <c r="S193" s="141">
        <v>0</v>
      </c>
      <c r="T193" s="142">
        <f t="shared" si="33"/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7" t="s">
        <v>99</v>
      </c>
      <c r="BK193" s="144">
        <f t="shared" si="39"/>
        <v>0</v>
      </c>
      <c r="BL193" s="17" t="s">
        <v>269</v>
      </c>
      <c r="BM193" s="143" t="s">
        <v>3287</v>
      </c>
    </row>
    <row r="194" spans="2:65" s="12" customFormat="1">
      <c r="B194" s="145"/>
      <c r="D194" s="146" t="s">
        <v>175</v>
      </c>
      <c r="E194" s="147" t="s">
        <v>1</v>
      </c>
      <c r="F194" s="148" t="s">
        <v>3286</v>
      </c>
      <c r="H194" s="149">
        <v>800</v>
      </c>
      <c r="I194" s="150"/>
      <c r="L194" s="145"/>
      <c r="M194" s="151"/>
      <c r="T194" s="152"/>
      <c r="AT194" s="147" t="s">
        <v>175</v>
      </c>
      <c r="AU194" s="147" t="s">
        <v>99</v>
      </c>
      <c r="AV194" s="12" t="s">
        <v>99</v>
      </c>
      <c r="AW194" s="12" t="s">
        <v>32</v>
      </c>
      <c r="AX194" s="12" t="s">
        <v>77</v>
      </c>
      <c r="AY194" s="147" t="s">
        <v>154</v>
      </c>
    </row>
    <row r="195" spans="2:65" s="12" customFormat="1">
      <c r="B195" s="145"/>
      <c r="D195" s="146" t="s">
        <v>175</v>
      </c>
      <c r="E195" s="147" t="s">
        <v>1</v>
      </c>
      <c r="F195" s="148" t="s">
        <v>3285</v>
      </c>
      <c r="H195" s="149">
        <v>300</v>
      </c>
      <c r="I195" s="150"/>
      <c r="L195" s="145"/>
      <c r="M195" s="151"/>
      <c r="T195" s="152"/>
      <c r="AT195" s="147" t="s">
        <v>175</v>
      </c>
      <c r="AU195" s="147" t="s">
        <v>99</v>
      </c>
      <c r="AV195" s="12" t="s">
        <v>99</v>
      </c>
      <c r="AW195" s="12" t="s">
        <v>32</v>
      </c>
      <c r="AX195" s="12" t="s">
        <v>77</v>
      </c>
      <c r="AY195" s="147" t="s">
        <v>154</v>
      </c>
    </row>
    <row r="196" spans="2:65" s="13" customFormat="1">
      <c r="B196" s="153"/>
      <c r="D196" s="146" t="s">
        <v>175</v>
      </c>
      <c r="E196" s="154" t="s">
        <v>1</v>
      </c>
      <c r="F196" s="155" t="s">
        <v>177</v>
      </c>
      <c r="H196" s="156">
        <v>1100</v>
      </c>
      <c r="I196" s="157"/>
      <c r="L196" s="153"/>
      <c r="M196" s="158"/>
      <c r="T196" s="159"/>
      <c r="AT196" s="154" t="s">
        <v>175</v>
      </c>
      <c r="AU196" s="154" t="s">
        <v>99</v>
      </c>
      <c r="AV196" s="13" t="s">
        <v>161</v>
      </c>
      <c r="AW196" s="13" t="s">
        <v>32</v>
      </c>
      <c r="AX196" s="13" t="s">
        <v>85</v>
      </c>
      <c r="AY196" s="154" t="s">
        <v>154</v>
      </c>
    </row>
    <row r="197" spans="2:65" s="1" customFormat="1" ht="37.950000000000003" customHeight="1">
      <c r="B197" s="201"/>
      <c r="C197" s="200" t="s">
        <v>517</v>
      </c>
      <c r="D197" s="200" t="s">
        <v>156</v>
      </c>
      <c r="E197" s="199" t="s">
        <v>3284</v>
      </c>
      <c r="F197" s="195" t="s">
        <v>3283</v>
      </c>
      <c r="G197" s="198" t="s">
        <v>256</v>
      </c>
      <c r="H197" s="197">
        <v>7600</v>
      </c>
      <c r="I197" s="137"/>
      <c r="J197" s="196">
        <f>ROUND(I197*H197,2)</f>
        <v>0</v>
      </c>
      <c r="K197" s="195" t="s">
        <v>160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1.1E-4</v>
      </c>
      <c r="R197" s="141">
        <f>Q197*H197</f>
        <v>0.83600000000000008</v>
      </c>
      <c r="S197" s="141">
        <v>0</v>
      </c>
      <c r="T197" s="142">
        <f>S197*H197</f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269</v>
      </c>
      <c r="BM197" s="143" t="s">
        <v>3282</v>
      </c>
    </row>
    <row r="198" spans="2:65" s="12" customFormat="1">
      <c r="B198" s="145"/>
      <c r="D198" s="146" t="s">
        <v>175</v>
      </c>
      <c r="E198" s="147" t="s">
        <v>1</v>
      </c>
      <c r="F198" s="148" t="s">
        <v>3281</v>
      </c>
      <c r="H198" s="149">
        <v>4600</v>
      </c>
      <c r="I198" s="150"/>
      <c r="L198" s="145"/>
      <c r="M198" s="151"/>
      <c r="T198" s="152"/>
      <c r="AT198" s="147" t="s">
        <v>175</v>
      </c>
      <c r="AU198" s="147" t="s">
        <v>99</v>
      </c>
      <c r="AV198" s="12" t="s">
        <v>99</v>
      </c>
      <c r="AW198" s="12" t="s">
        <v>32</v>
      </c>
      <c r="AX198" s="12" t="s">
        <v>77</v>
      </c>
      <c r="AY198" s="147" t="s">
        <v>154</v>
      </c>
    </row>
    <row r="199" spans="2:65" s="12" customFormat="1">
      <c r="B199" s="145"/>
      <c r="D199" s="146" t="s">
        <v>175</v>
      </c>
      <c r="E199" s="147" t="s">
        <v>1</v>
      </c>
      <c r="F199" s="148" t="s">
        <v>3280</v>
      </c>
      <c r="H199" s="149">
        <v>3000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3" customFormat="1">
      <c r="B200" s="153"/>
      <c r="D200" s="146" t="s">
        <v>175</v>
      </c>
      <c r="E200" s="154" t="s">
        <v>1</v>
      </c>
      <c r="F200" s="155" t="s">
        <v>177</v>
      </c>
      <c r="H200" s="156">
        <v>7600</v>
      </c>
      <c r="I200" s="157"/>
      <c r="L200" s="153"/>
      <c r="M200" s="158"/>
      <c r="T200" s="159"/>
      <c r="AT200" s="154" t="s">
        <v>175</v>
      </c>
      <c r="AU200" s="154" t="s">
        <v>99</v>
      </c>
      <c r="AV200" s="13" t="s">
        <v>161</v>
      </c>
      <c r="AW200" s="13" t="s">
        <v>32</v>
      </c>
      <c r="AX200" s="13" t="s">
        <v>85</v>
      </c>
      <c r="AY200" s="154" t="s">
        <v>154</v>
      </c>
    </row>
    <row r="201" spans="2:65" s="1" customFormat="1" ht="37.950000000000003" customHeight="1">
      <c r="B201" s="201"/>
      <c r="C201" s="200" t="s">
        <v>521</v>
      </c>
      <c r="D201" s="200" t="s">
        <v>156</v>
      </c>
      <c r="E201" s="199" t="s">
        <v>3279</v>
      </c>
      <c r="F201" s="195" t="s">
        <v>3278</v>
      </c>
      <c r="G201" s="198" t="s">
        <v>256</v>
      </c>
      <c r="H201" s="197">
        <v>170</v>
      </c>
      <c r="I201" s="137"/>
      <c r="J201" s="196">
        <f>ROUND(I201*H201,2)</f>
        <v>0</v>
      </c>
      <c r="K201" s="195" t="s">
        <v>160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1.1E-4</v>
      </c>
      <c r="R201" s="141">
        <f>Q201*H201</f>
        <v>1.8700000000000001E-2</v>
      </c>
      <c r="S201" s="141">
        <v>0</v>
      </c>
      <c r="T201" s="142">
        <f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99</v>
      </c>
      <c r="BK201" s="144">
        <f>ROUND(I201*H201,2)</f>
        <v>0</v>
      </c>
      <c r="BL201" s="17" t="s">
        <v>269</v>
      </c>
      <c r="BM201" s="143" t="s">
        <v>3277</v>
      </c>
    </row>
    <row r="202" spans="2:65" s="12" customFormat="1">
      <c r="B202" s="145"/>
      <c r="D202" s="146" t="s">
        <v>175</v>
      </c>
      <c r="E202" s="147" t="s">
        <v>1</v>
      </c>
      <c r="F202" s="148" t="s">
        <v>3276</v>
      </c>
      <c r="H202" s="149">
        <v>170</v>
      </c>
      <c r="I202" s="150"/>
      <c r="L202" s="145"/>
      <c r="M202" s="151"/>
      <c r="T202" s="152"/>
      <c r="AT202" s="147" t="s">
        <v>175</v>
      </c>
      <c r="AU202" s="147" t="s">
        <v>99</v>
      </c>
      <c r="AV202" s="12" t="s">
        <v>99</v>
      </c>
      <c r="AW202" s="12" t="s">
        <v>32</v>
      </c>
      <c r="AX202" s="12" t="s">
        <v>85</v>
      </c>
      <c r="AY202" s="147" t="s">
        <v>154</v>
      </c>
    </row>
    <row r="203" spans="2:65" s="1" customFormat="1" ht="37.950000000000003" customHeight="1">
      <c r="B203" s="201"/>
      <c r="C203" s="200" t="s">
        <v>525</v>
      </c>
      <c r="D203" s="200" t="s">
        <v>156</v>
      </c>
      <c r="E203" s="199" t="s">
        <v>3275</v>
      </c>
      <c r="F203" s="195" t="s">
        <v>3274</v>
      </c>
      <c r="G203" s="198" t="s">
        <v>169</v>
      </c>
      <c r="H203" s="197">
        <v>1300</v>
      </c>
      <c r="I203" s="137"/>
      <c r="J203" s="196">
        <f>ROUND(I203*H203,2)</f>
        <v>0</v>
      </c>
      <c r="K203" s="195" t="s">
        <v>160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1.2099999999999999E-3</v>
      </c>
      <c r="R203" s="141">
        <f>Q203*H203</f>
        <v>1.573</v>
      </c>
      <c r="S203" s="141">
        <v>0</v>
      </c>
      <c r="T203" s="142">
        <f>S203*H203</f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269</v>
      </c>
      <c r="BM203" s="143" t="s">
        <v>3273</v>
      </c>
    </row>
    <row r="204" spans="2:65" s="1" customFormat="1" ht="24.15" customHeight="1">
      <c r="B204" s="201"/>
      <c r="C204" s="200" t="s">
        <v>529</v>
      </c>
      <c r="D204" s="200" t="s">
        <v>156</v>
      </c>
      <c r="E204" s="199" t="s">
        <v>3272</v>
      </c>
      <c r="F204" s="195" t="s">
        <v>3271</v>
      </c>
      <c r="G204" s="198" t="s">
        <v>256</v>
      </c>
      <c r="H204" s="197">
        <v>1300</v>
      </c>
      <c r="I204" s="137"/>
      <c r="J204" s="196">
        <f>ROUND(I204*H204,2)</f>
        <v>0</v>
      </c>
      <c r="K204" s="195" t="s">
        <v>160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6.0000000000000002E-5</v>
      </c>
      <c r="R204" s="141">
        <f>Q204*H204</f>
        <v>7.8E-2</v>
      </c>
      <c r="S204" s="141">
        <v>0</v>
      </c>
      <c r="T204" s="142">
        <f>S204*H204</f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99</v>
      </c>
      <c r="BK204" s="144">
        <f>ROUND(I204*H204,2)</f>
        <v>0</v>
      </c>
      <c r="BL204" s="17" t="s">
        <v>269</v>
      </c>
      <c r="BM204" s="143" t="s">
        <v>3270</v>
      </c>
    </row>
    <row r="205" spans="2:65" s="1" customFormat="1" ht="24.15" customHeight="1">
      <c r="B205" s="201"/>
      <c r="C205" s="200" t="s">
        <v>533</v>
      </c>
      <c r="D205" s="200" t="s">
        <v>156</v>
      </c>
      <c r="E205" s="199" t="s">
        <v>3269</v>
      </c>
      <c r="F205" s="195" t="s">
        <v>3268</v>
      </c>
      <c r="G205" s="198" t="s">
        <v>256</v>
      </c>
      <c r="H205" s="197">
        <v>500</v>
      </c>
      <c r="I205" s="137"/>
      <c r="J205" s="196">
        <f>ROUND(I205*H205,2)</f>
        <v>0</v>
      </c>
      <c r="K205" s="195" t="s">
        <v>160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1E-4</v>
      </c>
      <c r="R205" s="141">
        <f>Q205*H205</f>
        <v>0.05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3267</v>
      </c>
    </row>
    <row r="206" spans="2:65" s="1" customFormat="1" ht="24.15" customHeight="1">
      <c r="B206" s="201"/>
      <c r="C206" s="200" t="s">
        <v>537</v>
      </c>
      <c r="D206" s="200" t="s">
        <v>156</v>
      </c>
      <c r="E206" s="199" t="s">
        <v>3266</v>
      </c>
      <c r="F206" s="195" t="s">
        <v>3265</v>
      </c>
      <c r="G206" s="198" t="s">
        <v>256</v>
      </c>
      <c r="H206" s="197">
        <v>130</v>
      </c>
      <c r="I206" s="137"/>
      <c r="J206" s="196">
        <f>ROUND(I206*H206,2)</f>
        <v>0</v>
      </c>
      <c r="K206" s="195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6.0000000000000002E-5</v>
      </c>
      <c r="R206" s="141">
        <f>Q206*H206</f>
        <v>7.8000000000000005E-3</v>
      </c>
      <c r="S206" s="141">
        <v>0</v>
      </c>
      <c r="T206" s="142">
        <f>S206*H206</f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269</v>
      </c>
      <c r="BM206" s="143" t="s">
        <v>3264</v>
      </c>
    </row>
    <row r="207" spans="2:65" s="1" customFormat="1" ht="37.950000000000003" customHeight="1">
      <c r="B207" s="201"/>
      <c r="C207" s="200" t="s">
        <v>541</v>
      </c>
      <c r="D207" s="200" t="s">
        <v>156</v>
      </c>
      <c r="E207" s="199" t="s">
        <v>3263</v>
      </c>
      <c r="F207" s="195" t="s">
        <v>3262</v>
      </c>
      <c r="G207" s="198" t="s">
        <v>256</v>
      </c>
      <c r="H207" s="197">
        <v>850</v>
      </c>
      <c r="I207" s="137"/>
      <c r="J207" s="196">
        <f>ROUND(I207*H207,2)</f>
        <v>0</v>
      </c>
      <c r="K207" s="195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1.2E-4</v>
      </c>
      <c r="R207" s="141">
        <f>Q207*H207</f>
        <v>0.10200000000000001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3261</v>
      </c>
    </row>
    <row r="208" spans="2:65" s="12" customFormat="1">
      <c r="B208" s="145"/>
      <c r="D208" s="146" t="s">
        <v>175</v>
      </c>
      <c r="E208" s="147" t="s">
        <v>1</v>
      </c>
      <c r="F208" s="148" t="s">
        <v>3260</v>
      </c>
      <c r="H208" s="149">
        <v>850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85</v>
      </c>
      <c r="AY208" s="147" t="s">
        <v>154</v>
      </c>
    </row>
    <row r="209" spans="2:65" s="1" customFormat="1" ht="33" customHeight="1">
      <c r="B209" s="201"/>
      <c r="C209" s="200" t="s">
        <v>545</v>
      </c>
      <c r="D209" s="200" t="s">
        <v>156</v>
      </c>
      <c r="E209" s="199" t="s">
        <v>3259</v>
      </c>
      <c r="F209" s="195" t="s">
        <v>3258</v>
      </c>
      <c r="G209" s="198" t="s">
        <v>159</v>
      </c>
      <c r="H209" s="197">
        <v>1</v>
      </c>
      <c r="I209" s="137"/>
      <c r="J209" s="196">
        <f t="shared" ref="J209:J216" si="40">ROUND(I209*H209,2)</f>
        <v>0</v>
      </c>
      <c r="K209" s="195" t="s">
        <v>160</v>
      </c>
      <c r="L209" s="32"/>
      <c r="M209" s="139" t="s">
        <v>1</v>
      </c>
      <c r="N209" s="140" t="s">
        <v>43</v>
      </c>
      <c r="P209" s="141">
        <f t="shared" ref="P209:P216" si="41">O209*H209</f>
        <v>0</v>
      </c>
      <c r="Q209" s="141">
        <v>4.7999999999999996E-3</v>
      </c>
      <c r="R209" s="141">
        <f t="shared" ref="R209:R216" si="42">Q209*H209</f>
        <v>4.7999999999999996E-3</v>
      </c>
      <c r="S209" s="141">
        <v>0</v>
      </c>
      <c r="T209" s="142">
        <f t="shared" ref="T209:T216" si="43">S209*H209</f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 t="shared" ref="BE209:BE216" si="44">IF(N209="základní",J209,0)</f>
        <v>0</v>
      </c>
      <c r="BF209" s="144">
        <f t="shared" ref="BF209:BF216" si="45">IF(N209="snížená",J209,0)</f>
        <v>0</v>
      </c>
      <c r="BG209" s="144">
        <f t="shared" ref="BG209:BG216" si="46">IF(N209="zákl. přenesená",J209,0)</f>
        <v>0</v>
      </c>
      <c r="BH209" s="144">
        <f t="shared" ref="BH209:BH216" si="47">IF(N209="sníž. přenesená",J209,0)</f>
        <v>0</v>
      </c>
      <c r="BI209" s="144">
        <f t="shared" ref="BI209:BI216" si="48">IF(N209="nulová",J209,0)</f>
        <v>0</v>
      </c>
      <c r="BJ209" s="17" t="s">
        <v>99</v>
      </c>
      <c r="BK209" s="144">
        <f t="shared" ref="BK209:BK216" si="49">ROUND(I209*H209,2)</f>
        <v>0</v>
      </c>
      <c r="BL209" s="17" t="s">
        <v>269</v>
      </c>
      <c r="BM209" s="143" t="s">
        <v>3257</v>
      </c>
    </row>
    <row r="210" spans="2:65" s="1" customFormat="1" ht="33" customHeight="1">
      <c r="B210" s="201"/>
      <c r="C210" s="200" t="s">
        <v>550</v>
      </c>
      <c r="D210" s="200" t="s">
        <v>156</v>
      </c>
      <c r="E210" s="199" t="s">
        <v>3256</v>
      </c>
      <c r="F210" s="195" t="s">
        <v>3255</v>
      </c>
      <c r="G210" s="198" t="s">
        <v>159</v>
      </c>
      <c r="H210" s="197">
        <v>2</v>
      </c>
      <c r="I210" s="137"/>
      <c r="J210" s="196">
        <f t="shared" si="40"/>
        <v>0</v>
      </c>
      <c r="K210" s="195" t="s">
        <v>160</v>
      </c>
      <c r="L210" s="32"/>
      <c r="M210" s="139" t="s">
        <v>1</v>
      </c>
      <c r="N210" s="140" t="s">
        <v>43</v>
      </c>
      <c r="P210" s="141">
        <f t="shared" si="41"/>
        <v>0</v>
      </c>
      <c r="Q210" s="141">
        <v>4.8999999999999998E-3</v>
      </c>
      <c r="R210" s="141">
        <f t="shared" si="42"/>
        <v>9.7999999999999997E-3</v>
      </c>
      <c r="S210" s="141">
        <v>0</v>
      </c>
      <c r="T210" s="142">
        <f t="shared" si="43"/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7" t="s">
        <v>99</v>
      </c>
      <c r="BK210" s="144">
        <f t="shared" si="49"/>
        <v>0</v>
      </c>
      <c r="BL210" s="17" t="s">
        <v>269</v>
      </c>
      <c r="BM210" s="143" t="s">
        <v>3254</v>
      </c>
    </row>
    <row r="211" spans="2:65" s="1" customFormat="1" ht="33" customHeight="1">
      <c r="B211" s="201"/>
      <c r="C211" s="200" t="s">
        <v>555</v>
      </c>
      <c r="D211" s="200" t="s">
        <v>156</v>
      </c>
      <c r="E211" s="199" t="s">
        <v>3253</v>
      </c>
      <c r="F211" s="195" t="s">
        <v>3252</v>
      </c>
      <c r="G211" s="198" t="s">
        <v>159</v>
      </c>
      <c r="H211" s="197">
        <v>2</v>
      </c>
      <c r="I211" s="137"/>
      <c r="J211" s="196">
        <f t="shared" si="40"/>
        <v>0</v>
      </c>
      <c r="K211" s="195" t="s">
        <v>160</v>
      </c>
      <c r="L211" s="32"/>
      <c r="M211" s="139" t="s">
        <v>1</v>
      </c>
      <c r="N211" s="140" t="s">
        <v>43</v>
      </c>
      <c r="P211" s="141">
        <f t="shared" si="41"/>
        <v>0</v>
      </c>
      <c r="Q211" s="141">
        <v>5.4799999999999996E-3</v>
      </c>
      <c r="R211" s="141">
        <f t="shared" si="42"/>
        <v>1.0959999999999999E-2</v>
      </c>
      <c r="S211" s="141">
        <v>0</v>
      </c>
      <c r="T211" s="142">
        <f t="shared" si="43"/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7" t="s">
        <v>99</v>
      </c>
      <c r="BK211" s="144">
        <f t="shared" si="49"/>
        <v>0</v>
      </c>
      <c r="BL211" s="17" t="s">
        <v>269</v>
      </c>
      <c r="BM211" s="143" t="s">
        <v>3251</v>
      </c>
    </row>
    <row r="212" spans="2:65" s="1" customFormat="1" ht="33" customHeight="1">
      <c r="B212" s="201"/>
      <c r="C212" s="200" t="s">
        <v>559</v>
      </c>
      <c r="D212" s="200" t="s">
        <v>156</v>
      </c>
      <c r="E212" s="199" t="s">
        <v>3250</v>
      </c>
      <c r="F212" s="195" t="s">
        <v>3249</v>
      </c>
      <c r="G212" s="198" t="s">
        <v>159</v>
      </c>
      <c r="H212" s="197">
        <v>4</v>
      </c>
      <c r="I212" s="137"/>
      <c r="J212" s="196">
        <f t="shared" si="40"/>
        <v>0</v>
      </c>
      <c r="K212" s="195" t="s">
        <v>160</v>
      </c>
      <c r="L212" s="32"/>
      <c r="M212" s="139" t="s">
        <v>1</v>
      </c>
      <c r="N212" s="140" t="s">
        <v>43</v>
      </c>
      <c r="P212" s="141">
        <f t="shared" si="41"/>
        <v>0</v>
      </c>
      <c r="Q212" s="141">
        <v>6.1000000000000004E-3</v>
      </c>
      <c r="R212" s="141">
        <f t="shared" si="42"/>
        <v>2.4400000000000002E-2</v>
      </c>
      <c r="S212" s="141">
        <v>0</v>
      </c>
      <c r="T212" s="142">
        <f t="shared" si="43"/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99</v>
      </c>
      <c r="BK212" s="144">
        <f t="shared" si="49"/>
        <v>0</v>
      </c>
      <c r="BL212" s="17" t="s">
        <v>269</v>
      </c>
      <c r="BM212" s="143" t="s">
        <v>3248</v>
      </c>
    </row>
    <row r="213" spans="2:65" s="1" customFormat="1" ht="37.950000000000003" customHeight="1">
      <c r="B213" s="201"/>
      <c r="C213" s="200" t="s">
        <v>564</v>
      </c>
      <c r="D213" s="200" t="s">
        <v>156</v>
      </c>
      <c r="E213" s="199" t="s">
        <v>3247</v>
      </c>
      <c r="F213" s="195" t="s">
        <v>3246</v>
      </c>
      <c r="G213" s="198" t="s">
        <v>159</v>
      </c>
      <c r="H213" s="197">
        <v>9</v>
      </c>
      <c r="I213" s="137"/>
      <c r="J213" s="196">
        <f t="shared" si="40"/>
        <v>0</v>
      </c>
      <c r="K213" s="195" t="s">
        <v>160</v>
      </c>
      <c r="L213" s="32"/>
      <c r="M213" s="139" t="s">
        <v>1</v>
      </c>
      <c r="N213" s="140" t="s">
        <v>43</v>
      </c>
      <c r="P213" s="141">
        <f t="shared" si="41"/>
        <v>0</v>
      </c>
      <c r="Q213" s="141">
        <v>1.32E-2</v>
      </c>
      <c r="R213" s="141">
        <f t="shared" si="42"/>
        <v>0.1188</v>
      </c>
      <c r="S213" s="141">
        <v>0</v>
      </c>
      <c r="T213" s="142">
        <f t="shared" si="43"/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99</v>
      </c>
      <c r="BK213" s="144">
        <f t="shared" si="49"/>
        <v>0</v>
      </c>
      <c r="BL213" s="17" t="s">
        <v>269</v>
      </c>
      <c r="BM213" s="143" t="s">
        <v>3245</v>
      </c>
    </row>
    <row r="214" spans="2:65" s="1" customFormat="1" ht="33" customHeight="1">
      <c r="B214" s="201"/>
      <c r="C214" s="200" t="s">
        <v>568</v>
      </c>
      <c r="D214" s="200" t="s">
        <v>156</v>
      </c>
      <c r="E214" s="199" t="s">
        <v>3244</v>
      </c>
      <c r="F214" s="195" t="s">
        <v>3243</v>
      </c>
      <c r="G214" s="198" t="s">
        <v>159</v>
      </c>
      <c r="H214" s="197">
        <v>130</v>
      </c>
      <c r="I214" s="137"/>
      <c r="J214" s="196">
        <f t="shared" si="40"/>
        <v>0</v>
      </c>
      <c r="K214" s="195" t="s">
        <v>160</v>
      </c>
      <c r="L214" s="32"/>
      <c r="M214" s="139" t="s">
        <v>1</v>
      </c>
      <c r="N214" s="140" t="s">
        <v>43</v>
      </c>
      <c r="P214" s="141">
        <f t="shared" si="41"/>
        <v>0</v>
      </c>
      <c r="Q214" s="141">
        <v>6.9999999999999994E-5</v>
      </c>
      <c r="R214" s="141">
        <f t="shared" si="42"/>
        <v>9.0999999999999987E-3</v>
      </c>
      <c r="S214" s="141">
        <v>0</v>
      </c>
      <c r="T214" s="142">
        <f t="shared" si="43"/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7" t="s">
        <v>99</v>
      </c>
      <c r="BK214" s="144">
        <f t="shared" si="49"/>
        <v>0</v>
      </c>
      <c r="BL214" s="17" t="s">
        <v>269</v>
      </c>
      <c r="BM214" s="143" t="s">
        <v>3242</v>
      </c>
    </row>
    <row r="215" spans="2:65" s="1" customFormat="1" ht="33" customHeight="1">
      <c r="B215" s="201"/>
      <c r="C215" s="200" t="s">
        <v>598</v>
      </c>
      <c r="D215" s="200" t="s">
        <v>156</v>
      </c>
      <c r="E215" s="199" t="s">
        <v>3241</v>
      </c>
      <c r="F215" s="195" t="s">
        <v>3240</v>
      </c>
      <c r="G215" s="198" t="s">
        <v>159</v>
      </c>
      <c r="H215" s="197">
        <v>14</v>
      </c>
      <c r="I215" s="137"/>
      <c r="J215" s="196">
        <f t="shared" si="40"/>
        <v>0</v>
      </c>
      <c r="K215" s="195" t="s">
        <v>160</v>
      </c>
      <c r="L215" s="32"/>
      <c r="M215" s="139" t="s">
        <v>1</v>
      </c>
      <c r="N215" s="140" t="s">
        <v>43</v>
      </c>
      <c r="P215" s="141">
        <f t="shared" si="41"/>
        <v>0</v>
      </c>
      <c r="Q215" s="141">
        <v>6.9999999999999994E-5</v>
      </c>
      <c r="R215" s="141">
        <f t="shared" si="42"/>
        <v>9.7999999999999997E-4</v>
      </c>
      <c r="S215" s="141">
        <v>0</v>
      </c>
      <c r="T215" s="142">
        <f t="shared" si="43"/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7" t="s">
        <v>99</v>
      </c>
      <c r="BK215" s="144">
        <f t="shared" si="49"/>
        <v>0</v>
      </c>
      <c r="BL215" s="17" t="s">
        <v>269</v>
      </c>
      <c r="BM215" s="143" t="s">
        <v>3239</v>
      </c>
    </row>
    <row r="216" spans="2:65" s="1" customFormat="1" ht="44.25" customHeight="1">
      <c r="B216" s="201"/>
      <c r="C216" s="200" t="s">
        <v>602</v>
      </c>
      <c r="D216" s="200" t="s">
        <v>156</v>
      </c>
      <c r="E216" s="199" t="s">
        <v>3238</v>
      </c>
      <c r="F216" s="195" t="s">
        <v>3237</v>
      </c>
      <c r="G216" s="198" t="s">
        <v>225</v>
      </c>
      <c r="H216" s="197">
        <v>3.2970000000000002</v>
      </c>
      <c r="I216" s="137"/>
      <c r="J216" s="196">
        <f t="shared" si="40"/>
        <v>0</v>
      </c>
      <c r="K216" s="195" t="s">
        <v>160</v>
      </c>
      <c r="L216" s="32"/>
      <c r="M216" s="139" t="s">
        <v>1</v>
      </c>
      <c r="N216" s="140" t="s">
        <v>43</v>
      </c>
      <c r="P216" s="141">
        <f t="shared" si="41"/>
        <v>0</v>
      </c>
      <c r="Q216" s="141">
        <v>0</v>
      </c>
      <c r="R216" s="141">
        <f t="shared" si="42"/>
        <v>0</v>
      </c>
      <c r="S216" s="141">
        <v>0</v>
      </c>
      <c r="T216" s="142">
        <f t="shared" si="43"/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 t="shared" si="44"/>
        <v>0</v>
      </c>
      <c r="BF216" s="144">
        <f t="shared" si="45"/>
        <v>0</v>
      </c>
      <c r="BG216" s="144">
        <f t="shared" si="46"/>
        <v>0</v>
      </c>
      <c r="BH216" s="144">
        <f t="shared" si="47"/>
        <v>0</v>
      </c>
      <c r="BI216" s="144">
        <f t="shared" si="48"/>
        <v>0</v>
      </c>
      <c r="BJ216" s="17" t="s">
        <v>99</v>
      </c>
      <c r="BK216" s="144">
        <f t="shared" si="49"/>
        <v>0</v>
      </c>
      <c r="BL216" s="17" t="s">
        <v>269</v>
      </c>
      <c r="BM216" s="143" t="s">
        <v>3236</v>
      </c>
    </row>
    <row r="217" spans="2:65" s="11" customFormat="1" ht="25.95" customHeight="1">
      <c r="B217" s="120"/>
      <c r="D217" s="121" t="s">
        <v>76</v>
      </c>
      <c r="E217" s="122" t="s">
        <v>2845</v>
      </c>
      <c r="F217" s="122" t="s">
        <v>2844</v>
      </c>
      <c r="I217" s="123"/>
      <c r="J217" s="124">
        <f>BK217</f>
        <v>0</v>
      </c>
      <c r="L217" s="120"/>
      <c r="M217" s="125"/>
      <c r="P217" s="126">
        <f>P218</f>
        <v>0</v>
      </c>
      <c r="R217" s="126">
        <f>R218</f>
        <v>0</v>
      </c>
      <c r="T217" s="127">
        <f>T218</f>
        <v>0</v>
      </c>
      <c r="AR217" s="121" t="s">
        <v>161</v>
      </c>
      <c r="AT217" s="128" t="s">
        <v>76</v>
      </c>
      <c r="AU217" s="128" t="s">
        <v>77</v>
      </c>
      <c r="AY217" s="121" t="s">
        <v>154</v>
      </c>
      <c r="BK217" s="129">
        <f>BK218</f>
        <v>0</v>
      </c>
    </row>
    <row r="218" spans="2:65" s="1" customFormat="1" ht="24.15" customHeight="1">
      <c r="B218" s="201"/>
      <c r="C218" s="200" t="s">
        <v>607</v>
      </c>
      <c r="D218" s="200" t="s">
        <v>156</v>
      </c>
      <c r="E218" s="199" t="s">
        <v>2843</v>
      </c>
      <c r="F218" s="195" t="s">
        <v>2842</v>
      </c>
      <c r="G218" s="198" t="s">
        <v>2841</v>
      </c>
      <c r="H218" s="197">
        <v>30</v>
      </c>
      <c r="I218" s="137"/>
      <c r="J218" s="196">
        <f>ROUND(I218*H218,2)</f>
        <v>0</v>
      </c>
      <c r="K218" s="195" t="s">
        <v>160</v>
      </c>
      <c r="L218" s="32"/>
      <c r="M218" s="190" t="s">
        <v>1</v>
      </c>
      <c r="N218" s="191" t="s">
        <v>43</v>
      </c>
      <c r="O218" s="192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AR218" s="143" t="s">
        <v>2840</v>
      </c>
      <c r="AT218" s="143" t="s">
        <v>156</v>
      </c>
      <c r="AU218" s="143" t="s">
        <v>85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2840</v>
      </c>
      <c r="BM218" s="143" t="s">
        <v>3235</v>
      </c>
    </row>
    <row r="219" spans="2:65" s="1" customFormat="1" ht="6.9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autoFilter ref="C122:K218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9BF3-FB75-4B86-BB0B-10498AC8C726}">
  <sheetPr>
    <pageSetUpPr fitToPage="1"/>
  </sheetPr>
  <dimension ref="B2:BM182"/>
  <sheetViews>
    <sheetView showGridLines="0" workbookViewId="0">
      <selection activeCell="F234" sqref="F23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>
      <c r="L2" s="336" t="s">
        <v>3234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3656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3232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3655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05"/>
      <c r="G18" s="305"/>
      <c r="H18" s="305"/>
      <c r="I18" s="27" t="s">
        <v>27</v>
      </c>
      <c r="J18" s="28" t="s">
        <v>29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ROUND((SUM(BE119:BE181)),  2)</f>
        <v>0</v>
      </c>
      <c r="I33" s="92">
        <v>0.21</v>
      </c>
      <c r="J33" s="91">
        <f>ROUND(((SUM(BE119:BE181))*I33),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ROUND((SUM(BF119:BF181)),  2)</f>
        <v>0</v>
      </c>
      <c r="I34" s="92">
        <v>0.15</v>
      </c>
      <c r="J34" s="91">
        <f>ROUND(((SUM(BF119:BF181))*I34),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ROUND((SUM(BG119:BG181)),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ROUND((SUM(BH119:BH181)),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ROUND((SUM(BI119:BI181)),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Objekt A - c - Vzduchotechnika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95" customHeight="1">
      <c r="B98" s="108"/>
      <c r="D98" s="109" t="s">
        <v>127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" customHeight="1">
      <c r="B99" s="104"/>
      <c r="D99" s="105" t="s">
        <v>3220</v>
      </c>
      <c r="E99" s="106"/>
      <c r="F99" s="106"/>
      <c r="G99" s="106"/>
      <c r="H99" s="106"/>
      <c r="I99" s="106"/>
      <c r="J99" s="107">
        <f>J180</f>
        <v>0</v>
      </c>
      <c r="L99" s="104"/>
    </row>
    <row r="100" spans="2:12" s="1" customFormat="1" ht="21.75" customHeight="1">
      <c r="B100" s="32"/>
      <c r="L100" s="32"/>
    </row>
    <row r="101" spans="2:12" s="1" customFormat="1" ht="6.9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" customHeight="1">
      <c r="B106" s="32"/>
      <c r="C106" s="21" t="s">
        <v>139</v>
      </c>
      <c r="L106" s="32"/>
    </row>
    <row r="107" spans="2:12" s="1" customFormat="1" ht="6.9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3" t="str">
        <f>E7</f>
        <v>Rozvoj komunitních sociálních služeb DOZP v lokalitě Jičín - aktualizace PD - změna PD 11/2022</v>
      </c>
      <c r="F109" s="334"/>
      <c r="G109" s="334"/>
      <c r="H109" s="3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323" t="str">
        <f>E9</f>
        <v>Objekt A - c - Vzduchotechnika</v>
      </c>
      <c r="F111" s="332"/>
      <c r="G111" s="332"/>
      <c r="H111" s="332"/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" customHeight="1">
      <c r="B114" s="32"/>
      <c r="L114" s="32"/>
    </row>
    <row r="115" spans="2:65" s="1" customFormat="1" ht="15.15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15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5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P120+P180</f>
        <v>0</v>
      </c>
      <c r="Q119" s="53"/>
      <c r="R119" s="117">
        <f>R120+R180</f>
        <v>1.1534599999999999</v>
      </c>
      <c r="S119" s="53"/>
      <c r="T119" s="118">
        <f>T120+T180</f>
        <v>0</v>
      </c>
      <c r="AT119" s="17" t="s">
        <v>76</v>
      </c>
      <c r="AU119" s="17" t="s">
        <v>110</v>
      </c>
      <c r="BK119" s="119">
        <f>BK120+BK180</f>
        <v>0</v>
      </c>
    </row>
    <row r="120" spans="2:65" s="11" customFormat="1" ht="25.95" customHeight="1">
      <c r="B120" s="120"/>
      <c r="D120" s="121" t="s">
        <v>76</v>
      </c>
      <c r="E120" s="122" t="s">
        <v>712</v>
      </c>
      <c r="F120" s="122" t="s">
        <v>713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1.1534599999999999</v>
      </c>
      <c r="T120" s="127">
        <f>T121</f>
        <v>0</v>
      </c>
      <c r="AR120" s="121" t="s">
        <v>99</v>
      </c>
      <c r="AT120" s="128" t="s">
        <v>76</v>
      </c>
      <c r="AU120" s="128" t="s">
        <v>77</v>
      </c>
      <c r="AY120" s="121" t="s">
        <v>154</v>
      </c>
      <c r="BK120" s="129">
        <f>BK121</f>
        <v>0</v>
      </c>
    </row>
    <row r="121" spans="2:65" s="11" customFormat="1" ht="22.95" customHeight="1">
      <c r="B121" s="120"/>
      <c r="D121" s="121" t="s">
        <v>76</v>
      </c>
      <c r="E121" s="130" t="s">
        <v>1076</v>
      </c>
      <c r="F121" s="130" t="s">
        <v>1077</v>
      </c>
      <c r="I121" s="123"/>
      <c r="J121" s="131">
        <f>BK121</f>
        <v>0</v>
      </c>
      <c r="L121" s="120"/>
      <c r="M121" s="125"/>
      <c r="P121" s="126">
        <f>SUM(P122:P179)</f>
        <v>0</v>
      </c>
      <c r="R121" s="126">
        <f>SUM(R122:R179)</f>
        <v>1.1534599999999999</v>
      </c>
      <c r="T121" s="127">
        <f>SUM(T122:T179)</f>
        <v>0</v>
      </c>
      <c r="AR121" s="121" t="s">
        <v>99</v>
      </c>
      <c r="AT121" s="128" t="s">
        <v>76</v>
      </c>
      <c r="AU121" s="128" t="s">
        <v>85</v>
      </c>
      <c r="AY121" s="121" t="s">
        <v>154</v>
      </c>
      <c r="BK121" s="129">
        <f>SUM(BK122:BK179)</f>
        <v>0</v>
      </c>
    </row>
    <row r="122" spans="2:65" s="1" customFormat="1" ht="33" customHeight="1">
      <c r="B122" s="201"/>
      <c r="C122" s="200" t="s">
        <v>85</v>
      </c>
      <c r="D122" s="200" t="s">
        <v>156</v>
      </c>
      <c r="E122" s="199" t="s">
        <v>3654</v>
      </c>
      <c r="F122" s="195" t="s">
        <v>3653</v>
      </c>
      <c r="G122" s="198" t="s">
        <v>159</v>
      </c>
      <c r="H122" s="197">
        <v>3</v>
      </c>
      <c r="I122" s="137"/>
      <c r="J122" s="196">
        <f t="shared" ref="J122:J148" si="0">ROUND(I122*H122,2)</f>
        <v>0</v>
      </c>
      <c r="K122" s="195" t="s">
        <v>160</v>
      </c>
      <c r="L122" s="32"/>
      <c r="M122" s="139" t="s">
        <v>1</v>
      </c>
      <c r="N122" s="140" t="s">
        <v>43</v>
      </c>
      <c r="P122" s="141">
        <f t="shared" ref="P122:P148" si="1">O122*H122</f>
        <v>0</v>
      </c>
      <c r="Q122" s="141">
        <v>0</v>
      </c>
      <c r="R122" s="141">
        <f t="shared" ref="R122:R148" si="2">Q122*H122</f>
        <v>0</v>
      </c>
      <c r="S122" s="141">
        <v>0</v>
      </c>
      <c r="T122" s="142">
        <f t="shared" ref="T122:T148" si="3">S122*H122</f>
        <v>0</v>
      </c>
      <c r="AR122" s="143" t="s">
        <v>269</v>
      </c>
      <c r="AT122" s="143" t="s">
        <v>156</v>
      </c>
      <c r="AU122" s="143" t="s">
        <v>99</v>
      </c>
      <c r="AY122" s="17" t="s">
        <v>154</v>
      </c>
      <c r="BE122" s="144">
        <f t="shared" ref="BE122:BE148" si="4">IF(N122="základní",J122,0)</f>
        <v>0</v>
      </c>
      <c r="BF122" s="144">
        <f t="shared" ref="BF122:BF148" si="5">IF(N122="snížená",J122,0)</f>
        <v>0</v>
      </c>
      <c r="BG122" s="144">
        <f t="shared" ref="BG122:BG148" si="6">IF(N122="zákl. přenesená",J122,0)</f>
        <v>0</v>
      </c>
      <c r="BH122" s="144">
        <f t="shared" ref="BH122:BH148" si="7">IF(N122="sníž. přenesená",J122,0)</f>
        <v>0</v>
      </c>
      <c r="BI122" s="144">
        <f t="shared" ref="BI122:BI148" si="8">IF(N122="nulová",J122,0)</f>
        <v>0</v>
      </c>
      <c r="BJ122" s="17" t="s">
        <v>99</v>
      </c>
      <c r="BK122" s="144">
        <f t="shared" ref="BK122:BK148" si="9">ROUND(I122*H122,2)</f>
        <v>0</v>
      </c>
      <c r="BL122" s="17" t="s">
        <v>269</v>
      </c>
      <c r="BM122" s="143" t="s">
        <v>3652</v>
      </c>
    </row>
    <row r="123" spans="2:65" s="1" customFormat="1" ht="24.15" customHeight="1">
      <c r="B123" s="201"/>
      <c r="C123" s="207" t="s">
        <v>99</v>
      </c>
      <c r="D123" s="207" t="s">
        <v>270</v>
      </c>
      <c r="E123" s="206" t="s">
        <v>3651</v>
      </c>
      <c r="F123" s="202" t="s">
        <v>3650</v>
      </c>
      <c r="G123" s="205" t="s">
        <v>159</v>
      </c>
      <c r="H123" s="204">
        <v>3</v>
      </c>
      <c r="I123" s="165"/>
      <c r="J123" s="203">
        <f t="shared" si="0"/>
        <v>0</v>
      </c>
      <c r="K123" s="202" t="s">
        <v>160</v>
      </c>
      <c r="L123" s="167"/>
      <c r="M123" s="168" t="s">
        <v>1</v>
      </c>
      <c r="N123" s="169" t="s">
        <v>43</v>
      </c>
      <c r="P123" s="141">
        <f t="shared" si="1"/>
        <v>0</v>
      </c>
      <c r="Q123" s="141">
        <v>8.9999999999999998E-4</v>
      </c>
      <c r="R123" s="141">
        <f t="shared" si="2"/>
        <v>2.7000000000000001E-3</v>
      </c>
      <c r="S123" s="141">
        <v>0</v>
      </c>
      <c r="T123" s="142">
        <f t="shared" si="3"/>
        <v>0</v>
      </c>
      <c r="AR123" s="143" t="s">
        <v>355</v>
      </c>
      <c r="AT123" s="143" t="s">
        <v>270</v>
      </c>
      <c r="AU123" s="143" t="s">
        <v>99</v>
      </c>
      <c r="AY123" s="17" t="s">
        <v>154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99</v>
      </c>
      <c r="BK123" s="144">
        <f t="shared" si="9"/>
        <v>0</v>
      </c>
      <c r="BL123" s="17" t="s">
        <v>269</v>
      </c>
      <c r="BM123" s="143" t="s">
        <v>3649</v>
      </c>
    </row>
    <row r="124" spans="2:65" s="1" customFormat="1" ht="24.15" customHeight="1">
      <c r="B124" s="201"/>
      <c r="C124" s="200" t="s">
        <v>166</v>
      </c>
      <c r="D124" s="200" t="s">
        <v>156</v>
      </c>
      <c r="E124" s="199" t="s">
        <v>3648</v>
      </c>
      <c r="F124" s="195" t="s">
        <v>3647</v>
      </c>
      <c r="G124" s="198" t="s">
        <v>159</v>
      </c>
      <c r="H124" s="197">
        <v>3</v>
      </c>
      <c r="I124" s="137"/>
      <c r="J124" s="196">
        <f t="shared" si="0"/>
        <v>0</v>
      </c>
      <c r="K124" s="195" t="s">
        <v>160</v>
      </c>
      <c r="L124" s="32"/>
      <c r="M124" s="139" t="s">
        <v>1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269</v>
      </c>
      <c r="AT124" s="143" t="s">
        <v>156</v>
      </c>
      <c r="AU124" s="143" t="s">
        <v>99</v>
      </c>
      <c r="AY124" s="17" t="s">
        <v>154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99</v>
      </c>
      <c r="BK124" s="144">
        <f t="shared" si="9"/>
        <v>0</v>
      </c>
      <c r="BL124" s="17" t="s">
        <v>269</v>
      </c>
      <c r="BM124" s="143" t="s">
        <v>3646</v>
      </c>
    </row>
    <row r="125" spans="2:65" s="1" customFormat="1" ht="24.15" customHeight="1">
      <c r="B125" s="201"/>
      <c r="C125" s="207" t="s">
        <v>161</v>
      </c>
      <c r="D125" s="207" t="s">
        <v>270</v>
      </c>
      <c r="E125" s="206" t="s">
        <v>3645</v>
      </c>
      <c r="F125" s="202" t="s">
        <v>3644</v>
      </c>
      <c r="G125" s="205" t="s">
        <v>159</v>
      </c>
      <c r="H125" s="204">
        <v>1</v>
      </c>
      <c r="I125" s="165"/>
      <c r="J125" s="203">
        <f t="shared" si="0"/>
        <v>0</v>
      </c>
      <c r="K125" s="202" t="s">
        <v>160</v>
      </c>
      <c r="L125" s="167"/>
      <c r="M125" s="168" t="s">
        <v>1</v>
      </c>
      <c r="N125" s="169" t="s">
        <v>43</v>
      </c>
      <c r="P125" s="141">
        <f t="shared" si="1"/>
        <v>0</v>
      </c>
      <c r="Q125" s="141">
        <v>2E-3</v>
      </c>
      <c r="R125" s="141">
        <f t="shared" si="2"/>
        <v>2E-3</v>
      </c>
      <c r="S125" s="141">
        <v>0</v>
      </c>
      <c r="T125" s="142">
        <f t="shared" si="3"/>
        <v>0</v>
      </c>
      <c r="AR125" s="143" t="s">
        <v>355</v>
      </c>
      <c r="AT125" s="143" t="s">
        <v>270</v>
      </c>
      <c r="AU125" s="143" t="s">
        <v>99</v>
      </c>
      <c r="AY125" s="17" t="s">
        <v>154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99</v>
      </c>
      <c r="BK125" s="144">
        <f t="shared" si="9"/>
        <v>0</v>
      </c>
      <c r="BL125" s="17" t="s">
        <v>269</v>
      </c>
      <c r="BM125" s="143" t="s">
        <v>3643</v>
      </c>
    </row>
    <row r="126" spans="2:65" s="1" customFormat="1" ht="24.15" customHeight="1">
      <c r="B126" s="201"/>
      <c r="C126" s="207" t="s">
        <v>203</v>
      </c>
      <c r="D126" s="207" t="s">
        <v>270</v>
      </c>
      <c r="E126" s="206" t="s">
        <v>3642</v>
      </c>
      <c r="F126" s="202" t="s">
        <v>3641</v>
      </c>
      <c r="G126" s="205" t="s">
        <v>159</v>
      </c>
      <c r="H126" s="204">
        <v>2</v>
      </c>
      <c r="I126" s="165"/>
      <c r="J126" s="203">
        <f t="shared" si="0"/>
        <v>0</v>
      </c>
      <c r="K126" s="202" t="s">
        <v>160</v>
      </c>
      <c r="L126" s="167"/>
      <c r="M126" s="168" t="s">
        <v>1</v>
      </c>
      <c r="N126" s="169" t="s">
        <v>43</v>
      </c>
      <c r="P126" s="141">
        <f t="shared" si="1"/>
        <v>0</v>
      </c>
      <c r="Q126" s="141">
        <v>2E-3</v>
      </c>
      <c r="R126" s="141">
        <f t="shared" si="2"/>
        <v>4.0000000000000001E-3</v>
      </c>
      <c r="S126" s="141">
        <v>0</v>
      </c>
      <c r="T126" s="142">
        <f t="shared" si="3"/>
        <v>0</v>
      </c>
      <c r="AR126" s="143" t="s">
        <v>355</v>
      </c>
      <c r="AT126" s="143" t="s">
        <v>270</v>
      </c>
      <c r="AU126" s="143" t="s">
        <v>99</v>
      </c>
      <c r="AY126" s="17" t="s">
        <v>154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99</v>
      </c>
      <c r="BK126" s="144">
        <f t="shared" si="9"/>
        <v>0</v>
      </c>
      <c r="BL126" s="17" t="s">
        <v>269</v>
      </c>
      <c r="BM126" s="143" t="s">
        <v>3640</v>
      </c>
    </row>
    <row r="127" spans="2:65" s="1" customFormat="1" ht="24.15" customHeight="1">
      <c r="B127" s="201"/>
      <c r="C127" s="200" t="s">
        <v>209</v>
      </c>
      <c r="D127" s="200" t="s">
        <v>156</v>
      </c>
      <c r="E127" s="199" t="s">
        <v>3639</v>
      </c>
      <c r="F127" s="195" t="s">
        <v>3638</v>
      </c>
      <c r="G127" s="198" t="s">
        <v>159</v>
      </c>
      <c r="H127" s="197">
        <v>20</v>
      </c>
      <c r="I127" s="137"/>
      <c r="J127" s="196">
        <f t="shared" si="0"/>
        <v>0</v>
      </c>
      <c r="K127" s="195" t="s">
        <v>160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99</v>
      </c>
      <c r="BK127" s="144">
        <f t="shared" si="9"/>
        <v>0</v>
      </c>
      <c r="BL127" s="17" t="s">
        <v>269</v>
      </c>
      <c r="BM127" s="143" t="s">
        <v>3637</v>
      </c>
    </row>
    <row r="128" spans="2:65" s="1" customFormat="1" ht="24.15" customHeight="1">
      <c r="B128" s="201"/>
      <c r="C128" s="207" t="s">
        <v>215</v>
      </c>
      <c r="D128" s="207" t="s">
        <v>270</v>
      </c>
      <c r="E128" s="206" t="s">
        <v>3636</v>
      </c>
      <c r="F128" s="202" t="s">
        <v>3635</v>
      </c>
      <c r="G128" s="205" t="s">
        <v>159</v>
      </c>
      <c r="H128" s="204">
        <v>20</v>
      </c>
      <c r="I128" s="165"/>
      <c r="J128" s="203">
        <f t="shared" si="0"/>
        <v>0</v>
      </c>
      <c r="K128" s="202" t="s">
        <v>160</v>
      </c>
      <c r="L128" s="167"/>
      <c r="M128" s="168" t="s">
        <v>1</v>
      </c>
      <c r="N128" s="169" t="s">
        <v>43</v>
      </c>
      <c r="P128" s="141">
        <f t="shared" si="1"/>
        <v>0</v>
      </c>
      <c r="Q128" s="141">
        <v>2.0000000000000001E-4</v>
      </c>
      <c r="R128" s="141">
        <f t="shared" si="2"/>
        <v>4.0000000000000001E-3</v>
      </c>
      <c r="S128" s="141">
        <v>0</v>
      </c>
      <c r="T128" s="142">
        <f t="shared" si="3"/>
        <v>0</v>
      </c>
      <c r="AR128" s="143" t="s">
        <v>355</v>
      </c>
      <c r="AT128" s="143" t="s">
        <v>270</v>
      </c>
      <c r="AU128" s="143" t="s">
        <v>99</v>
      </c>
      <c r="AY128" s="17" t="s">
        <v>154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99</v>
      </c>
      <c r="BK128" s="144">
        <f t="shared" si="9"/>
        <v>0</v>
      </c>
      <c r="BL128" s="17" t="s">
        <v>269</v>
      </c>
      <c r="BM128" s="143" t="s">
        <v>3634</v>
      </c>
    </row>
    <row r="129" spans="2:65" s="1" customFormat="1" ht="33" customHeight="1">
      <c r="B129" s="201"/>
      <c r="C129" s="200" t="s">
        <v>222</v>
      </c>
      <c r="D129" s="200" t="s">
        <v>156</v>
      </c>
      <c r="E129" s="199" t="s">
        <v>3633</v>
      </c>
      <c r="F129" s="195" t="s">
        <v>3632</v>
      </c>
      <c r="G129" s="198" t="s">
        <v>159</v>
      </c>
      <c r="H129" s="197">
        <v>12</v>
      </c>
      <c r="I129" s="137"/>
      <c r="J129" s="196">
        <f t="shared" si="0"/>
        <v>0</v>
      </c>
      <c r="K129" s="195" t="s">
        <v>160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99</v>
      </c>
      <c r="BK129" s="144">
        <f t="shared" si="9"/>
        <v>0</v>
      </c>
      <c r="BL129" s="17" t="s">
        <v>269</v>
      </c>
      <c r="BM129" s="143" t="s">
        <v>3631</v>
      </c>
    </row>
    <row r="130" spans="2:65" s="1" customFormat="1" ht="24.15" customHeight="1">
      <c r="B130" s="201"/>
      <c r="C130" s="207" t="s">
        <v>233</v>
      </c>
      <c r="D130" s="207" t="s">
        <v>270</v>
      </c>
      <c r="E130" s="206" t="s">
        <v>3630</v>
      </c>
      <c r="F130" s="202" t="s">
        <v>3629</v>
      </c>
      <c r="G130" s="205" t="s">
        <v>159</v>
      </c>
      <c r="H130" s="204">
        <v>12</v>
      </c>
      <c r="I130" s="165"/>
      <c r="J130" s="203">
        <f t="shared" si="0"/>
        <v>0</v>
      </c>
      <c r="K130" s="202" t="s">
        <v>160</v>
      </c>
      <c r="L130" s="167"/>
      <c r="M130" s="168" t="s">
        <v>1</v>
      </c>
      <c r="N130" s="169" t="s">
        <v>43</v>
      </c>
      <c r="P130" s="141">
        <f t="shared" si="1"/>
        <v>0</v>
      </c>
      <c r="Q130" s="141">
        <v>2.0000000000000001E-4</v>
      </c>
      <c r="R130" s="141">
        <f t="shared" si="2"/>
        <v>2.4000000000000002E-3</v>
      </c>
      <c r="S130" s="141">
        <v>0</v>
      </c>
      <c r="T130" s="142">
        <f t="shared" si="3"/>
        <v>0</v>
      </c>
      <c r="AR130" s="143" t="s">
        <v>355</v>
      </c>
      <c r="AT130" s="143" t="s">
        <v>270</v>
      </c>
      <c r="AU130" s="143" t="s">
        <v>99</v>
      </c>
      <c r="AY130" s="17" t="s">
        <v>154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99</v>
      </c>
      <c r="BK130" s="144">
        <f t="shared" si="9"/>
        <v>0</v>
      </c>
      <c r="BL130" s="17" t="s">
        <v>269</v>
      </c>
      <c r="BM130" s="143" t="s">
        <v>3628</v>
      </c>
    </row>
    <row r="131" spans="2:65" s="1" customFormat="1" ht="24.15" customHeight="1">
      <c r="B131" s="201"/>
      <c r="C131" s="200" t="s">
        <v>238</v>
      </c>
      <c r="D131" s="200" t="s">
        <v>156</v>
      </c>
      <c r="E131" s="199" t="s">
        <v>3627</v>
      </c>
      <c r="F131" s="195" t="s">
        <v>3626</v>
      </c>
      <c r="G131" s="198" t="s">
        <v>159</v>
      </c>
      <c r="H131" s="197">
        <v>4</v>
      </c>
      <c r="I131" s="137"/>
      <c r="J131" s="196">
        <f t="shared" si="0"/>
        <v>0</v>
      </c>
      <c r="K131" s="195" t="s">
        <v>160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99</v>
      </c>
      <c r="BK131" s="144">
        <f t="shared" si="9"/>
        <v>0</v>
      </c>
      <c r="BL131" s="17" t="s">
        <v>269</v>
      </c>
      <c r="BM131" s="143" t="s">
        <v>3625</v>
      </c>
    </row>
    <row r="132" spans="2:65" s="1" customFormat="1" ht="16.5" customHeight="1">
      <c r="B132" s="201"/>
      <c r="C132" s="207" t="s">
        <v>248</v>
      </c>
      <c r="D132" s="207" t="s">
        <v>270</v>
      </c>
      <c r="E132" s="206" t="s">
        <v>3624</v>
      </c>
      <c r="F132" s="202" t="s">
        <v>3623</v>
      </c>
      <c r="G132" s="205" t="s">
        <v>159</v>
      </c>
      <c r="H132" s="204">
        <v>4</v>
      </c>
      <c r="I132" s="165"/>
      <c r="J132" s="203">
        <f t="shared" si="0"/>
        <v>0</v>
      </c>
      <c r="K132" s="202" t="s">
        <v>160</v>
      </c>
      <c r="L132" s="167"/>
      <c r="M132" s="168" t="s">
        <v>1</v>
      </c>
      <c r="N132" s="169" t="s">
        <v>43</v>
      </c>
      <c r="P132" s="141">
        <f t="shared" si="1"/>
        <v>0</v>
      </c>
      <c r="Q132" s="141">
        <v>3.8999999999999998E-3</v>
      </c>
      <c r="R132" s="141">
        <f t="shared" si="2"/>
        <v>1.5599999999999999E-2</v>
      </c>
      <c r="S132" s="141">
        <v>0</v>
      </c>
      <c r="T132" s="142">
        <f t="shared" si="3"/>
        <v>0</v>
      </c>
      <c r="AR132" s="143" t="s">
        <v>355</v>
      </c>
      <c r="AT132" s="143" t="s">
        <v>270</v>
      </c>
      <c r="AU132" s="143" t="s">
        <v>99</v>
      </c>
      <c r="AY132" s="17" t="s">
        <v>154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99</v>
      </c>
      <c r="BK132" s="144">
        <f t="shared" si="9"/>
        <v>0</v>
      </c>
      <c r="BL132" s="17" t="s">
        <v>269</v>
      </c>
      <c r="BM132" s="143" t="s">
        <v>3622</v>
      </c>
    </row>
    <row r="133" spans="2:65" s="1" customFormat="1" ht="33" customHeight="1">
      <c r="B133" s="201"/>
      <c r="C133" s="200" t="s">
        <v>253</v>
      </c>
      <c r="D133" s="200" t="s">
        <v>156</v>
      </c>
      <c r="E133" s="199" t="s">
        <v>3621</v>
      </c>
      <c r="F133" s="195" t="s">
        <v>3620</v>
      </c>
      <c r="G133" s="198" t="s">
        <v>159</v>
      </c>
      <c r="H133" s="197">
        <v>7</v>
      </c>
      <c r="I133" s="137"/>
      <c r="J133" s="196">
        <f t="shared" si="0"/>
        <v>0</v>
      </c>
      <c r="K133" s="195" t="s">
        <v>160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269</v>
      </c>
      <c r="BM133" s="143" t="s">
        <v>3619</v>
      </c>
    </row>
    <row r="134" spans="2:65" s="1" customFormat="1" ht="24.15" customHeight="1">
      <c r="B134" s="201"/>
      <c r="C134" s="207" t="s">
        <v>258</v>
      </c>
      <c r="D134" s="207" t="s">
        <v>270</v>
      </c>
      <c r="E134" s="206" t="s">
        <v>3618</v>
      </c>
      <c r="F134" s="202" t="s">
        <v>3617</v>
      </c>
      <c r="G134" s="205" t="s">
        <v>159</v>
      </c>
      <c r="H134" s="204">
        <v>7</v>
      </c>
      <c r="I134" s="165"/>
      <c r="J134" s="203">
        <f t="shared" si="0"/>
        <v>0</v>
      </c>
      <c r="K134" s="202" t="s">
        <v>160</v>
      </c>
      <c r="L134" s="167"/>
      <c r="M134" s="168" t="s">
        <v>1</v>
      </c>
      <c r="N134" s="169" t="s">
        <v>43</v>
      </c>
      <c r="P134" s="141">
        <f t="shared" si="1"/>
        <v>0</v>
      </c>
      <c r="Q134" s="141">
        <v>3.0000000000000001E-3</v>
      </c>
      <c r="R134" s="141">
        <f t="shared" si="2"/>
        <v>2.1000000000000001E-2</v>
      </c>
      <c r="S134" s="141">
        <v>0</v>
      </c>
      <c r="T134" s="142">
        <f t="shared" si="3"/>
        <v>0</v>
      </c>
      <c r="AR134" s="143" t="s">
        <v>355</v>
      </c>
      <c r="AT134" s="143" t="s">
        <v>270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269</v>
      </c>
      <c r="BM134" s="143" t="s">
        <v>3616</v>
      </c>
    </row>
    <row r="135" spans="2:65" s="1" customFormat="1" ht="24.15" customHeight="1">
      <c r="B135" s="201"/>
      <c r="C135" s="200" t="s">
        <v>262</v>
      </c>
      <c r="D135" s="200" t="s">
        <v>156</v>
      </c>
      <c r="E135" s="199" t="s">
        <v>3615</v>
      </c>
      <c r="F135" s="195" t="s">
        <v>3614</v>
      </c>
      <c r="G135" s="198" t="s">
        <v>159</v>
      </c>
      <c r="H135" s="197">
        <v>2</v>
      </c>
      <c r="I135" s="137"/>
      <c r="J135" s="196">
        <f t="shared" si="0"/>
        <v>0</v>
      </c>
      <c r="K135" s="195" t="s">
        <v>160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269</v>
      </c>
      <c r="BM135" s="143" t="s">
        <v>3613</v>
      </c>
    </row>
    <row r="136" spans="2:65" s="1" customFormat="1" ht="24.15" customHeight="1">
      <c r="B136" s="201"/>
      <c r="C136" s="200" t="s">
        <v>8</v>
      </c>
      <c r="D136" s="200" t="s">
        <v>156</v>
      </c>
      <c r="E136" s="199" t="s">
        <v>3612</v>
      </c>
      <c r="F136" s="195" t="s">
        <v>3611</v>
      </c>
      <c r="G136" s="198" t="s">
        <v>159</v>
      </c>
      <c r="H136" s="197">
        <v>1</v>
      </c>
      <c r="I136" s="137"/>
      <c r="J136" s="196">
        <f t="shared" si="0"/>
        <v>0</v>
      </c>
      <c r="K136" s="195" t="s">
        <v>160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269</v>
      </c>
      <c r="BM136" s="143" t="s">
        <v>3610</v>
      </c>
    </row>
    <row r="137" spans="2:65" s="1" customFormat="1" ht="21.75" customHeight="1">
      <c r="B137" s="201"/>
      <c r="C137" s="207" t="s">
        <v>269</v>
      </c>
      <c r="D137" s="207" t="s">
        <v>270</v>
      </c>
      <c r="E137" s="206" t="s">
        <v>3609</v>
      </c>
      <c r="F137" s="202" t="s">
        <v>3608</v>
      </c>
      <c r="G137" s="205" t="s">
        <v>159</v>
      </c>
      <c r="H137" s="204">
        <v>1</v>
      </c>
      <c r="I137" s="165"/>
      <c r="J137" s="203">
        <f t="shared" si="0"/>
        <v>0</v>
      </c>
      <c r="K137" s="202" t="s">
        <v>160</v>
      </c>
      <c r="L137" s="167"/>
      <c r="M137" s="168" t="s">
        <v>1</v>
      </c>
      <c r="N137" s="169" t="s">
        <v>43</v>
      </c>
      <c r="P137" s="141">
        <f t="shared" si="1"/>
        <v>0</v>
      </c>
      <c r="Q137" s="141">
        <v>2.0000000000000001E-4</v>
      </c>
      <c r="R137" s="141">
        <f t="shared" si="2"/>
        <v>2.0000000000000001E-4</v>
      </c>
      <c r="S137" s="141">
        <v>0</v>
      </c>
      <c r="T137" s="142">
        <f t="shared" si="3"/>
        <v>0</v>
      </c>
      <c r="AR137" s="143" t="s">
        <v>355</v>
      </c>
      <c r="AT137" s="143" t="s">
        <v>270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269</v>
      </c>
      <c r="BM137" s="143" t="s">
        <v>3607</v>
      </c>
    </row>
    <row r="138" spans="2:65" s="1" customFormat="1" ht="24.15" customHeight="1">
      <c r="B138" s="201"/>
      <c r="C138" s="200" t="s">
        <v>276</v>
      </c>
      <c r="D138" s="200" t="s">
        <v>156</v>
      </c>
      <c r="E138" s="199" t="s">
        <v>3606</v>
      </c>
      <c r="F138" s="195" t="s">
        <v>3605</v>
      </c>
      <c r="G138" s="198" t="s">
        <v>159</v>
      </c>
      <c r="H138" s="197">
        <v>4</v>
      </c>
      <c r="I138" s="137"/>
      <c r="J138" s="196">
        <f t="shared" si="0"/>
        <v>0</v>
      </c>
      <c r="K138" s="195" t="s">
        <v>160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269</v>
      </c>
      <c r="BM138" s="143" t="s">
        <v>3604</v>
      </c>
    </row>
    <row r="139" spans="2:65" s="1" customFormat="1" ht="24.15" customHeight="1">
      <c r="B139" s="201"/>
      <c r="C139" s="207" t="s">
        <v>280</v>
      </c>
      <c r="D139" s="207" t="s">
        <v>270</v>
      </c>
      <c r="E139" s="206" t="s">
        <v>3603</v>
      </c>
      <c r="F139" s="202" t="s">
        <v>3602</v>
      </c>
      <c r="G139" s="205" t="s">
        <v>159</v>
      </c>
      <c r="H139" s="204">
        <v>4</v>
      </c>
      <c r="I139" s="165"/>
      <c r="J139" s="203">
        <f t="shared" si="0"/>
        <v>0</v>
      </c>
      <c r="K139" s="202" t="s">
        <v>160</v>
      </c>
      <c r="L139" s="167"/>
      <c r="M139" s="168" t="s">
        <v>1</v>
      </c>
      <c r="N139" s="169" t="s">
        <v>43</v>
      </c>
      <c r="P139" s="141">
        <f t="shared" si="1"/>
        <v>0</v>
      </c>
      <c r="Q139" s="141">
        <v>3.4000000000000002E-4</v>
      </c>
      <c r="R139" s="141">
        <f t="shared" si="2"/>
        <v>1.3600000000000001E-3</v>
      </c>
      <c r="S139" s="141">
        <v>0</v>
      </c>
      <c r="T139" s="142">
        <f t="shared" si="3"/>
        <v>0</v>
      </c>
      <c r="AR139" s="143" t="s">
        <v>355</v>
      </c>
      <c r="AT139" s="143" t="s">
        <v>270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99</v>
      </c>
      <c r="BK139" s="144">
        <f t="shared" si="9"/>
        <v>0</v>
      </c>
      <c r="BL139" s="17" t="s">
        <v>269</v>
      </c>
      <c r="BM139" s="143" t="s">
        <v>3601</v>
      </c>
    </row>
    <row r="140" spans="2:65" s="1" customFormat="1" ht="33" customHeight="1">
      <c r="B140" s="201"/>
      <c r="C140" s="200" t="s">
        <v>282</v>
      </c>
      <c r="D140" s="200" t="s">
        <v>156</v>
      </c>
      <c r="E140" s="199" t="s">
        <v>3600</v>
      </c>
      <c r="F140" s="195" t="s">
        <v>3599</v>
      </c>
      <c r="G140" s="198" t="s">
        <v>159</v>
      </c>
      <c r="H140" s="197">
        <v>20</v>
      </c>
      <c r="I140" s="137"/>
      <c r="J140" s="196">
        <f t="shared" si="0"/>
        <v>0</v>
      </c>
      <c r="K140" s="195" t="s">
        <v>160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99</v>
      </c>
      <c r="BK140" s="144">
        <f t="shared" si="9"/>
        <v>0</v>
      </c>
      <c r="BL140" s="17" t="s">
        <v>269</v>
      </c>
      <c r="BM140" s="143" t="s">
        <v>3598</v>
      </c>
    </row>
    <row r="141" spans="2:65" s="1" customFormat="1" ht="33" customHeight="1">
      <c r="B141" s="201"/>
      <c r="C141" s="200" t="s">
        <v>296</v>
      </c>
      <c r="D141" s="200" t="s">
        <v>156</v>
      </c>
      <c r="E141" s="199" t="s">
        <v>3597</v>
      </c>
      <c r="F141" s="195" t="s">
        <v>3596</v>
      </c>
      <c r="G141" s="198" t="s">
        <v>159</v>
      </c>
      <c r="H141" s="197">
        <v>3</v>
      </c>
      <c r="I141" s="137"/>
      <c r="J141" s="196">
        <f t="shared" si="0"/>
        <v>0</v>
      </c>
      <c r="K141" s="195" t="s">
        <v>160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99</v>
      </c>
      <c r="BK141" s="144">
        <f t="shared" si="9"/>
        <v>0</v>
      </c>
      <c r="BL141" s="17" t="s">
        <v>269</v>
      </c>
      <c r="BM141" s="143" t="s">
        <v>3595</v>
      </c>
    </row>
    <row r="142" spans="2:65" s="1" customFormat="1" ht="16.5" customHeight="1">
      <c r="B142" s="201"/>
      <c r="C142" s="207" t="s">
        <v>7</v>
      </c>
      <c r="D142" s="207" t="s">
        <v>270</v>
      </c>
      <c r="E142" s="206" t="s">
        <v>3594</v>
      </c>
      <c r="F142" s="202" t="s">
        <v>3593</v>
      </c>
      <c r="G142" s="205" t="s">
        <v>159</v>
      </c>
      <c r="H142" s="204">
        <v>3</v>
      </c>
      <c r="I142" s="165"/>
      <c r="J142" s="203">
        <f t="shared" si="0"/>
        <v>0</v>
      </c>
      <c r="K142" s="202" t="s">
        <v>160</v>
      </c>
      <c r="L142" s="167"/>
      <c r="M142" s="168" t="s">
        <v>1</v>
      </c>
      <c r="N142" s="169" t="s">
        <v>43</v>
      </c>
      <c r="P142" s="141">
        <f t="shared" si="1"/>
        <v>0</v>
      </c>
      <c r="Q142" s="141">
        <v>2.9999999999999997E-4</v>
      </c>
      <c r="R142" s="141">
        <f t="shared" si="2"/>
        <v>8.9999999999999998E-4</v>
      </c>
      <c r="S142" s="141">
        <v>0</v>
      </c>
      <c r="T142" s="142">
        <f t="shared" si="3"/>
        <v>0</v>
      </c>
      <c r="AR142" s="143" t="s">
        <v>355</v>
      </c>
      <c r="AT142" s="143" t="s">
        <v>270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99</v>
      </c>
      <c r="BK142" s="144">
        <f t="shared" si="9"/>
        <v>0</v>
      </c>
      <c r="BL142" s="17" t="s">
        <v>269</v>
      </c>
      <c r="BM142" s="143" t="s">
        <v>3592</v>
      </c>
    </row>
    <row r="143" spans="2:65" s="1" customFormat="1" ht="37.950000000000003" customHeight="1">
      <c r="B143" s="201"/>
      <c r="C143" s="200" t="s">
        <v>305</v>
      </c>
      <c r="D143" s="200" t="s">
        <v>156</v>
      </c>
      <c r="E143" s="199" t="s">
        <v>3591</v>
      </c>
      <c r="F143" s="195" t="s">
        <v>3590</v>
      </c>
      <c r="G143" s="198" t="s">
        <v>256</v>
      </c>
      <c r="H143" s="197">
        <v>10</v>
      </c>
      <c r="I143" s="137"/>
      <c r="J143" s="196">
        <f t="shared" si="0"/>
        <v>0</v>
      </c>
      <c r="K143" s="195" t="s">
        <v>160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1.67E-3</v>
      </c>
      <c r="R143" s="141">
        <f t="shared" si="2"/>
        <v>1.67E-2</v>
      </c>
      <c r="S143" s="141">
        <v>0</v>
      </c>
      <c r="T143" s="142">
        <f t="shared" si="3"/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99</v>
      </c>
      <c r="BK143" s="144">
        <f t="shared" si="9"/>
        <v>0</v>
      </c>
      <c r="BL143" s="17" t="s">
        <v>269</v>
      </c>
      <c r="BM143" s="143" t="s">
        <v>3589</v>
      </c>
    </row>
    <row r="144" spans="2:65" s="1" customFormat="1" ht="37.950000000000003" customHeight="1">
      <c r="B144" s="201"/>
      <c r="C144" s="200" t="s">
        <v>309</v>
      </c>
      <c r="D144" s="200" t="s">
        <v>156</v>
      </c>
      <c r="E144" s="199" t="s">
        <v>3588</v>
      </c>
      <c r="F144" s="195" t="s">
        <v>3587</v>
      </c>
      <c r="G144" s="198" t="s">
        <v>256</v>
      </c>
      <c r="H144" s="197">
        <v>130</v>
      </c>
      <c r="I144" s="137"/>
      <c r="J144" s="196">
        <f t="shared" si="0"/>
        <v>0</v>
      </c>
      <c r="K144" s="195" t="s">
        <v>160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3.4399999999999999E-3</v>
      </c>
      <c r="R144" s="141">
        <f t="shared" si="2"/>
        <v>0.44719999999999999</v>
      </c>
      <c r="S144" s="141">
        <v>0</v>
      </c>
      <c r="T144" s="142">
        <f t="shared" si="3"/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99</v>
      </c>
      <c r="BK144" s="144">
        <f t="shared" si="9"/>
        <v>0</v>
      </c>
      <c r="BL144" s="17" t="s">
        <v>269</v>
      </c>
      <c r="BM144" s="143" t="s">
        <v>3586</v>
      </c>
    </row>
    <row r="145" spans="2:65" s="1" customFormat="1" ht="37.950000000000003" customHeight="1">
      <c r="B145" s="201"/>
      <c r="C145" s="200" t="s">
        <v>317</v>
      </c>
      <c r="D145" s="200" t="s">
        <v>156</v>
      </c>
      <c r="E145" s="199" t="s">
        <v>3585</v>
      </c>
      <c r="F145" s="195" t="s">
        <v>3584</v>
      </c>
      <c r="G145" s="198" t="s">
        <v>159</v>
      </c>
      <c r="H145" s="197">
        <v>5</v>
      </c>
      <c r="I145" s="137"/>
      <c r="J145" s="196">
        <f t="shared" si="0"/>
        <v>0</v>
      </c>
      <c r="K145" s="195" t="s">
        <v>160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99</v>
      </c>
      <c r="BK145" s="144">
        <f t="shared" si="9"/>
        <v>0</v>
      </c>
      <c r="BL145" s="17" t="s">
        <v>269</v>
      </c>
      <c r="BM145" s="143" t="s">
        <v>3583</v>
      </c>
    </row>
    <row r="146" spans="2:65" s="1" customFormat="1" ht="16.5" customHeight="1">
      <c r="B146" s="201"/>
      <c r="C146" s="207" t="s">
        <v>321</v>
      </c>
      <c r="D146" s="207" t="s">
        <v>270</v>
      </c>
      <c r="E146" s="206" t="s">
        <v>3582</v>
      </c>
      <c r="F146" s="202" t="s">
        <v>3581</v>
      </c>
      <c r="G146" s="205" t="s">
        <v>159</v>
      </c>
      <c r="H146" s="204">
        <v>3</v>
      </c>
      <c r="I146" s="165"/>
      <c r="J146" s="203">
        <f t="shared" si="0"/>
        <v>0</v>
      </c>
      <c r="K146" s="202" t="s">
        <v>160</v>
      </c>
      <c r="L146" s="167"/>
      <c r="M146" s="168" t="s">
        <v>1</v>
      </c>
      <c r="N146" s="169" t="s">
        <v>43</v>
      </c>
      <c r="P146" s="141">
        <f t="shared" si="1"/>
        <v>0</v>
      </c>
      <c r="Q146" s="141">
        <v>5.0000000000000001E-4</v>
      </c>
      <c r="R146" s="141">
        <f t="shared" si="2"/>
        <v>1.5E-3</v>
      </c>
      <c r="S146" s="141">
        <v>0</v>
      </c>
      <c r="T146" s="142">
        <f t="shared" si="3"/>
        <v>0</v>
      </c>
      <c r="AR146" s="143" t="s">
        <v>355</v>
      </c>
      <c r="AT146" s="143" t="s">
        <v>270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99</v>
      </c>
      <c r="BK146" s="144">
        <f t="shared" si="9"/>
        <v>0</v>
      </c>
      <c r="BL146" s="17" t="s">
        <v>269</v>
      </c>
      <c r="BM146" s="143" t="s">
        <v>3580</v>
      </c>
    </row>
    <row r="147" spans="2:65" s="1" customFormat="1" ht="37.950000000000003" customHeight="1">
      <c r="B147" s="201"/>
      <c r="C147" s="200" t="s">
        <v>325</v>
      </c>
      <c r="D147" s="200" t="s">
        <v>156</v>
      </c>
      <c r="E147" s="199" t="s">
        <v>3579</v>
      </c>
      <c r="F147" s="195" t="s">
        <v>3578</v>
      </c>
      <c r="G147" s="198" t="s">
        <v>256</v>
      </c>
      <c r="H147" s="197">
        <v>30</v>
      </c>
      <c r="I147" s="137"/>
      <c r="J147" s="196">
        <f t="shared" si="0"/>
        <v>0</v>
      </c>
      <c r="K147" s="195" t="s">
        <v>160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99</v>
      </c>
      <c r="BK147" s="144">
        <f t="shared" si="9"/>
        <v>0</v>
      </c>
      <c r="BL147" s="17" t="s">
        <v>269</v>
      </c>
      <c r="BM147" s="143" t="s">
        <v>3577</v>
      </c>
    </row>
    <row r="148" spans="2:65" s="1" customFormat="1" ht="24.15" customHeight="1">
      <c r="B148" s="201"/>
      <c r="C148" s="207" t="s">
        <v>329</v>
      </c>
      <c r="D148" s="207" t="s">
        <v>270</v>
      </c>
      <c r="E148" s="206" t="s">
        <v>3576</v>
      </c>
      <c r="F148" s="202" t="s">
        <v>3575</v>
      </c>
      <c r="G148" s="205" t="s">
        <v>159</v>
      </c>
      <c r="H148" s="204">
        <v>3</v>
      </c>
      <c r="I148" s="165"/>
      <c r="J148" s="203">
        <f t="shared" si="0"/>
        <v>0</v>
      </c>
      <c r="K148" s="202" t="s">
        <v>160</v>
      </c>
      <c r="L148" s="167"/>
      <c r="M148" s="168" t="s">
        <v>1</v>
      </c>
      <c r="N148" s="169" t="s">
        <v>43</v>
      </c>
      <c r="P148" s="141">
        <f t="shared" si="1"/>
        <v>0</v>
      </c>
      <c r="Q148" s="141">
        <v>5.3E-3</v>
      </c>
      <c r="R148" s="141">
        <f t="shared" si="2"/>
        <v>1.5900000000000001E-2</v>
      </c>
      <c r="S148" s="141">
        <v>0</v>
      </c>
      <c r="T148" s="142">
        <f t="shared" si="3"/>
        <v>0</v>
      </c>
      <c r="AR148" s="143" t="s">
        <v>355</v>
      </c>
      <c r="AT148" s="143" t="s">
        <v>270</v>
      </c>
      <c r="AU148" s="143" t="s">
        <v>99</v>
      </c>
      <c r="AY148" s="17" t="s">
        <v>154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99</v>
      </c>
      <c r="BK148" s="144">
        <f t="shared" si="9"/>
        <v>0</v>
      </c>
      <c r="BL148" s="17" t="s">
        <v>269</v>
      </c>
      <c r="BM148" s="143" t="s">
        <v>3574</v>
      </c>
    </row>
    <row r="149" spans="2:65" s="12" customFormat="1">
      <c r="B149" s="145"/>
      <c r="D149" s="146" t="s">
        <v>175</v>
      </c>
      <c r="F149" s="148" t="s">
        <v>3573</v>
      </c>
      <c r="H149" s="149">
        <v>3</v>
      </c>
      <c r="I149" s="150"/>
      <c r="L149" s="145"/>
      <c r="M149" s="151"/>
      <c r="T149" s="152"/>
      <c r="AT149" s="147" t="s">
        <v>175</v>
      </c>
      <c r="AU149" s="147" t="s">
        <v>99</v>
      </c>
      <c r="AV149" s="12" t="s">
        <v>99</v>
      </c>
      <c r="AW149" s="12" t="s">
        <v>4</v>
      </c>
      <c r="AX149" s="12" t="s">
        <v>85</v>
      </c>
      <c r="AY149" s="147" t="s">
        <v>154</v>
      </c>
    </row>
    <row r="150" spans="2:65" s="1" customFormat="1" ht="37.950000000000003" customHeight="1">
      <c r="B150" s="201"/>
      <c r="C150" s="200" t="s">
        <v>334</v>
      </c>
      <c r="D150" s="200" t="s">
        <v>156</v>
      </c>
      <c r="E150" s="199" t="s">
        <v>3572</v>
      </c>
      <c r="F150" s="195" t="s">
        <v>3571</v>
      </c>
      <c r="G150" s="198" t="s">
        <v>256</v>
      </c>
      <c r="H150" s="197">
        <v>10</v>
      </c>
      <c r="I150" s="137"/>
      <c r="J150" s="196">
        <f t="shared" ref="J150:J167" si="10">ROUND(I150*H150,2)</f>
        <v>0</v>
      </c>
      <c r="K150" s="195" t="s">
        <v>160</v>
      </c>
      <c r="L150" s="32"/>
      <c r="M150" s="139" t="s">
        <v>1</v>
      </c>
      <c r="N150" s="140" t="s">
        <v>43</v>
      </c>
      <c r="P150" s="141">
        <f t="shared" ref="P150:P167" si="11">O150*H150</f>
        <v>0</v>
      </c>
      <c r="Q150" s="141">
        <v>5.8E-4</v>
      </c>
      <c r="R150" s="141">
        <f t="shared" ref="R150:R167" si="12">Q150*H150</f>
        <v>5.7999999999999996E-3</v>
      </c>
      <c r="S150" s="141">
        <v>0</v>
      </c>
      <c r="T150" s="142">
        <f t="shared" ref="T150:T167" si="13">S150*H150</f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 t="shared" ref="BE150:BE167" si="14">IF(N150="základní",J150,0)</f>
        <v>0</v>
      </c>
      <c r="BF150" s="144">
        <f t="shared" ref="BF150:BF167" si="15">IF(N150="snížená",J150,0)</f>
        <v>0</v>
      </c>
      <c r="BG150" s="144">
        <f t="shared" ref="BG150:BG167" si="16">IF(N150="zákl. přenesená",J150,0)</f>
        <v>0</v>
      </c>
      <c r="BH150" s="144">
        <f t="shared" ref="BH150:BH167" si="17">IF(N150="sníž. přenesená",J150,0)</f>
        <v>0</v>
      </c>
      <c r="BI150" s="144">
        <f t="shared" ref="BI150:BI167" si="18">IF(N150="nulová",J150,0)</f>
        <v>0</v>
      </c>
      <c r="BJ150" s="17" t="s">
        <v>99</v>
      </c>
      <c r="BK150" s="144">
        <f t="shared" ref="BK150:BK167" si="19">ROUND(I150*H150,2)</f>
        <v>0</v>
      </c>
      <c r="BL150" s="17" t="s">
        <v>269</v>
      </c>
      <c r="BM150" s="143" t="s">
        <v>3570</v>
      </c>
    </row>
    <row r="151" spans="2:65" s="1" customFormat="1" ht="37.950000000000003" customHeight="1">
      <c r="B151" s="201"/>
      <c r="C151" s="200" t="s">
        <v>341</v>
      </c>
      <c r="D151" s="200" t="s">
        <v>156</v>
      </c>
      <c r="E151" s="199" t="s">
        <v>3569</v>
      </c>
      <c r="F151" s="195" t="s">
        <v>3568</v>
      </c>
      <c r="G151" s="198" t="s">
        <v>256</v>
      </c>
      <c r="H151" s="197">
        <v>130</v>
      </c>
      <c r="I151" s="137"/>
      <c r="J151" s="196">
        <f t="shared" si="10"/>
        <v>0</v>
      </c>
      <c r="K151" s="195" t="s">
        <v>160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6.9999999999999999E-4</v>
      </c>
      <c r="R151" s="141">
        <f t="shared" si="12"/>
        <v>9.0999999999999998E-2</v>
      </c>
      <c r="S151" s="141">
        <v>0</v>
      </c>
      <c r="T151" s="142">
        <f t="shared" si="13"/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99</v>
      </c>
      <c r="BK151" s="144">
        <f t="shared" si="19"/>
        <v>0</v>
      </c>
      <c r="BL151" s="17" t="s">
        <v>269</v>
      </c>
      <c r="BM151" s="143" t="s">
        <v>3567</v>
      </c>
    </row>
    <row r="152" spans="2:65" s="1" customFormat="1" ht="33" customHeight="1">
      <c r="B152" s="201"/>
      <c r="C152" s="200" t="s">
        <v>347</v>
      </c>
      <c r="D152" s="200" t="s">
        <v>156</v>
      </c>
      <c r="E152" s="199" t="s">
        <v>3566</v>
      </c>
      <c r="F152" s="195" t="s">
        <v>3565</v>
      </c>
      <c r="G152" s="198" t="s">
        <v>256</v>
      </c>
      <c r="H152" s="197">
        <v>30</v>
      </c>
      <c r="I152" s="137"/>
      <c r="J152" s="196">
        <f t="shared" si="10"/>
        <v>0</v>
      </c>
      <c r="K152" s="195" t="s">
        <v>160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2.2000000000000001E-4</v>
      </c>
      <c r="R152" s="141">
        <f t="shared" si="12"/>
        <v>6.6E-3</v>
      </c>
      <c r="S152" s="141">
        <v>0</v>
      </c>
      <c r="T152" s="142">
        <f t="shared" si="13"/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99</v>
      </c>
      <c r="BK152" s="144">
        <f t="shared" si="19"/>
        <v>0</v>
      </c>
      <c r="BL152" s="17" t="s">
        <v>269</v>
      </c>
      <c r="BM152" s="143" t="s">
        <v>3564</v>
      </c>
    </row>
    <row r="153" spans="2:65" s="1" customFormat="1" ht="37.950000000000003" customHeight="1">
      <c r="B153" s="201"/>
      <c r="C153" s="200" t="s">
        <v>351</v>
      </c>
      <c r="D153" s="200" t="s">
        <v>156</v>
      </c>
      <c r="E153" s="199" t="s">
        <v>3563</v>
      </c>
      <c r="F153" s="195" t="s">
        <v>3562</v>
      </c>
      <c r="G153" s="198" t="s">
        <v>169</v>
      </c>
      <c r="H153" s="197">
        <v>5</v>
      </c>
      <c r="I153" s="137"/>
      <c r="J153" s="196">
        <f t="shared" si="10"/>
        <v>0</v>
      </c>
      <c r="K153" s="195" t="s">
        <v>160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1.602E-2</v>
      </c>
      <c r="R153" s="141">
        <f t="shared" si="12"/>
        <v>8.0100000000000005E-2</v>
      </c>
      <c r="S153" s="141">
        <v>0</v>
      </c>
      <c r="T153" s="142">
        <f t="shared" si="13"/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99</v>
      </c>
      <c r="BK153" s="144">
        <f t="shared" si="19"/>
        <v>0</v>
      </c>
      <c r="BL153" s="17" t="s">
        <v>269</v>
      </c>
      <c r="BM153" s="143" t="s">
        <v>3561</v>
      </c>
    </row>
    <row r="154" spans="2:65" s="1" customFormat="1" ht="37.950000000000003" customHeight="1">
      <c r="B154" s="201"/>
      <c r="C154" s="200" t="s">
        <v>355</v>
      </c>
      <c r="D154" s="200" t="s">
        <v>156</v>
      </c>
      <c r="E154" s="199" t="s">
        <v>3560</v>
      </c>
      <c r="F154" s="195" t="s">
        <v>3559</v>
      </c>
      <c r="G154" s="198" t="s">
        <v>159</v>
      </c>
      <c r="H154" s="197">
        <v>1</v>
      </c>
      <c r="I154" s="137"/>
      <c r="J154" s="196">
        <f t="shared" si="10"/>
        <v>0</v>
      </c>
      <c r="K154" s="195" t="s">
        <v>160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99</v>
      </c>
      <c r="BK154" s="144">
        <f t="shared" si="19"/>
        <v>0</v>
      </c>
      <c r="BL154" s="17" t="s">
        <v>269</v>
      </c>
      <c r="BM154" s="143" t="s">
        <v>3558</v>
      </c>
    </row>
    <row r="155" spans="2:65" s="1" customFormat="1" ht="24.15" customHeight="1">
      <c r="B155" s="201"/>
      <c r="C155" s="200" t="s">
        <v>359</v>
      </c>
      <c r="D155" s="200" t="s">
        <v>156</v>
      </c>
      <c r="E155" s="199" t="s">
        <v>3557</v>
      </c>
      <c r="F155" s="195" t="s">
        <v>3556</v>
      </c>
      <c r="G155" s="198" t="s">
        <v>256</v>
      </c>
      <c r="H155" s="197">
        <v>125</v>
      </c>
      <c r="I155" s="137"/>
      <c r="J155" s="196">
        <f t="shared" si="10"/>
        <v>0</v>
      </c>
      <c r="K155" s="195" t="s">
        <v>160</v>
      </c>
      <c r="L155" s="32"/>
      <c r="M155" s="139" t="s">
        <v>1</v>
      </c>
      <c r="N155" s="140" t="s">
        <v>43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99</v>
      </c>
      <c r="BK155" s="144">
        <f t="shared" si="19"/>
        <v>0</v>
      </c>
      <c r="BL155" s="17" t="s">
        <v>269</v>
      </c>
      <c r="BM155" s="143" t="s">
        <v>3555</v>
      </c>
    </row>
    <row r="156" spans="2:65" s="1" customFormat="1" ht="33" customHeight="1">
      <c r="B156" s="201"/>
      <c r="C156" s="207" t="s">
        <v>363</v>
      </c>
      <c r="D156" s="207" t="s">
        <v>270</v>
      </c>
      <c r="E156" s="206" t="s">
        <v>3554</v>
      </c>
      <c r="F156" s="202" t="s">
        <v>3553</v>
      </c>
      <c r="G156" s="205" t="s">
        <v>159</v>
      </c>
      <c r="H156" s="204">
        <v>3</v>
      </c>
      <c r="I156" s="165"/>
      <c r="J156" s="203">
        <f t="shared" si="10"/>
        <v>0</v>
      </c>
      <c r="K156" s="202" t="s">
        <v>160</v>
      </c>
      <c r="L156" s="167"/>
      <c r="M156" s="168" t="s">
        <v>1</v>
      </c>
      <c r="N156" s="169" t="s">
        <v>43</v>
      </c>
      <c r="P156" s="141">
        <f t="shared" si="11"/>
        <v>0</v>
      </c>
      <c r="Q156" s="141">
        <v>6.7000000000000002E-3</v>
      </c>
      <c r="R156" s="141">
        <f t="shared" si="12"/>
        <v>2.01E-2</v>
      </c>
      <c r="S156" s="141">
        <v>0</v>
      </c>
      <c r="T156" s="142">
        <f t="shared" si="13"/>
        <v>0</v>
      </c>
      <c r="AR156" s="143" t="s">
        <v>355</v>
      </c>
      <c r="AT156" s="143" t="s">
        <v>270</v>
      </c>
      <c r="AU156" s="143" t="s">
        <v>99</v>
      </c>
      <c r="AY156" s="17" t="s">
        <v>154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99</v>
      </c>
      <c r="BK156" s="144">
        <f t="shared" si="19"/>
        <v>0</v>
      </c>
      <c r="BL156" s="17" t="s">
        <v>269</v>
      </c>
      <c r="BM156" s="143" t="s">
        <v>3552</v>
      </c>
    </row>
    <row r="157" spans="2:65" s="1" customFormat="1" ht="33" customHeight="1">
      <c r="B157" s="201"/>
      <c r="C157" s="207" t="s">
        <v>367</v>
      </c>
      <c r="D157" s="207" t="s">
        <v>270</v>
      </c>
      <c r="E157" s="206" t="s">
        <v>3551</v>
      </c>
      <c r="F157" s="202" t="s">
        <v>3550</v>
      </c>
      <c r="G157" s="205" t="s">
        <v>159</v>
      </c>
      <c r="H157" s="204">
        <v>8</v>
      </c>
      <c r="I157" s="165"/>
      <c r="J157" s="203">
        <f t="shared" si="10"/>
        <v>0</v>
      </c>
      <c r="K157" s="202" t="s">
        <v>160</v>
      </c>
      <c r="L157" s="167"/>
      <c r="M157" s="168" t="s">
        <v>1</v>
      </c>
      <c r="N157" s="169" t="s">
        <v>43</v>
      </c>
      <c r="P157" s="141">
        <f t="shared" si="11"/>
        <v>0</v>
      </c>
      <c r="Q157" s="141">
        <v>9.2999999999999992E-3</v>
      </c>
      <c r="R157" s="141">
        <f t="shared" si="12"/>
        <v>7.4399999999999994E-2</v>
      </c>
      <c r="S157" s="141">
        <v>0</v>
      </c>
      <c r="T157" s="142">
        <f t="shared" si="13"/>
        <v>0</v>
      </c>
      <c r="AR157" s="143" t="s">
        <v>355</v>
      </c>
      <c r="AT157" s="143" t="s">
        <v>270</v>
      </c>
      <c r="AU157" s="143" t="s">
        <v>99</v>
      </c>
      <c r="AY157" s="17" t="s">
        <v>154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99</v>
      </c>
      <c r="BK157" s="144">
        <f t="shared" si="19"/>
        <v>0</v>
      </c>
      <c r="BL157" s="17" t="s">
        <v>269</v>
      </c>
      <c r="BM157" s="143" t="s">
        <v>3549</v>
      </c>
    </row>
    <row r="158" spans="2:65" s="1" customFormat="1" ht="33" customHeight="1">
      <c r="B158" s="201"/>
      <c r="C158" s="207" t="s">
        <v>371</v>
      </c>
      <c r="D158" s="207" t="s">
        <v>270</v>
      </c>
      <c r="E158" s="206" t="s">
        <v>3548</v>
      </c>
      <c r="F158" s="202" t="s">
        <v>3547</v>
      </c>
      <c r="G158" s="205" t="s">
        <v>159</v>
      </c>
      <c r="H158" s="204">
        <v>2</v>
      </c>
      <c r="I158" s="165"/>
      <c r="J158" s="203">
        <f t="shared" si="10"/>
        <v>0</v>
      </c>
      <c r="K158" s="202" t="s">
        <v>160</v>
      </c>
      <c r="L158" s="167"/>
      <c r="M158" s="168" t="s">
        <v>1</v>
      </c>
      <c r="N158" s="169" t="s">
        <v>43</v>
      </c>
      <c r="P158" s="141">
        <f t="shared" si="11"/>
        <v>0</v>
      </c>
      <c r="Q158" s="141">
        <v>1.0500000000000001E-2</v>
      </c>
      <c r="R158" s="141">
        <f t="shared" si="12"/>
        <v>2.1000000000000001E-2</v>
      </c>
      <c r="S158" s="141">
        <v>0</v>
      </c>
      <c r="T158" s="142">
        <f t="shared" si="13"/>
        <v>0</v>
      </c>
      <c r="AR158" s="143" t="s">
        <v>355</v>
      </c>
      <c r="AT158" s="143" t="s">
        <v>270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99</v>
      </c>
      <c r="BK158" s="144">
        <f t="shared" si="19"/>
        <v>0</v>
      </c>
      <c r="BL158" s="17" t="s">
        <v>269</v>
      </c>
      <c r="BM158" s="143" t="s">
        <v>3546</v>
      </c>
    </row>
    <row r="159" spans="2:65" s="1" customFormat="1" ht="24.15" customHeight="1">
      <c r="B159" s="201"/>
      <c r="C159" s="200" t="s">
        <v>375</v>
      </c>
      <c r="D159" s="200" t="s">
        <v>156</v>
      </c>
      <c r="E159" s="199" t="s">
        <v>3545</v>
      </c>
      <c r="F159" s="195" t="s">
        <v>3544</v>
      </c>
      <c r="G159" s="198" t="s">
        <v>159</v>
      </c>
      <c r="H159" s="197">
        <v>7</v>
      </c>
      <c r="I159" s="137"/>
      <c r="J159" s="196">
        <f t="shared" si="10"/>
        <v>0</v>
      </c>
      <c r="K159" s="195" t="s">
        <v>160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99</v>
      </c>
      <c r="BK159" s="144">
        <f t="shared" si="19"/>
        <v>0</v>
      </c>
      <c r="BL159" s="17" t="s">
        <v>269</v>
      </c>
      <c r="BM159" s="143" t="s">
        <v>3543</v>
      </c>
    </row>
    <row r="160" spans="2:65" s="1" customFormat="1" ht="37.950000000000003" customHeight="1">
      <c r="B160" s="201"/>
      <c r="C160" s="200" t="s">
        <v>379</v>
      </c>
      <c r="D160" s="200" t="s">
        <v>156</v>
      </c>
      <c r="E160" s="199" t="s">
        <v>3542</v>
      </c>
      <c r="F160" s="195" t="s">
        <v>3541</v>
      </c>
      <c r="G160" s="198" t="s">
        <v>159</v>
      </c>
      <c r="H160" s="197">
        <v>7</v>
      </c>
      <c r="I160" s="137"/>
      <c r="J160" s="196">
        <f t="shared" si="10"/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99</v>
      </c>
      <c r="BK160" s="144">
        <f t="shared" si="19"/>
        <v>0</v>
      </c>
      <c r="BL160" s="17" t="s">
        <v>269</v>
      </c>
      <c r="BM160" s="143" t="s">
        <v>3540</v>
      </c>
    </row>
    <row r="161" spans="2:65" s="1" customFormat="1" ht="24.15" customHeight="1">
      <c r="B161" s="201"/>
      <c r="C161" s="200" t="s">
        <v>383</v>
      </c>
      <c r="D161" s="200" t="s">
        <v>156</v>
      </c>
      <c r="E161" s="199" t="s">
        <v>3539</v>
      </c>
      <c r="F161" s="195" t="s">
        <v>3538</v>
      </c>
      <c r="G161" s="198" t="s">
        <v>159</v>
      </c>
      <c r="H161" s="197">
        <v>32</v>
      </c>
      <c r="I161" s="137"/>
      <c r="J161" s="196">
        <f t="shared" si="1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99</v>
      </c>
      <c r="BK161" s="144">
        <f t="shared" si="19"/>
        <v>0</v>
      </c>
      <c r="BL161" s="17" t="s">
        <v>269</v>
      </c>
      <c r="BM161" s="143" t="s">
        <v>3537</v>
      </c>
    </row>
    <row r="162" spans="2:65" s="1" customFormat="1" ht="33" customHeight="1">
      <c r="B162" s="201"/>
      <c r="C162" s="200" t="s">
        <v>387</v>
      </c>
      <c r="D162" s="200" t="s">
        <v>156</v>
      </c>
      <c r="E162" s="199" t="s">
        <v>3536</v>
      </c>
      <c r="F162" s="195" t="s">
        <v>3535</v>
      </c>
      <c r="G162" s="198" t="s">
        <v>159</v>
      </c>
      <c r="H162" s="197">
        <v>1</v>
      </c>
      <c r="I162" s="137"/>
      <c r="J162" s="196">
        <f t="shared" si="10"/>
        <v>0</v>
      </c>
      <c r="K162" s="195" t="s">
        <v>160</v>
      </c>
      <c r="L162" s="32"/>
      <c r="M162" s="139" t="s">
        <v>1</v>
      </c>
      <c r="N162" s="140" t="s">
        <v>43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269</v>
      </c>
      <c r="AT162" s="143" t="s">
        <v>156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99</v>
      </c>
      <c r="BK162" s="144">
        <f t="shared" si="19"/>
        <v>0</v>
      </c>
      <c r="BL162" s="17" t="s">
        <v>269</v>
      </c>
      <c r="BM162" s="143" t="s">
        <v>3534</v>
      </c>
    </row>
    <row r="163" spans="2:65" s="1" customFormat="1" ht="21.75" customHeight="1">
      <c r="B163" s="201"/>
      <c r="C163" s="207" t="s">
        <v>392</v>
      </c>
      <c r="D163" s="207" t="s">
        <v>270</v>
      </c>
      <c r="E163" s="206" t="s">
        <v>3533</v>
      </c>
      <c r="F163" s="202" t="s">
        <v>3532</v>
      </c>
      <c r="G163" s="205" t="s">
        <v>159</v>
      </c>
      <c r="H163" s="204">
        <v>1</v>
      </c>
      <c r="I163" s="165"/>
      <c r="J163" s="203">
        <f t="shared" si="10"/>
        <v>0</v>
      </c>
      <c r="K163" s="202" t="s">
        <v>160</v>
      </c>
      <c r="L163" s="167"/>
      <c r="M163" s="168" t="s">
        <v>1</v>
      </c>
      <c r="N163" s="169" t="s">
        <v>43</v>
      </c>
      <c r="P163" s="141">
        <f t="shared" si="11"/>
        <v>0</v>
      </c>
      <c r="Q163" s="141">
        <v>2.9000000000000001E-2</v>
      </c>
      <c r="R163" s="141">
        <f t="shared" si="12"/>
        <v>2.9000000000000001E-2</v>
      </c>
      <c r="S163" s="141">
        <v>0</v>
      </c>
      <c r="T163" s="142">
        <f t="shared" si="13"/>
        <v>0</v>
      </c>
      <c r="AR163" s="143" t="s">
        <v>355</v>
      </c>
      <c r="AT163" s="143" t="s">
        <v>270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99</v>
      </c>
      <c r="BK163" s="144">
        <f t="shared" si="19"/>
        <v>0</v>
      </c>
      <c r="BL163" s="17" t="s">
        <v>269</v>
      </c>
      <c r="BM163" s="143" t="s">
        <v>3531</v>
      </c>
    </row>
    <row r="164" spans="2:65" s="1" customFormat="1" ht="24.15" customHeight="1">
      <c r="B164" s="201"/>
      <c r="C164" s="200" t="s">
        <v>398</v>
      </c>
      <c r="D164" s="200" t="s">
        <v>156</v>
      </c>
      <c r="E164" s="199" t="s">
        <v>3530</v>
      </c>
      <c r="F164" s="195" t="s">
        <v>3529</v>
      </c>
      <c r="G164" s="198" t="s">
        <v>159</v>
      </c>
      <c r="H164" s="197">
        <v>2</v>
      </c>
      <c r="I164" s="137"/>
      <c r="J164" s="196">
        <f t="shared" si="1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99</v>
      </c>
      <c r="BK164" s="144">
        <f t="shared" si="19"/>
        <v>0</v>
      </c>
      <c r="BL164" s="17" t="s">
        <v>269</v>
      </c>
      <c r="BM164" s="143" t="s">
        <v>3528</v>
      </c>
    </row>
    <row r="165" spans="2:65" s="1" customFormat="1" ht="33" customHeight="1">
      <c r="B165" s="201"/>
      <c r="C165" s="207" t="s">
        <v>403</v>
      </c>
      <c r="D165" s="207" t="s">
        <v>270</v>
      </c>
      <c r="E165" s="206" t="s">
        <v>3527</v>
      </c>
      <c r="F165" s="202" t="s">
        <v>3526</v>
      </c>
      <c r="G165" s="205" t="s">
        <v>159</v>
      </c>
      <c r="H165" s="204">
        <v>2</v>
      </c>
      <c r="I165" s="165"/>
      <c r="J165" s="203">
        <f t="shared" si="10"/>
        <v>0</v>
      </c>
      <c r="K165" s="202" t="s">
        <v>160</v>
      </c>
      <c r="L165" s="167"/>
      <c r="M165" s="168" t="s">
        <v>1</v>
      </c>
      <c r="N165" s="169" t="s">
        <v>43</v>
      </c>
      <c r="P165" s="141">
        <f t="shared" si="11"/>
        <v>0</v>
      </c>
      <c r="Q165" s="141">
        <v>0.05</v>
      </c>
      <c r="R165" s="141">
        <f t="shared" si="12"/>
        <v>0.1</v>
      </c>
      <c r="S165" s="141">
        <v>0</v>
      </c>
      <c r="T165" s="142">
        <f t="shared" si="13"/>
        <v>0</v>
      </c>
      <c r="AR165" s="143" t="s">
        <v>355</v>
      </c>
      <c r="AT165" s="143" t="s">
        <v>270</v>
      </c>
      <c r="AU165" s="143" t="s">
        <v>99</v>
      </c>
      <c r="AY165" s="17" t="s">
        <v>154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99</v>
      </c>
      <c r="BK165" s="144">
        <f t="shared" si="19"/>
        <v>0</v>
      </c>
      <c r="BL165" s="17" t="s">
        <v>269</v>
      </c>
      <c r="BM165" s="143" t="s">
        <v>3525</v>
      </c>
    </row>
    <row r="166" spans="2:65" s="1" customFormat="1" ht="24.15" customHeight="1">
      <c r="B166" s="201"/>
      <c r="C166" s="200" t="s">
        <v>407</v>
      </c>
      <c r="D166" s="200" t="s">
        <v>156</v>
      </c>
      <c r="E166" s="199" t="s">
        <v>3524</v>
      </c>
      <c r="F166" s="195" t="s">
        <v>3523</v>
      </c>
      <c r="G166" s="198" t="s">
        <v>256</v>
      </c>
      <c r="H166" s="197">
        <v>30</v>
      </c>
      <c r="I166" s="137"/>
      <c r="J166" s="196">
        <f t="shared" si="10"/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99</v>
      </c>
      <c r="BK166" s="144">
        <f t="shared" si="19"/>
        <v>0</v>
      </c>
      <c r="BL166" s="17" t="s">
        <v>269</v>
      </c>
      <c r="BM166" s="143" t="s">
        <v>3522</v>
      </c>
    </row>
    <row r="167" spans="2:65" s="1" customFormat="1" ht="24.15" customHeight="1">
      <c r="B167" s="201"/>
      <c r="C167" s="207" t="s">
        <v>411</v>
      </c>
      <c r="D167" s="207" t="s">
        <v>270</v>
      </c>
      <c r="E167" s="206" t="s">
        <v>3521</v>
      </c>
      <c r="F167" s="202" t="s">
        <v>3520</v>
      </c>
      <c r="G167" s="205" t="s">
        <v>256</v>
      </c>
      <c r="H167" s="204">
        <v>30</v>
      </c>
      <c r="I167" s="165"/>
      <c r="J167" s="203">
        <f t="shared" si="10"/>
        <v>0</v>
      </c>
      <c r="K167" s="202" t="s">
        <v>160</v>
      </c>
      <c r="L167" s="167"/>
      <c r="M167" s="168" t="s">
        <v>1</v>
      </c>
      <c r="N167" s="169" t="s">
        <v>43</v>
      </c>
      <c r="P167" s="141">
        <f t="shared" si="11"/>
        <v>0</v>
      </c>
      <c r="Q167" s="141">
        <v>1E-3</v>
      </c>
      <c r="R167" s="141">
        <f t="shared" si="12"/>
        <v>0.03</v>
      </c>
      <c r="S167" s="141">
        <v>0</v>
      </c>
      <c r="T167" s="142">
        <f t="shared" si="13"/>
        <v>0</v>
      </c>
      <c r="AR167" s="143" t="s">
        <v>355</v>
      </c>
      <c r="AT167" s="143" t="s">
        <v>270</v>
      </c>
      <c r="AU167" s="143" t="s">
        <v>99</v>
      </c>
      <c r="AY167" s="17" t="s">
        <v>154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7" t="s">
        <v>99</v>
      </c>
      <c r="BK167" s="144">
        <f t="shared" si="19"/>
        <v>0</v>
      </c>
      <c r="BL167" s="17" t="s">
        <v>269</v>
      </c>
      <c r="BM167" s="143" t="s">
        <v>3519</v>
      </c>
    </row>
    <row r="168" spans="2:65" s="12" customFormat="1">
      <c r="B168" s="145"/>
      <c r="D168" s="146" t="s">
        <v>175</v>
      </c>
      <c r="F168" s="148" t="s">
        <v>3518</v>
      </c>
      <c r="H168" s="149">
        <v>30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4</v>
      </c>
      <c r="AX168" s="12" t="s">
        <v>85</v>
      </c>
      <c r="AY168" s="147" t="s">
        <v>154</v>
      </c>
    </row>
    <row r="169" spans="2:65" s="1" customFormat="1" ht="24.15" customHeight="1">
      <c r="B169" s="201"/>
      <c r="C169" s="200" t="s">
        <v>415</v>
      </c>
      <c r="D169" s="200" t="s">
        <v>156</v>
      </c>
      <c r="E169" s="199" t="s">
        <v>3517</v>
      </c>
      <c r="F169" s="195" t="s">
        <v>3516</v>
      </c>
      <c r="G169" s="198" t="s">
        <v>2841</v>
      </c>
      <c r="H169" s="197">
        <v>2</v>
      </c>
      <c r="I169" s="137"/>
      <c r="J169" s="196">
        <f t="shared" ref="J169:J179" si="20">ROUND(I169*H169,2)</f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ref="P169:P179" si="21">O169*H169</f>
        <v>0</v>
      </c>
      <c r="Q169" s="141">
        <v>0</v>
      </c>
      <c r="R169" s="141">
        <f t="shared" ref="R169:R179" si="22">Q169*H169</f>
        <v>0</v>
      </c>
      <c r="S169" s="141">
        <v>0</v>
      </c>
      <c r="T169" s="142">
        <f t="shared" ref="T169:T179" si="23">S169*H169</f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 t="shared" ref="BE169:BE179" si="24">IF(N169="základní",J169,0)</f>
        <v>0</v>
      </c>
      <c r="BF169" s="144">
        <f t="shared" ref="BF169:BF179" si="25">IF(N169="snížená",J169,0)</f>
        <v>0</v>
      </c>
      <c r="BG169" s="144">
        <f t="shared" ref="BG169:BG179" si="26">IF(N169="zákl. přenesená",J169,0)</f>
        <v>0</v>
      </c>
      <c r="BH169" s="144">
        <f t="shared" ref="BH169:BH179" si="27">IF(N169="sníž. přenesená",J169,0)</f>
        <v>0</v>
      </c>
      <c r="BI169" s="144">
        <f t="shared" ref="BI169:BI179" si="28">IF(N169="nulová",J169,0)</f>
        <v>0</v>
      </c>
      <c r="BJ169" s="17" t="s">
        <v>99</v>
      </c>
      <c r="BK169" s="144">
        <f t="shared" ref="BK169:BK179" si="29">ROUND(I169*H169,2)</f>
        <v>0</v>
      </c>
      <c r="BL169" s="17" t="s">
        <v>269</v>
      </c>
      <c r="BM169" s="143" t="s">
        <v>3515</v>
      </c>
    </row>
    <row r="170" spans="2:65" s="1" customFormat="1" ht="16.5" customHeight="1">
      <c r="B170" s="201"/>
      <c r="C170" s="200" t="s">
        <v>419</v>
      </c>
      <c r="D170" s="200" t="s">
        <v>156</v>
      </c>
      <c r="E170" s="199" t="s">
        <v>3514</v>
      </c>
      <c r="F170" s="195" t="s">
        <v>3513</v>
      </c>
      <c r="G170" s="198" t="s">
        <v>1472</v>
      </c>
      <c r="H170" s="197">
        <v>10</v>
      </c>
      <c r="I170" s="137"/>
      <c r="J170" s="196">
        <f t="shared" si="2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99</v>
      </c>
      <c r="BK170" s="144">
        <f t="shared" si="29"/>
        <v>0</v>
      </c>
      <c r="BL170" s="17" t="s">
        <v>269</v>
      </c>
      <c r="BM170" s="143" t="s">
        <v>3512</v>
      </c>
    </row>
    <row r="171" spans="2:65" s="1" customFormat="1" ht="16.5" customHeight="1">
      <c r="B171" s="201"/>
      <c r="C171" s="207" t="s">
        <v>423</v>
      </c>
      <c r="D171" s="207" t="s">
        <v>270</v>
      </c>
      <c r="E171" s="206" t="s">
        <v>3511</v>
      </c>
      <c r="F171" s="202" t="s">
        <v>3510</v>
      </c>
      <c r="G171" s="205" t="s">
        <v>1472</v>
      </c>
      <c r="H171" s="204">
        <v>10</v>
      </c>
      <c r="I171" s="165"/>
      <c r="J171" s="203">
        <f t="shared" si="20"/>
        <v>0</v>
      </c>
      <c r="K171" s="202" t="s">
        <v>160</v>
      </c>
      <c r="L171" s="167"/>
      <c r="M171" s="168" t="s">
        <v>1</v>
      </c>
      <c r="N171" s="169" t="s">
        <v>43</v>
      </c>
      <c r="P171" s="141">
        <f t="shared" si="21"/>
        <v>0</v>
      </c>
      <c r="Q171" s="141">
        <v>1E-3</v>
      </c>
      <c r="R171" s="141">
        <f t="shared" si="22"/>
        <v>0.01</v>
      </c>
      <c r="S171" s="141">
        <v>0</v>
      </c>
      <c r="T171" s="142">
        <f t="shared" si="23"/>
        <v>0</v>
      </c>
      <c r="AR171" s="143" t="s">
        <v>355</v>
      </c>
      <c r="AT171" s="143" t="s">
        <v>270</v>
      </c>
      <c r="AU171" s="143" t="s">
        <v>99</v>
      </c>
      <c r="AY171" s="17" t="s">
        <v>154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99</v>
      </c>
      <c r="BK171" s="144">
        <f t="shared" si="29"/>
        <v>0</v>
      </c>
      <c r="BL171" s="17" t="s">
        <v>269</v>
      </c>
      <c r="BM171" s="143" t="s">
        <v>3509</v>
      </c>
    </row>
    <row r="172" spans="2:65" s="1" customFormat="1" ht="21.75" customHeight="1">
      <c r="B172" s="201"/>
      <c r="C172" s="200" t="s">
        <v>427</v>
      </c>
      <c r="D172" s="200" t="s">
        <v>156</v>
      </c>
      <c r="E172" s="199" t="s">
        <v>3508</v>
      </c>
      <c r="F172" s="195" t="s">
        <v>3507</v>
      </c>
      <c r="G172" s="198" t="s">
        <v>159</v>
      </c>
      <c r="H172" s="197">
        <v>2</v>
      </c>
      <c r="I172" s="137"/>
      <c r="J172" s="196">
        <f t="shared" si="20"/>
        <v>0</v>
      </c>
      <c r="K172" s="195" t="s">
        <v>1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99</v>
      </c>
      <c r="BK172" s="144">
        <f t="shared" si="29"/>
        <v>0</v>
      </c>
      <c r="BL172" s="17" t="s">
        <v>269</v>
      </c>
      <c r="BM172" s="143" t="s">
        <v>3506</v>
      </c>
    </row>
    <row r="173" spans="2:65" s="1" customFormat="1" ht="16.5" customHeight="1">
      <c r="B173" s="201"/>
      <c r="C173" s="200" t="s">
        <v>438</v>
      </c>
      <c r="D173" s="200" t="s">
        <v>156</v>
      </c>
      <c r="E173" s="199" t="s">
        <v>3505</v>
      </c>
      <c r="F173" s="195" t="s">
        <v>3504</v>
      </c>
      <c r="G173" s="198" t="s">
        <v>159</v>
      </c>
      <c r="H173" s="197">
        <v>4</v>
      </c>
      <c r="I173" s="137"/>
      <c r="J173" s="196">
        <f t="shared" si="20"/>
        <v>0</v>
      </c>
      <c r="K173" s="195" t="s">
        <v>1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99</v>
      </c>
      <c r="BK173" s="144">
        <f t="shared" si="29"/>
        <v>0</v>
      </c>
      <c r="BL173" s="17" t="s">
        <v>269</v>
      </c>
      <c r="BM173" s="143" t="s">
        <v>3503</v>
      </c>
    </row>
    <row r="174" spans="2:65" s="1" customFormat="1" ht="16.5" customHeight="1">
      <c r="B174" s="201"/>
      <c r="C174" s="200" t="s">
        <v>442</v>
      </c>
      <c r="D174" s="200" t="s">
        <v>156</v>
      </c>
      <c r="E174" s="199" t="s">
        <v>3502</v>
      </c>
      <c r="F174" s="195" t="s">
        <v>3501</v>
      </c>
      <c r="G174" s="198" t="s">
        <v>159</v>
      </c>
      <c r="H174" s="197">
        <v>4</v>
      </c>
      <c r="I174" s="137"/>
      <c r="J174" s="196">
        <f t="shared" si="20"/>
        <v>0</v>
      </c>
      <c r="K174" s="195" t="s">
        <v>1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99</v>
      </c>
      <c r="BK174" s="144">
        <f t="shared" si="29"/>
        <v>0</v>
      </c>
      <c r="BL174" s="17" t="s">
        <v>269</v>
      </c>
      <c r="BM174" s="143" t="s">
        <v>3500</v>
      </c>
    </row>
    <row r="175" spans="2:65" s="1" customFormat="1" ht="16.5" customHeight="1">
      <c r="B175" s="201"/>
      <c r="C175" s="200" t="s">
        <v>446</v>
      </c>
      <c r="D175" s="200" t="s">
        <v>156</v>
      </c>
      <c r="E175" s="199" t="s">
        <v>3499</v>
      </c>
      <c r="F175" s="195" t="s">
        <v>3498</v>
      </c>
      <c r="G175" s="198" t="s">
        <v>159</v>
      </c>
      <c r="H175" s="197">
        <v>12</v>
      </c>
      <c r="I175" s="137"/>
      <c r="J175" s="196">
        <f t="shared" si="20"/>
        <v>0</v>
      </c>
      <c r="K175" s="195" t="s">
        <v>1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99</v>
      </c>
      <c r="BK175" s="144">
        <f t="shared" si="29"/>
        <v>0</v>
      </c>
      <c r="BL175" s="17" t="s">
        <v>269</v>
      </c>
      <c r="BM175" s="143" t="s">
        <v>3497</v>
      </c>
    </row>
    <row r="176" spans="2:65" s="1" customFormat="1" ht="409.6">
      <c r="B176" s="201"/>
      <c r="C176" s="200" t="s">
        <v>450</v>
      </c>
      <c r="D176" s="200" t="s">
        <v>156</v>
      </c>
      <c r="E176" s="199" t="s">
        <v>3496</v>
      </c>
      <c r="F176" s="208" t="s">
        <v>3495</v>
      </c>
      <c r="G176" s="198" t="s">
        <v>1006</v>
      </c>
      <c r="H176" s="197">
        <v>1</v>
      </c>
      <c r="I176" s="137"/>
      <c r="J176" s="196">
        <f t="shared" si="20"/>
        <v>0</v>
      </c>
      <c r="K176" s="195" t="s">
        <v>1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0.15</v>
      </c>
      <c r="R176" s="141">
        <f t="shared" si="22"/>
        <v>0.15</v>
      </c>
      <c r="S176" s="141">
        <v>0</v>
      </c>
      <c r="T176" s="142">
        <f t="shared" si="2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99</v>
      </c>
      <c r="BK176" s="144">
        <f t="shared" si="29"/>
        <v>0</v>
      </c>
      <c r="BL176" s="17" t="s">
        <v>269</v>
      </c>
      <c r="BM176" s="143" t="s">
        <v>3494</v>
      </c>
    </row>
    <row r="177" spans="2:65" s="1" customFormat="1" ht="16.5" customHeight="1">
      <c r="B177" s="201"/>
      <c r="C177" s="200" t="s">
        <v>454</v>
      </c>
      <c r="D177" s="200" t="s">
        <v>156</v>
      </c>
      <c r="E177" s="199" t="s">
        <v>3493</v>
      </c>
      <c r="F177" s="195" t="s">
        <v>3492</v>
      </c>
      <c r="G177" s="198" t="s">
        <v>159</v>
      </c>
      <c r="H177" s="197">
        <v>7</v>
      </c>
      <c r="I177" s="137"/>
      <c r="J177" s="196">
        <f t="shared" si="20"/>
        <v>0</v>
      </c>
      <c r="K177" s="195" t="s">
        <v>1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99</v>
      </c>
      <c r="BK177" s="144">
        <f t="shared" si="29"/>
        <v>0</v>
      </c>
      <c r="BL177" s="17" t="s">
        <v>269</v>
      </c>
      <c r="BM177" s="143" t="s">
        <v>3491</v>
      </c>
    </row>
    <row r="178" spans="2:65" s="1" customFormat="1" ht="16.5" customHeight="1">
      <c r="B178" s="201"/>
      <c r="C178" s="200" t="s">
        <v>458</v>
      </c>
      <c r="D178" s="200" t="s">
        <v>156</v>
      </c>
      <c r="E178" s="199" t="s">
        <v>3490</v>
      </c>
      <c r="F178" s="195" t="s">
        <v>3489</v>
      </c>
      <c r="G178" s="198" t="s">
        <v>159</v>
      </c>
      <c r="H178" s="197">
        <v>1</v>
      </c>
      <c r="I178" s="137"/>
      <c r="J178" s="196">
        <f t="shared" si="20"/>
        <v>0</v>
      </c>
      <c r="K178" s="195" t="s">
        <v>1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99</v>
      </c>
      <c r="BK178" s="144">
        <f t="shared" si="29"/>
        <v>0</v>
      </c>
      <c r="BL178" s="17" t="s">
        <v>269</v>
      </c>
      <c r="BM178" s="143" t="s">
        <v>3488</v>
      </c>
    </row>
    <row r="179" spans="2:65" s="1" customFormat="1" ht="49.2" customHeight="1">
      <c r="B179" s="201"/>
      <c r="C179" s="200" t="s">
        <v>462</v>
      </c>
      <c r="D179" s="200" t="s">
        <v>156</v>
      </c>
      <c r="E179" s="199" t="s">
        <v>3487</v>
      </c>
      <c r="F179" s="195" t="s">
        <v>3486</v>
      </c>
      <c r="G179" s="198" t="s">
        <v>225</v>
      </c>
      <c r="H179" s="197">
        <v>1.153</v>
      </c>
      <c r="I179" s="137"/>
      <c r="J179" s="196">
        <f t="shared" si="2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99</v>
      </c>
      <c r="BK179" s="144">
        <f t="shared" si="29"/>
        <v>0</v>
      </c>
      <c r="BL179" s="17" t="s">
        <v>269</v>
      </c>
      <c r="BM179" s="143" t="s">
        <v>3485</v>
      </c>
    </row>
    <row r="180" spans="2:65" s="11" customFormat="1" ht="25.95" customHeight="1">
      <c r="B180" s="120"/>
      <c r="D180" s="121" t="s">
        <v>76</v>
      </c>
      <c r="E180" s="122" t="s">
        <v>2845</v>
      </c>
      <c r="F180" s="122" t="s">
        <v>2844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161</v>
      </c>
      <c r="AT180" s="128" t="s">
        <v>76</v>
      </c>
      <c r="AU180" s="128" t="s">
        <v>77</v>
      </c>
      <c r="AY180" s="121" t="s">
        <v>154</v>
      </c>
      <c r="BK180" s="129">
        <f>BK181</f>
        <v>0</v>
      </c>
    </row>
    <row r="181" spans="2:65" s="1" customFormat="1" ht="37.950000000000003" customHeight="1">
      <c r="B181" s="201"/>
      <c r="C181" s="200" t="s">
        <v>466</v>
      </c>
      <c r="D181" s="200" t="s">
        <v>156</v>
      </c>
      <c r="E181" s="199" t="s">
        <v>3484</v>
      </c>
      <c r="F181" s="195" t="s">
        <v>3483</v>
      </c>
      <c r="G181" s="198" t="s">
        <v>2841</v>
      </c>
      <c r="H181" s="197">
        <v>50</v>
      </c>
      <c r="I181" s="137"/>
      <c r="J181" s="196">
        <f>ROUND(I181*H181,2)</f>
        <v>0</v>
      </c>
      <c r="K181" s="195" t="s">
        <v>160</v>
      </c>
      <c r="L181" s="32"/>
      <c r="M181" s="190" t="s">
        <v>1</v>
      </c>
      <c r="N181" s="191" t="s">
        <v>43</v>
      </c>
      <c r="O181" s="19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43" t="s">
        <v>2840</v>
      </c>
      <c r="AT181" s="143" t="s">
        <v>156</v>
      </c>
      <c r="AU181" s="143" t="s">
        <v>85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2840</v>
      </c>
      <c r="BM181" s="143" t="s">
        <v>3482</v>
      </c>
    </row>
    <row r="182" spans="2:65" s="1" customFormat="1" ht="6.9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autoFilter ref="C118:K181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1334-9BED-46A3-BE18-164A07CA03F8}">
  <dimension ref="A5:I50"/>
  <sheetViews>
    <sheetView showGridLines="0" view="pageBreakPreview" topLeftCell="A16" zoomScale="150" zoomScaleNormal="150" zoomScaleSheetLayoutView="150" workbookViewId="0">
      <selection activeCell="F234" sqref="F234"/>
    </sheetView>
  </sheetViews>
  <sheetFormatPr defaultColWidth="9.28515625" defaultRowHeight="13.2"/>
  <cols>
    <col min="1" max="1" width="11.85546875" style="209" bestFit="1" customWidth="1"/>
    <col min="2" max="16384" width="9.28515625" style="209"/>
  </cols>
  <sheetData>
    <row r="5" spans="1:9" ht="24.6">
      <c r="A5" s="218" t="s">
        <v>3678</v>
      </c>
      <c r="B5" s="214"/>
      <c r="C5" s="214"/>
      <c r="D5" s="214"/>
      <c r="E5" s="214"/>
      <c r="F5" s="214"/>
      <c r="G5" s="214"/>
      <c r="H5" s="214"/>
      <c r="I5" s="214"/>
    </row>
    <row r="7" spans="1:9" ht="17.399999999999999">
      <c r="A7" s="217" t="s">
        <v>3677</v>
      </c>
      <c r="B7" s="214"/>
      <c r="C7" s="214"/>
      <c r="D7" s="214"/>
      <c r="E7" s="214"/>
      <c r="F7" s="214"/>
      <c r="G7" s="214"/>
      <c r="H7" s="214"/>
      <c r="I7" s="214"/>
    </row>
    <row r="9" spans="1:9">
      <c r="A9" s="216" t="s">
        <v>3676</v>
      </c>
      <c r="B9" s="214"/>
      <c r="C9" s="214"/>
      <c r="D9" s="214"/>
      <c r="E9" s="216"/>
      <c r="F9" s="214"/>
      <c r="G9" s="214"/>
      <c r="H9" s="214"/>
      <c r="I9" s="214"/>
    </row>
    <row r="10" spans="1:9">
      <c r="A10" s="214" t="s">
        <v>3675</v>
      </c>
      <c r="B10" s="214"/>
      <c r="C10" s="214"/>
      <c r="D10" s="214"/>
      <c r="E10" s="214"/>
      <c r="F10" s="214"/>
      <c r="G10" s="214"/>
      <c r="H10" s="214"/>
      <c r="I10" s="214"/>
    </row>
    <row r="11" spans="1:9">
      <c r="A11" s="214">
        <v>0</v>
      </c>
      <c r="B11" s="214"/>
      <c r="C11" s="214"/>
      <c r="D11" s="214"/>
      <c r="E11" s="214"/>
      <c r="F11" s="214"/>
      <c r="G11" s="214"/>
      <c r="H11" s="214"/>
      <c r="I11" s="214"/>
    </row>
    <row r="12" spans="1:9">
      <c r="A12" s="214"/>
      <c r="B12" s="214"/>
      <c r="C12" s="214"/>
      <c r="D12" s="214"/>
      <c r="E12" s="214"/>
      <c r="F12" s="214"/>
      <c r="G12" s="214"/>
      <c r="H12" s="214"/>
      <c r="I12" s="214"/>
    </row>
    <row r="13" spans="1:9">
      <c r="A13" s="216" t="s">
        <v>3674</v>
      </c>
      <c r="B13" s="214"/>
      <c r="C13" s="214"/>
      <c r="D13" s="214"/>
      <c r="E13" s="214"/>
      <c r="F13" s="214"/>
      <c r="G13" s="214"/>
      <c r="H13" s="214"/>
      <c r="I13" s="214"/>
    </row>
    <row r="14" spans="1:9">
      <c r="A14" s="214" t="s">
        <v>3673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14"/>
      <c r="B15" s="214"/>
      <c r="C15" s="214"/>
      <c r="D15" s="214"/>
      <c r="E15" s="214"/>
      <c r="F15" s="214"/>
      <c r="G15" s="214"/>
      <c r="H15" s="214"/>
      <c r="I15" s="214"/>
    </row>
    <row r="17" spans="1:9" ht="15.6">
      <c r="A17" s="215" t="s">
        <v>3672</v>
      </c>
      <c r="B17" s="214"/>
      <c r="C17" s="214"/>
      <c r="D17" s="214"/>
      <c r="E17" s="214"/>
      <c r="F17" s="214"/>
      <c r="G17" s="214"/>
      <c r="H17" s="214"/>
      <c r="I17" s="214"/>
    </row>
    <row r="26" spans="1:9" s="210" customFormat="1" ht="12">
      <c r="A26" s="213" t="s">
        <v>3671</v>
      </c>
    </row>
    <row r="27" spans="1:9" s="210" customFormat="1" ht="9.6">
      <c r="A27" s="212" t="s">
        <v>3670</v>
      </c>
    </row>
    <row r="28" spans="1:9" s="210" customFormat="1" ht="9.6">
      <c r="A28" s="212" t="s">
        <v>3669</v>
      </c>
    </row>
    <row r="29" spans="1:9" s="210" customFormat="1" ht="9.6">
      <c r="A29" s="212" t="s">
        <v>3668</v>
      </c>
    </row>
    <row r="30" spans="1:9" s="210" customFormat="1" ht="9.6">
      <c r="A30" s="212" t="s">
        <v>3667</v>
      </c>
    </row>
    <row r="31" spans="1:9" s="210" customFormat="1" ht="9.6">
      <c r="A31" s="212" t="s">
        <v>3666</v>
      </c>
    </row>
    <row r="32" spans="1:9" s="210" customFormat="1" ht="9.6">
      <c r="A32" s="212" t="s">
        <v>3665</v>
      </c>
    </row>
    <row r="33" spans="1:9" s="210" customFormat="1" ht="9.6">
      <c r="A33" s="212" t="s">
        <v>3664</v>
      </c>
    </row>
    <row r="34" spans="1:9" s="210" customFormat="1" ht="9.6">
      <c r="A34" s="212" t="s">
        <v>3663</v>
      </c>
    </row>
    <row r="35" spans="1:9" s="210" customFormat="1" ht="9.6">
      <c r="A35" s="212" t="s">
        <v>3662</v>
      </c>
    </row>
    <row r="36" spans="1:9" s="210" customFormat="1" ht="9.6">
      <c r="A36" s="212"/>
    </row>
    <row r="37" spans="1:9" s="210" customFormat="1" ht="9.6"/>
    <row r="38" spans="1:9" s="210" customFormat="1" ht="9.6"/>
    <row r="39" spans="1:9" s="210" customFormat="1" ht="9.75" customHeight="1">
      <c r="A39" s="213" t="s">
        <v>3661</v>
      </c>
    </row>
    <row r="40" spans="1:9" s="210" customFormat="1" ht="50.25" customHeight="1">
      <c r="A40" s="337" t="s">
        <v>3660</v>
      </c>
      <c r="B40" s="337"/>
      <c r="C40" s="337"/>
      <c r="D40" s="337"/>
      <c r="E40" s="337"/>
      <c r="F40" s="337"/>
      <c r="G40" s="337"/>
      <c r="H40" s="337"/>
      <c r="I40" s="337"/>
    </row>
    <row r="41" spans="1:9" s="210" customFormat="1" ht="9.6">
      <c r="A41" s="212" t="s">
        <v>3659</v>
      </c>
    </row>
    <row r="42" spans="1:9" s="210" customFormat="1" ht="73.5" customHeight="1">
      <c r="A42" s="337" t="s">
        <v>3658</v>
      </c>
      <c r="B42" s="337"/>
      <c r="C42" s="337"/>
      <c r="D42" s="337"/>
      <c r="E42" s="337"/>
      <c r="F42" s="337"/>
      <c r="G42" s="337"/>
      <c r="H42" s="337"/>
      <c r="I42" s="337"/>
    </row>
    <row r="43" spans="1:9" s="210" customFormat="1" ht="9.6"/>
    <row r="44" spans="1:9" s="210" customFormat="1" ht="9.6"/>
    <row r="45" spans="1:9" s="210" customFormat="1" ht="9.6"/>
    <row r="49" spans="1:1" s="210" customFormat="1" ht="9.6">
      <c r="A49" s="210" t="s">
        <v>3657</v>
      </c>
    </row>
    <row r="50" spans="1:1" s="210" customFormat="1" ht="9.6">
      <c r="A50" s="211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B0EC-3F27-46BB-A0C4-6FE684A60536}">
  <dimension ref="A1:H520"/>
  <sheetViews>
    <sheetView showGridLines="0" view="pageBreakPreview" topLeftCell="A398" zoomScale="150" zoomScaleNormal="150" zoomScaleSheetLayoutView="150" zoomScalePageLayoutView="130" workbookViewId="0">
      <selection activeCell="F234" sqref="F234"/>
    </sheetView>
  </sheetViews>
  <sheetFormatPr defaultColWidth="9.28515625" defaultRowHeight="13.2"/>
  <cols>
    <col min="1" max="1" width="2.85546875" style="209" customWidth="1"/>
    <col min="2" max="2" width="52.140625" style="209" customWidth="1"/>
    <col min="3" max="3" width="3.42578125" style="209" customWidth="1"/>
    <col min="4" max="4" width="8.7109375" style="209" customWidth="1"/>
    <col min="5" max="5" width="11.28515625" style="209" customWidth="1"/>
    <col min="6" max="6" width="11.42578125" style="209" customWidth="1"/>
    <col min="7" max="9" width="11.28515625" style="209" customWidth="1"/>
    <col min="10" max="16384" width="9.28515625" style="209"/>
  </cols>
  <sheetData>
    <row r="1" spans="1:8">
      <c r="A1" s="254"/>
      <c r="B1" s="268" t="s">
        <v>3970</v>
      </c>
      <c r="C1" s="253"/>
      <c r="D1" s="253"/>
      <c r="E1" s="338" t="s">
        <v>3688</v>
      </c>
      <c r="F1" s="338"/>
      <c r="G1" s="338" t="s">
        <v>3687</v>
      </c>
      <c r="H1" s="338"/>
    </row>
    <row r="2" spans="1:8">
      <c r="A2" s="252" t="s">
        <v>3686</v>
      </c>
      <c r="B2" s="267" t="s">
        <v>3685</v>
      </c>
      <c r="C2" s="250" t="s">
        <v>3700</v>
      </c>
      <c r="D2" s="249" t="s">
        <v>3699</v>
      </c>
      <c r="E2" s="250" t="s">
        <v>3698</v>
      </c>
      <c r="F2" s="249" t="s">
        <v>3684</v>
      </c>
      <c r="G2" s="250" t="s">
        <v>3698</v>
      </c>
      <c r="H2" s="249" t="s">
        <v>3684</v>
      </c>
    </row>
    <row r="3" spans="1:8" ht="16.8">
      <c r="A3" s="248">
        <v>1</v>
      </c>
      <c r="B3" s="272" t="s">
        <v>3969</v>
      </c>
      <c r="C3" s="264" t="s">
        <v>662</v>
      </c>
      <c r="D3" s="263">
        <v>10</v>
      </c>
      <c r="E3" s="259"/>
      <c r="F3" s="258" t="str">
        <f t="shared" ref="F3:F34" si="0">IF(E3="","",PRODUCT(D3,E3))</f>
        <v/>
      </c>
      <c r="G3" s="259"/>
      <c r="H3" s="258" t="str">
        <f t="shared" ref="H3:H34" si="1">IF(G3="","",PRODUCT(D3,G3))</f>
        <v/>
      </c>
    </row>
    <row r="4" spans="1:8">
      <c r="A4" s="248">
        <f t="shared" ref="A4:A35" si="2">(SUM(A3,1))</f>
        <v>2</v>
      </c>
      <c r="B4" s="272" t="s">
        <v>3730</v>
      </c>
      <c r="C4" s="264" t="s">
        <v>662</v>
      </c>
      <c r="D4" s="263">
        <v>600</v>
      </c>
      <c r="E4" s="259"/>
      <c r="F4" s="258" t="str">
        <f t="shared" si="0"/>
        <v/>
      </c>
      <c r="G4" s="259"/>
      <c r="H4" s="258" t="str">
        <f t="shared" si="1"/>
        <v/>
      </c>
    </row>
    <row r="5" spans="1:8">
      <c r="A5" s="248">
        <f t="shared" si="2"/>
        <v>3</v>
      </c>
      <c r="B5" s="272" t="s">
        <v>3968</v>
      </c>
      <c r="C5" s="264" t="s">
        <v>662</v>
      </c>
      <c r="D5" s="263">
        <v>120</v>
      </c>
      <c r="E5" s="259"/>
      <c r="F5" s="258" t="str">
        <f t="shared" si="0"/>
        <v/>
      </c>
      <c r="G5" s="259"/>
      <c r="H5" s="258" t="str">
        <f t="shared" si="1"/>
        <v/>
      </c>
    </row>
    <row r="6" spans="1:8">
      <c r="A6" s="248">
        <f t="shared" si="2"/>
        <v>4</v>
      </c>
      <c r="B6" s="272" t="s">
        <v>3967</v>
      </c>
      <c r="C6" s="264" t="s">
        <v>662</v>
      </c>
      <c r="D6" s="263">
        <v>70</v>
      </c>
      <c r="E6" s="259"/>
      <c r="F6" s="258" t="str">
        <f t="shared" si="0"/>
        <v/>
      </c>
      <c r="G6" s="259"/>
      <c r="H6" s="258" t="str">
        <f t="shared" si="1"/>
        <v/>
      </c>
    </row>
    <row r="7" spans="1:8" ht="16.8">
      <c r="A7" s="248">
        <f t="shared" si="2"/>
        <v>5</v>
      </c>
      <c r="B7" s="272" t="s">
        <v>3966</v>
      </c>
      <c r="C7" s="264" t="s">
        <v>662</v>
      </c>
      <c r="D7" s="263">
        <v>80</v>
      </c>
      <c r="E7" s="259"/>
      <c r="F7" s="258" t="str">
        <f t="shared" si="0"/>
        <v/>
      </c>
      <c r="G7" s="259"/>
      <c r="H7" s="258" t="str">
        <f t="shared" si="1"/>
        <v/>
      </c>
    </row>
    <row r="8" spans="1:8">
      <c r="A8" s="248">
        <f t="shared" si="2"/>
        <v>6</v>
      </c>
      <c r="B8" s="272" t="s">
        <v>3765</v>
      </c>
      <c r="C8" s="264" t="s">
        <v>662</v>
      </c>
      <c r="D8" s="263">
        <v>5</v>
      </c>
      <c r="E8" s="259"/>
      <c r="F8" s="258" t="str">
        <f t="shared" si="0"/>
        <v/>
      </c>
      <c r="G8" s="259"/>
      <c r="H8" s="258" t="str">
        <f t="shared" si="1"/>
        <v/>
      </c>
    </row>
    <row r="9" spans="1:8">
      <c r="A9" s="248">
        <f t="shared" si="2"/>
        <v>7</v>
      </c>
      <c r="B9" s="272" t="s">
        <v>3965</v>
      </c>
      <c r="C9" s="264" t="s">
        <v>662</v>
      </c>
      <c r="D9" s="263">
        <v>30</v>
      </c>
      <c r="E9" s="259"/>
      <c r="F9" s="258" t="str">
        <f t="shared" si="0"/>
        <v/>
      </c>
      <c r="G9" s="259"/>
      <c r="H9" s="258" t="str">
        <f t="shared" si="1"/>
        <v/>
      </c>
    </row>
    <row r="10" spans="1:8">
      <c r="A10" s="248">
        <f t="shared" si="2"/>
        <v>8</v>
      </c>
      <c r="B10" s="272" t="s">
        <v>3964</v>
      </c>
      <c r="C10" s="264" t="s">
        <v>662</v>
      </c>
      <c r="D10" s="263">
        <v>1</v>
      </c>
      <c r="E10" s="259"/>
      <c r="F10" s="258" t="str">
        <f t="shared" si="0"/>
        <v/>
      </c>
      <c r="G10" s="259"/>
      <c r="H10" s="258" t="str">
        <f t="shared" si="1"/>
        <v/>
      </c>
    </row>
    <row r="11" spans="1:8">
      <c r="A11" s="248">
        <f t="shared" si="2"/>
        <v>9</v>
      </c>
      <c r="B11" s="265" t="s">
        <v>3732</v>
      </c>
      <c r="C11" s="264" t="s">
        <v>256</v>
      </c>
      <c r="D11" s="263">
        <v>40</v>
      </c>
      <c r="E11" s="259"/>
      <c r="F11" s="258" t="str">
        <f t="shared" si="0"/>
        <v/>
      </c>
      <c r="G11" s="259"/>
      <c r="H11" s="258" t="str">
        <f t="shared" si="1"/>
        <v/>
      </c>
    </row>
    <row r="12" spans="1:8">
      <c r="A12" s="248">
        <f t="shared" si="2"/>
        <v>10</v>
      </c>
      <c r="B12" s="265" t="s">
        <v>3963</v>
      </c>
      <c r="C12" s="264" t="s">
        <v>256</v>
      </c>
      <c r="D12" s="263">
        <v>20</v>
      </c>
      <c r="E12" s="259"/>
      <c r="F12" s="258" t="str">
        <f t="shared" si="0"/>
        <v/>
      </c>
      <c r="G12" s="259"/>
      <c r="H12" s="258" t="str">
        <f t="shared" si="1"/>
        <v/>
      </c>
    </row>
    <row r="13" spans="1:8">
      <c r="A13" s="248">
        <f t="shared" si="2"/>
        <v>11</v>
      </c>
      <c r="B13" s="265" t="s">
        <v>3962</v>
      </c>
      <c r="C13" s="264" t="s">
        <v>256</v>
      </c>
      <c r="D13" s="263">
        <v>10</v>
      </c>
      <c r="E13" s="259"/>
      <c r="F13" s="258" t="str">
        <f t="shared" si="0"/>
        <v/>
      </c>
      <c r="G13" s="259"/>
      <c r="H13" s="258" t="str">
        <f t="shared" si="1"/>
        <v/>
      </c>
    </row>
    <row r="14" spans="1:8">
      <c r="A14" s="248">
        <f t="shared" si="2"/>
        <v>12</v>
      </c>
      <c r="B14" s="265" t="s">
        <v>3961</v>
      </c>
      <c r="C14" s="264" t="s">
        <v>256</v>
      </c>
      <c r="D14" s="263">
        <v>10</v>
      </c>
      <c r="E14" s="259"/>
      <c r="F14" s="258" t="str">
        <f t="shared" si="0"/>
        <v/>
      </c>
      <c r="G14" s="259"/>
      <c r="H14" s="258" t="str">
        <f t="shared" si="1"/>
        <v/>
      </c>
    </row>
    <row r="15" spans="1:8">
      <c r="A15" s="248">
        <f t="shared" si="2"/>
        <v>13</v>
      </c>
      <c r="B15" s="265" t="s">
        <v>3960</v>
      </c>
      <c r="C15" s="264" t="s">
        <v>256</v>
      </c>
      <c r="D15" s="263">
        <v>20</v>
      </c>
      <c r="E15" s="259"/>
      <c r="F15" s="258" t="str">
        <f t="shared" si="0"/>
        <v/>
      </c>
      <c r="G15" s="259"/>
      <c r="H15" s="258" t="str">
        <f t="shared" si="1"/>
        <v/>
      </c>
    </row>
    <row r="16" spans="1:8">
      <c r="A16" s="248">
        <f t="shared" si="2"/>
        <v>14</v>
      </c>
      <c r="B16" s="265" t="s">
        <v>3959</v>
      </c>
      <c r="C16" s="264" t="s">
        <v>256</v>
      </c>
      <c r="D16" s="263">
        <v>10</v>
      </c>
      <c r="E16" s="259"/>
      <c r="F16" s="258" t="str">
        <f t="shared" si="0"/>
        <v/>
      </c>
      <c r="G16" s="259"/>
      <c r="H16" s="258" t="str">
        <f t="shared" si="1"/>
        <v/>
      </c>
    </row>
    <row r="17" spans="1:8">
      <c r="A17" s="248">
        <f t="shared" si="2"/>
        <v>15</v>
      </c>
      <c r="B17" s="265" t="s">
        <v>3958</v>
      </c>
      <c r="C17" s="264" t="s">
        <v>256</v>
      </c>
      <c r="D17" s="263">
        <v>20</v>
      </c>
      <c r="E17" s="259"/>
      <c r="F17" s="258" t="str">
        <f t="shared" si="0"/>
        <v/>
      </c>
      <c r="G17" s="259"/>
      <c r="H17" s="258" t="str">
        <f t="shared" si="1"/>
        <v/>
      </c>
    </row>
    <row r="18" spans="1:8">
      <c r="A18" s="248">
        <f t="shared" si="2"/>
        <v>16</v>
      </c>
      <c r="B18" s="265" t="s">
        <v>3957</v>
      </c>
      <c r="C18" s="264" t="s">
        <v>256</v>
      </c>
      <c r="D18" s="263">
        <v>20</v>
      </c>
      <c r="E18" s="259"/>
      <c r="F18" s="258" t="str">
        <f t="shared" si="0"/>
        <v/>
      </c>
      <c r="G18" s="259"/>
      <c r="H18" s="258" t="str">
        <f t="shared" si="1"/>
        <v/>
      </c>
    </row>
    <row r="19" spans="1:8">
      <c r="A19" s="248">
        <f t="shared" si="2"/>
        <v>17</v>
      </c>
      <c r="B19" s="265" t="s">
        <v>3956</v>
      </c>
      <c r="C19" s="264" t="s">
        <v>256</v>
      </c>
      <c r="D19" s="263">
        <v>30</v>
      </c>
      <c r="E19" s="259"/>
      <c r="F19" s="258" t="str">
        <f t="shared" si="0"/>
        <v/>
      </c>
      <c r="G19" s="259"/>
      <c r="H19" s="258" t="str">
        <f t="shared" si="1"/>
        <v/>
      </c>
    </row>
    <row r="20" spans="1:8">
      <c r="A20" s="248">
        <f t="shared" si="2"/>
        <v>18</v>
      </c>
      <c r="B20" s="265" t="s">
        <v>3955</v>
      </c>
      <c r="C20" s="264" t="s">
        <v>256</v>
      </c>
      <c r="D20" s="263">
        <v>5</v>
      </c>
      <c r="E20" s="259"/>
      <c r="F20" s="258" t="str">
        <f t="shared" si="0"/>
        <v/>
      </c>
      <c r="G20" s="259"/>
      <c r="H20" s="258" t="str">
        <f t="shared" si="1"/>
        <v/>
      </c>
    </row>
    <row r="21" spans="1:8">
      <c r="A21" s="248">
        <f t="shared" si="2"/>
        <v>19</v>
      </c>
      <c r="B21" s="265" t="s">
        <v>3954</v>
      </c>
      <c r="C21" s="264" t="s">
        <v>256</v>
      </c>
      <c r="D21" s="263">
        <v>20</v>
      </c>
      <c r="E21" s="259"/>
      <c r="F21" s="258" t="str">
        <f t="shared" si="0"/>
        <v/>
      </c>
      <c r="G21" s="259"/>
      <c r="H21" s="258" t="str">
        <f t="shared" si="1"/>
        <v/>
      </c>
    </row>
    <row r="22" spans="1:8">
      <c r="A22" s="248">
        <f t="shared" si="2"/>
        <v>20</v>
      </c>
      <c r="B22" s="265" t="s">
        <v>3740</v>
      </c>
      <c r="C22" s="264" t="s">
        <v>256</v>
      </c>
      <c r="D22" s="263">
        <v>15</v>
      </c>
      <c r="E22" s="259"/>
      <c r="F22" s="258" t="str">
        <f t="shared" si="0"/>
        <v/>
      </c>
      <c r="G22" s="259"/>
      <c r="H22" s="258" t="str">
        <f t="shared" si="1"/>
        <v/>
      </c>
    </row>
    <row r="23" spans="1:8">
      <c r="A23" s="248">
        <f t="shared" si="2"/>
        <v>21</v>
      </c>
      <c r="B23" s="265" t="s">
        <v>3731</v>
      </c>
      <c r="C23" s="264" t="s">
        <v>256</v>
      </c>
      <c r="D23" s="263">
        <v>15</v>
      </c>
      <c r="E23" s="259"/>
      <c r="F23" s="258" t="str">
        <f t="shared" si="0"/>
        <v/>
      </c>
      <c r="G23" s="259"/>
      <c r="H23" s="258" t="str">
        <f t="shared" si="1"/>
        <v/>
      </c>
    </row>
    <row r="24" spans="1:8">
      <c r="A24" s="248">
        <f t="shared" si="2"/>
        <v>22</v>
      </c>
      <c r="B24" s="265" t="s">
        <v>3953</v>
      </c>
      <c r="C24" s="264" t="s">
        <v>256</v>
      </c>
      <c r="D24" s="263">
        <v>100</v>
      </c>
      <c r="E24" s="259"/>
      <c r="F24" s="258" t="str">
        <f t="shared" si="0"/>
        <v/>
      </c>
      <c r="G24" s="259"/>
      <c r="H24" s="258" t="str">
        <f t="shared" si="1"/>
        <v/>
      </c>
    </row>
    <row r="25" spans="1:8">
      <c r="A25" s="248">
        <f t="shared" si="2"/>
        <v>23</v>
      </c>
      <c r="B25" s="265" t="s">
        <v>3952</v>
      </c>
      <c r="C25" s="264" t="s">
        <v>256</v>
      </c>
      <c r="D25" s="263">
        <v>150</v>
      </c>
      <c r="E25" s="259"/>
      <c r="F25" s="258" t="str">
        <f t="shared" si="0"/>
        <v/>
      </c>
      <c r="G25" s="259"/>
      <c r="H25" s="258" t="str">
        <f t="shared" si="1"/>
        <v/>
      </c>
    </row>
    <row r="26" spans="1:8">
      <c r="A26" s="248">
        <f t="shared" si="2"/>
        <v>24</v>
      </c>
      <c r="B26" s="265" t="s">
        <v>3951</v>
      </c>
      <c r="C26" s="264" t="s">
        <v>256</v>
      </c>
      <c r="D26" s="263">
        <v>2000</v>
      </c>
      <c r="E26" s="259"/>
      <c r="F26" s="258" t="str">
        <f t="shared" si="0"/>
        <v/>
      </c>
      <c r="G26" s="259"/>
      <c r="H26" s="258" t="str">
        <f t="shared" si="1"/>
        <v/>
      </c>
    </row>
    <row r="27" spans="1:8">
      <c r="A27" s="248">
        <f t="shared" si="2"/>
        <v>25</v>
      </c>
      <c r="B27" s="265" t="s">
        <v>3950</v>
      </c>
      <c r="C27" s="264" t="s">
        <v>256</v>
      </c>
      <c r="D27" s="263">
        <v>2400</v>
      </c>
      <c r="E27" s="259"/>
      <c r="F27" s="258" t="str">
        <f t="shared" si="0"/>
        <v/>
      </c>
      <c r="G27" s="259"/>
      <c r="H27" s="258" t="str">
        <f t="shared" si="1"/>
        <v/>
      </c>
    </row>
    <row r="28" spans="1:8">
      <c r="A28" s="248">
        <f t="shared" si="2"/>
        <v>26</v>
      </c>
      <c r="B28" s="265" t="s">
        <v>3949</v>
      </c>
      <c r="C28" s="264" t="s">
        <v>256</v>
      </c>
      <c r="D28" s="263">
        <v>2510</v>
      </c>
      <c r="E28" s="259"/>
      <c r="F28" s="258" t="str">
        <f t="shared" si="0"/>
        <v/>
      </c>
      <c r="G28" s="259"/>
      <c r="H28" s="258" t="str">
        <f t="shared" si="1"/>
        <v/>
      </c>
    </row>
    <row r="29" spans="1:8">
      <c r="A29" s="248">
        <f t="shared" si="2"/>
        <v>27</v>
      </c>
      <c r="B29" s="265" t="s">
        <v>3904</v>
      </c>
      <c r="C29" s="264" t="s">
        <v>256</v>
      </c>
      <c r="D29" s="263">
        <v>390</v>
      </c>
      <c r="E29" s="259"/>
      <c r="F29" s="258" t="str">
        <f t="shared" si="0"/>
        <v/>
      </c>
      <c r="G29" s="259"/>
      <c r="H29" s="258" t="str">
        <f t="shared" si="1"/>
        <v/>
      </c>
    </row>
    <row r="30" spans="1:8">
      <c r="A30" s="248">
        <f t="shared" si="2"/>
        <v>28</v>
      </c>
      <c r="B30" s="265" t="s">
        <v>3948</v>
      </c>
      <c r="C30" s="264" t="s">
        <v>256</v>
      </c>
      <c r="D30" s="263">
        <v>30</v>
      </c>
      <c r="E30" s="259"/>
      <c r="F30" s="258" t="str">
        <f t="shared" si="0"/>
        <v/>
      </c>
      <c r="G30" s="259"/>
      <c r="H30" s="258" t="str">
        <f t="shared" si="1"/>
        <v/>
      </c>
    </row>
    <row r="31" spans="1:8">
      <c r="A31" s="248">
        <f t="shared" si="2"/>
        <v>29</v>
      </c>
      <c r="B31" s="265" t="s">
        <v>3905</v>
      </c>
      <c r="C31" s="264" t="s">
        <v>256</v>
      </c>
      <c r="D31" s="263">
        <v>20</v>
      </c>
      <c r="E31" s="259"/>
      <c r="F31" s="258" t="str">
        <f t="shared" si="0"/>
        <v/>
      </c>
      <c r="G31" s="259"/>
      <c r="H31" s="258" t="str">
        <f t="shared" si="1"/>
        <v/>
      </c>
    </row>
    <row r="32" spans="1:8">
      <c r="A32" s="248">
        <f t="shared" si="2"/>
        <v>30</v>
      </c>
      <c r="B32" s="265" t="s">
        <v>3947</v>
      </c>
      <c r="C32" s="264" t="s">
        <v>256</v>
      </c>
      <c r="D32" s="271">
        <v>400</v>
      </c>
      <c r="E32" s="259"/>
      <c r="F32" s="258" t="str">
        <f t="shared" si="0"/>
        <v/>
      </c>
      <c r="G32" s="259"/>
      <c r="H32" s="258" t="str">
        <f t="shared" si="1"/>
        <v/>
      </c>
    </row>
    <row r="33" spans="1:8">
      <c r="A33" s="248">
        <f t="shared" si="2"/>
        <v>31</v>
      </c>
      <c r="B33" s="265" t="s">
        <v>3946</v>
      </c>
      <c r="C33" s="264" t="s">
        <v>256</v>
      </c>
      <c r="D33" s="263">
        <v>30</v>
      </c>
      <c r="E33" s="259"/>
      <c r="F33" s="258" t="str">
        <f t="shared" si="0"/>
        <v/>
      </c>
      <c r="G33" s="259"/>
      <c r="H33" s="258" t="str">
        <f t="shared" si="1"/>
        <v/>
      </c>
    </row>
    <row r="34" spans="1:8">
      <c r="A34" s="248">
        <f t="shared" si="2"/>
        <v>32</v>
      </c>
      <c r="B34" s="265" t="s">
        <v>3945</v>
      </c>
      <c r="C34" s="264" t="s">
        <v>662</v>
      </c>
      <c r="D34" s="263">
        <v>142</v>
      </c>
      <c r="E34" s="259"/>
      <c r="F34" s="258" t="str">
        <f t="shared" si="0"/>
        <v/>
      </c>
      <c r="G34" s="259"/>
      <c r="H34" s="258" t="str">
        <f t="shared" si="1"/>
        <v/>
      </c>
    </row>
    <row r="35" spans="1:8">
      <c r="A35" s="248">
        <f t="shared" si="2"/>
        <v>33</v>
      </c>
      <c r="B35" s="265" t="s">
        <v>3944</v>
      </c>
      <c r="C35" s="264" t="s">
        <v>662</v>
      </c>
      <c r="D35" s="263">
        <v>132</v>
      </c>
      <c r="E35" s="259"/>
      <c r="F35" s="258" t="str">
        <f t="shared" ref="F35:F66" si="3">IF(E35="","",PRODUCT(D35,E35))</f>
        <v/>
      </c>
      <c r="G35" s="259"/>
      <c r="H35" s="258" t="str">
        <f t="shared" ref="H35:H66" si="4">IF(G35="","",PRODUCT(D35,G35))</f>
        <v/>
      </c>
    </row>
    <row r="36" spans="1:8">
      <c r="A36" s="248">
        <f t="shared" ref="A36:A67" si="5">(SUM(A35,1))</f>
        <v>34</v>
      </c>
      <c r="B36" s="265" t="s">
        <v>3943</v>
      </c>
      <c r="C36" s="264" t="s">
        <v>662</v>
      </c>
      <c r="D36" s="263">
        <v>28</v>
      </c>
      <c r="E36" s="259"/>
      <c r="F36" s="258" t="str">
        <f t="shared" si="3"/>
        <v/>
      </c>
      <c r="G36" s="259"/>
      <c r="H36" s="258" t="str">
        <f t="shared" si="4"/>
        <v/>
      </c>
    </row>
    <row r="37" spans="1:8">
      <c r="A37" s="248">
        <f t="shared" si="5"/>
        <v>35</v>
      </c>
      <c r="B37" s="265" t="s">
        <v>3942</v>
      </c>
      <c r="C37" s="264" t="s">
        <v>662</v>
      </c>
      <c r="D37" s="263">
        <v>35</v>
      </c>
      <c r="E37" s="259"/>
      <c r="F37" s="258" t="str">
        <f t="shared" si="3"/>
        <v/>
      </c>
      <c r="G37" s="259"/>
      <c r="H37" s="258" t="str">
        <f t="shared" si="4"/>
        <v/>
      </c>
    </row>
    <row r="38" spans="1:8">
      <c r="A38" s="248">
        <f t="shared" si="5"/>
        <v>36</v>
      </c>
      <c r="B38" s="265" t="s">
        <v>3941</v>
      </c>
      <c r="C38" s="264" t="s">
        <v>662</v>
      </c>
      <c r="D38" s="263">
        <v>1</v>
      </c>
      <c r="E38" s="259"/>
      <c r="F38" s="258" t="str">
        <f t="shared" si="3"/>
        <v/>
      </c>
      <c r="G38" s="259"/>
      <c r="H38" s="258" t="str">
        <f t="shared" si="4"/>
        <v/>
      </c>
    </row>
    <row r="39" spans="1:8">
      <c r="A39" s="248">
        <f t="shared" si="5"/>
        <v>37</v>
      </c>
      <c r="B39" s="265" t="s">
        <v>3940</v>
      </c>
      <c r="C39" s="264" t="s">
        <v>662</v>
      </c>
      <c r="D39" s="263">
        <v>6</v>
      </c>
      <c r="E39" s="259"/>
      <c r="F39" s="258" t="str">
        <f t="shared" si="3"/>
        <v/>
      </c>
      <c r="G39" s="259"/>
      <c r="H39" s="258" t="str">
        <f t="shared" si="4"/>
        <v/>
      </c>
    </row>
    <row r="40" spans="1:8">
      <c r="A40" s="248">
        <f t="shared" si="5"/>
        <v>38</v>
      </c>
      <c r="B40" s="265" t="s">
        <v>3939</v>
      </c>
      <c r="C40" s="264" t="s">
        <v>662</v>
      </c>
      <c r="D40" s="263">
        <v>22</v>
      </c>
      <c r="E40" s="259"/>
      <c r="F40" s="258" t="str">
        <f t="shared" si="3"/>
        <v/>
      </c>
      <c r="G40" s="259"/>
      <c r="H40" s="258" t="str">
        <f t="shared" si="4"/>
        <v/>
      </c>
    </row>
    <row r="41" spans="1:8">
      <c r="A41" s="248">
        <f t="shared" si="5"/>
        <v>39</v>
      </c>
      <c r="B41" s="265" t="s">
        <v>3938</v>
      </c>
      <c r="C41" s="264" t="s">
        <v>662</v>
      </c>
      <c r="D41" s="263">
        <v>67</v>
      </c>
      <c r="E41" s="259"/>
      <c r="F41" s="258" t="str">
        <f t="shared" si="3"/>
        <v/>
      </c>
      <c r="G41" s="259"/>
      <c r="H41" s="258" t="str">
        <f t="shared" si="4"/>
        <v/>
      </c>
    </row>
    <row r="42" spans="1:8">
      <c r="A42" s="248">
        <f t="shared" si="5"/>
        <v>40</v>
      </c>
      <c r="B42" s="265" t="s">
        <v>3937</v>
      </c>
      <c r="C42" s="264" t="s">
        <v>662</v>
      </c>
      <c r="D42" s="263">
        <v>43</v>
      </c>
      <c r="E42" s="259"/>
      <c r="F42" s="258" t="str">
        <f t="shared" si="3"/>
        <v/>
      </c>
      <c r="G42" s="259"/>
      <c r="H42" s="258" t="str">
        <f t="shared" si="4"/>
        <v/>
      </c>
    </row>
    <row r="43" spans="1:8">
      <c r="A43" s="248">
        <f t="shared" si="5"/>
        <v>41</v>
      </c>
      <c r="B43" s="265" t="s">
        <v>3936</v>
      </c>
      <c r="C43" s="264" t="s">
        <v>662</v>
      </c>
      <c r="D43" s="263">
        <v>3</v>
      </c>
      <c r="E43" s="259"/>
      <c r="F43" s="258" t="str">
        <f t="shared" si="3"/>
        <v/>
      </c>
      <c r="G43" s="259"/>
      <c r="H43" s="258" t="str">
        <f t="shared" si="4"/>
        <v/>
      </c>
    </row>
    <row r="44" spans="1:8">
      <c r="A44" s="248">
        <f t="shared" si="5"/>
        <v>42</v>
      </c>
      <c r="B44" s="265" t="s">
        <v>3935</v>
      </c>
      <c r="C44" s="264" t="s">
        <v>662</v>
      </c>
      <c r="D44" s="263">
        <v>5</v>
      </c>
      <c r="E44" s="259"/>
      <c r="F44" s="258" t="str">
        <f t="shared" si="3"/>
        <v/>
      </c>
      <c r="G44" s="259"/>
      <c r="H44" s="258" t="str">
        <f t="shared" si="4"/>
        <v/>
      </c>
    </row>
    <row r="45" spans="1:8">
      <c r="A45" s="248">
        <f t="shared" si="5"/>
        <v>43</v>
      </c>
      <c r="B45" s="265" t="s">
        <v>3934</v>
      </c>
      <c r="C45" s="264" t="s">
        <v>662</v>
      </c>
      <c r="D45" s="263">
        <v>41</v>
      </c>
      <c r="E45" s="259"/>
      <c r="F45" s="258" t="str">
        <f t="shared" si="3"/>
        <v/>
      </c>
      <c r="G45" s="259"/>
      <c r="H45" s="258" t="str">
        <f t="shared" si="4"/>
        <v/>
      </c>
    </row>
    <row r="46" spans="1:8">
      <c r="A46" s="248">
        <f t="shared" si="5"/>
        <v>44</v>
      </c>
      <c r="B46" s="265" t="s">
        <v>3933</v>
      </c>
      <c r="C46" s="264" t="s">
        <v>662</v>
      </c>
      <c r="D46" s="263">
        <v>5</v>
      </c>
      <c r="E46" s="259"/>
      <c r="F46" s="258" t="str">
        <f t="shared" si="3"/>
        <v/>
      </c>
      <c r="G46" s="259"/>
      <c r="H46" s="258" t="str">
        <f t="shared" si="4"/>
        <v/>
      </c>
    </row>
    <row r="47" spans="1:8">
      <c r="A47" s="248">
        <f t="shared" si="5"/>
        <v>45</v>
      </c>
      <c r="B47" s="265" t="s">
        <v>3932</v>
      </c>
      <c r="C47" s="264" t="s">
        <v>662</v>
      </c>
      <c r="D47" s="263">
        <v>26</v>
      </c>
      <c r="E47" s="259"/>
      <c r="F47" s="258" t="str">
        <f t="shared" si="3"/>
        <v/>
      </c>
      <c r="G47" s="259"/>
      <c r="H47" s="258" t="str">
        <f t="shared" si="4"/>
        <v/>
      </c>
    </row>
    <row r="48" spans="1:8">
      <c r="A48" s="248">
        <f t="shared" si="5"/>
        <v>46</v>
      </c>
      <c r="B48" s="265" t="s">
        <v>3931</v>
      </c>
      <c r="C48" s="264" t="s">
        <v>662</v>
      </c>
      <c r="D48" s="263">
        <v>72</v>
      </c>
      <c r="E48" s="259"/>
      <c r="F48" s="258" t="str">
        <f t="shared" si="3"/>
        <v/>
      </c>
      <c r="G48" s="259"/>
      <c r="H48" s="258" t="str">
        <f t="shared" si="4"/>
        <v/>
      </c>
    </row>
    <row r="49" spans="1:8">
      <c r="A49" s="248">
        <f t="shared" si="5"/>
        <v>47</v>
      </c>
      <c r="B49" s="265" t="s">
        <v>3930</v>
      </c>
      <c r="C49" s="264" t="s">
        <v>662</v>
      </c>
      <c r="D49" s="263">
        <v>9</v>
      </c>
      <c r="E49" s="259"/>
      <c r="F49" s="258" t="str">
        <f t="shared" si="3"/>
        <v/>
      </c>
      <c r="G49" s="259"/>
      <c r="H49" s="258" t="str">
        <f t="shared" si="4"/>
        <v/>
      </c>
    </row>
    <row r="50" spans="1:8">
      <c r="A50" s="248">
        <f t="shared" si="5"/>
        <v>48</v>
      </c>
      <c r="B50" s="265" t="s">
        <v>3929</v>
      </c>
      <c r="C50" s="264" t="s">
        <v>999</v>
      </c>
      <c r="D50" s="263">
        <v>1</v>
      </c>
      <c r="E50" s="259"/>
      <c r="F50" s="258" t="str">
        <f t="shared" si="3"/>
        <v/>
      </c>
      <c r="G50" s="259"/>
      <c r="H50" s="258" t="str">
        <f t="shared" si="4"/>
        <v/>
      </c>
    </row>
    <row r="51" spans="1:8">
      <c r="A51" s="248">
        <f t="shared" si="5"/>
        <v>49</v>
      </c>
      <c r="B51" s="274" t="s">
        <v>3928</v>
      </c>
      <c r="C51" s="264" t="s">
        <v>662</v>
      </c>
      <c r="D51" s="263">
        <v>2</v>
      </c>
      <c r="E51" s="259"/>
      <c r="F51" s="258" t="str">
        <f t="shared" si="3"/>
        <v/>
      </c>
      <c r="G51" s="259"/>
      <c r="H51" s="258" t="str">
        <f t="shared" si="4"/>
        <v/>
      </c>
    </row>
    <row r="52" spans="1:8">
      <c r="A52" s="248">
        <f t="shared" si="5"/>
        <v>50</v>
      </c>
      <c r="B52" s="265" t="s">
        <v>3927</v>
      </c>
      <c r="C52" s="264" t="s">
        <v>256</v>
      </c>
      <c r="D52" s="263">
        <v>170</v>
      </c>
      <c r="E52" s="259"/>
      <c r="F52" s="258" t="str">
        <f t="shared" si="3"/>
        <v/>
      </c>
      <c r="G52" s="259"/>
      <c r="H52" s="258" t="str">
        <f t="shared" si="4"/>
        <v/>
      </c>
    </row>
    <row r="53" spans="1:8">
      <c r="A53" s="248">
        <f t="shared" si="5"/>
        <v>51</v>
      </c>
      <c r="B53" s="265" t="s">
        <v>3926</v>
      </c>
      <c r="C53" s="264" t="s">
        <v>256</v>
      </c>
      <c r="D53" s="263">
        <v>170</v>
      </c>
      <c r="E53" s="259"/>
      <c r="F53" s="258" t="str">
        <f t="shared" si="3"/>
        <v/>
      </c>
      <c r="G53" s="259"/>
      <c r="H53" s="258" t="str">
        <f t="shared" si="4"/>
        <v/>
      </c>
    </row>
    <row r="54" spans="1:8">
      <c r="A54" s="248">
        <f t="shared" si="5"/>
        <v>52</v>
      </c>
      <c r="B54" s="265" t="s">
        <v>3925</v>
      </c>
      <c r="C54" s="264" t="s">
        <v>256</v>
      </c>
      <c r="D54" s="263">
        <v>170</v>
      </c>
      <c r="E54" s="259"/>
      <c r="F54" s="258" t="str">
        <f t="shared" si="3"/>
        <v/>
      </c>
      <c r="G54" s="259"/>
      <c r="H54" s="258" t="str">
        <f t="shared" si="4"/>
        <v/>
      </c>
    </row>
    <row r="55" spans="1:8">
      <c r="A55" s="248">
        <f t="shared" si="5"/>
        <v>53</v>
      </c>
      <c r="B55" s="265" t="s">
        <v>3924</v>
      </c>
      <c r="C55" s="264" t="s">
        <v>256</v>
      </c>
      <c r="D55" s="263">
        <v>120</v>
      </c>
      <c r="E55" s="259"/>
      <c r="F55" s="258" t="str">
        <f t="shared" si="3"/>
        <v/>
      </c>
      <c r="G55" s="259"/>
      <c r="H55" s="258" t="str">
        <f t="shared" si="4"/>
        <v/>
      </c>
    </row>
    <row r="56" spans="1:8">
      <c r="A56" s="248">
        <f t="shared" si="5"/>
        <v>54</v>
      </c>
      <c r="B56" s="265" t="s">
        <v>3824</v>
      </c>
      <c r="C56" s="264" t="s">
        <v>256</v>
      </c>
      <c r="D56" s="263">
        <v>50</v>
      </c>
      <c r="E56" s="259"/>
      <c r="F56" s="258" t="str">
        <f t="shared" si="3"/>
        <v/>
      </c>
      <c r="G56" s="259"/>
      <c r="H56" s="258" t="str">
        <f t="shared" si="4"/>
        <v/>
      </c>
    </row>
    <row r="57" spans="1:8">
      <c r="A57" s="248">
        <f t="shared" si="5"/>
        <v>55</v>
      </c>
      <c r="B57" s="265" t="s">
        <v>3714</v>
      </c>
      <c r="C57" s="264" t="s">
        <v>3692</v>
      </c>
      <c r="D57" s="263">
        <v>1</v>
      </c>
      <c r="E57" s="259"/>
      <c r="F57" s="258" t="str">
        <f t="shared" si="3"/>
        <v/>
      </c>
      <c r="G57" s="259"/>
      <c r="H57" s="258" t="str">
        <f t="shared" si="4"/>
        <v/>
      </c>
    </row>
    <row r="58" spans="1:8">
      <c r="A58" s="248">
        <f t="shared" si="5"/>
        <v>56</v>
      </c>
      <c r="B58" s="265" t="s">
        <v>3923</v>
      </c>
      <c r="C58" s="264" t="s">
        <v>662</v>
      </c>
      <c r="D58" s="263">
        <v>1</v>
      </c>
      <c r="E58" s="259"/>
      <c r="F58" s="258" t="str">
        <f t="shared" si="3"/>
        <v/>
      </c>
      <c r="G58" s="259"/>
      <c r="H58" s="258" t="str">
        <f t="shared" si="4"/>
        <v/>
      </c>
    </row>
    <row r="59" spans="1:8">
      <c r="A59" s="248">
        <f t="shared" si="5"/>
        <v>57</v>
      </c>
      <c r="B59" s="265" t="s">
        <v>3922</v>
      </c>
      <c r="C59" s="264" t="s">
        <v>662</v>
      </c>
      <c r="D59" s="263">
        <v>70</v>
      </c>
      <c r="E59" s="259"/>
      <c r="F59" s="258" t="str">
        <f t="shared" si="3"/>
        <v/>
      </c>
      <c r="G59" s="259"/>
      <c r="H59" s="258" t="str">
        <f t="shared" si="4"/>
        <v/>
      </c>
    </row>
    <row r="60" spans="1:8">
      <c r="A60" s="248">
        <f t="shared" si="5"/>
        <v>58</v>
      </c>
      <c r="B60" s="266" t="s">
        <v>3894</v>
      </c>
      <c r="C60" s="261" t="s">
        <v>662</v>
      </c>
      <c r="D60" s="260">
        <v>20</v>
      </c>
      <c r="E60" s="259"/>
      <c r="F60" s="258" t="str">
        <f t="shared" si="3"/>
        <v/>
      </c>
      <c r="G60" s="259"/>
      <c r="H60" s="258" t="str">
        <f t="shared" si="4"/>
        <v/>
      </c>
    </row>
    <row r="61" spans="1:8">
      <c r="A61" s="248">
        <f t="shared" si="5"/>
        <v>59</v>
      </c>
      <c r="B61" s="279" t="s">
        <v>3921</v>
      </c>
      <c r="C61" s="278" t="s">
        <v>662</v>
      </c>
      <c r="D61" s="289">
        <v>5</v>
      </c>
      <c r="E61" s="259"/>
      <c r="F61" s="258" t="str">
        <f t="shared" si="3"/>
        <v/>
      </c>
      <c r="G61" s="259"/>
      <c r="H61" s="258" t="str">
        <f t="shared" si="4"/>
        <v/>
      </c>
    </row>
    <row r="62" spans="1:8">
      <c r="A62" s="248">
        <f t="shared" si="5"/>
        <v>60</v>
      </c>
      <c r="B62" s="279" t="s">
        <v>3920</v>
      </c>
      <c r="C62" s="278" t="s">
        <v>662</v>
      </c>
      <c r="D62" s="289">
        <v>2</v>
      </c>
      <c r="E62" s="259"/>
      <c r="F62" s="258" t="str">
        <f t="shared" si="3"/>
        <v/>
      </c>
      <c r="G62" s="259"/>
      <c r="H62" s="258" t="str">
        <f t="shared" si="4"/>
        <v/>
      </c>
    </row>
    <row r="63" spans="1:8">
      <c r="A63" s="248">
        <f t="shared" si="5"/>
        <v>61</v>
      </c>
      <c r="B63" s="279" t="s">
        <v>3919</v>
      </c>
      <c r="C63" s="278" t="s">
        <v>662</v>
      </c>
      <c r="D63" s="289">
        <v>7</v>
      </c>
      <c r="E63" s="259"/>
      <c r="F63" s="258" t="str">
        <f t="shared" si="3"/>
        <v/>
      </c>
      <c r="G63" s="259"/>
      <c r="H63" s="258" t="str">
        <f t="shared" si="4"/>
        <v/>
      </c>
    </row>
    <row r="64" spans="1:8">
      <c r="A64" s="248">
        <f t="shared" si="5"/>
        <v>62</v>
      </c>
      <c r="B64" s="279" t="s">
        <v>3918</v>
      </c>
      <c r="C64" s="278" t="s">
        <v>662</v>
      </c>
      <c r="D64" s="289">
        <v>1</v>
      </c>
      <c r="E64" s="259"/>
      <c r="F64" s="258" t="str">
        <f t="shared" si="3"/>
        <v/>
      </c>
      <c r="G64" s="259"/>
      <c r="H64" s="258" t="str">
        <f t="shared" si="4"/>
        <v/>
      </c>
    </row>
    <row r="65" spans="1:8">
      <c r="A65" s="248">
        <f t="shared" si="5"/>
        <v>63</v>
      </c>
      <c r="B65" s="279" t="s">
        <v>3917</v>
      </c>
      <c r="C65" s="278" t="s">
        <v>662</v>
      </c>
      <c r="D65" s="289">
        <v>14</v>
      </c>
      <c r="E65" s="259"/>
      <c r="F65" s="258" t="str">
        <f t="shared" si="3"/>
        <v/>
      </c>
      <c r="G65" s="259"/>
      <c r="H65" s="258" t="str">
        <f t="shared" si="4"/>
        <v/>
      </c>
    </row>
    <row r="66" spans="1:8">
      <c r="A66" s="248">
        <f t="shared" si="5"/>
        <v>64</v>
      </c>
      <c r="B66" s="279" t="s">
        <v>3916</v>
      </c>
      <c r="C66" s="278" t="s">
        <v>662</v>
      </c>
      <c r="D66" s="289">
        <v>9</v>
      </c>
      <c r="E66" s="259"/>
      <c r="F66" s="258" t="str">
        <f t="shared" si="3"/>
        <v/>
      </c>
      <c r="G66" s="259"/>
      <c r="H66" s="258" t="str">
        <f t="shared" si="4"/>
        <v/>
      </c>
    </row>
    <row r="67" spans="1:8">
      <c r="A67" s="248">
        <f t="shared" si="5"/>
        <v>65</v>
      </c>
      <c r="B67" s="279" t="s">
        <v>3915</v>
      </c>
      <c r="C67" s="278" t="s">
        <v>662</v>
      </c>
      <c r="D67" s="289">
        <v>2</v>
      </c>
      <c r="E67" s="259"/>
      <c r="F67" s="258" t="str">
        <f t="shared" ref="F67:F98" si="6">IF(E67="","",PRODUCT(D67,E67))</f>
        <v/>
      </c>
      <c r="G67" s="259"/>
      <c r="H67" s="258" t="str">
        <f t="shared" ref="H67:H98" si="7">IF(G67="","",PRODUCT(D67,G67))</f>
        <v/>
      </c>
    </row>
    <row r="68" spans="1:8">
      <c r="A68" s="248">
        <f t="shared" ref="A68:A77" si="8">(SUM(A67,1))</f>
        <v>66</v>
      </c>
      <c r="B68" s="279" t="s">
        <v>3914</v>
      </c>
      <c r="C68" s="278" t="s">
        <v>662</v>
      </c>
      <c r="D68" s="289">
        <v>3</v>
      </c>
      <c r="E68" s="259"/>
      <c r="F68" s="258" t="str">
        <f t="shared" si="6"/>
        <v/>
      </c>
      <c r="G68" s="259"/>
      <c r="H68" s="258" t="str">
        <f t="shared" si="7"/>
        <v/>
      </c>
    </row>
    <row r="69" spans="1:8">
      <c r="A69" s="248">
        <f t="shared" si="8"/>
        <v>67</v>
      </c>
      <c r="B69" s="279" t="s">
        <v>3913</v>
      </c>
      <c r="C69" s="278" t="s">
        <v>662</v>
      </c>
      <c r="D69" s="289">
        <v>22</v>
      </c>
      <c r="E69" s="259"/>
      <c r="F69" s="258" t="str">
        <f t="shared" si="6"/>
        <v/>
      </c>
      <c r="G69" s="259"/>
      <c r="H69" s="258" t="str">
        <f t="shared" si="7"/>
        <v/>
      </c>
    </row>
    <row r="70" spans="1:8">
      <c r="A70" s="248">
        <f t="shared" si="8"/>
        <v>68</v>
      </c>
      <c r="B70" s="279" t="s">
        <v>3912</v>
      </c>
      <c r="C70" s="278" t="s">
        <v>662</v>
      </c>
      <c r="D70" s="289">
        <v>24</v>
      </c>
      <c r="E70" s="259"/>
      <c r="F70" s="258" t="str">
        <f t="shared" si="6"/>
        <v/>
      </c>
      <c r="G70" s="259"/>
      <c r="H70" s="258" t="str">
        <f t="shared" si="7"/>
        <v/>
      </c>
    </row>
    <row r="71" spans="1:8">
      <c r="A71" s="248">
        <f t="shared" si="8"/>
        <v>69</v>
      </c>
      <c r="B71" s="279" t="s">
        <v>3911</v>
      </c>
      <c r="C71" s="278" t="s">
        <v>662</v>
      </c>
      <c r="D71" s="289">
        <v>2</v>
      </c>
      <c r="E71" s="259"/>
      <c r="F71" s="258" t="str">
        <f t="shared" si="6"/>
        <v/>
      </c>
      <c r="G71" s="259"/>
      <c r="H71" s="258" t="str">
        <f t="shared" si="7"/>
        <v/>
      </c>
    </row>
    <row r="72" spans="1:8">
      <c r="A72" s="248">
        <f t="shared" si="8"/>
        <v>70</v>
      </c>
      <c r="B72" s="279" t="s">
        <v>3910</v>
      </c>
      <c r="C72" s="278" t="s">
        <v>662</v>
      </c>
      <c r="D72" s="289">
        <v>1</v>
      </c>
      <c r="E72" s="259"/>
      <c r="F72" s="258" t="str">
        <f t="shared" si="6"/>
        <v/>
      </c>
      <c r="G72" s="259"/>
      <c r="H72" s="258" t="str">
        <f t="shared" si="7"/>
        <v/>
      </c>
    </row>
    <row r="73" spans="1:8">
      <c r="A73" s="248">
        <f t="shared" si="8"/>
        <v>71</v>
      </c>
      <c r="B73" s="277" t="s">
        <v>3724</v>
      </c>
      <c r="C73" s="276" t="s">
        <v>1472</v>
      </c>
      <c r="D73" s="288">
        <v>160</v>
      </c>
      <c r="E73" s="259"/>
      <c r="F73" s="258" t="str">
        <f t="shared" si="6"/>
        <v/>
      </c>
      <c r="G73" s="259"/>
      <c r="H73" s="258" t="str">
        <f t="shared" si="7"/>
        <v/>
      </c>
    </row>
    <row r="74" spans="1:8">
      <c r="A74" s="244">
        <f t="shared" si="8"/>
        <v>72</v>
      </c>
      <c r="B74" s="241"/>
      <c r="C74" s="243"/>
      <c r="D74" s="243"/>
      <c r="E74" s="243"/>
      <c r="F74" s="242">
        <f>SUM(F3:F73)</f>
        <v>0</v>
      </c>
      <c r="G74" s="241"/>
      <c r="H74" s="242">
        <f>SUM(H3:H73)</f>
        <v>0</v>
      </c>
    </row>
    <row r="75" spans="1:8">
      <c r="A75" s="239">
        <f t="shared" si="8"/>
        <v>73</v>
      </c>
      <c r="B75" s="238" t="s">
        <v>3691</v>
      </c>
      <c r="C75" s="235"/>
      <c r="D75" s="237">
        <v>3</v>
      </c>
      <c r="E75" s="235" t="s">
        <v>788</v>
      </c>
      <c r="F75" s="257">
        <f>ROUND(F74*D75*0.01,1)</f>
        <v>0</v>
      </c>
      <c r="G75" s="235"/>
      <c r="H75" s="234"/>
    </row>
    <row r="76" spans="1:8">
      <c r="A76" s="239">
        <f t="shared" si="8"/>
        <v>74</v>
      </c>
      <c r="B76" s="238" t="s">
        <v>3690</v>
      </c>
      <c r="C76" s="235"/>
      <c r="D76" s="237">
        <v>15</v>
      </c>
      <c r="E76" s="235" t="s">
        <v>788</v>
      </c>
      <c r="F76" s="236"/>
      <c r="G76" s="235"/>
      <c r="H76" s="257">
        <f>ROUND(H74*D76*0.01,1)</f>
        <v>0</v>
      </c>
    </row>
    <row r="77" spans="1:8">
      <c r="A77" s="233">
        <f t="shared" si="8"/>
        <v>75</v>
      </c>
      <c r="B77" s="232" t="s">
        <v>3683</v>
      </c>
      <c r="C77" s="231"/>
      <c r="D77" s="231"/>
      <c r="E77" s="231"/>
      <c r="F77" s="255">
        <f>SUM(F74:F76)</f>
        <v>0</v>
      </c>
      <c r="G77" s="256"/>
      <c r="H77" s="255">
        <f>SUM(H74:H76)</f>
        <v>0</v>
      </c>
    </row>
    <row r="81" spans="1:8">
      <c r="B81" s="268" t="s">
        <v>3909</v>
      </c>
      <c r="C81" s="253"/>
      <c r="D81" s="253"/>
      <c r="E81" s="338" t="s">
        <v>3688</v>
      </c>
      <c r="F81" s="338"/>
      <c r="G81" s="338" t="s">
        <v>3687</v>
      </c>
      <c r="H81" s="338"/>
    </row>
    <row r="82" spans="1:8">
      <c r="A82" s="252" t="s">
        <v>3686</v>
      </c>
      <c r="B82" s="267" t="s">
        <v>3685</v>
      </c>
      <c r="C82" s="250" t="s">
        <v>3700</v>
      </c>
      <c r="D82" s="249" t="s">
        <v>3699</v>
      </c>
      <c r="E82" s="250" t="s">
        <v>3698</v>
      </c>
      <c r="F82" s="249" t="s">
        <v>3684</v>
      </c>
      <c r="G82" s="250" t="s">
        <v>3698</v>
      </c>
      <c r="H82" s="249" t="s">
        <v>3684</v>
      </c>
    </row>
    <row r="83" spans="1:8">
      <c r="A83" s="248">
        <f>(SUM(A77,1))</f>
        <v>76</v>
      </c>
      <c r="B83" s="265" t="s">
        <v>3908</v>
      </c>
      <c r="C83" s="264" t="s">
        <v>256</v>
      </c>
      <c r="D83" s="263">
        <v>95</v>
      </c>
      <c r="E83" s="259"/>
      <c r="F83" s="258" t="str">
        <f t="shared" ref="F83:F98" si="9">IF(E83="","",PRODUCT(D83,E83))</f>
        <v/>
      </c>
      <c r="G83" s="259"/>
      <c r="H83" s="258" t="str">
        <f t="shared" ref="H83:H98" si="10">IF(G83="","",PRODUCT(D83,G83))</f>
        <v/>
      </c>
    </row>
    <row r="84" spans="1:8">
      <c r="A84" s="248">
        <f t="shared" ref="A84:A102" si="11">(SUM(A83,1))</f>
        <v>77</v>
      </c>
      <c r="B84" s="265" t="s">
        <v>3907</v>
      </c>
      <c r="C84" s="264" t="s">
        <v>256</v>
      </c>
      <c r="D84" s="263">
        <v>30</v>
      </c>
      <c r="E84" s="259"/>
      <c r="F84" s="258" t="str">
        <f t="shared" si="9"/>
        <v/>
      </c>
      <c r="G84" s="259"/>
      <c r="H84" s="258" t="str">
        <f t="shared" si="10"/>
        <v/>
      </c>
    </row>
    <row r="85" spans="1:8">
      <c r="A85" s="248">
        <f t="shared" si="11"/>
        <v>78</v>
      </c>
      <c r="B85" s="265" t="s">
        <v>3906</v>
      </c>
      <c r="C85" s="264" t="s">
        <v>256</v>
      </c>
      <c r="D85" s="263">
        <v>165</v>
      </c>
      <c r="E85" s="259"/>
      <c r="F85" s="258" t="str">
        <f t="shared" si="9"/>
        <v/>
      </c>
      <c r="G85" s="259"/>
      <c r="H85" s="258" t="str">
        <f t="shared" si="10"/>
        <v/>
      </c>
    </row>
    <row r="86" spans="1:8">
      <c r="A86" s="248">
        <f t="shared" si="11"/>
        <v>79</v>
      </c>
      <c r="B86" s="265" t="s">
        <v>3905</v>
      </c>
      <c r="C86" s="264" t="s">
        <v>256</v>
      </c>
      <c r="D86" s="263">
        <v>100</v>
      </c>
      <c r="E86" s="259"/>
      <c r="F86" s="258" t="str">
        <f t="shared" si="9"/>
        <v/>
      </c>
      <c r="G86" s="259"/>
      <c r="H86" s="258" t="str">
        <f t="shared" si="10"/>
        <v/>
      </c>
    </row>
    <row r="87" spans="1:8">
      <c r="A87" s="248">
        <f t="shared" si="11"/>
        <v>80</v>
      </c>
      <c r="B87" s="265" t="s">
        <v>3904</v>
      </c>
      <c r="C87" s="264" t="s">
        <v>256</v>
      </c>
      <c r="D87" s="263">
        <v>240</v>
      </c>
      <c r="E87" s="259"/>
      <c r="F87" s="258" t="str">
        <f t="shared" si="9"/>
        <v/>
      </c>
      <c r="G87" s="259"/>
      <c r="H87" s="258" t="str">
        <f t="shared" si="10"/>
        <v/>
      </c>
    </row>
    <row r="88" spans="1:8">
      <c r="A88" s="248">
        <f t="shared" si="11"/>
        <v>81</v>
      </c>
      <c r="B88" s="265" t="s">
        <v>3903</v>
      </c>
      <c r="C88" s="264" t="s">
        <v>256</v>
      </c>
      <c r="D88" s="263">
        <v>330</v>
      </c>
      <c r="E88" s="259"/>
      <c r="F88" s="258" t="str">
        <f t="shared" si="9"/>
        <v/>
      </c>
      <c r="G88" s="259"/>
      <c r="H88" s="258" t="str">
        <f t="shared" si="10"/>
        <v/>
      </c>
    </row>
    <row r="89" spans="1:8">
      <c r="A89" s="248">
        <f t="shared" si="11"/>
        <v>82</v>
      </c>
      <c r="B89" s="265" t="s">
        <v>3764</v>
      </c>
      <c r="C89" s="264" t="s">
        <v>256</v>
      </c>
      <c r="D89" s="263">
        <v>140</v>
      </c>
      <c r="E89" s="259"/>
      <c r="F89" s="258" t="str">
        <f t="shared" si="9"/>
        <v/>
      </c>
      <c r="G89" s="259"/>
      <c r="H89" s="258" t="str">
        <f t="shared" si="10"/>
        <v/>
      </c>
    </row>
    <row r="90" spans="1:8">
      <c r="A90" s="248">
        <f t="shared" si="11"/>
        <v>83</v>
      </c>
      <c r="B90" s="265" t="s">
        <v>3902</v>
      </c>
      <c r="C90" s="264" t="s">
        <v>256</v>
      </c>
      <c r="D90" s="263">
        <v>180</v>
      </c>
      <c r="E90" s="259"/>
      <c r="F90" s="258" t="str">
        <f t="shared" si="9"/>
        <v/>
      </c>
      <c r="G90" s="259"/>
      <c r="H90" s="258" t="str">
        <f t="shared" si="10"/>
        <v/>
      </c>
    </row>
    <row r="91" spans="1:8">
      <c r="A91" s="248">
        <f t="shared" si="11"/>
        <v>84</v>
      </c>
      <c r="B91" s="265" t="s">
        <v>3901</v>
      </c>
      <c r="C91" s="264" t="s">
        <v>256</v>
      </c>
      <c r="D91" s="263">
        <v>100</v>
      </c>
      <c r="E91" s="259"/>
      <c r="F91" s="258" t="str">
        <f t="shared" si="9"/>
        <v/>
      </c>
      <c r="G91" s="259"/>
      <c r="H91" s="258" t="str">
        <f t="shared" si="10"/>
        <v/>
      </c>
    </row>
    <row r="92" spans="1:8">
      <c r="A92" s="248">
        <f t="shared" si="11"/>
        <v>85</v>
      </c>
      <c r="B92" s="262" t="s">
        <v>3900</v>
      </c>
      <c r="C92" s="261" t="s">
        <v>256</v>
      </c>
      <c r="D92" s="260">
        <v>420</v>
      </c>
      <c r="E92" s="259"/>
      <c r="F92" s="258" t="str">
        <f t="shared" si="9"/>
        <v/>
      </c>
      <c r="G92" s="259"/>
      <c r="H92" s="258" t="str">
        <f t="shared" si="10"/>
        <v/>
      </c>
    </row>
    <row r="93" spans="1:8" ht="25.2">
      <c r="A93" s="248">
        <f t="shared" si="11"/>
        <v>86</v>
      </c>
      <c r="B93" s="287" t="s">
        <v>3899</v>
      </c>
      <c r="C93" s="261" t="s">
        <v>662</v>
      </c>
      <c r="D93" s="263">
        <v>1</v>
      </c>
      <c r="E93" s="259"/>
      <c r="F93" s="258" t="str">
        <f t="shared" si="9"/>
        <v/>
      </c>
      <c r="G93" s="259"/>
      <c r="H93" s="258" t="str">
        <f t="shared" si="10"/>
        <v/>
      </c>
    </row>
    <row r="94" spans="1:8">
      <c r="A94" s="248">
        <f t="shared" si="11"/>
        <v>87</v>
      </c>
      <c r="B94" s="262" t="s">
        <v>3898</v>
      </c>
      <c r="C94" s="261" t="s">
        <v>662</v>
      </c>
      <c r="D94" s="260">
        <v>3</v>
      </c>
      <c r="E94" s="259"/>
      <c r="F94" s="258" t="str">
        <f t="shared" si="9"/>
        <v/>
      </c>
      <c r="G94" s="259"/>
      <c r="H94" s="258" t="str">
        <f t="shared" si="10"/>
        <v/>
      </c>
    </row>
    <row r="95" spans="1:8">
      <c r="A95" s="248">
        <f t="shared" si="11"/>
        <v>88</v>
      </c>
      <c r="B95" s="262" t="s">
        <v>3897</v>
      </c>
      <c r="C95" s="261" t="s">
        <v>662</v>
      </c>
      <c r="D95" s="260">
        <v>1</v>
      </c>
      <c r="E95" s="259"/>
      <c r="F95" s="258" t="str">
        <f t="shared" si="9"/>
        <v/>
      </c>
      <c r="G95" s="259"/>
      <c r="H95" s="258" t="str">
        <f t="shared" si="10"/>
        <v/>
      </c>
    </row>
    <row r="96" spans="1:8">
      <c r="A96" s="248">
        <f t="shared" si="11"/>
        <v>89</v>
      </c>
      <c r="B96" s="262" t="s">
        <v>3896</v>
      </c>
      <c r="C96" s="261" t="s">
        <v>662</v>
      </c>
      <c r="D96" s="263">
        <v>4</v>
      </c>
      <c r="E96" s="259"/>
      <c r="F96" s="258" t="str">
        <f t="shared" si="9"/>
        <v/>
      </c>
      <c r="G96" s="259"/>
      <c r="H96" s="258" t="str">
        <f t="shared" si="10"/>
        <v/>
      </c>
    </row>
    <row r="97" spans="1:8">
      <c r="A97" s="248">
        <f t="shared" si="11"/>
        <v>90</v>
      </c>
      <c r="B97" s="262" t="s">
        <v>3895</v>
      </c>
      <c r="C97" s="261" t="s">
        <v>662</v>
      </c>
      <c r="D97" s="260">
        <v>2</v>
      </c>
      <c r="E97" s="259"/>
      <c r="F97" s="258" t="str">
        <f t="shared" si="9"/>
        <v/>
      </c>
      <c r="G97" s="259"/>
      <c r="H97" s="258" t="str">
        <f t="shared" si="10"/>
        <v/>
      </c>
    </row>
    <row r="98" spans="1:8">
      <c r="A98" s="248">
        <f t="shared" si="11"/>
        <v>91</v>
      </c>
      <c r="B98" s="266" t="s">
        <v>3894</v>
      </c>
      <c r="C98" s="261" t="s">
        <v>662</v>
      </c>
      <c r="D98" s="260">
        <v>12</v>
      </c>
      <c r="E98" s="259"/>
      <c r="F98" s="258" t="str">
        <f t="shared" si="9"/>
        <v/>
      </c>
      <c r="G98" s="259"/>
      <c r="H98" s="258" t="str">
        <f t="shared" si="10"/>
        <v/>
      </c>
    </row>
    <row r="99" spans="1:8">
      <c r="A99" s="244">
        <f t="shared" si="11"/>
        <v>92</v>
      </c>
      <c r="B99" s="241"/>
      <c r="C99" s="243"/>
      <c r="D99" s="243"/>
      <c r="E99" s="243"/>
      <c r="F99" s="242">
        <f>SUM(F83:F98)</f>
        <v>0</v>
      </c>
      <c r="G99" s="241"/>
      <c r="H99" s="242">
        <f>SUM(H83:H98)</f>
        <v>0</v>
      </c>
    </row>
    <row r="100" spans="1:8">
      <c r="A100" s="239">
        <f t="shared" si="11"/>
        <v>93</v>
      </c>
      <c r="B100" s="238" t="s">
        <v>3691</v>
      </c>
      <c r="C100" s="235"/>
      <c r="D100" s="237">
        <v>3</v>
      </c>
      <c r="E100" s="235" t="s">
        <v>788</v>
      </c>
      <c r="F100" s="257">
        <f>ROUND(F99*D100*0.01,1)</f>
        <v>0</v>
      </c>
      <c r="G100" s="235"/>
      <c r="H100" s="234"/>
    </row>
    <row r="101" spans="1:8">
      <c r="A101" s="239">
        <f t="shared" si="11"/>
        <v>94</v>
      </c>
      <c r="B101" s="238" t="s">
        <v>3690</v>
      </c>
      <c r="C101" s="235"/>
      <c r="D101" s="237">
        <v>6</v>
      </c>
      <c r="E101" s="235" t="s">
        <v>788</v>
      </c>
      <c r="F101" s="236"/>
      <c r="G101" s="235"/>
      <c r="H101" s="257">
        <f>ROUND(H99*D101*0.01,1)</f>
        <v>0</v>
      </c>
    </row>
    <row r="102" spans="1:8">
      <c r="A102" s="233">
        <f t="shared" si="11"/>
        <v>95</v>
      </c>
      <c r="B102" s="232" t="s">
        <v>3683</v>
      </c>
      <c r="C102" s="231"/>
      <c r="D102" s="231"/>
      <c r="E102" s="231"/>
      <c r="F102" s="255">
        <f>SUM(F99:F101)</f>
        <v>0</v>
      </c>
      <c r="G102" s="256"/>
      <c r="H102" s="255">
        <f>SUM(H99:H101)</f>
        <v>0</v>
      </c>
    </row>
    <row r="103" spans="1:8">
      <c r="B103" s="270"/>
      <c r="C103" s="235"/>
      <c r="D103" s="235"/>
      <c r="E103" s="235"/>
      <c r="F103" s="269"/>
      <c r="G103" s="235"/>
      <c r="H103" s="269"/>
    </row>
    <row r="104" spans="1:8">
      <c r="B104" s="270"/>
      <c r="C104" s="235"/>
      <c r="D104" s="235"/>
      <c r="E104" s="235"/>
      <c r="F104" s="269"/>
      <c r="G104" s="235"/>
      <c r="H104" s="269"/>
    </row>
    <row r="105" spans="1:8">
      <c r="B105" s="270"/>
      <c r="C105" s="235"/>
      <c r="D105" s="235"/>
      <c r="E105" s="235"/>
      <c r="F105" s="269"/>
      <c r="G105" s="235"/>
      <c r="H105" s="269"/>
    </row>
    <row r="106" spans="1:8">
      <c r="B106" s="268" t="s">
        <v>3893</v>
      </c>
      <c r="C106" s="253"/>
      <c r="D106" s="253"/>
      <c r="E106" s="338" t="s">
        <v>3688</v>
      </c>
      <c r="F106" s="338"/>
      <c r="G106" s="338" t="s">
        <v>3687</v>
      </c>
      <c r="H106" s="338"/>
    </row>
    <row r="107" spans="1:8">
      <c r="A107" s="252" t="s">
        <v>3686</v>
      </c>
      <c r="B107" s="267" t="s">
        <v>3685</v>
      </c>
      <c r="C107" s="250" t="s">
        <v>3700</v>
      </c>
      <c r="D107" s="249" t="s">
        <v>3699</v>
      </c>
      <c r="E107" s="250" t="s">
        <v>3698</v>
      </c>
      <c r="F107" s="249" t="s">
        <v>3684</v>
      </c>
      <c r="G107" s="250" t="s">
        <v>3698</v>
      </c>
      <c r="H107" s="249" t="s">
        <v>3684</v>
      </c>
    </row>
    <row r="108" spans="1:8" ht="16.8">
      <c r="A108" s="248">
        <f>(SUM(A102,1))</f>
        <v>96</v>
      </c>
      <c r="B108" s="266" t="s">
        <v>3892</v>
      </c>
      <c r="C108" s="261" t="s">
        <v>662</v>
      </c>
      <c r="D108" s="260">
        <v>1</v>
      </c>
      <c r="E108" s="259"/>
      <c r="F108" s="258" t="str">
        <f t="shared" ref="F108:F130" si="12">IF(E108="","",PRODUCT(D108,E108))</f>
        <v/>
      </c>
      <c r="G108" s="259"/>
      <c r="H108" s="258" t="str">
        <f t="shared" ref="H108:H130" si="13">IF(G108="","",PRODUCT(D108,G108))</f>
        <v/>
      </c>
    </row>
    <row r="109" spans="1:8">
      <c r="A109" s="248">
        <f t="shared" ref="A109:A134" si="14">(SUM(A108,1))</f>
        <v>97</v>
      </c>
      <c r="B109" s="272" t="s">
        <v>3868</v>
      </c>
      <c r="C109" s="261" t="s">
        <v>662</v>
      </c>
      <c r="D109" s="260">
        <v>1</v>
      </c>
      <c r="E109" s="259"/>
      <c r="F109" s="258" t="str">
        <f t="shared" si="12"/>
        <v/>
      </c>
      <c r="G109" s="259"/>
      <c r="H109" s="258" t="str">
        <f t="shared" si="13"/>
        <v/>
      </c>
    </row>
    <row r="110" spans="1:8">
      <c r="A110" s="248">
        <f t="shared" si="14"/>
        <v>98</v>
      </c>
      <c r="B110" s="266" t="s">
        <v>3859</v>
      </c>
      <c r="C110" s="261" t="s">
        <v>662</v>
      </c>
      <c r="D110" s="260">
        <v>1</v>
      </c>
      <c r="E110" s="259"/>
      <c r="F110" s="258" t="str">
        <f t="shared" si="12"/>
        <v/>
      </c>
      <c r="G110" s="259"/>
      <c r="H110" s="258" t="str">
        <f t="shared" si="13"/>
        <v/>
      </c>
    </row>
    <row r="111" spans="1:8">
      <c r="A111" s="248">
        <f t="shared" si="14"/>
        <v>99</v>
      </c>
      <c r="B111" s="266" t="s">
        <v>3891</v>
      </c>
      <c r="C111" s="261" t="s">
        <v>662</v>
      </c>
      <c r="D111" s="260">
        <v>1</v>
      </c>
      <c r="E111" s="259"/>
      <c r="F111" s="258" t="str">
        <f t="shared" si="12"/>
        <v/>
      </c>
      <c r="G111" s="259"/>
      <c r="H111" s="258" t="str">
        <f t="shared" si="13"/>
        <v/>
      </c>
    </row>
    <row r="112" spans="1:8">
      <c r="A112" s="248">
        <f t="shared" si="14"/>
        <v>100</v>
      </c>
      <c r="B112" s="266" t="s">
        <v>3890</v>
      </c>
      <c r="C112" s="261" t="s">
        <v>662</v>
      </c>
      <c r="D112" s="260">
        <v>2</v>
      </c>
      <c r="E112" s="259"/>
      <c r="F112" s="258" t="str">
        <f t="shared" si="12"/>
        <v/>
      </c>
      <c r="G112" s="259"/>
      <c r="H112" s="258" t="str">
        <f t="shared" si="13"/>
        <v/>
      </c>
    </row>
    <row r="113" spans="1:8">
      <c r="A113" s="248">
        <f t="shared" si="14"/>
        <v>101</v>
      </c>
      <c r="B113" s="266" t="s">
        <v>3858</v>
      </c>
      <c r="C113" s="261" t="s">
        <v>662</v>
      </c>
      <c r="D113" s="260">
        <v>3</v>
      </c>
      <c r="E113" s="259"/>
      <c r="F113" s="258" t="str">
        <f t="shared" si="12"/>
        <v/>
      </c>
      <c r="G113" s="259"/>
      <c r="H113" s="258" t="str">
        <f t="shared" si="13"/>
        <v/>
      </c>
    </row>
    <row r="114" spans="1:8">
      <c r="A114" s="248">
        <f t="shared" si="14"/>
        <v>102</v>
      </c>
      <c r="B114" s="266" t="s">
        <v>3889</v>
      </c>
      <c r="C114" s="261" t="s">
        <v>662</v>
      </c>
      <c r="D114" s="260">
        <v>2</v>
      </c>
      <c r="E114" s="259"/>
      <c r="F114" s="258" t="str">
        <f t="shared" si="12"/>
        <v/>
      </c>
      <c r="G114" s="259"/>
      <c r="H114" s="258" t="str">
        <f t="shared" si="13"/>
        <v/>
      </c>
    </row>
    <row r="115" spans="1:8">
      <c r="A115" s="248">
        <f t="shared" si="14"/>
        <v>103</v>
      </c>
      <c r="B115" s="266" t="s">
        <v>3867</v>
      </c>
      <c r="C115" s="261" t="s">
        <v>662</v>
      </c>
      <c r="D115" s="260">
        <v>5</v>
      </c>
      <c r="E115" s="259"/>
      <c r="F115" s="258" t="str">
        <f t="shared" si="12"/>
        <v/>
      </c>
      <c r="G115" s="259"/>
      <c r="H115" s="258" t="str">
        <f t="shared" si="13"/>
        <v/>
      </c>
    </row>
    <row r="116" spans="1:8">
      <c r="A116" s="248">
        <f t="shared" si="14"/>
        <v>104</v>
      </c>
      <c r="B116" s="266" t="s">
        <v>3866</v>
      </c>
      <c r="C116" s="261" t="s">
        <v>662</v>
      </c>
      <c r="D116" s="260">
        <v>15</v>
      </c>
      <c r="E116" s="259"/>
      <c r="F116" s="258" t="str">
        <f t="shared" si="12"/>
        <v/>
      </c>
      <c r="G116" s="259"/>
      <c r="H116" s="258" t="str">
        <f t="shared" si="13"/>
        <v/>
      </c>
    </row>
    <row r="117" spans="1:8">
      <c r="A117" s="248">
        <f t="shared" si="14"/>
        <v>105</v>
      </c>
      <c r="B117" s="266" t="s">
        <v>3855</v>
      </c>
      <c r="C117" s="261" t="s">
        <v>662</v>
      </c>
      <c r="D117" s="260">
        <v>11</v>
      </c>
      <c r="E117" s="259"/>
      <c r="F117" s="258" t="str">
        <f t="shared" si="12"/>
        <v/>
      </c>
      <c r="G117" s="259"/>
      <c r="H117" s="258" t="str">
        <f t="shared" si="13"/>
        <v/>
      </c>
    </row>
    <row r="118" spans="1:8">
      <c r="A118" s="248">
        <f t="shared" si="14"/>
        <v>106</v>
      </c>
      <c r="B118" s="266" t="s">
        <v>3874</v>
      </c>
      <c r="C118" s="261" t="s">
        <v>662</v>
      </c>
      <c r="D118" s="260">
        <v>4</v>
      </c>
      <c r="E118" s="259"/>
      <c r="F118" s="258" t="str">
        <f t="shared" si="12"/>
        <v/>
      </c>
      <c r="G118" s="259"/>
      <c r="H118" s="258" t="str">
        <f t="shared" si="13"/>
        <v/>
      </c>
    </row>
    <row r="119" spans="1:8">
      <c r="A119" s="248">
        <f t="shared" si="14"/>
        <v>107</v>
      </c>
      <c r="B119" s="266" t="s">
        <v>3873</v>
      </c>
      <c r="C119" s="261" t="s">
        <v>662</v>
      </c>
      <c r="D119" s="260">
        <v>10</v>
      </c>
      <c r="E119" s="259"/>
      <c r="F119" s="258" t="str">
        <f t="shared" si="12"/>
        <v/>
      </c>
      <c r="G119" s="259"/>
      <c r="H119" s="258" t="str">
        <f t="shared" si="13"/>
        <v/>
      </c>
    </row>
    <row r="120" spans="1:8">
      <c r="A120" s="248">
        <f t="shared" si="14"/>
        <v>108</v>
      </c>
      <c r="B120" s="266" t="s">
        <v>3872</v>
      </c>
      <c r="C120" s="261" t="s">
        <v>662</v>
      </c>
      <c r="D120" s="260">
        <v>38</v>
      </c>
      <c r="E120" s="259"/>
      <c r="F120" s="258" t="str">
        <f t="shared" si="12"/>
        <v/>
      </c>
      <c r="G120" s="259"/>
      <c r="H120" s="258" t="str">
        <f t="shared" si="13"/>
        <v/>
      </c>
    </row>
    <row r="121" spans="1:8">
      <c r="A121" s="248">
        <f t="shared" si="14"/>
        <v>109</v>
      </c>
      <c r="B121" s="266" t="s">
        <v>3888</v>
      </c>
      <c r="C121" s="261" t="s">
        <v>662</v>
      </c>
      <c r="D121" s="260">
        <v>1</v>
      </c>
      <c r="E121" s="259"/>
      <c r="F121" s="258" t="str">
        <f t="shared" si="12"/>
        <v/>
      </c>
      <c r="G121" s="259"/>
      <c r="H121" s="258" t="str">
        <f t="shared" si="13"/>
        <v/>
      </c>
    </row>
    <row r="122" spans="1:8">
      <c r="A122" s="248">
        <f t="shared" si="14"/>
        <v>110</v>
      </c>
      <c r="B122" s="266" t="s">
        <v>3887</v>
      </c>
      <c r="C122" s="261" t="s">
        <v>662</v>
      </c>
      <c r="D122" s="260">
        <v>1</v>
      </c>
      <c r="E122" s="259"/>
      <c r="F122" s="258" t="str">
        <f t="shared" si="12"/>
        <v/>
      </c>
      <c r="G122" s="259"/>
      <c r="H122" s="258" t="str">
        <f t="shared" si="13"/>
        <v/>
      </c>
    </row>
    <row r="123" spans="1:8">
      <c r="A123" s="248">
        <f t="shared" si="14"/>
        <v>111</v>
      </c>
      <c r="B123" s="266" t="s">
        <v>3886</v>
      </c>
      <c r="C123" s="261" t="s">
        <v>662</v>
      </c>
      <c r="D123" s="260">
        <v>1</v>
      </c>
      <c r="E123" s="259"/>
      <c r="F123" s="258" t="str">
        <f t="shared" si="12"/>
        <v/>
      </c>
      <c r="G123" s="259"/>
      <c r="H123" s="258" t="str">
        <f t="shared" si="13"/>
        <v/>
      </c>
    </row>
    <row r="124" spans="1:8" ht="16.8">
      <c r="A124" s="248">
        <f t="shared" si="14"/>
        <v>112</v>
      </c>
      <c r="B124" s="266" t="s">
        <v>3885</v>
      </c>
      <c r="C124" s="261" t="s">
        <v>662</v>
      </c>
      <c r="D124" s="260">
        <v>1</v>
      </c>
      <c r="E124" s="259"/>
      <c r="F124" s="258" t="str">
        <f t="shared" si="12"/>
        <v/>
      </c>
      <c r="G124" s="259"/>
      <c r="H124" s="258" t="str">
        <f t="shared" si="13"/>
        <v/>
      </c>
    </row>
    <row r="125" spans="1:8">
      <c r="A125" s="248">
        <f t="shared" si="14"/>
        <v>113</v>
      </c>
      <c r="B125" s="266" t="s">
        <v>3884</v>
      </c>
      <c r="C125" s="261" t="s">
        <v>662</v>
      </c>
      <c r="D125" s="260">
        <v>3</v>
      </c>
      <c r="E125" s="259"/>
      <c r="F125" s="258" t="str">
        <f t="shared" si="12"/>
        <v/>
      </c>
      <c r="G125" s="259"/>
      <c r="H125" s="258" t="str">
        <f t="shared" si="13"/>
        <v/>
      </c>
    </row>
    <row r="126" spans="1:8">
      <c r="A126" s="248">
        <f t="shared" si="14"/>
        <v>114</v>
      </c>
      <c r="B126" s="266" t="s">
        <v>3871</v>
      </c>
      <c r="C126" s="261" t="s">
        <v>662</v>
      </c>
      <c r="D126" s="260">
        <v>1</v>
      </c>
      <c r="E126" s="259"/>
      <c r="F126" s="258" t="str">
        <f t="shared" si="12"/>
        <v/>
      </c>
      <c r="G126" s="259"/>
      <c r="H126" s="258" t="str">
        <f t="shared" si="13"/>
        <v/>
      </c>
    </row>
    <row r="127" spans="1:8">
      <c r="A127" s="248">
        <f t="shared" si="14"/>
        <v>115</v>
      </c>
      <c r="B127" s="266" t="s">
        <v>3883</v>
      </c>
      <c r="C127" s="261" t="s">
        <v>662</v>
      </c>
      <c r="D127" s="260">
        <v>1</v>
      </c>
      <c r="E127" s="259"/>
      <c r="F127" s="258" t="str">
        <f t="shared" si="12"/>
        <v/>
      </c>
      <c r="G127" s="259"/>
      <c r="H127" s="258" t="str">
        <f t="shared" si="13"/>
        <v/>
      </c>
    </row>
    <row r="128" spans="1:8">
      <c r="A128" s="248">
        <f t="shared" si="14"/>
        <v>116</v>
      </c>
      <c r="B128" s="266" t="s">
        <v>3853</v>
      </c>
      <c r="C128" s="261" t="s">
        <v>662</v>
      </c>
      <c r="D128" s="260">
        <v>3</v>
      </c>
      <c r="E128" s="259"/>
      <c r="F128" s="258" t="str">
        <f t="shared" si="12"/>
        <v/>
      </c>
      <c r="G128" s="259"/>
      <c r="H128" s="258" t="str">
        <f t="shared" si="13"/>
        <v/>
      </c>
    </row>
    <row r="129" spans="1:8">
      <c r="A129" s="248">
        <f t="shared" si="14"/>
        <v>117</v>
      </c>
      <c r="B129" s="266" t="s">
        <v>3852</v>
      </c>
      <c r="C129" s="261" t="s">
        <v>662</v>
      </c>
      <c r="D129" s="260">
        <v>72</v>
      </c>
      <c r="E129" s="259"/>
      <c r="F129" s="258" t="str">
        <f t="shared" si="12"/>
        <v/>
      </c>
      <c r="G129" s="259"/>
      <c r="H129" s="258" t="str">
        <f t="shared" si="13"/>
        <v/>
      </c>
    </row>
    <row r="130" spans="1:8" ht="16.8">
      <c r="A130" s="248">
        <f t="shared" si="14"/>
        <v>118</v>
      </c>
      <c r="B130" s="266" t="s">
        <v>3851</v>
      </c>
      <c r="C130" s="261" t="s">
        <v>3692</v>
      </c>
      <c r="D130" s="260">
        <v>1</v>
      </c>
      <c r="E130" s="259"/>
      <c r="F130" s="258" t="str">
        <f t="shared" si="12"/>
        <v/>
      </c>
      <c r="G130" s="259"/>
      <c r="H130" s="258" t="str">
        <f t="shared" si="13"/>
        <v/>
      </c>
    </row>
    <row r="131" spans="1:8">
      <c r="A131" s="244">
        <f t="shared" si="14"/>
        <v>119</v>
      </c>
      <c r="B131" s="241"/>
      <c r="C131" s="243"/>
      <c r="D131" s="243"/>
      <c r="E131" s="243"/>
      <c r="F131" s="242">
        <f>SUM(F108:F130)</f>
        <v>0</v>
      </c>
      <c r="G131" s="241"/>
      <c r="H131" s="242">
        <f>SUM(H108:H130)</f>
        <v>0</v>
      </c>
    </row>
    <row r="132" spans="1:8">
      <c r="A132" s="239">
        <f t="shared" si="14"/>
        <v>120</v>
      </c>
      <c r="B132" s="238" t="s">
        <v>3691</v>
      </c>
      <c r="C132" s="235"/>
      <c r="D132" s="237">
        <v>3</v>
      </c>
      <c r="E132" s="235" t="s">
        <v>788</v>
      </c>
      <c r="F132" s="257">
        <f>ROUND(F131*D132*0.01,1)</f>
        <v>0</v>
      </c>
      <c r="G132" s="235"/>
      <c r="H132" s="234"/>
    </row>
    <row r="133" spans="1:8">
      <c r="A133" s="239">
        <f t="shared" si="14"/>
        <v>121</v>
      </c>
      <c r="B133" s="238" t="s">
        <v>3690</v>
      </c>
      <c r="C133" s="235"/>
      <c r="D133" s="237">
        <v>0</v>
      </c>
      <c r="E133" s="235" t="s">
        <v>788</v>
      </c>
      <c r="F133" s="236"/>
      <c r="G133" s="235"/>
      <c r="H133" s="257">
        <f>ROUND(H131*D133*0.01,1)</f>
        <v>0</v>
      </c>
    </row>
    <row r="134" spans="1:8">
      <c r="A134" s="233">
        <f t="shared" si="14"/>
        <v>122</v>
      </c>
      <c r="B134" s="232" t="s">
        <v>3683</v>
      </c>
      <c r="C134" s="231"/>
      <c r="D134" s="231"/>
      <c r="E134" s="231"/>
      <c r="F134" s="255">
        <f>SUM(F131:F133)</f>
        <v>0</v>
      </c>
      <c r="G134" s="256"/>
      <c r="H134" s="255">
        <f>SUM(H131:H133)</f>
        <v>0</v>
      </c>
    </row>
    <row r="135" spans="1:8">
      <c r="B135" s="270"/>
      <c r="C135" s="235"/>
      <c r="D135" s="235"/>
      <c r="E135" s="235"/>
      <c r="F135" s="269"/>
      <c r="G135" s="235"/>
      <c r="H135" s="269"/>
    </row>
    <row r="136" spans="1:8">
      <c r="B136" s="270"/>
      <c r="C136" s="235"/>
      <c r="D136" s="235"/>
      <c r="E136" s="235"/>
      <c r="F136" s="269"/>
      <c r="G136" s="235"/>
      <c r="H136" s="269"/>
    </row>
    <row r="137" spans="1:8">
      <c r="B137" s="270"/>
      <c r="C137" s="235"/>
      <c r="D137" s="235"/>
      <c r="E137" s="235"/>
      <c r="F137" s="269"/>
      <c r="G137" s="235"/>
      <c r="H137" s="269"/>
    </row>
    <row r="138" spans="1:8">
      <c r="B138" s="268" t="s">
        <v>3882</v>
      </c>
      <c r="C138" s="253"/>
      <c r="D138" s="253"/>
      <c r="E138" s="338" t="s">
        <v>3688</v>
      </c>
      <c r="F138" s="338"/>
      <c r="G138" s="338" t="s">
        <v>3687</v>
      </c>
      <c r="H138" s="338"/>
    </row>
    <row r="139" spans="1:8">
      <c r="A139" s="252" t="s">
        <v>3686</v>
      </c>
      <c r="B139" s="267" t="s">
        <v>3685</v>
      </c>
      <c r="C139" s="250" t="s">
        <v>3700</v>
      </c>
      <c r="D139" s="249" t="s">
        <v>3699</v>
      </c>
      <c r="E139" s="250" t="s">
        <v>3698</v>
      </c>
      <c r="F139" s="249" t="s">
        <v>3684</v>
      </c>
      <c r="G139" s="250" t="s">
        <v>3698</v>
      </c>
      <c r="H139" s="249" t="s">
        <v>3684</v>
      </c>
    </row>
    <row r="140" spans="1:8" ht="16.8">
      <c r="A140" s="248">
        <f>(SUM(A134,1))</f>
        <v>123</v>
      </c>
      <c r="B140" s="266" t="s">
        <v>3881</v>
      </c>
      <c r="C140" s="261" t="s">
        <v>662</v>
      </c>
      <c r="D140" s="260">
        <v>1</v>
      </c>
      <c r="E140" s="259"/>
      <c r="F140" s="258" t="str">
        <f t="shared" ref="F140:F153" si="15">IF(E140="","",PRODUCT(D140,E140))</f>
        <v/>
      </c>
      <c r="G140" s="259"/>
      <c r="H140" s="258" t="str">
        <f t="shared" ref="H140:H153" si="16">IF(G140="","",PRODUCT(D140,G140))</f>
        <v/>
      </c>
    </row>
    <row r="141" spans="1:8">
      <c r="A141" s="248">
        <f t="shared" ref="A141:A157" si="17">(SUM(A140,1))</f>
        <v>124</v>
      </c>
      <c r="B141" s="272" t="s">
        <v>3876</v>
      </c>
      <c r="C141" s="261" t="s">
        <v>662</v>
      </c>
      <c r="D141" s="260">
        <v>1</v>
      </c>
      <c r="E141" s="259"/>
      <c r="F141" s="258" t="str">
        <f t="shared" si="15"/>
        <v/>
      </c>
      <c r="G141" s="259"/>
      <c r="H141" s="258" t="str">
        <f t="shared" si="16"/>
        <v/>
      </c>
    </row>
    <row r="142" spans="1:8">
      <c r="A142" s="248">
        <f t="shared" si="17"/>
        <v>125</v>
      </c>
      <c r="B142" s="266" t="s">
        <v>3859</v>
      </c>
      <c r="C142" s="261" t="s">
        <v>662</v>
      </c>
      <c r="D142" s="260">
        <v>1</v>
      </c>
      <c r="E142" s="259"/>
      <c r="F142" s="258" t="str">
        <f t="shared" si="15"/>
        <v/>
      </c>
      <c r="G142" s="259"/>
      <c r="H142" s="258" t="str">
        <f t="shared" si="16"/>
        <v/>
      </c>
    </row>
    <row r="143" spans="1:8">
      <c r="A143" s="248">
        <f t="shared" si="17"/>
        <v>126</v>
      </c>
      <c r="B143" s="266" t="s">
        <v>3856</v>
      </c>
      <c r="C143" s="261" t="s">
        <v>662</v>
      </c>
      <c r="D143" s="260">
        <v>2</v>
      </c>
      <c r="E143" s="259"/>
      <c r="F143" s="258" t="str">
        <f t="shared" si="15"/>
        <v/>
      </c>
      <c r="G143" s="259"/>
      <c r="H143" s="258" t="str">
        <f t="shared" si="16"/>
        <v/>
      </c>
    </row>
    <row r="144" spans="1:8">
      <c r="A144" s="248">
        <f t="shared" si="17"/>
        <v>127</v>
      </c>
      <c r="B144" s="266" t="s">
        <v>3867</v>
      </c>
      <c r="C144" s="261" t="s">
        <v>662</v>
      </c>
      <c r="D144" s="260">
        <v>5</v>
      </c>
      <c r="E144" s="259"/>
      <c r="F144" s="258" t="str">
        <f t="shared" si="15"/>
        <v/>
      </c>
      <c r="G144" s="259"/>
      <c r="H144" s="258" t="str">
        <f t="shared" si="16"/>
        <v/>
      </c>
    </row>
    <row r="145" spans="1:8">
      <c r="A145" s="248">
        <f t="shared" si="17"/>
        <v>128</v>
      </c>
      <c r="B145" s="266" t="s">
        <v>3866</v>
      </c>
      <c r="C145" s="261" t="s">
        <v>662</v>
      </c>
      <c r="D145" s="260">
        <v>7</v>
      </c>
      <c r="E145" s="259"/>
      <c r="F145" s="258" t="str">
        <f t="shared" si="15"/>
        <v/>
      </c>
      <c r="G145" s="259"/>
      <c r="H145" s="258" t="str">
        <f t="shared" si="16"/>
        <v/>
      </c>
    </row>
    <row r="146" spans="1:8">
      <c r="A146" s="248">
        <f t="shared" si="17"/>
        <v>129</v>
      </c>
      <c r="B146" s="266" t="s">
        <v>3855</v>
      </c>
      <c r="C146" s="261" t="s">
        <v>662</v>
      </c>
      <c r="D146" s="260">
        <v>4</v>
      </c>
      <c r="E146" s="259"/>
      <c r="F146" s="258" t="str">
        <f t="shared" si="15"/>
        <v/>
      </c>
      <c r="G146" s="259"/>
      <c r="H146" s="258" t="str">
        <f t="shared" si="16"/>
        <v/>
      </c>
    </row>
    <row r="147" spans="1:8">
      <c r="A147" s="248">
        <f t="shared" si="17"/>
        <v>130</v>
      </c>
      <c r="B147" s="266" t="s">
        <v>3874</v>
      </c>
      <c r="C147" s="261" t="s">
        <v>662</v>
      </c>
      <c r="D147" s="260">
        <v>2</v>
      </c>
      <c r="E147" s="259"/>
      <c r="F147" s="258" t="str">
        <f t="shared" si="15"/>
        <v/>
      </c>
      <c r="G147" s="259"/>
      <c r="H147" s="258" t="str">
        <f t="shared" si="16"/>
        <v/>
      </c>
    </row>
    <row r="148" spans="1:8">
      <c r="A148" s="248">
        <f t="shared" si="17"/>
        <v>131</v>
      </c>
      <c r="B148" s="266" t="s">
        <v>3873</v>
      </c>
      <c r="C148" s="261" t="s">
        <v>662</v>
      </c>
      <c r="D148" s="260">
        <v>6</v>
      </c>
      <c r="E148" s="259"/>
      <c r="F148" s="258" t="str">
        <f t="shared" si="15"/>
        <v/>
      </c>
      <c r="G148" s="259"/>
      <c r="H148" s="258" t="str">
        <f t="shared" si="16"/>
        <v/>
      </c>
    </row>
    <row r="149" spans="1:8">
      <c r="A149" s="248">
        <f t="shared" si="17"/>
        <v>132</v>
      </c>
      <c r="B149" s="266" t="s">
        <v>3872</v>
      </c>
      <c r="C149" s="261" t="s">
        <v>662</v>
      </c>
      <c r="D149" s="260">
        <v>28</v>
      </c>
      <c r="E149" s="259"/>
      <c r="F149" s="258" t="str">
        <f t="shared" si="15"/>
        <v/>
      </c>
      <c r="G149" s="259"/>
      <c r="H149" s="258" t="str">
        <f t="shared" si="16"/>
        <v/>
      </c>
    </row>
    <row r="150" spans="1:8">
      <c r="A150" s="248">
        <f t="shared" si="17"/>
        <v>133</v>
      </c>
      <c r="B150" s="266" t="s">
        <v>3880</v>
      </c>
      <c r="C150" s="261" t="s">
        <v>662</v>
      </c>
      <c r="D150" s="260">
        <v>1</v>
      </c>
      <c r="E150" s="259"/>
      <c r="F150" s="258" t="str">
        <f t="shared" si="15"/>
        <v/>
      </c>
      <c r="G150" s="259"/>
      <c r="H150" s="258" t="str">
        <f t="shared" si="16"/>
        <v/>
      </c>
    </row>
    <row r="151" spans="1:8">
      <c r="A151" s="248">
        <f t="shared" si="17"/>
        <v>134</v>
      </c>
      <c r="B151" s="266" t="s">
        <v>3871</v>
      </c>
      <c r="C151" s="261" t="s">
        <v>662</v>
      </c>
      <c r="D151" s="260">
        <v>1</v>
      </c>
      <c r="E151" s="259"/>
      <c r="F151" s="258" t="str">
        <f t="shared" si="15"/>
        <v/>
      </c>
      <c r="G151" s="259"/>
      <c r="H151" s="258" t="str">
        <f t="shared" si="16"/>
        <v/>
      </c>
    </row>
    <row r="152" spans="1:8">
      <c r="A152" s="248">
        <f t="shared" si="17"/>
        <v>135</v>
      </c>
      <c r="B152" s="266" t="s">
        <v>3852</v>
      </c>
      <c r="C152" s="261" t="s">
        <v>662</v>
      </c>
      <c r="D152" s="260">
        <v>41</v>
      </c>
      <c r="E152" s="259"/>
      <c r="F152" s="258" t="str">
        <f t="shared" si="15"/>
        <v/>
      </c>
      <c r="G152" s="259"/>
      <c r="H152" s="258" t="str">
        <f t="shared" si="16"/>
        <v/>
      </c>
    </row>
    <row r="153" spans="1:8" ht="16.8">
      <c r="A153" s="248">
        <f t="shared" si="17"/>
        <v>136</v>
      </c>
      <c r="B153" s="266" t="s">
        <v>3851</v>
      </c>
      <c r="C153" s="261" t="s">
        <v>3692</v>
      </c>
      <c r="D153" s="260">
        <v>1</v>
      </c>
      <c r="E153" s="259"/>
      <c r="F153" s="258" t="str">
        <f t="shared" si="15"/>
        <v/>
      </c>
      <c r="G153" s="259"/>
      <c r="H153" s="258" t="str">
        <f t="shared" si="16"/>
        <v/>
      </c>
    </row>
    <row r="154" spans="1:8">
      <c r="A154" s="244">
        <f t="shared" si="17"/>
        <v>137</v>
      </c>
      <c r="B154" s="241"/>
      <c r="C154" s="243"/>
      <c r="D154" s="243"/>
      <c r="E154" s="243"/>
      <c r="F154" s="242">
        <f>SUM(F140:F153)</f>
        <v>0</v>
      </c>
      <c r="G154" s="241"/>
      <c r="H154" s="242">
        <f>SUM(H140:H153)</f>
        <v>0</v>
      </c>
    </row>
    <row r="155" spans="1:8">
      <c r="A155" s="239">
        <f t="shared" si="17"/>
        <v>138</v>
      </c>
      <c r="B155" s="238" t="s">
        <v>3691</v>
      </c>
      <c r="C155" s="235"/>
      <c r="D155" s="237">
        <v>3</v>
      </c>
      <c r="E155" s="235" t="s">
        <v>788</v>
      </c>
      <c r="F155" s="257">
        <f>ROUND(F154*D155*0.01,1)</f>
        <v>0</v>
      </c>
      <c r="G155" s="235"/>
      <c r="H155" s="234"/>
    </row>
    <row r="156" spans="1:8">
      <c r="A156" s="239">
        <f t="shared" si="17"/>
        <v>139</v>
      </c>
      <c r="B156" s="238" t="s">
        <v>3690</v>
      </c>
      <c r="C156" s="235"/>
      <c r="D156" s="237">
        <v>0</v>
      </c>
      <c r="E156" s="235" t="s">
        <v>788</v>
      </c>
      <c r="F156" s="236"/>
      <c r="G156" s="235"/>
      <c r="H156" s="257">
        <f>ROUND(H154*D156*0.01,1)</f>
        <v>0</v>
      </c>
    </row>
    <row r="157" spans="1:8">
      <c r="A157" s="233">
        <f t="shared" si="17"/>
        <v>140</v>
      </c>
      <c r="B157" s="232" t="s">
        <v>3683</v>
      </c>
      <c r="C157" s="231"/>
      <c r="D157" s="231"/>
      <c r="E157" s="231"/>
      <c r="F157" s="255">
        <f>SUM(F154:F156)</f>
        <v>0</v>
      </c>
      <c r="G157" s="256"/>
      <c r="H157" s="255">
        <f>SUM(H154:H156)</f>
        <v>0</v>
      </c>
    </row>
    <row r="158" spans="1:8">
      <c r="B158" s="270"/>
      <c r="C158" s="235"/>
      <c r="D158" s="235"/>
      <c r="E158" s="235"/>
      <c r="F158" s="269"/>
      <c r="G158" s="235"/>
      <c r="H158" s="269"/>
    </row>
    <row r="159" spans="1:8">
      <c r="B159" s="270"/>
      <c r="C159" s="235"/>
      <c r="D159" s="235"/>
      <c r="E159" s="235"/>
      <c r="F159" s="269"/>
      <c r="G159" s="235"/>
      <c r="H159" s="269"/>
    </row>
    <row r="160" spans="1:8">
      <c r="B160" s="270"/>
      <c r="C160" s="235"/>
      <c r="D160" s="235"/>
      <c r="E160" s="235"/>
      <c r="F160" s="269"/>
      <c r="G160" s="235"/>
      <c r="H160" s="269"/>
    </row>
    <row r="161" spans="1:8">
      <c r="B161" s="268" t="s">
        <v>3879</v>
      </c>
      <c r="C161" s="253"/>
      <c r="D161" s="253"/>
      <c r="E161" s="338" t="s">
        <v>3688</v>
      </c>
      <c r="F161" s="338"/>
      <c r="G161" s="338" t="s">
        <v>3687</v>
      </c>
      <c r="H161" s="338"/>
    </row>
    <row r="162" spans="1:8">
      <c r="A162" s="252" t="s">
        <v>3686</v>
      </c>
      <c r="B162" s="267" t="s">
        <v>3685</v>
      </c>
      <c r="C162" s="250" t="s">
        <v>3700</v>
      </c>
      <c r="D162" s="249" t="s">
        <v>3699</v>
      </c>
      <c r="E162" s="250" t="s">
        <v>3698</v>
      </c>
      <c r="F162" s="249" t="s">
        <v>3684</v>
      </c>
      <c r="G162" s="250" t="s">
        <v>3698</v>
      </c>
      <c r="H162" s="249" t="s">
        <v>3684</v>
      </c>
    </row>
    <row r="163" spans="1:8" ht="16.8">
      <c r="A163" s="248">
        <f>(SUM(A157,1))</f>
        <v>141</v>
      </c>
      <c r="B163" s="266" t="s">
        <v>3877</v>
      </c>
      <c r="C163" s="261" t="s">
        <v>662</v>
      </c>
      <c r="D163" s="260">
        <v>1</v>
      </c>
      <c r="E163" s="259"/>
      <c r="F163" s="258" t="str">
        <f t="shared" ref="F163:F174" si="18">IF(E163="","",PRODUCT(D163,E163))</f>
        <v/>
      </c>
      <c r="G163" s="259"/>
      <c r="H163" s="258" t="str">
        <f t="shared" ref="H163:H174" si="19">IF(G163="","",PRODUCT(D163,G163))</f>
        <v/>
      </c>
    </row>
    <row r="164" spans="1:8">
      <c r="A164" s="248">
        <f t="shared" ref="A164:A178" si="20">(SUM(A163,1))</f>
        <v>142</v>
      </c>
      <c r="B164" s="272" t="s">
        <v>3876</v>
      </c>
      <c r="C164" s="261" t="s">
        <v>662</v>
      </c>
      <c r="D164" s="260">
        <v>1</v>
      </c>
      <c r="E164" s="259"/>
      <c r="F164" s="258" t="str">
        <f t="shared" si="18"/>
        <v/>
      </c>
      <c r="G164" s="259"/>
      <c r="H164" s="258" t="str">
        <f t="shared" si="19"/>
        <v/>
      </c>
    </row>
    <row r="165" spans="1:8">
      <c r="A165" s="248">
        <f t="shared" si="20"/>
        <v>143</v>
      </c>
      <c r="B165" s="266" t="s">
        <v>3859</v>
      </c>
      <c r="C165" s="261" t="s">
        <v>662</v>
      </c>
      <c r="D165" s="260">
        <v>1</v>
      </c>
      <c r="E165" s="259"/>
      <c r="F165" s="258" t="str">
        <f t="shared" si="18"/>
        <v/>
      </c>
      <c r="G165" s="259"/>
      <c r="H165" s="258" t="str">
        <f t="shared" si="19"/>
        <v/>
      </c>
    </row>
    <row r="166" spans="1:8">
      <c r="A166" s="248">
        <f t="shared" si="20"/>
        <v>144</v>
      </c>
      <c r="B166" s="266" t="s">
        <v>3867</v>
      </c>
      <c r="C166" s="261" t="s">
        <v>662</v>
      </c>
      <c r="D166" s="260">
        <v>3</v>
      </c>
      <c r="E166" s="259"/>
      <c r="F166" s="258" t="str">
        <f t="shared" si="18"/>
        <v/>
      </c>
      <c r="G166" s="259"/>
      <c r="H166" s="258" t="str">
        <f t="shared" si="19"/>
        <v/>
      </c>
    </row>
    <row r="167" spans="1:8">
      <c r="A167" s="248">
        <f t="shared" si="20"/>
        <v>145</v>
      </c>
      <c r="B167" s="266" t="s">
        <v>3866</v>
      </c>
      <c r="C167" s="261" t="s">
        <v>662</v>
      </c>
      <c r="D167" s="260">
        <v>7</v>
      </c>
      <c r="E167" s="259"/>
      <c r="F167" s="258" t="str">
        <f t="shared" si="18"/>
        <v/>
      </c>
      <c r="G167" s="259"/>
      <c r="H167" s="258" t="str">
        <f t="shared" si="19"/>
        <v/>
      </c>
    </row>
    <row r="168" spans="1:8">
      <c r="A168" s="248">
        <f t="shared" si="20"/>
        <v>146</v>
      </c>
      <c r="B168" s="266" t="s">
        <v>3855</v>
      </c>
      <c r="C168" s="261" t="s">
        <v>662</v>
      </c>
      <c r="D168" s="260">
        <v>3</v>
      </c>
      <c r="E168" s="259"/>
      <c r="F168" s="258" t="str">
        <f t="shared" si="18"/>
        <v/>
      </c>
      <c r="G168" s="259"/>
      <c r="H168" s="258" t="str">
        <f t="shared" si="19"/>
        <v/>
      </c>
    </row>
    <row r="169" spans="1:8">
      <c r="A169" s="248">
        <f t="shared" si="20"/>
        <v>147</v>
      </c>
      <c r="B169" s="266" t="s">
        <v>3874</v>
      </c>
      <c r="C169" s="261" t="s">
        <v>662</v>
      </c>
      <c r="D169" s="260">
        <v>1</v>
      </c>
      <c r="E169" s="259"/>
      <c r="F169" s="258" t="str">
        <f t="shared" si="18"/>
        <v/>
      </c>
      <c r="G169" s="259"/>
      <c r="H169" s="258" t="str">
        <f t="shared" si="19"/>
        <v/>
      </c>
    </row>
    <row r="170" spans="1:8">
      <c r="A170" s="248">
        <f t="shared" si="20"/>
        <v>148</v>
      </c>
      <c r="B170" s="266" t="s">
        <v>3873</v>
      </c>
      <c r="C170" s="261" t="s">
        <v>662</v>
      </c>
      <c r="D170" s="260">
        <v>7</v>
      </c>
      <c r="E170" s="259"/>
      <c r="F170" s="258" t="str">
        <f t="shared" si="18"/>
        <v/>
      </c>
      <c r="G170" s="259"/>
      <c r="H170" s="258" t="str">
        <f t="shared" si="19"/>
        <v/>
      </c>
    </row>
    <row r="171" spans="1:8">
      <c r="A171" s="248">
        <f t="shared" si="20"/>
        <v>149</v>
      </c>
      <c r="B171" s="266" t="s">
        <v>3872</v>
      </c>
      <c r="C171" s="261" t="s">
        <v>662</v>
      </c>
      <c r="D171" s="260">
        <v>14</v>
      </c>
      <c r="E171" s="259"/>
      <c r="F171" s="258" t="str">
        <f t="shared" si="18"/>
        <v/>
      </c>
      <c r="G171" s="259"/>
      <c r="H171" s="258" t="str">
        <f t="shared" si="19"/>
        <v/>
      </c>
    </row>
    <row r="172" spans="1:8">
      <c r="A172" s="248">
        <f t="shared" si="20"/>
        <v>150</v>
      </c>
      <c r="B172" s="266" t="s">
        <v>3871</v>
      </c>
      <c r="C172" s="261" t="s">
        <v>662</v>
      </c>
      <c r="D172" s="260">
        <v>1</v>
      </c>
      <c r="E172" s="259"/>
      <c r="F172" s="258" t="str">
        <f t="shared" si="18"/>
        <v/>
      </c>
      <c r="G172" s="259"/>
      <c r="H172" s="258" t="str">
        <f t="shared" si="19"/>
        <v/>
      </c>
    </row>
    <row r="173" spans="1:8">
      <c r="A173" s="248">
        <f t="shared" si="20"/>
        <v>151</v>
      </c>
      <c r="B173" s="266" t="s">
        <v>3852</v>
      </c>
      <c r="C173" s="261" t="s">
        <v>662</v>
      </c>
      <c r="D173" s="260">
        <v>23</v>
      </c>
      <c r="E173" s="259"/>
      <c r="F173" s="258" t="str">
        <f t="shared" si="18"/>
        <v/>
      </c>
      <c r="G173" s="259"/>
      <c r="H173" s="258" t="str">
        <f t="shared" si="19"/>
        <v/>
      </c>
    </row>
    <row r="174" spans="1:8" ht="16.8">
      <c r="A174" s="248">
        <f t="shared" si="20"/>
        <v>152</v>
      </c>
      <c r="B174" s="266" t="s">
        <v>3851</v>
      </c>
      <c r="C174" s="261" t="s">
        <v>3692</v>
      </c>
      <c r="D174" s="260">
        <v>1</v>
      </c>
      <c r="E174" s="259"/>
      <c r="F174" s="258" t="str">
        <f t="shared" si="18"/>
        <v/>
      </c>
      <c r="G174" s="259"/>
      <c r="H174" s="258" t="str">
        <f t="shared" si="19"/>
        <v/>
      </c>
    </row>
    <row r="175" spans="1:8">
      <c r="A175" s="244">
        <f t="shared" si="20"/>
        <v>153</v>
      </c>
      <c r="B175" s="241"/>
      <c r="C175" s="243"/>
      <c r="D175" s="243"/>
      <c r="E175" s="243"/>
      <c r="F175" s="242">
        <f>SUM(F163:F174)</f>
        <v>0</v>
      </c>
      <c r="G175" s="241"/>
      <c r="H175" s="242">
        <f>SUM(H163:H174)</f>
        <v>0</v>
      </c>
    </row>
    <row r="176" spans="1:8">
      <c r="A176" s="239">
        <f t="shared" si="20"/>
        <v>154</v>
      </c>
      <c r="B176" s="238" t="s">
        <v>3691</v>
      </c>
      <c r="C176" s="235"/>
      <c r="D176" s="237">
        <v>3</v>
      </c>
      <c r="E176" s="235" t="s">
        <v>788</v>
      </c>
      <c r="F176" s="257">
        <f>ROUND(F175*D176*0.01,1)</f>
        <v>0</v>
      </c>
      <c r="G176" s="235"/>
      <c r="H176" s="234"/>
    </row>
    <row r="177" spans="1:8">
      <c r="A177" s="239">
        <f t="shared" si="20"/>
        <v>155</v>
      </c>
      <c r="B177" s="238" t="s">
        <v>3690</v>
      </c>
      <c r="C177" s="235"/>
      <c r="D177" s="237">
        <v>0</v>
      </c>
      <c r="E177" s="235" t="s">
        <v>788</v>
      </c>
      <c r="F177" s="236"/>
      <c r="G177" s="235"/>
      <c r="H177" s="257">
        <f>ROUND(H175*D177*0.01,1)</f>
        <v>0</v>
      </c>
    </row>
    <row r="178" spans="1:8">
      <c r="A178" s="233">
        <f t="shared" si="20"/>
        <v>156</v>
      </c>
      <c r="B178" s="232" t="s">
        <v>3683</v>
      </c>
      <c r="C178" s="231"/>
      <c r="D178" s="231"/>
      <c r="E178" s="231"/>
      <c r="F178" s="255">
        <f>SUM(F175:F177)</f>
        <v>0</v>
      </c>
      <c r="G178" s="256"/>
      <c r="H178" s="255">
        <f>SUM(H175:H177)</f>
        <v>0</v>
      </c>
    </row>
    <row r="179" spans="1:8">
      <c r="B179" s="270"/>
      <c r="C179" s="235"/>
      <c r="D179" s="235"/>
      <c r="E179" s="235"/>
      <c r="F179" s="269"/>
      <c r="G179" s="235"/>
      <c r="H179" s="269"/>
    </row>
    <row r="180" spans="1:8">
      <c r="B180" s="270"/>
      <c r="C180" s="235"/>
      <c r="D180" s="235"/>
      <c r="E180" s="235"/>
      <c r="F180" s="269"/>
      <c r="G180" s="235"/>
      <c r="H180" s="269"/>
    </row>
    <row r="181" spans="1:8">
      <c r="B181" s="270"/>
      <c r="C181" s="235"/>
      <c r="D181" s="235"/>
      <c r="E181" s="235"/>
      <c r="F181" s="269"/>
      <c r="G181" s="235"/>
      <c r="H181" s="269"/>
    </row>
    <row r="182" spans="1:8">
      <c r="B182" s="268" t="s">
        <v>3878</v>
      </c>
      <c r="C182" s="253"/>
      <c r="D182" s="253"/>
      <c r="E182" s="338" t="s">
        <v>3688</v>
      </c>
      <c r="F182" s="338"/>
      <c r="G182" s="338" t="s">
        <v>3687</v>
      </c>
      <c r="H182" s="338"/>
    </row>
    <row r="183" spans="1:8">
      <c r="A183" s="252" t="s">
        <v>3686</v>
      </c>
      <c r="B183" s="267" t="s">
        <v>3685</v>
      </c>
      <c r="C183" s="250" t="s">
        <v>3700</v>
      </c>
      <c r="D183" s="249" t="s">
        <v>3699</v>
      </c>
      <c r="E183" s="250" t="s">
        <v>3698</v>
      </c>
      <c r="F183" s="249" t="s">
        <v>3684</v>
      </c>
      <c r="G183" s="250" t="s">
        <v>3698</v>
      </c>
      <c r="H183" s="249" t="s">
        <v>3684</v>
      </c>
    </row>
    <row r="184" spans="1:8" ht="16.8">
      <c r="A184" s="248">
        <f>(SUM(A178,1))</f>
        <v>157</v>
      </c>
      <c r="B184" s="266" t="s">
        <v>3877</v>
      </c>
      <c r="C184" s="261" t="s">
        <v>662</v>
      </c>
      <c r="D184" s="260">
        <v>1</v>
      </c>
      <c r="E184" s="259"/>
      <c r="F184" s="258" t="str">
        <f t="shared" ref="F184:F196" si="21">IF(E184="","",PRODUCT(D184,E184))</f>
        <v/>
      </c>
      <c r="G184" s="259"/>
      <c r="H184" s="258" t="str">
        <f t="shared" ref="H184:H196" si="22">IF(G184="","",PRODUCT(D184,G184))</f>
        <v/>
      </c>
    </row>
    <row r="185" spans="1:8">
      <c r="A185" s="248">
        <f t="shared" ref="A185:A200" si="23">(SUM(A184,1))</f>
        <v>158</v>
      </c>
      <c r="B185" s="272" t="s">
        <v>3876</v>
      </c>
      <c r="C185" s="261" t="s">
        <v>662</v>
      </c>
      <c r="D185" s="260">
        <v>1</v>
      </c>
      <c r="E185" s="259"/>
      <c r="F185" s="258" t="str">
        <f t="shared" si="21"/>
        <v/>
      </c>
      <c r="G185" s="259"/>
      <c r="H185" s="258" t="str">
        <f t="shared" si="22"/>
        <v/>
      </c>
    </row>
    <row r="186" spans="1:8">
      <c r="A186" s="248">
        <f t="shared" si="23"/>
        <v>159</v>
      </c>
      <c r="B186" s="266" t="s">
        <v>3859</v>
      </c>
      <c r="C186" s="261" t="s">
        <v>662</v>
      </c>
      <c r="D186" s="260">
        <v>1</v>
      </c>
      <c r="E186" s="259"/>
      <c r="F186" s="258" t="str">
        <f t="shared" si="21"/>
        <v/>
      </c>
      <c r="G186" s="259"/>
      <c r="H186" s="258" t="str">
        <f t="shared" si="22"/>
        <v/>
      </c>
    </row>
    <row r="187" spans="1:8">
      <c r="A187" s="248">
        <f t="shared" si="23"/>
        <v>160</v>
      </c>
      <c r="B187" s="266" t="s">
        <v>3867</v>
      </c>
      <c r="C187" s="261" t="s">
        <v>662</v>
      </c>
      <c r="D187" s="260">
        <v>3</v>
      </c>
      <c r="E187" s="259"/>
      <c r="F187" s="258" t="str">
        <f t="shared" si="21"/>
        <v/>
      </c>
      <c r="G187" s="259"/>
      <c r="H187" s="258" t="str">
        <f t="shared" si="22"/>
        <v/>
      </c>
    </row>
    <row r="188" spans="1:8">
      <c r="A188" s="248">
        <f t="shared" si="23"/>
        <v>161</v>
      </c>
      <c r="B188" s="266" t="s">
        <v>3875</v>
      </c>
      <c r="C188" s="261" t="s">
        <v>662</v>
      </c>
      <c r="D188" s="260">
        <v>2</v>
      </c>
      <c r="E188" s="259"/>
      <c r="F188" s="258" t="str">
        <f t="shared" si="21"/>
        <v/>
      </c>
      <c r="G188" s="259"/>
      <c r="H188" s="258" t="str">
        <f t="shared" si="22"/>
        <v/>
      </c>
    </row>
    <row r="189" spans="1:8">
      <c r="A189" s="248">
        <f t="shared" si="23"/>
        <v>162</v>
      </c>
      <c r="B189" s="266" t="s">
        <v>3866</v>
      </c>
      <c r="C189" s="261" t="s">
        <v>662</v>
      </c>
      <c r="D189" s="260">
        <v>8</v>
      </c>
      <c r="E189" s="259"/>
      <c r="F189" s="258" t="str">
        <f t="shared" si="21"/>
        <v/>
      </c>
      <c r="G189" s="259"/>
      <c r="H189" s="258" t="str">
        <f t="shared" si="22"/>
        <v/>
      </c>
    </row>
    <row r="190" spans="1:8">
      <c r="A190" s="248">
        <f t="shared" si="23"/>
        <v>163</v>
      </c>
      <c r="B190" s="266" t="s">
        <v>3855</v>
      </c>
      <c r="C190" s="261" t="s">
        <v>662</v>
      </c>
      <c r="D190" s="260">
        <v>5</v>
      </c>
      <c r="E190" s="259"/>
      <c r="F190" s="258" t="str">
        <f t="shared" si="21"/>
        <v/>
      </c>
      <c r="G190" s="259"/>
      <c r="H190" s="258" t="str">
        <f t="shared" si="22"/>
        <v/>
      </c>
    </row>
    <row r="191" spans="1:8">
      <c r="A191" s="248">
        <f t="shared" si="23"/>
        <v>164</v>
      </c>
      <c r="B191" s="266" t="s">
        <v>3874</v>
      </c>
      <c r="C191" s="261" t="s">
        <v>662</v>
      </c>
      <c r="D191" s="260">
        <v>1</v>
      </c>
      <c r="E191" s="259"/>
      <c r="F191" s="258" t="str">
        <f t="shared" si="21"/>
        <v/>
      </c>
      <c r="G191" s="259"/>
      <c r="H191" s="258" t="str">
        <f t="shared" si="22"/>
        <v/>
      </c>
    </row>
    <row r="192" spans="1:8">
      <c r="A192" s="248">
        <f t="shared" si="23"/>
        <v>165</v>
      </c>
      <c r="B192" s="266" t="s">
        <v>3873</v>
      </c>
      <c r="C192" s="261" t="s">
        <v>662</v>
      </c>
      <c r="D192" s="260">
        <v>7</v>
      </c>
      <c r="E192" s="259"/>
      <c r="F192" s="258" t="str">
        <f t="shared" si="21"/>
        <v/>
      </c>
      <c r="G192" s="259"/>
      <c r="H192" s="258" t="str">
        <f t="shared" si="22"/>
        <v/>
      </c>
    </row>
    <row r="193" spans="1:8">
      <c r="A193" s="248">
        <f t="shared" si="23"/>
        <v>166</v>
      </c>
      <c r="B193" s="266" t="s">
        <v>3872</v>
      </c>
      <c r="C193" s="261" t="s">
        <v>662</v>
      </c>
      <c r="D193" s="260">
        <v>18</v>
      </c>
      <c r="E193" s="259"/>
      <c r="F193" s="258" t="str">
        <f t="shared" si="21"/>
        <v/>
      </c>
      <c r="G193" s="259"/>
      <c r="H193" s="258" t="str">
        <f t="shared" si="22"/>
        <v/>
      </c>
    </row>
    <row r="194" spans="1:8">
      <c r="A194" s="248">
        <f t="shared" si="23"/>
        <v>167</v>
      </c>
      <c r="B194" s="266" t="s">
        <v>3871</v>
      </c>
      <c r="C194" s="261" t="s">
        <v>662</v>
      </c>
      <c r="D194" s="260">
        <v>1</v>
      </c>
      <c r="E194" s="259"/>
      <c r="F194" s="258" t="str">
        <f t="shared" si="21"/>
        <v/>
      </c>
      <c r="G194" s="259"/>
      <c r="H194" s="258" t="str">
        <f t="shared" si="22"/>
        <v/>
      </c>
    </row>
    <row r="195" spans="1:8">
      <c r="A195" s="248">
        <f t="shared" si="23"/>
        <v>168</v>
      </c>
      <c r="B195" s="266" t="s">
        <v>3852</v>
      </c>
      <c r="C195" s="261" t="s">
        <v>662</v>
      </c>
      <c r="D195" s="260">
        <v>28</v>
      </c>
      <c r="E195" s="259"/>
      <c r="F195" s="258" t="str">
        <f t="shared" si="21"/>
        <v/>
      </c>
      <c r="G195" s="259"/>
      <c r="H195" s="258" t="str">
        <f t="shared" si="22"/>
        <v/>
      </c>
    </row>
    <row r="196" spans="1:8" ht="16.8">
      <c r="A196" s="248">
        <f t="shared" si="23"/>
        <v>169</v>
      </c>
      <c r="B196" s="266" t="s">
        <v>3851</v>
      </c>
      <c r="C196" s="261" t="s">
        <v>3692</v>
      </c>
      <c r="D196" s="260">
        <v>1</v>
      </c>
      <c r="E196" s="259"/>
      <c r="F196" s="258" t="str">
        <f t="shared" si="21"/>
        <v/>
      </c>
      <c r="G196" s="259"/>
      <c r="H196" s="258" t="str">
        <f t="shared" si="22"/>
        <v/>
      </c>
    </row>
    <row r="197" spans="1:8">
      <c r="A197" s="244">
        <f t="shared" si="23"/>
        <v>170</v>
      </c>
      <c r="B197" s="241"/>
      <c r="C197" s="243"/>
      <c r="D197" s="243"/>
      <c r="E197" s="243"/>
      <c r="F197" s="242">
        <f>SUM(F184:F196)</f>
        <v>0</v>
      </c>
      <c r="G197" s="241"/>
      <c r="H197" s="242">
        <f>SUM(H184:H196)</f>
        <v>0</v>
      </c>
    </row>
    <row r="198" spans="1:8">
      <c r="A198" s="239">
        <f t="shared" si="23"/>
        <v>171</v>
      </c>
      <c r="B198" s="238" t="s">
        <v>3691</v>
      </c>
      <c r="C198" s="235"/>
      <c r="D198" s="237">
        <v>3</v>
      </c>
      <c r="E198" s="235" t="s">
        <v>788</v>
      </c>
      <c r="F198" s="257">
        <f>ROUND(F197*D198*0.01,1)</f>
        <v>0</v>
      </c>
      <c r="G198" s="235"/>
      <c r="H198" s="234"/>
    </row>
    <row r="199" spans="1:8">
      <c r="A199" s="239">
        <f t="shared" si="23"/>
        <v>172</v>
      </c>
      <c r="B199" s="238" t="s">
        <v>3690</v>
      </c>
      <c r="C199" s="235"/>
      <c r="D199" s="237">
        <v>0</v>
      </c>
      <c r="E199" s="235" t="s">
        <v>788</v>
      </c>
      <c r="F199" s="236"/>
      <c r="G199" s="235"/>
      <c r="H199" s="257">
        <f>ROUND(H197*D199*0.01,1)</f>
        <v>0</v>
      </c>
    </row>
    <row r="200" spans="1:8">
      <c r="A200" s="233">
        <f t="shared" si="23"/>
        <v>173</v>
      </c>
      <c r="B200" s="232" t="s">
        <v>3683</v>
      </c>
      <c r="C200" s="231"/>
      <c r="D200" s="231"/>
      <c r="E200" s="231"/>
      <c r="F200" s="255">
        <f>SUM(F197:F199)</f>
        <v>0</v>
      </c>
      <c r="G200" s="256"/>
      <c r="H200" s="255">
        <f>SUM(H197:H199)</f>
        <v>0</v>
      </c>
    </row>
    <row r="201" spans="1:8">
      <c r="A201" s="223"/>
      <c r="B201" s="270"/>
      <c r="C201" s="235"/>
      <c r="D201" s="235"/>
      <c r="E201" s="235"/>
      <c r="F201" s="269"/>
      <c r="G201" s="235"/>
      <c r="H201" s="269"/>
    </row>
    <row r="202" spans="1:8">
      <c r="A202" s="223"/>
      <c r="B202" s="270"/>
      <c r="C202" s="235"/>
      <c r="D202" s="235"/>
      <c r="E202" s="235"/>
      <c r="F202" s="269"/>
      <c r="G202" s="235"/>
      <c r="H202" s="269"/>
    </row>
    <row r="203" spans="1:8">
      <c r="B203" s="270"/>
      <c r="C203" s="235"/>
      <c r="D203" s="235"/>
      <c r="E203" s="235"/>
      <c r="F203" s="269"/>
      <c r="G203" s="235"/>
      <c r="H203" s="269"/>
    </row>
    <row r="204" spans="1:8">
      <c r="B204" s="268" t="s">
        <v>3870</v>
      </c>
      <c r="C204" s="253"/>
      <c r="D204" s="253"/>
      <c r="E204" s="338" t="s">
        <v>3688</v>
      </c>
      <c r="F204" s="338"/>
      <c r="G204" s="338" t="s">
        <v>3687</v>
      </c>
      <c r="H204" s="338"/>
    </row>
    <row r="205" spans="1:8">
      <c r="A205" s="252" t="s">
        <v>3686</v>
      </c>
      <c r="B205" s="267" t="s">
        <v>3685</v>
      </c>
      <c r="C205" s="250" t="s">
        <v>3700</v>
      </c>
      <c r="D205" s="249" t="s">
        <v>3699</v>
      </c>
      <c r="E205" s="250" t="s">
        <v>3698</v>
      </c>
      <c r="F205" s="249" t="s">
        <v>3684</v>
      </c>
      <c r="G205" s="250" t="s">
        <v>3698</v>
      </c>
      <c r="H205" s="249" t="s">
        <v>3684</v>
      </c>
    </row>
    <row r="206" spans="1:8" ht="16.8">
      <c r="A206" s="248">
        <f>(SUM(A200,1))</f>
        <v>174</v>
      </c>
      <c r="B206" s="266" t="s">
        <v>3869</v>
      </c>
      <c r="C206" s="261" t="s">
        <v>662</v>
      </c>
      <c r="D206" s="260">
        <v>1</v>
      </c>
      <c r="E206" s="259"/>
      <c r="F206" s="258" t="str">
        <f t="shared" ref="F206:F218" si="24">IF(E206="","",PRODUCT(D206,E206))</f>
        <v/>
      </c>
      <c r="G206" s="259"/>
      <c r="H206" s="258" t="str">
        <f t="shared" ref="H206:H218" si="25">IF(G206="","",PRODUCT(D206,G206))</f>
        <v/>
      </c>
    </row>
    <row r="207" spans="1:8">
      <c r="A207" s="248">
        <f t="shared" ref="A207:A222" si="26">(SUM(A206,1))</f>
        <v>175</v>
      </c>
      <c r="B207" s="272" t="s">
        <v>3868</v>
      </c>
      <c r="C207" s="261" t="s">
        <v>662</v>
      </c>
      <c r="D207" s="260">
        <v>1</v>
      </c>
      <c r="E207" s="259"/>
      <c r="F207" s="258" t="str">
        <f t="shared" si="24"/>
        <v/>
      </c>
      <c r="G207" s="259"/>
      <c r="H207" s="258" t="str">
        <f t="shared" si="25"/>
        <v/>
      </c>
    </row>
    <row r="208" spans="1:8">
      <c r="A208" s="248">
        <f t="shared" si="26"/>
        <v>176</v>
      </c>
      <c r="B208" s="266" t="s">
        <v>3859</v>
      </c>
      <c r="C208" s="261" t="s">
        <v>662</v>
      </c>
      <c r="D208" s="260">
        <v>1</v>
      </c>
      <c r="E208" s="259"/>
      <c r="F208" s="258" t="str">
        <f t="shared" si="24"/>
        <v/>
      </c>
      <c r="G208" s="259"/>
      <c r="H208" s="258" t="str">
        <f t="shared" si="25"/>
        <v/>
      </c>
    </row>
    <row r="209" spans="1:8">
      <c r="A209" s="248">
        <f t="shared" si="26"/>
        <v>177</v>
      </c>
      <c r="B209" s="266" t="s">
        <v>3858</v>
      </c>
      <c r="C209" s="261" t="s">
        <v>662</v>
      </c>
      <c r="D209" s="260">
        <v>1</v>
      </c>
      <c r="E209" s="259"/>
      <c r="F209" s="258" t="str">
        <f t="shared" si="24"/>
        <v/>
      </c>
      <c r="G209" s="259"/>
      <c r="H209" s="258" t="str">
        <f t="shared" si="25"/>
        <v/>
      </c>
    </row>
    <row r="210" spans="1:8">
      <c r="A210" s="248">
        <f t="shared" si="26"/>
        <v>178</v>
      </c>
      <c r="B210" s="266" t="s">
        <v>3867</v>
      </c>
      <c r="C210" s="261" t="s">
        <v>662</v>
      </c>
      <c r="D210" s="260">
        <v>3</v>
      </c>
      <c r="E210" s="259"/>
      <c r="F210" s="258" t="str">
        <f t="shared" si="24"/>
        <v/>
      </c>
      <c r="G210" s="259"/>
      <c r="H210" s="258" t="str">
        <f t="shared" si="25"/>
        <v/>
      </c>
    </row>
    <row r="211" spans="1:8">
      <c r="A211" s="248">
        <f t="shared" si="26"/>
        <v>179</v>
      </c>
      <c r="B211" s="266" t="s">
        <v>3866</v>
      </c>
      <c r="C211" s="261" t="s">
        <v>662</v>
      </c>
      <c r="D211" s="260">
        <v>1</v>
      </c>
      <c r="E211" s="259"/>
      <c r="F211" s="258" t="str">
        <f t="shared" si="24"/>
        <v/>
      </c>
      <c r="G211" s="259"/>
      <c r="H211" s="258" t="str">
        <f t="shared" si="25"/>
        <v/>
      </c>
    </row>
    <row r="212" spans="1:8">
      <c r="A212" s="248">
        <f t="shared" si="26"/>
        <v>180</v>
      </c>
      <c r="B212" s="266" t="s">
        <v>3855</v>
      </c>
      <c r="C212" s="261" t="s">
        <v>662</v>
      </c>
      <c r="D212" s="260">
        <v>1</v>
      </c>
      <c r="E212" s="259"/>
      <c r="F212" s="258" t="str">
        <f t="shared" si="24"/>
        <v/>
      </c>
      <c r="G212" s="259"/>
      <c r="H212" s="258" t="str">
        <f t="shared" si="25"/>
        <v/>
      </c>
    </row>
    <row r="213" spans="1:8">
      <c r="A213" s="248">
        <f t="shared" si="26"/>
        <v>181</v>
      </c>
      <c r="B213" s="266" t="s">
        <v>3865</v>
      </c>
      <c r="C213" s="261" t="s">
        <v>662</v>
      </c>
      <c r="D213" s="260">
        <v>1</v>
      </c>
      <c r="E213" s="259"/>
      <c r="F213" s="258" t="str">
        <f t="shared" si="24"/>
        <v/>
      </c>
      <c r="G213" s="259"/>
      <c r="H213" s="258" t="str">
        <f t="shared" si="25"/>
        <v/>
      </c>
    </row>
    <row r="214" spans="1:8">
      <c r="A214" s="248">
        <f t="shared" si="26"/>
        <v>182</v>
      </c>
      <c r="B214" s="266" t="s">
        <v>3864</v>
      </c>
      <c r="C214" s="261" t="s">
        <v>662</v>
      </c>
      <c r="D214" s="260">
        <v>3</v>
      </c>
      <c r="E214" s="259"/>
      <c r="F214" s="258" t="str">
        <f t="shared" si="24"/>
        <v/>
      </c>
      <c r="G214" s="259"/>
      <c r="H214" s="258" t="str">
        <f t="shared" si="25"/>
        <v/>
      </c>
    </row>
    <row r="215" spans="1:8">
      <c r="A215" s="248">
        <f t="shared" si="26"/>
        <v>183</v>
      </c>
      <c r="B215" s="266" t="s">
        <v>3863</v>
      </c>
      <c r="C215" s="261" t="s">
        <v>662</v>
      </c>
      <c r="D215" s="260">
        <v>1</v>
      </c>
      <c r="E215" s="259"/>
      <c r="F215" s="258" t="str">
        <f t="shared" si="24"/>
        <v/>
      </c>
      <c r="G215" s="259"/>
      <c r="H215" s="258" t="str">
        <f t="shared" si="25"/>
        <v/>
      </c>
    </row>
    <row r="216" spans="1:8">
      <c r="A216" s="248">
        <f t="shared" si="26"/>
        <v>184</v>
      </c>
      <c r="B216" s="266" t="s">
        <v>3853</v>
      </c>
      <c r="C216" s="261" t="s">
        <v>662</v>
      </c>
      <c r="D216" s="260">
        <v>1</v>
      </c>
      <c r="E216" s="259"/>
      <c r="F216" s="258" t="str">
        <f t="shared" si="24"/>
        <v/>
      </c>
      <c r="G216" s="259"/>
      <c r="H216" s="258" t="str">
        <f t="shared" si="25"/>
        <v/>
      </c>
    </row>
    <row r="217" spans="1:8">
      <c r="A217" s="248">
        <f t="shared" si="26"/>
        <v>185</v>
      </c>
      <c r="B217" s="266" t="s">
        <v>3852</v>
      </c>
      <c r="C217" s="261" t="s">
        <v>662</v>
      </c>
      <c r="D217" s="260">
        <v>6</v>
      </c>
      <c r="E217" s="259"/>
      <c r="F217" s="258" t="str">
        <f t="shared" si="24"/>
        <v/>
      </c>
      <c r="G217" s="259"/>
      <c r="H217" s="258" t="str">
        <f t="shared" si="25"/>
        <v/>
      </c>
    </row>
    <row r="218" spans="1:8" ht="16.8">
      <c r="A218" s="248">
        <f t="shared" si="26"/>
        <v>186</v>
      </c>
      <c r="B218" s="266" t="s">
        <v>3851</v>
      </c>
      <c r="C218" s="261" t="s">
        <v>3692</v>
      </c>
      <c r="D218" s="260">
        <v>1</v>
      </c>
      <c r="E218" s="259"/>
      <c r="F218" s="258" t="str">
        <f t="shared" si="24"/>
        <v/>
      </c>
      <c r="G218" s="259"/>
      <c r="H218" s="258" t="str">
        <f t="shared" si="25"/>
        <v/>
      </c>
    </row>
    <row r="219" spans="1:8">
      <c r="A219" s="244">
        <f t="shared" si="26"/>
        <v>187</v>
      </c>
      <c r="B219" s="241"/>
      <c r="C219" s="243"/>
      <c r="D219" s="243"/>
      <c r="E219" s="243"/>
      <c r="F219" s="242">
        <f>SUM(F206:F218)</f>
        <v>0</v>
      </c>
      <c r="G219" s="241"/>
      <c r="H219" s="242">
        <f>SUM(H206:H218)</f>
        <v>0</v>
      </c>
    </row>
    <row r="220" spans="1:8">
      <c r="A220" s="239">
        <f t="shared" si="26"/>
        <v>188</v>
      </c>
      <c r="B220" s="238" t="s">
        <v>3691</v>
      </c>
      <c r="C220" s="235"/>
      <c r="D220" s="237">
        <v>3</v>
      </c>
      <c r="E220" s="235" t="s">
        <v>788</v>
      </c>
      <c r="F220" s="257">
        <f>ROUND(F219*D220*0.01,1)</f>
        <v>0</v>
      </c>
      <c r="G220" s="235"/>
      <c r="H220" s="234"/>
    </row>
    <row r="221" spans="1:8">
      <c r="A221" s="239">
        <f t="shared" si="26"/>
        <v>189</v>
      </c>
      <c r="B221" s="238" t="s">
        <v>3690</v>
      </c>
      <c r="C221" s="235"/>
      <c r="D221" s="237">
        <v>0</v>
      </c>
      <c r="E221" s="235" t="s">
        <v>788</v>
      </c>
      <c r="F221" s="236"/>
      <c r="G221" s="235"/>
      <c r="H221" s="257">
        <f>ROUND(H219*D221*0.01,1)</f>
        <v>0</v>
      </c>
    </row>
    <row r="222" spans="1:8">
      <c r="A222" s="233">
        <f t="shared" si="26"/>
        <v>190</v>
      </c>
      <c r="B222" s="232" t="s">
        <v>3683</v>
      </c>
      <c r="C222" s="231"/>
      <c r="D222" s="231"/>
      <c r="E222" s="231"/>
      <c r="F222" s="255">
        <f>SUM(F219:F221)</f>
        <v>0</v>
      </c>
      <c r="G222" s="256"/>
      <c r="H222" s="255">
        <f>SUM(H219:H221)</f>
        <v>0</v>
      </c>
    </row>
    <row r="223" spans="1:8">
      <c r="B223" s="270"/>
      <c r="C223" s="235"/>
      <c r="D223" s="235"/>
      <c r="E223" s="235"/>
      <c r="F223" s="269"/>
      <c r="G223" s="235"/>
      <c r="H223" s="269"/>
    </row>
    <row r="224" spans="1:8">
      <c r="B224" s="270"/>
      <c r="C224" s="235"/>
      <c r="D224" s="235"/>
      <c r="E224" s="235"/>
      <c r="F224" s="269"/>
      <c r="G224" s="235"/>
      <c r="H224" s="269"/>
    </row>
    <row r="225" spans="1:8">
      <c r="B225" s="270"/>
      <c r="C225" s="235"/>
      <c r="D225" s="235"/>
      <c r="E225" s="235"/>
      <c r="F225" s="269"/>
      <c r="G225" s="235"/>
      <c r="H225" s="269"/>
    </row>
    <row r="226" spans="1:8">
      <c r="B226" s="268" t="s">
        <v>3862</v>
      </c>
      <c r="C226" s="253"/>
      <c r="D226" s="253"/>
      <c r="E226" s="338" t="s">
        <v>3688</v>
      </c>
      <c r="F226" s="338"/>
      <c r="G226" s="338" t="s">
        <v>3687</v>
      </c>
      <c r="H226" s="338"/>
    </row>
    <row r="227" spans="1:8">
      <c r="A227" s="252" t="s">
        <v>3686</v>
      </c>
      <c r="B227" s="267" t="s">
        <v>3685</v>
      </c>
      <c r="C227" s="250" t="s">
        <v>3700</v>
      </c>
      <c r="D227" s="249" t="s">
        <v>3699</v>
      </c>
      <c r="E227" s="250" t="s">
        <v>3698</v>
      </c>
      <c r="F227" s="249" t="s">
        <v>3684</v>
      </c>
      <c r="G227" s="250" t="s">
        <v>3698</v>
      </c>
      <c r="H227" s="249" t="s">
        <v>3684</v>
      </c>
    </row>
    <row r="228" spans="1:8">
      <c r="A228" s="248">
        <f>(SUM(A222,1))</f>
        <v>191</v>
      </c>
      <c r="B228" s="266" t="s">
        <v>3861</v>
      </c>
      <c r="C228" s="261" t="s">
        <v>662</v>
      </c>
      <c r="D228" s="260">
        <v>1</v>
      </c>
      <c r="E228" s="259"/>
      <c r="F228" s="258" t="str">
        <f t="shared" ref="F228:F238" si="27">IF(E228="","",PRODUCT(D228,E228))</f>
        <v/>
      </c>
      <c r="G228" s="259"/>
      <c r="H228" s="258" t="str">
        <f t="shared" ref="H228:H238" si="28">IF(G228="","",PRODUCT(D228,G228))</f>
        <v/>
      </c>
    </row>
    <row r="229" spans="1:8">
      <c r="A229" s="248">
        <f t="shared" ref="A229:A242" si="29">(SUM(A228,1))</f>
        <v>192</v>
      </c>
      <c r="B229" s="272" t="s">
        <v>3860</v>
      </c>
      <c r="C229" s="261" t="s">
        <v>662</v>
      </c>
      <c r="D229" s="260">
        <v>1</v>
      </c>
      <c r="E229" s="259"/>
      <c r="F229" s="258" t="str">
        <f t="shared" si="27"/>
        <v/>
      </c>
      <c r="G229" s="259"/>
      <c r="H229" s="258" t="str">
        <f t="shared" si="28"/>
        <v/>
      </c>
    </row>
    <row r="230" spans="1:8">
      <c r="A230" s="248">
        <f t="shared" si="29"/>
        <v>193</v>
      </c>
      <c r="B230" s="266" t="s">
        <v>3859</v>
      </c>
      <c r="C230" s="261" t="s">
        <v>662</v>
      </c>
      <c r="D230" s="260">
        <v>1</v>
      </c>
      <c r="E230" s="259"/>
      <c r="F230" s="258" t="str">
        <f t="shared" si="27"/>
        <v/>
      </c>
      <c r="G230" s="259"/>
      <c r="H230" s="258" t="str">
        <f t="shared" si="28"/>
        <v/>
      </c>
    </row>
    <row r="231" spans="1:8">
      <c r="A231" s="248">
        <f t="shared" si="29"/>
        <v>194</v>
      </c>
      <c r="B231" s="266" t="s">
        <v>3858</v>
      </c>
      <c r="C231" s="261" t="s">
        <v>662</v>
      </c>
      <c r="D231" s="260">
        <v>1</v>
      </c>
      <c r="E231" s="259"/>
      <c r="F231" s="258" t="str">
        <f t="shared" si="27"/>
        <v/>
      </c>
      <c r="G231" s="259"/>
      <c r="H231" s="258" t="str">
        <f t="shared" si="28"/>
        <v/>
      </c>
    </row>
    <row r="232" spans="1:8">
      <c r="A232" s="248">
        <f t="shared" si="29"/>
        <v>195</v>
      </c>
      <c r="B232" s="266" t="s">
        <v>3857</v>
      </c>
      <c r="C232" s="261" t="s">
        <v>662</v>
      </c>
      <c r="D232" s="286">
        <v>2</v>
      </c>
      <c r="E232" s="259"/>
      <c r="F232" s="258" t="str">
        <f t="shared" si="27"/>
        <v/>
      </c>
      <c r="G232" s="259"/>
      <c r="H232" s="258" t="str">
        <f t="shared" si="28"/>
        <v/>
      </c>
    </row>
    <row r="233" spans="1:8">
      <c r="A233" s="248">
        <f t="shared" si="29"/>
        <v>196</v>
      </c>
      <c r="B233" s="266" t="s">
        <v>3856</v>
      </c>
      <c r="C233" s="261" t="s">
        <v>662</v>
      </c>
      <c r="D233" s="260">
        <v>1</v>
      </c>
      <c r="E233" s="259"/>
      <c r="F233" s="258" t="str">
        <f t="shared" si="27"/>
        <v/>
      </c>
      <c r="G233" s="259"/>
      <c r="H233" s="258" t="str">
        <f t="shared" si="28"/>
        <v/>
      </c>
    </row>
    <row r="234" spans="1:8">
      <c r="A234" s="248">
        <f t="shared" si="29"/>
        <v>197</v>
      </c>
      <c r="B234" s="266" t="s">
        <v>3855</v>
      </c>
      <c r="C234" s="261" t="s">
        <v>662</v>
      </c>
      <c r="D234" s="260">
        <v>2</v>
      </c>
      <c r="E234" s="259"/>
      <c r="F234" s="258" t="str">
        <f t="shared" si="27"/>
        <v/>
      </c>
      <c r="G234" s="259"/>
      <c r="H234" s="258" t="str">
        <f t="shared" si="28"/>
        <v/>
      </c>
    </row>
    <row r="235" spans="1:8">
      <c r="A235" s="248">
        <f t="shared" si="29"/>
        <v>198</v>
      </c>
      <c r="B235" s="266" t="s">
        <v>3854</v>
      </c>
      <c r="C235" s="261" t="s">
        <v>662</v>
      </c>
      <c r="D235" s="260">
        <v>1</v>
      </c>
      <c r="E235" s="259"/>
      <c r="F235" s="258" t="str">
        <f t="shared" si="27"/>
        <v/>
      </c>
      <c r="G235" s="259"/>
      <c r="H235" s="258" t="str">
        <f t="shared" si="28"/>
        <v/>
      </c>
    </row>
    <row r="236" spans="1:8">
      <c r="A236" s="248">
        <f t="shared" si="29"/>
        <v>199</v>
      </c>
      <c r="B236" s="266" t="s">
        <v>3853</v>
      </c>
      <c r="C236" s="261" t="s">
        <v>662</v>
      </c>
      <c r="D236" s="260">
        <v>1</v>
      </c>
      <c r="E236" s="259"/>
      <c r="F236" s="258" t="str">
        <f t="shared" si="27"/>
        <v/>
      </c>
      <c r="G236" s="259"/>
      <c r="H236" s="258" t="str">
        <f t="shared" si="28"/>
        <v/>
      </c>
    </row>
    <row r="237" spans="1:8">
      <c r="A237" s="248">
        <f t="shared" si="29"/>
        <v>200</v>
      </c>
      <c r="B237" s="266" t="s">
        <v>3852</v>
      </c>
      <c r="C237" s="261" t="s">
        <v>662</v>
      </c>
      <c r="D237" s="260">
        <v>7</v>
      </c>
      <c r="E237" s="259"/>
      <c r="F237" s="258" t="str">
        <f t="shared" si="27"/>
        <v/>
      </c>
      <c r="G237" s="259"/>
      <c r="H237" s="258" t="str">
        <f t="shared" si="28"/>
        <v/>
      </c>
    </row>
    <row r="238" spans="1:8" ht="16.8">
      <c r="A238" s="248">
        <f t="shared" si="29"/>
        <v>201</v>
      </c>
      <c r="B238" s="266" t="s">
        <v>3851</v>
      </c>
      <c r="C238" s="261" t="s">
        <v>3692</v>
      </c>
      <c r="D238" s="260">
        <v>1</v>
      </c>
      <c r="E238" s="259"/>
      <c r="F238" s="258" t="str">
        <f t="shared" si="27"/>
        <v/>
      </c>
      <c r="G238" s="259"/>
      <c r="H238" s="258" t="str">
        <f t="shared" si="28"/>
        <v/>
      </c>
    </row>
    <row r="239" spans="1:8">
      <c r="A239" s="244">
        <f t="shared" si="29"/>
        <v>202</v>
      </c>
      <c r="B239" s="241"/>
      <c r="C239" s="243"/>
      <c r="D239" s="243"/>
      <c r="E239" s="243"/>
      <c r="F239" s="242">
        <f>SUM(F228:F238)</f>
        <v>0</v>
      </c>
      <c r="G239" s="241"/>
      <c r="H239" s="242">
        <f>SUM(H228:H238)</f>
        <v>0</v>
      </c>
    </row>
    <row r="240" spans="1:8">
      <c r="A240" s="239">
        <f t="shared" si="29"/>
        <v>203</v>
      </c>
      <c r="B240" s="238" t="s">
        <v>3691</v>
      </c>
      <c r="C240" s="235"/>
      <c r="D240" s="237">
        <v>3</v>
      </c>
      <c r="E240" s="235" t="s">
        <v>788</v>
      </c>
      <c r="F240" s="257">
        <f>ROUND(F239*D240*0.01,1)</f>
        <v>0</v>
      </c>
      <c r="G240" s="235"/>
      <c r="H240" s="234"/>
    </row>
    <row r="241" spans="1:8">
      <c r="A241" s="239">
        <f t="shared" si="29"/>
        <v>204</v>
      </c>
      <c r="B241" s="238" t="s">
        <v>3690</v>
      </c>
      <c r="C241" s="235"/>
      <c r="D241" s="237">
        <v>0</v>
      </c>
      <c r="E241" s="235" t="s">
        <v>788</v>
      </c>
      <c r="F241" s="236"/>
      <c r="G241" s="235"/>
      <c r="H241" s="257">
        <f>ROUND(H239*D241*0.01,1)</f>
        <v>0</v>
      </c>
    </row>
    <row r="242" spans="1:8">
      <c r="A242" s="233">
        <f t="shared" si="29"/>
        <v>205</v>
      </c>
      <c r="B242" s="232" t="s">
        <v>3683</v>
      </c>
      <c r="C242" s="231"/>
      <c r="D242" s="231"/>
      <c r="E242" s="231"/>
      <c r="F242" s="255">
        <f>SUM(F239:F241)</f>
        <v>0</v>
      </c>
      <c r="G242" s="256"/>
      <c r="H242" s="255">
        <f>SUM(H239:H241)</f>
        <v>0</v>
      </c>
    </row>
    <row r="243" spans="1:8">
      <c r="B243" s="270"/>
      <c r="C243" s="235"/>
      <c r="D243" s="235"/>
      <c r="E243" s="235"/>
      <c r="F243" s="269"/>
      <c r="G243" s="235"/>
      <c r="H243" s="269"/>
    </row>
    <row r="244" spans="1:8">
      <c r="B244" s="270"/>
      <c r="C244" s="235"/>
      <c r="D244" s="235"/>
      <c r="E244" s="235"/>
      <c r="F244" s="269"/>
      <c r="G244" s="235"/>
      <c r="H244" s="269"/>
    </row>
    <row r="246" spans="1:8">
      <c r="B246" s="268" t="s">
        <v>3850</v>
      </c>
      <c r="C246" s="253"/>
      <c r="D246" s="253"/>
      <c r="E246" s="338" t="s">
        <v>3688</v>
      </c>
      <c r="F246" s="338"/>
      <c r="G246" s="338" t="s">
        <v>3687</v>
      </c>
      <c r="H246" s="338"/>
    </row>
    <row r="247" spans="1:8">
      <c r="A247" s="252" t="s">
        <v>3686</v>
      </c>
      <c r="B247" s="267" t="s">
        <v>3685</v>
      </c>
      <c r="C247" s="250" t="s">
        <v>3700</v>
      </c>
      <c r="D247" s="249" t="s">
        <v>3699</v>
      </c>
      <c r="E247" s="250" t="s">
        <v>3698</v>
      </c>
      <c r="F247" s="249" t="s">
        <v>3684</v>
      </c>
      <c r="G247" s="250" t="s">
        <v>3698</v>
      </c>
      <c r="H247" s="249" t="s">
        <v>3684</v>
      </c>
    </row>
    <row r="248" spans="1:8" ht="16.8">
      <c r="A248" s="248">
        <f>(SUM(A242,1))</f>
        <v>206</v>
      </c>
      <c r="B248" s="284" t="s">
        <v>3849</v>
      </c>
      <c r="C248" s="264" t="s">
        <v>662</v>
      </c>
      <c r="D248" s="263">
        <v>18</v>
      </c>
      <c r="E248" s="259"/>
      <c r="F248" s="258" t="str">
        <f t="shared" ref="F248:F267" si="30">IF(E248="","",PRODUCT(D248,E248))</f>
        <v/>
      </c>
      <c r="G248" s="259"/>
      <c r="H248" s="258" t="str">
        <f t="shared" ref="H248:H267" si="31">IF(G248="","",PRODUCT(D248,G248))</f>
        <v/>
      </c>
    </row>
    <row r="249" spans="1:8" ht="16.8">
      <c r="A249" s="248">
        <f t="shared" ref="A249:A271" si="32">(SUM(A248,1))</f>
        <v>207</v>
      </c>
      <c r="B249" s="284" t="s">
        <v>3848</v>
      </c>
      <c r="C249" s="264" t="s">
        <v>662</v>
      </c>
      <c r="D249" s="263">
        <v>2</v>
      </c>
      <c r="E249" s="259"/>
      <c r="F249" s="258" t="str">
        <f t="shared" si="30"/>
        <v/>
      </c>
      <c r="G249" s="259"/>
      <c r="H249" s="258" t="str">
        <f t="shared" si="31"/>
        <v/>
      </c>
    </row>
    <row r="250" spans="1:8" ht="16.8">
      <c r="A250" s="248">
        <f t="shared" si="32"/>
        <v>208</v>
      </c>
      <c r="B250" s="284" t="s">
        <v>3847</v>
      </c>
      <c r="C250" s="264" t="s">
        <v>662</v>
      </c>
      <c r="D250" s="263">
        <v>2</v>
      </c>
      <c r="E250" s="259"/>
      <c r="F250" s="258" t="str">
        <f t="shared" si="30"/>
        <v/>
      </c>
      <c r="G250" s="259"/>
      <c r="H250" s="258" t="str">
        <f t="shared" si="31"/>
        <v/>
      </c>
    </row>
    <row r="251" spans="1:8" ht="16.8">
      <c r="A251" s="248">
        <f t="shared" si="32"/>
        <v>209</v>
      </c>
      <c r="B251" s="284" t="s">
        <v>3846</v>
      </c>
      <c r="C251" s="264" t="s">
        <v>662</v>
      </c>
      <c r="D251" s="263">
        <v>4</v>
      </c>
      <c r="E251" s="259"/>
      <c r="F251" s="258" t="str">
        <f t="shared" si="30"/>
        <v/>
      </c>
      <c r="G251" s="259"/>
      <c r="H251" s="258" t="str">
        <f t="shared" si="31"/>
        <v/>
      </c>
    </row>
    <row r="252" spans="1:8" ht="16.8">
      <c r="A252" s="248">
        <f t="shared" si="32"/>
        <v>210</v>
      </c>
      <c r="B252" s="284" t="s">
        <v>3845</v>
      </c>
      <c r="C252" s="264" t="s">
        <v>662</v>
      </c>
      <c r="D252" s="263">
        <v>64</v>
      </c>
      <c r="E252" s="259"/>
      <c r="F252" s="258" t="str">
        <f t="shared" si="30"/>
        <v/>
      </c>
      <c r="G252" s="259"/>
      <c r="H252" s="258" t="str">
        <f t="shared" si="31"/>
        <v/>
      </c>
    </row>
    <row r="253" spans="1:8" ht="16.8">
      <c r="A253" s="248">
        <f t="shared" si="32"/>
        <v>211</v>
      </c>
      <c r="B253" s="284" t="s">
        <v>3844</v>
      </c>
      <c r="C253" s="264" t="s">
        <v>662</v>
      </c>
      <c r="D253" s="263">
        <v>9</v>
      </c>
      <c r="E253" s="259"/>
      <c r="F253" s="258" t="str">
        <f t="shared" si="30"/>
        <v/>
      </c>
      <c r="G253" s="259"/>
      <c r="H253" s="258" t="str">
        <f t="shared" si="31"/>
        <v/>
      </c>
    </row>
    <row r="254" spans="1:8" ht="16.8">
      <c r="A254" s="248">
        <f t="shared" si="32"/>
        <v>212</v>
      </c>
      <c r="B254" s="284" t="s">
        <v>3843</v>
      </c>
      <c r="C254" s="264" t="s">
        <v>662</v>
      </c>
      <c r="D254" s="263">
        <v>2</v>
      </c>
      <c r="E254" s="259"/>
      <c r="F254" s="258" t="str">
        <f t="shared" si="30"/>
        <v/>
      </c>
      <c r="G254" s="259"/>
      <c r="H254" s="258" t="str">
        <f t="shared" si="31"/>
        <v/>
      </c>
    </row>
    <row r="255" spans="1:8" ht="16.8">
      <c r="A255" s="248">
        <f t="shared" si="32"/>
        <v>213</v>
      </c>
      <c r="B255" s="284" t="s">
        <v>3842</v>
      </c>
      <c r="C255" s="264" t="s">
        <v>662</v>
      </c>
      <c r="D255" s="263">
        <v>4</v>
      </c>
      <c r="E255" s="259"/>
      <c r="F255" s="258" t="str">
        <f t="shared" si="30"/>
        <v/>
      </c>
      <c r="G255" s="259"/>
      <c r="H255" s="258" t="str">
        <f t="shared" si="31"/>
        <v/>
      </c>
    </row>
    <row r="256" spans="1:8" ht="16.8">
      <c r="A256" s="248">
        <f t="shared" si="32"/>
        <v>214</v>
      </c>
      <c r="B256" s="284" t="s">
        <v>3841</v>
      </c>
      <c r="C256" s="264" t="s">
        <v>662</v>
      </c>
      <c r="D256" s="263">
        <v>5</v>
      </c>
      <c r="E256" s="259"/>
      <c r="F256" s="258" t="str">
        <f t="shared" si="30"/>
        <v/>
      </c>
      <c r="G256" s="259"/>
      <c r="H256" s="258" t="str">
        <f t="shared" si="31"/>
        <v/>
      </c>
    </row>
    <row r="257" spans="1:8" ht="16.8">
      <c r="A257" s="248">
        <f t="shared" si="32"/>
        <v>215</v>
      </c>
      <c r="B257" s="283" t="s">
        <v>3840</v>
      </c>
      <c r="C257" s="261" t="s">
        <v>662</v>
      </c>
      <c r="D257" s="260">
        <v>9</v>
      </c>
      <c r="E257" s="259"/>
      <c r="F257" s="258" t="str">
        <f t="shared" si="30"/>
        <v/>
      </c>
      <c r="G257" s="259"/>
      <c r="H257" s="258" t="str">
        <f t="shared" si="31"/>
        <v/>
      </c>
    </row>
    <row r="258" spans="1:8">
      <c r="A258" s="248">
        <f t="shared" si="32"/>
        <v>216</v>
      </c>
      <c r="B258" s="283" t="s">
        <v>3839</v>
      </c>
      <c r="C258" s="261" t="s">
        <v>662</v>
      </c>
      <c r="D258" s="260">
        <v>6</v>
      </c>
      <c r="E258" s="259"/>
      <c r="F258" s="258" t="str">
        <f t="shared" si="30"/>
        <v/>
      </c>
      <c r="G258" s="259"/>
      <c r="H258" s="258" t="str">
        <f t="shared" si="31"/>
        <v/>
      </c>
    </row>
    <row r="259" spans="1:8" ht="16.8">
      <c r="A259" s="248">
        <f t="shared" si="32"/>
        <v>217</v>
      </c>
      <c r="B259" s="283" t="s">
        <v>3838</v>
      </c>
      <c r="C259" s="261" t="s">
        <v>662</v>
      </c>
      <c r="D259" s="260">
        <v>8</v>
      </c>
      <c r="E259" s="259"/>
      <c r="F259" s="258" t="str">
        <f t="shared" si="30"/>
        <v/>
      </c>
      <c r="G259" s="259"/>
      <c r="H259" s="258" t="str">
        <f t="shared" si="31"/>
        <v/>
      </c>
    </row>
    <row r="260" spans="1:8" ht="16.8">
      <c r="A260" s="248">
        <f t="shared" si="32"/>
        <v>218</v>
      </c>
      <c r="B260" s="283" t="s">
        <v>3837</v>
      </c>
      <c r="C260" s="261" t="s">
        <v>662</v>
      </c>
      <c r="D260" s="260">
        <v>40</v>
      </c>
      <c r="E260" s="259"/>
      <c r="F260" s="258" t="str">
        <f t="shared" si="30"/>
        <v/>
      </c>
      <c r="G260" s="259"/>
      <c r="H260" s="258" t="str">
        <f t="shared" si="31"/>
        <v/>
      </c>
    </row>
    <row r="261" spans="1:8" ht="16.8">
      <c r="A261" s="248">
        <f t="shared" si="32"/>
        <v>219</v>
      </c>
      <c r="B261" s="285" t="s">
        <v>3836</v>
      </c>
      <c r="C261" s="261" t="s">
        <v>662</v>
      </c>
      <c r="D261" s="260">
        <v>4</v>
      </c>
      <c r="E261" s="259"/>
      <c r="F261" s="258" t="str">
        <f t="shared" si="30"/>
        <v/>
      </c>
      <c r="G261" s="259"/>
      <c r="H261" s="258" t="str">
        <f t="shared" si="31"/>
        <v/>
      </c>
    </row>
    <row r="262" spans="1:8" ht="16.8">
      <c r="A262" s="248">
        <f t="shared" si="32"/>
        <v>220</v>
      </c>
      <c r="B262" s="285" t="s">
        <v>3835</v>
      </c>
      <c r="C262" s="261" t="s">
        <v>662</v>
      </c>
      <c r="D262" s="260">
        <v>18</v>
      </c>
      <c r="E262" s="259"/>
      <c r="F262" s="258" t="str">
        <f t="shared" si="30"/>
        <v/>
      </c>
      <c r="G262" s="259"/>
      <c r="H262" s="258" t="str">
        <f t="shared" si="31"/>
        <v/>
      </c>
    </row>
    <row r="263" spans="1:8" ht="16.8">
      <c r="A263" s="248">
        <f t="shared" si="32"/>
        <v>221</v>
      </c>
      <c r="B263" s="285" t="s">
        <v>3834</v>
      </c>
      <c r="C263" s="261" t="s">
        <v>662</v>
      </c>
      <c r="D263" s="260">
        <v>2</v>
      </c>
      <c r="E263" s="259"/>
      <c r="F263" s="258" t="str">
        <f t="shared" si="30"/>
        <v/>
      </c>
      <c r="G263" s="259"/>
      <c r="H263" s="258" t="str">
        <f t="shared" si="31"/>
        <v/>
      </c>
    </row>
    <row r="264" spans="1:8" ht="25.2">
      <c r="A264" s="248">
        <f t="shared" si="32"/>
        <v>222</v>
      </c>
      <c r="B264" s="284" t="s">
        <v>3833</v>
      </c>
      <c r="C264" s="264" t="s">
        <v>662</v>
      </c>
      <c r="D264" s="263">
        <v>12</v>
      </c>
      <c r="E264" s="259"/>
      <c r="F264" s="258" t="str">
        <f t="shared" si="30"/>
        <v/>
      </c>
      <c r="G264" s="259"/>
      <c r="H264" s="258" t="str">
        <f t="shared" si="31"/>
        <v/>
      </c>
    </row>
    <row r="265" spans="1:8" ht="16.8">
      <c r="A265" s="248">
        <f t="shared" si="32"/>
        <v>223</v>
      </c>
      <c r="B265" s="283" t="s">
        <v>3832</v>
      </c>
      <c r="C265" s="261" t="s">
        <v>999</v>
      </c>
      <c r="D265" s="260">
        <v>14</v>
      </c>
      <c r="E265" s="259"/>
      <c r="F265" s="258" t="str">
        <f t="shared" si="30"/>
        <v/>
      </c>
      <c r="G265" s="259"/>
      <c r="H265" s="258" t="str">
        <f t="shared" si="31"/>
        <v/>
      </c>
    </row>
    <row r="266" spans="1:8" ht="16.8">
      <c r="A266" s="248">
        <f t="shared" si="32"/>
        <v>224</v>
      </c>
      <c r="B266" s="283" t="s">
        <v>3831</v>
      </c>
      <c r="C266" s="261" t="s">
        <v>662</v>
      </c>
      <c r="D266" s="260">
        <v>30</v>
      </c>
      <c r="E266" s="259"/>
      <c r="F266" s="258" t="str">
        <f t="shared" si="30"/>
        <v/>
      </c>
      <c r="G266" s="259"/>
      <c r="H266" s="258" t="str">
        <f t="shared" si="31"/>
        <v/>
      </c>
    </row>
    <row r="267" spans="1:8">
      <c r="A267" s="248">
        <f t="shared" si="32"/>
        <v>225</v>
      </c>
      <c r="B267" s="283" t="s">
        <v>3830</v>
      </c>
      <c r="C267" s="261" t="s">
        <v>662</v>
      </c>
      <c r="D267" s="260">
        <v>34</v>
      </c>
      <c r="E267" s="259"/>
      <c r="F267" s="258" t="str">
        <f t="shared" si="30"/>
        <v/>
      </c>
      <c r="G267" s="259"/>
      <c r="H267" s="258" t="str">
        <f t="shared" si="31"/>
        <v/>
      </c>
    </row>
    <row r="268" spans="1:8">
      <c r="A268" s="244">
        <f t="shared" si="32"/>
        <v>226</v>
      </c>
      <c r="B268" s="241"/>
      <c r="C268" s="243"/>
      <c r="D268" s="243"/>
      <c r="E268" s="243"/>
      <c r="F268" s="242">
        <f>SUM(F248:F267)</f>
        <v>0</v>
      </c>
      <c r="G268" s="241"/>
      <c r="H268" s="242">
        <f>SUM(H248:H267)</f>
        <v>0</v>
      </c>
    </row>
    <row r="269" spans="1:8">
      <c r="A269" s="239">
        <f t="shared" si="32"/>
        <v>227</v>
      </c>
      <c r="B269" s="238" t="s">
        <v>3691</v>
      </c>
      <c r="C269" s="235"/>
      <c r="D269" s="237">
        <v>3</v>
      </c>
      <c r="E269" s="235" t="s">
        <v>788</v>
      </c>
      <c r="F269" s="257">
        <f>ROUND(F268*D269*0.01,1)</f>
        <v>0</v>
      </c>
      <c r="G269" s="235"/>
      <c r="H269" s="234"/>
    </row>
    <row r="270" spans="1:8">
      <c r="A270" s="239">
        <f t="shared" si="32"/>
        <v>228</v>
      </c>
      <c r="B270" s="238" t="s">
        <v>3829</v>
      </c>
      <c r="C270" s="235"/>
      <c r="D270" s="237">
        <v>6</v>
      </c>
      <c r="E270" s="235" t="s">
        <v>788</v>
      </c>
      <c r="F270" s="236"/>
      <c r="G270" s="235"/>
      <c r="H270" s="257">
        <f>ROUND(H268*D270*0.01,1)</f>
        <v>0</v>
      </c>
    </row>
    <row r="271" spans="1:8">
      <c r="A271" s="233">
        <f t="shared" si="32"/>
        <v>229</v>
      </c>
      <c r="B271" s="232" t="s">
        <v>3683</v>
      </c>
      <c r="C271" s="231"/>
      <c r="D271" s="231"/>
      <c r="E271" s="231"/>
      <c r="F271" s="255">
        <f>SUM(F268:F270)</f>
        <v>0</v>
      </c>
      <c r="G271" s="256"/>
      <c r="H271" s="255">
        <f>SUM(H268:H270)</f>
        <v>0</v>
      </c>
    </row>
    <row r="274" spans="1:8">
      <c r="B274" s="270"/>
      <c r="C274" s="235"/>
      <c r="D274" s="235"/>
      <c r="E274" s="235"/>
      <c r="F274" s="269"/>
      <c r="G274" s="235"/>
      <c r="H274" s="269"/>
    </row>
    <row r="275" spans="1:8">
      <c r="A275" s="254"/>
      <c r="B275" s="268" t="s">
        <v>3828</v>
      </c>
      <c r="C275" s="253"/>
      <c r="D275" s="253"/>
      <c r="E275" s="338" t="s">
        <v>3688</v>
      </c>
      <c r="F275" s="338"/>
      <c r="G275" s="338" t="s">
        <v>3687</v>
      </c>
      <c r="H275" s="338"/>
    </row>
    <row r="276" spans="1:8">
      <c r="A276" s="252" t="s">
        <v>3686</v>
      </c>
      <c r="B276" s="267" t="s">
        <v>3685</v>
      </c>
      <c r="C276" s="250" t="s">
        <v>3700</v>
      </c>
      <c r="D276" s="249" t="s">
        <v>3699</v>
      </c>
      <c r="E276" s="250" t="s">
        <v>3698</v>
      </c>
      <c r="F276" s="249" t="s">
        <v>3684</v>
      </c>
      <c r="G276" s="250" t="s">
        <v>3698</v>
      </c>
      <c r="H276" s="249" t="s">
        <v>3684</v>
      </c>
    </row>
    <row r="277" spans="1:8">
      <c r="A277" s="248">
        <f>(SUM(A271,1))</f>
        <v>230</v>
      </c>
      <c r="B277" s="266" t="s">
        <v>3827</v>
      </c>
      <c r="C277" s="261" t="s">
        <v>256</v>
      </c>
      <c r="D277" s="260">
        <v>180</v>
      </c>
      <c r="E277" s="259"/>
      <c r="F277" s="258" t="str">
        <f t="shared" ref="F277:F297" si="33">IF(E277="","",PRODUCT(D277,E277))</f>
        <v/>
      </c>
      <c r="G277" s="259"/>
      <c r="H277" s="258" t="str">
        <f t="shared" ref="H277:H297" si="34">IF(G277="","",PRODUCT(D277,G277))</f>
        <v/>
      </c>
    </row>
    <row r="278" spans="1:8">
      <c r="A278" s="248">
        <f t="shared" ref="A278:A301" si="35">(SUM(A277,1))</f>
        <v>231</v>
      </c>
      <c r="B278" s="272" t="s">
        <v>3826</v>
      </c>
      <c r="C278" s="261" t="s">
        <v>256</v>
      </c>
      <c r="D278" s="260">
        <v>100</v>
      </c>
      <c r="E278" s="259"/>
      <c r="F278" s="258" t="str">
        <f t="shared" si="33"/>
        <v/>
      </c>
      <c r="G278" s="259"/>
      <c r="H278" s="258" t="str">
        <f t="shared" si="34"/>
        <v/>
      </c>
    </row>
    <row r="279" spans="1:8">
      <c r="A279" s="248">
        <f t="shared" si="35"/>
        <v>232</v>
      </c>
      <c r="B279" s="272" t="s">
        <v>3825</v>
      </c>
      <c r="C279" s="261" t="s">
        <v>256</v>
      </c>
      <c r="D279" s="260">
        <v>300</v>
      </c>
      <c r="E279" s="259"/>
      <c r="F279" s="258" t="str">
        <f t="shared" si="33"/>
        <v/>
      </c>
      <c r="G279" s="259"/>
      <c r="H279" s="258" t="str">
        <f t="shared" si="34"/>
        <v/>
      </c>
    </row>
    <row r="280" spans="1:8">
      <c r="A280" s="248">
        <f t="shared" si="35"/>
        <v>233</v>
      </c>
      <c r="B280" s="265" t="s">
        <v>3824</v>
      </c>
      <c r="C280" s="264" t="s">
        <v>256</v>
      </c>
      <c r="D280" s="263">
        <v>50</v>
      </c>
      <c r="E280" s="259"/>
      <c r="F280" s="258" t="str">
        <f t="shared" si="33"/>
        <v/>
      </c>
      <c r="G280" s="259"/>
      <c r="H280" s="258" t="str">
        <f t="shared" si="34"/>
        <v/>
      </c>
    </row>
    <row r="281" spans="1:8">
      <c r="A281" s="248">
        <f t="shared" si="35"/>
        <v>234</v>
      </c>
      <c r="B281" s="266" t="s">
        <v>3823</v>
      </c>
      <c r="C281" s="261" t="s">
        <v>662</v>
      </c>
      <c r="D281" s="260">
        <v>240</v>
      </c>
      <c r="E281" s="259"/>
      <c r="F281" s="258" t="str">
        <f t="shared" si="33"/>
        <v/>
      </c>
      <c r="G281" s="259"/>
      <c r="H281" s="258" t="str">
        <f t="shared" si="34"/>
        <v/>
      </c>
    </row>
    <row r="282" spans="1:8">
      <c r="A282" s="248">
        <f t="shared" si="35"/>
        <v>235</v>
      </c>
      <c r="B282" s="266" t="s">
        <v>3822</v>
      </c>
      <c r="C282" s="261" t="s">
        <v>662</v>
      </c>
      <c r="D282" s="260">
        <v>13</v>
      </c>
      <c r="E282" s="259"/>
      <c r="F282" s="258" t="str">
        <f t="shared" si="33"/>
        <v/>
      </c>
      <c r="G282" s="259"/>
      <c r="H282" s="258" t="str">
        <f t="shared" si="34"/>
        <v/>
      </c>
    </row>
    <row r="283" spans="1:8">
      <c r="A283" s="248">
        <f t="shared" si="35"/>
        <v>236</v>
      </c>
      <c r="B283" s="266" t="s">
        <v>3821</v>
      </c>
      <c r="C283" s="261" t="s">
        <v>662</v>
      </c>
      <c r="D283" s="260">
        <v>25</v>
      </c>
      <c r="E283" s="259"/>
      <c r="F283" s="258" t="str">
        <f t="shared" si="33"/>
        <v/>
      </c>
      <c r="G283" s="259"/>
      <c r="H283" s="258" t="str">
        <f t="shared" si="34"/>
        <v/>
      </c>
    </row>
    <row r="284" spans="1:8">
      <c r="A284" s="248">
        <f t="shared" si="35"/>
        <v>237</v>
      </c>
      <c r="B284" s="266" t="s">
        <v>3820</v>
      </c>
      <c r="C284" s="261" t="s">
        <v>662</v>
      </c>
      <c r="D284" s="260">
        <v>18</v>
      </c>
      <c r="E284" s="259"/>
      <c r="F284" s="258" t="str">
        <f t="shared" si="33"/>
        <v/>
      </c>
      <c r="G284" s="259"/>
      <c r="H284" s="258" t="str">
        <f t="shared" si="34"/>
        <v/>
      </c>
    </row>
    <row r="285" spans="1:8">
      <c r="A285" s="248">
        <f t="shared" si="35"/>
        <v>238</v>
      </c>
      <c r="B285" s="266" t="s">
        <v>3819</v>
      </c>
      <c r="C285" s="261" t="s">
        <v>662</v>
      </c>
      <c r="D285" s="260">
        <v>9</v>
      </c>
      <c r="E285" s="259"/>
      <c r="F285" s="258" t="str">
        <f t="shared" si="33"/>
        <v/>
      </c>
      <c r="G285" s="259"/>
      <c r="H285" s="258" t="str">
        <f t="shared" si="34"/>
        <v/>
      </c>
    </row>
    <row r="286" spans="1:8">
      <c r="A286" s="248">
        <f t="shared" si="35"/>
        <v>239</v>
      </c>
      <c r="B286" s="266" t="s">
        <v>3818</v>
      </c>
      <c r="C286" s="261" t="s">
        <v>662</v>
      </c>
      <c r="D286" s="260">
        <v>36</v>
      </c>
      <c r="E286" s="259"/>
      <c r="F286" s="258" t="str">
        <f t="shared" si="33"/>
        <v/>
      </c>
      <c r="G286" s="259"/>
      <c r="H286" s="258" t="str">
        <f t="shared" si="34"/>
        <v/>
      </c>
    </row>
    <row r="287" spans="1:8">
      <c r="A287" s="248">
        <f t="shared" si="35"/>
        <v>240</v>
      </c>
      <c r="B287" s="266" t="s">
        <v>3817</v>
      </c>
      <c r="C287" s="261" t="s">
        <v>662</v>
      </c>
      <c r="D287" s="260">
        <v>180</v>
      </c>
      <c r="E287" s="259"/>
      <c r="F287" s="258" t="str">
        <f t="shared" si="33"/>
        <v/>
      </c>
      <c r="G287" s="259"/>
      <c r="H287" s="258" t="str">
        <f t="shared" si="34"/>
        <v/>
      </c>
    </row>
    <row r="288" spans="1:8">
      <c r="A288" s="248">
        <f t="shared" si="35"/>
        <v>241</v>
      </c>
      <c r="B288" s="266" t="s">
        <v>3816</v>
      </c>
      <c r="C288" s="261" t="s">
        <v>662</v>
      </c>
      <c r="D288" s="260">
        <v>50</v>
      </c>
      <c r="E288" s="259"/>
      <c r="F288" s="258" t="str">
        <f t="shared" si="33"/>
        <v/>
      </c>
      <c r="G288" s="259"/>
      <c r="H288" s="258" t="str">
        <f t="shared" si="34"/>
        <v/>
      </c>
    </row>
    <row r="289" spans="1:8">
      <c r="A289" s="248">
        <f t="shared" si="35"/>
        <v>242</v>
      </c>
      <c r="B289" s="266" t="s">
        <v>3815</v>
      </c>
      <c r="C289" s="261" t="s">
        <v>662</v>
      </c>
      <c r="D289" s="260">
        <v>80</v>
      </c>
      <c r="E289" s="259"/>
      <c r="F289" s="258" t="str">
        <f t="shared" si="33"/>
        <v/>
      </c>
      <c r="G289" s="259"/>
      <c r="H289" s="258" t="str">
        <f t="shared" si="34"/>
        <v/>
      </c>
    </row>
    <row r="290" spans="1:8">
      <c r="A290" s="248">
        <f t="shared" si="35"/>
        <v>243</v>
      </c>
      <c r="B290" s="266" t="s">
        <v>3814</v>
      </c>
      <c r="C290" s="261" t="s">
        <v>662</v>
      </c>
      <c r="D290" s="260">
        <v>8</v>
      </c>
      <c r="E290" s="259"/>
      <c r="F290" s="258" t="str">
        <f t="shared" si="33"/>
        <v/>
      </c>
      <c r="G290" s="259"/>
      <c r="H290" s="258" t="str">
        <f t="shared" si="34"/>
        <v/>
      </c>
    </row>
    <row r="291" spans="1:8">
      <c r="A291" s="248">
        <f t="shared" si="35"/>
        <v>244</v>
      </c>
      <c r="B291" s="266" t="s">
        <v>3813</v>
      </c>
      <c r="C291" s="261" t="s">
        <v>662</v>
      </c>
      <c r="D291" s="260">
        <v>2</v>
      </c>
      <c r="E291" s="259"/>
      <c r="F291" s="258" t="str">
        <f t="shared" si="33"/>
        <v/>
      </c>
      <c r="G291" s="259"/>
      <c r="H291" s="258" t="str">
        <f t="shared" si="34"/>
        <v/>
      </c>
    </row>
    <row r="292" spans="1:8">
      <c r="A292" s="248">
        <f t="shared" si="35"/>
        <v>245</v>
      </c>
      <c r="B292" s="266" t="s">
        <v>3812</v>
      </c>
      <c r="C292" s="261" t="s">
        <v>662</v>
      </c>
      <c r="D292" s="260">
        <v>4</v>
      </c>
      <c r="E292" s="259"/>
      <c r="F292" s="258" t="str">
        <f t="shared" si="33"/>
        <v/>
      </c>
      <c r="G292" s="259"/>
      <c r="H292" s="258" t="str">
        <f t="shared" si="34"/>
        <v/>
      </c>
    </row>
    <row r="293" spans="1:8">
      <c r="A293" s="248">
        <f t="shared" si="35"/>
        <v>246</v>
      </c>
      <c r="B293" s="262" t="s">
        <v>3811</v>
      </c>
      <c r="C293" s="261" t="s">
        <v>662</v>
      </c>
      <c r="D293" s="260">
        <v>5</v>
      </c>
      <c r="E293" s="259"/>
      <c r="F293" s="258" t="str">
        <f t="shared" si="33"/>
        <v/>
      </c>
      <c r="G293" s="259"/>
      <c r="H293" s="258" t="str">
        <f t="shared" si="34"/>
        <v/>
      </c>
    </row>
    <row r="294" spans="1:8">
      <c r="A294" s="248">
        <f t="shared" si="35"/>
        <v>247</v>
      </c>
      <c r="B294" s="266" t="s">
        <v>3810</v>
      </c>
      <c r="C294" s="261" t="s">
        <v>662</v>
      </c>
      <c r="D294" s="260">
        <v>13</v>
      </c>
      <c r="E294" s="259"/>
      <c r="F294" s="258" t="str">
        <f t="shared" si="33"/>
        <v/>
      </c>
      <c r="G294" s="259"/>
      <c r="H294" s="258" t="str">
        <f t="shared" si="34"/>
        <v/>
      </c>
    </row>
    <row r="295" spans="1:8">
      <c r="A295" s="248">
        <f t="shared" si="35"/>
        <v>248</v>
      </c>
      <c r="B295" s="266" t="s">
        <v>3809</v>
      </c>
      <c r="C295" s="261" t="s">
        <v>662</v>
      </c>
      <c r="D295" s="260">
        <v>26</v>
      </c>
      <c r="E295" s="259"/>
      <c r="F295" s="258" t="str">
        <f t="shared" si="33"/>
        <v/>
      </c>
      <c r="G295" s="259"/>
      <c r="H295" s="258" t="str">
        <f t="shared" si="34"/>
        <v/>
      </c>
    </row>
    <row r="296" spans="1:8">
      <c r="A296" s="248">
        <f t="shared" si="35"/>
        <v>249</v>
      </c>
      <c r="B296" s="266" t="s">
        <v>3808</v>
      </c>
      <c r="C296" s="261" t="s">
        <v>662</v>
      </c>
      <c r="D296" s="260">
        <v>46</v>
      </c>
      <c r="E296" s="259"/>
      <c r="F296" s="258" t="str">
        <f t="shared" si="33"/>
        <v/>
      </c>
      <c r="G296" s="259"/>
      <c r="H296" s="258" t="str">
        <f t="shared" si="34"/>
        <v/>
      </c>
    </row>
    <row r="297" spans="1:8">
      <c r="A297" s="248">
        <f t="shared" si="35"/>
        <v>250</v>
      </c>
      <c r="B297" s="266" t="s">
        <v>3807</v>
      </c>
      <c r="C297" s="261" t="s">
        <v>662</v>
      </c>
      <c r="D297" s="260">
        <v>20</v>
      </c>
      <c r="E297" s="259"/>
      <c r="F297" s="258" t="str">
        <f t="shared" si="33"/>
        <v/>
      </c>
      <c r="G297" s="259"/>
      <c r="H297" s="258" t="str">
        <f t="shared" si="34"/>
        <v/>
      </c>
    </row>
    <row r="298" spans="1:8">
      <c r="A298" s="244">
        <f t="shared" si="35"/>
        <v>251</v>
      </c>
      <c r="B298" s="241"/>
      <c r="C298" s="243"/>
      <c r="D298" s="243"/>
      <c r="E298" s="243"/>
      <c r="F298" s="242">
        <f>SUM(F277:F297)</f>
        <v>0</v>
      </c>
      <c r="G298" s="241"/>
      <c r="H298" s="242">
        <f>SUM(H277:H297)</f>
        <v>0</v>
      </c>
    </row>
    <row r="299" spans="1:8">
      <c r="A299" s="239">
        <f t="shared" si="35"/>
        <v>252</v>
      </c>
      <c r="B299" s="238" t="s">
        <v>3691</v>
      </c>
      <c r="C299" s="235"/>
      <c r="D299" s="237">
        <v>3</v>
      </c>
      <c r="E299" s="235" t="s">
        <v>788</v>
      </c>
      <c r="F299" s="257">
        <f>ROUND(F298*D299*0.01,1)</f>
        <v>0</v>
      </c>
      <c r="G299" s="235"/>
      <c r="H299" s="234"/>
    </row>
    <row r="300" spans="1:8">
      <c r="A300" s="239">
        <f t="shared" si="35"/>
        <v>253</v>
      </c>
      <c r="B300" s="238" t="s">
        <v>3690</v>
      </c>
      <c r="C300" s="235"/>
      <c r="D300" s="237">
        <v>6</v>
      </c>
      <c r="E300" s="235" t="s">
        <v>788</v>
      </c>
      <c r="F300" s="236"/>
      <c r="G300" s="235"/>
      <c r="H300" s="257">
        <f>ROUND(H298*D300*0.01,1)</f>
        <v>0</v>
      </c>
    </row>
    <row r="301" spans="1:8">
      <c r="A301" s="233">
        <f t="shared" si="35"/>
        <v>254</v>
      </c>
      <c r="B301" s="232" t="s">
        <v>3683</v>
      </c>
      <c r="C301" s="231"/>
      <c r="D301" s="231"/>
      <c r="E301" s="231"/>
      <c r="F301" s="255">
        <f>SUM(F298:F300)</f>
        <v>0</v>
      </c>
      <c r="G301" s="256"/>
      <c r="H301" s="255">
        <f>SUM(H298:H300)</f>
        <v>0</v>
      </c>
    </row>
    <row r="302" spans="1:8">
      <c r="B302" s="270"/>
      <c r="C302" s="235"/>
      <c r="D302" s="235"/>
      <c r="E302" s="235"/>
      <c r="F302" s="269"/>
      <c r="G302" s="235"/>
      <c r="H302" s="269"/>
    </row>
    <row r="303" spans="1:8">
      <c r="B303" s="270"/>
      <c r="C303" s="235"/>
      <c r="D303" s="235"/>
      <c r="E303" s="235"/>
      <c r="F303" s="269"/>
      <c r="G303" s="235"/>
      <c r="H303" s="269"/>
    </row>
    <row r="304" spans="1:8">
      <c r="B304" s="270"/>
      <c r="C304" s="235"/>
      <c r="D304" s="235"/>
      <c r="E304" s="235"/>
      <c r="F304" s="269"/>
      <c r="G304" s="235"/>
      <c r="H304" s="269"/>
    </row>
    <row r="305" spans="1:8">
      <c r="A305" s="254"/>
      <c r="B305" s="268" t="s">
        <v>3806</v>
      </c>
      <c r="C305" s="253"/>
      <c r="D305" s="253"/>
      <c r="E305" s="338" t="s">
        <v>3688</v>
      </c>
      <c r="F305" s="338"/>
      <c r="G305" s="338" t="s">
        <v>3687</v>
      </c>
      <c r="H305" s="338"/>
    </row>
    <row r="306" spans="1:8">
      <c r="A306" s="252" t="s">
        <v>3686</v>
      </c>
      <c r="B306" s="267" t="s">
        <v>3685</v>
      </c>
      <c r="C306" s="250" t="s">
        <v>3700</v>
      </c>
      <c r="D306" s="249" t="s">
        <v>3699</v>
      </c>
      <c r="E306" s="250" t="s">
        <v>3698</v>
      </c>
      <c r="F306" s="249" t="s">
        <v>3684</v>
      </c>
      <c r="G306" s="250" t="s">
        <v>3698</v>
      </c>
      <c r="H306" s="249" t="s">
        <v>3684</v>
      </c>
    </row>
    <row r="307" spans="1:8">
      <c r="A307" s="248">
        <f>(SUM(A301,1))</f>
        <v>255</v>
      </c>
      <c r="B307" s="272" t="s">
        <v>3805</v>
      </c>
      <c r="C307" s="261" t="s">
        <v>662</v>
      </c>
      <c r="D307" s="260">
        <v>1</v>
      </c>
      <c r="E307" s="259"/>
      <c r="F307" s="258" t="str">
        <f t="shared" ref="F307:F338" si="36">IF(E307="","",PRODUCT(D307,E307))</f>
        <v/>
      </c>
      <c r="G307" s="259"/>
      <c r="H307" s="258" t="str">
        <f t="shared" ref="H307:H338" si="37">IF(G307="","",PRODUCT(D307,G307))</f>
        <v/>
      </c>
    </row>
    <row r="308" spans="1:8">
      <c r="A308" s="248">
        <f t="shared" ref="A308:A339" si="38">(SUM(A307,1))</f>
        <v>256</v>
      </c>
      <c r="B308" s="272" t="s">
        <v>3804</v>
      </c>
      <c r="C308" s="264" t="s">
        <v>662</v>
      </c>
      <c r="D308" s="263">
        <v>1</v>
      </c>
      <c r="E308" s="259"/>
      <c r="F308" s="258" t="str">
        <f t="shared" si="36"/>
        <v/>
      </c>
      <c r="G308" s="259"/>
      <c r="H308" s="258" t="str">
        <f t="shared" si="37"/>
        <v/>
      </c>
    </row>
    <row r="309" spans="1:8">
      <c r="A309" s="248">
        <f t="shared" si="38"/>
        <v>257</v>
      </c>
      <c r="B309" s="265" t="s">
        <v>3803</v>
      </c>
      <c r="C309" s="264" t="s">
        <v>662</v>
      </c>
      <c r="D309" s="263">
        <v>1</v>
      </c>
      <c r="E309" s="259"/>
      <c r="F309" s="258" t="str">
        <f t="shared" si="36"/>
        <v/>
      </c>
      <c r="G309" s="259"/>
      <c r="H309" s="258" t="str">
        <f t="shared" si="37"/>
        <v/>
      </c>
    </row>
    <row r="310" spans="1:8" ht="16.8">
      <c r="A310" s="248">
        <f t="shared" si="38"/>
        <v>258</v>
      </c>
      <c r="B310" s="273" t="s">
        <v>3802</v>
      </c>
      <c r="C310" s="264" t="s">
        <v>662</v>
      </c>
      <c r="D310" s="263">
        <v>8</v>
      </c>
      <c r="E310" s="259"/>
      <c r="F310" s="258" t="str">
        <f t="shared" si="36"/>
        <v/>
      </c>
      <c r="G310" s="259"/>
      <c r="H310" s="258" t="str">
        <f t="shared" si="37"/>
        <v/>
      </c>
    </row>
    <row r="311" spans="1:8">
      <c r="A311" s="248">
        <f t="shared" si="38"/>
        <v>259</v>
      </c>
      <c r="B311" s="272" t="s">
        <v>3801</v>
      </c>
      <c r="C311" s="264" t="s">
        <v>662</v>
      </c>
      <c r="D311" s="263">
        <v>1</v>
      </c>
      <c r="E311" s="259"/>
      <c r="F311" s="258" t="str">
        <f t="shared" si="36"/>
        <v/>
      </c>
      <c r="G311" s="259"/>
      <c r="H311" s="258" t="str">
        <f t="shared" si="37"/>
        <v/>
      </c>
    </row>
    <row r="312" spans="1:8">
      <c r="A312" s="248">
        <f t="shared" si="38"/>
        <v>260</v>
      </c>
      <c r="B312" s="272" t="s">
        <v>3800</v>
      </c>
      <c r="C312" s="264" t="s">
        <v>662</v>
      </c>
      <c r="D312" s="263">
        <v>6</v>
      </c>
      <c r="E312" s="259"/>
      <c r="F312" s="258" t="str">
        <f t="shared" si="36"/>
        <v/>
      </c>
      <c r="G312" s="259"/>
      <c r="H312" s="258" t="str">
        <f t="shared" si="37"/>
        <v/>
      </c>
    </row>
    <row r="313" spans="1:8">
      <c r="A313" s="248">
        <f t="shared" si="38"/>
        <v>261</v>
      </c>
      <c r="B313" s="272" t="s">
        <v>3799</v>
      </c>
      <c r="C313" s="264" t="s">
        <v>662</v>
      </c>
      <c r="D313" s="263">
        <v>6</v>
      </c>
      <c r="E313" s="259"/>
      <c r="F313" s="258" t="str">
        <f t="shared" si="36"/>
        <v/>
      </c>
      <c r="G313" s="259"/>
      <c r="H313" s="258" t="str">
        <f t="shared" si="37"/>
        <v/>
      </c>
    </row>
    <row r="314" spans="1:8">
      <c r="A314" s="248">
        <f t="shared" si="38"/>
        <v>262</v>
      </c>
      <c r="B314" s="272" t="s">
        <v>3798</v>
      </c>
      <c r="C314" s="264" t="s">
        <v>662</v>
      </c>
      <c r="D314" s="263">
        <v>1</v>
      </c>
      <c r="E314" s="259"/>
      <c r="F314" s="258" t="str">
        <f t="shared" si="36"/>
        <v/>
      </c>
      <c r="G314" s="259"/>
      <c r="H314" s="258" t="str">
        <f t="shared" si="37"/>
        <v/>
      </c>
    </row>
    <row r="315" spans="1:8">
      <c r="A315" s="248">
        <f t="shared" si="38"/>
        <v>263</v>
      </c>
      <c r="B315" s="272" t="s">
        <v>3797</v>
      </c>
      <c r="C315" s="264" t="s">
        <v>662</v>
      </c>
      <c r="D315" s="263">
        <v>3</v>
      </c>
      <c r="E315" s="259"/>
      <c r="F315" s="258" t="str">
        <f t="shared" si="36"/>
        <v/>
      </c>
      <c r="G315" s="259"/>
      <c r="H315" s="258" t="str">
        <f t="shared" si="37"/>
        <v/>
      </c>
    </row>
    <row r="316" spans="1:8">
      <c r="A316" s="248">
        <f t="shared" si="38"/>
        <v>264</v>
      </c>
      <c r="B316" s="272" t="s">
        <v>3796</v>
      </c>
      <c r="C316" s="264" t="s">
        <v>662</v>
      </c>
      <c r="D316" s="263">
        <v>100</v>
      </c>
      <c r="E316" s="259"/>
      <c r="F316" s="258" t="str">
        <f t="shared" si="36"/>
        <v/>
      </c>
      <c r="G316" s="259"/>
      <c r="H316" s="258" t="str">
        <f t="shared" si="37"/>
        <v/>
      </c>
    </row>
    <row r="317" spans="1:8">
      <c r="A317" s="248">
        <f t="shared" si="38"/>
        <v>265</v>
      </c>
      <c r="B317" s="272" t="s">
        <v>3795</v>
      </c>
      <c r="C317" s="264" t="s">
        <v>662</v>
      </c>
      <c r="D317" s="263">
        <v>50</v>
      </c>
      <c r="E317" s="259"/>
      <c r="F317" s="258" t="str">
        <f t="shared" si="36"/>
        <v/>
      </c>
      <c r="G317" s="259"/>
      <c r="H317" s="258" t="str">
        <f t="shared" si="37"/>
        <v/>
      </c>
    </row>
    <row r="318" spans="1:8">
      <c r="A318" s="248">
        <f t="shared" si="38"/>
        <v>266</v>
      </c>
      <c r="B318" s="272" t="s">
        <v>3794</v>
      </c>
      <c r="C318" s="264" t="s">
        <v>662</v>
      </c>
      <c r="D318" s="263">
        <v>1</v>
      </c>
      <c r="E318" s="259"/>
      <c r="F318" s="258" t="str">
        <f t="shared" si="36"/>
        <v/>
      </c>
      <c r="G318" s="259"/>
      <c r="H318" s="258" t="str">
        <f t="shared" si="37"/>
        <v/>
      </c>
    </row>
    <row r="319" spans="1:8">
      <c r="A319" s="248">
        <f t="shared" si="38"/>
        <v>267</v>
      </c>
      <c r="B319" s="272" t="s">
        <v>3793</v>
      </c>
      <c r="C319" s="264" t="s">
        <v>662</v>
      </c>
      <c r="D319" s="263">
        <v>6</v>
      </c>
      <c r="E319" s="259"/>
      <c r="F319" s="258" t="str">
        <f t="shared" si="36"/>
        <v/>
      </c>
      <c r="G319" s="259"/>
      <c r="H319" s="258" t="str">
        <f t="shared" si="37"/>
        <v/>
      </c>
    </row>
    <row r="320" spans="1:8">
      <c r="A320" s="248">
        <f t="shared" si="38"/>
        <v>268</v>
      </c>
      <c r="B320" s="272" t="s">
        <v>3792</v>
      </c>
      <c r="C320" s="264" t="s">
        <v>662</v>
      </c>
      <c r="D320" s="263">
        <v>3</v>
      </c>
      <c r="E320" s="259"/>
      <c r="F320" s="258" t="str">
        <f t="shared" si="36"/>
        <v/>
      </c>
      <c r="G320" s="259"/>
      <c r="H320" s="258" t="str">
        <f t="shared" si="37"/>
        <v/>
      </c>
    </row>
    <row r="321" spans="1:8">
      <c r="A321" s="248">
        <f t="shared" si="38"/>
        <v>269</v>
      </c>
      <c r="B321" s="272" t="s">
        <v>3791</v>
      </c>
      <c r="C321" s="264" t="s">
        <v>662</v>
      </c>
      <c r="D321" s="263">
        <v>1</v>
      </c>
      <c r="E321" s="259"/>
      <c r="F321" s="258" t="str">
        <f t="shared" si="36"/>
        <v/>
      </c>
      <c r="G321" s="259"/>
      <c r="H321" s="258" t="str">
        <f t="shared" si="37"/>
        <v/>
      </c>
    </row>
    <row r="322" spans="1:8">
      <c r="A322" s="248">
        <f t="shared" si="38"/>
        <v>270</v>
      </c>
      <c r="B322" s="272" t="s">
        <v>3790</v>
      </c>
      <c r="C322" s="264" t="s">
        <v>662</v>
      </c>
      <c r="D322" s="263">
        <v>2</v>
      </c>
      <c r="E322" s="259"/>
      <c r="F322" s="258" t="str">
        <f t="shared" si="36"/>
        <v/>
      </c>
      <c r="G322" s="259"/>
      <c r="H322" s="258" t="str">
        <f t="shared" si="37"/>
        <v/>
      </c>
    </row>
    <row r="323" spans="1:8" ht="16.8">
      <c r="A323" s="248">
        <f t="shared" si="38"/>
        <v>271</v>
      </c>
      <c r="B323" s="272" t="s">
        <v>3789</v>
      </c>
      <c r="C323" s="264" t="s">
        <v>662</v>
      </c>
      <c r="D323" s="263">
        <v>120</v>
      </c>
      <c r="E323" s="259"/>
      <c r="F323" s="258" t="str">
        <f t="shared" si="36"/>
        <v/>
      </c>
      <c r="G323" s="259"/>
      <c r="H323" s="258" t="str">
        <f t="shared" si="37"/>
        <v/>
      </c>
    </row>
    <row r="324" spans="1:8">
      <c r="A324" s="248">
        <f t="shared" si="38"/>
        <v>272</v>
      </c>
      <c r="B324" s="272" t="s">
        <v>3742</v>
      </c>
      <c r="C324" s="264" t="s">
        <v>256</v>
      </c>
      <c r="D324" s="263">
        <v>4600</v>
      </c>
      <c r="E324" s="259"/>
      <c r="F324" s="258" t="str">
        <f t="shared" si="36"/>
        <v/>
      </c>
      <c r="G324" s="259"/>
      <c r="H324" s="258" t="str">
        <f t="shared" si="37"/>
        <v/>
      </c>
    </row>
    <row r="325" spans="1:8">
      <c r="A325" s="248">
        <f t="shared" si="38"/>
        <v>273</v>
      </c>
      <c r="B325" s="265" t="s">
        <v>3788</v>
      </c>
      <c r="C325" s="264" t="s">
        <v>256</v>
      </c>
      <c r="D325" s="263">
        <v>25</v>
      </c>
      <c r="E325" s="259"/>
      <c r="F325" s="258" t="str">
        <f t="shared" si="36"/>
        <v/>
      </c>
      <c r="G325" s="259"/>
      <c r="H325" s="258" t="str">
        <f t="shared" si="37"/>
        <v/>
      </c>
    </row>
    <row r="326" spans="1:8">
      <c r="A326" s="248">
        <f t="shared" si="38"/>
        <v>274</v>
      </c>
      <c r="B326" s="265" t="s">
        <v>3787</v>
      </c>
      <c r="C326" s="264" t="s">
        <v>256</v>
      </c>
      <c r="D326" s="263">
        <v>200</v>
      </c>
      <c r="E326" s="259"/>
      <c r="F326" s="258" t="str">
        <f t="shared" si="36"/>
        <v/>
      </c>
      <c r="G326" s="259"/>
      <c r="H326" s="258" t="str">
        <f t="shared" si="37"/>
        <v/>
      </c>
    </row>
    <row r="327" spans="1:8">
      <c r="A327" s="248">
        <f t="shared" si="38"/>
        <v>275</v>
      </c>
      <c r="B327" s="265" t="s">
        <v>3786</v>
      </c>
      <c r="C327" s="264" t="s">
        <v>256</v>
      </c>
      <c r="D327" s="263">
        <v>25</v>
      </c>
      <c r="E327" s="259"/>
      <c r="F327" s="258" t="str">
        <f t="shared" si="36"/>
        <v/>
      </c>
      <c r="G327" s="259"/>
      <c r="H327" s="258" t="str">
        <f t="shared" si="37"/>
        <v/>
      </c>
    </row>
    <row r="328" spans="1:8">
      <c r="A328" s="248">
        <f t="shared" si="38"/>
        <v>276</v>
      </c>
      <c r="B328" s="265" t="s">
        <v>3785</v>
      </c>
      <c r="C328" s="264" t="s">
        <v>256</v>
      </c>
      <c r="D328" s="263">
        <v>100</v>
      </c>
      <c r="E328" s="259"/>
      <c r="F328" s="258" t="str">
        <f t="shared" si="36"/>
        <v/>
      </c>
      <c r="G328" s="259"/>
      <c r="H328" s="258" t="str">
        <f t="shared" si="37"/>
        <v/>
      </c>
    </row>
    <row r="329" spans="1:8">
      <c r="A329" s="248">
        <f t="shared" si="38"/>
        <v>277</v>
      </c>
      <c r="B329" s="265" t="s">
        <v>3784</v>
      </c>
      <c r="C329" s="264" t="s">
        <v>256</v>
      </c>
      <c r="D329" s="263">
        <v>100</v>
      </c>
      <c r="E329" s="259"/>
      <c r="F329" s="258" t="str">
        <f t="shared" si="36"/>
        <v/>
      </c>
      <c r="G329" s="259"/>
      <c r="H329" s="258" t="str">
        <f t="shared" si="37"/>
        <v/>
      </c>
    </row>
    <row r="330" spans="1:8">
      <c r="A330" s="248">
        <f t="shared" si="38"/>
        <v>278</v>
      </c>
      <c r="B330" s="272" t="s">
        <v>3783</v>
      </c>
      <c r="C330" s="264" t="s">
        <v>662</v>
      </c>
      <c r="D330" s="263">
        <v>2</v>
      </c>
      <c r="E330" s="259"/>
      <c r="F330" s="258" t="str">
        <f t="shared" si="36"/>
        <v/>
      </c>
      <c r="G330" s="259"/>
      <c r="H330" s="258" t="str">
        <f t="shared" si="37"/>
        <v/>
      </c>
    </row>
    <row r="331" spans="1:8">
      <c r="A331" s="248">
        <f t="shared" si="38"/>
        <v>279</v>
      </c>
      <c r="B331" s="272" t="s">
        <v>3782</v>
      </c>
      <c r="C331" s="264" t="s">
        <v>662</v>
      </c>
      <c r="D331" s="263">
        <v>2</v>
      </c>
      <c r="E331" s="259"/>
      <c r="F331" s="258" t="str">
        <f t="shared" si="36"/>
        <v/>
      </c>
      <c r="G331" s="259"/>
      <c r="H331" s="258" t="str">
        <f t="shared" si="37"/>
        <v/>
      </c>
    </row>
    <row r="332" spans="1:8">
      <c r="A332" s="248">
        <f t="shared" si="38"/>
        <v>280</v>
      </c>
      <c r="B332" s="272" t="s">
        <v>3781</v>
      </c>
      <c r="C332" s="264" t="s">
        <v>662</v>
      </c>
      <c r="D332" s="263">
        <v>30</v>
      </c>
      <c r="E332" s="259"/>
      <c r="F332" s="258" t="str">
        <f t="shared" si="36"/>
        <v/>
      </c>
      <c r="G332" s="259"/>
      <c r="H332" s="258" t="str">
        <f t="shared" si="37"/>
        <v/>
      </c>
    </row>
    <row r="333" spans="1:8" ht="25.2">
      <c r="A333" s="248">
        <f t="shared" si="38"/>
        <v>281</v>
      </c>
      <c r="B333" s="282" t="s">
        <v>3780</v>
      </c>
      <c r="C333" s="264" t="s">
        <v>662</v>
      </c>
      <c r="D333" s="263">
        <v>9</v>
      </c>
      <c r="E333" s="259"/>
      <c r="F333" s="258" t="str">
        <f t="shared" si="36"/>
        <v/>
      </c>
      <c r="G333" s="259"/>
      <c r="H333" s="258" t="str">
        <f t="shared" si="37"/>
        <v/>
      </c>
    </row>
    <row r="334" spans="1:8" ht="16.8">
      <c r="A334" s="248">
        <f t="shared" si="38"/>
        <v>282</v>
      </c>
      <c r="B334" s="282" t="s">
        <v>3779</v>
      </c>
      <c r="C334" s="264" t="s">
        <v>662</v>
      </c>
      <c r="D334" s="263">
        <v>1</v>
      </c>
      <c r="E334" s="259"/>
      <c r="F334" s="258" t="str">
        <f t="shared" si="36"/>
        <v/>
      </c>
      <c r="G334" s="259"/>
      <c r="H334" s="258" t="str">
        <f t="shared" si="37"/>
        <v/>
      </c>
    </row>
    <row r="335" spans="1:8" ht="16.8">
      <c r="A335" s="248">
        <f t="shared" si="38"/>
        <v>283</v>
      </c>
      <c r="B335" s="273" t="s">
        <v>3778</v>
      </c>
      <c r="C335" s="264" t="s">
        <v>662</v>
      </c>
      <c r="D335" s="263">
        <v>2</v>
      </c>
      <c r="E335" s="259"/>
      <c r="F335" s="258" t="str">
        <f t="shared" si="36"/>
        <v/>
      </c>
      <c r="G335" s="259"/>
      <c r="H335" s="258" t="str">
        <f t="shared" si="37"/>
        <v/>
      </c>
    </row>
    <row r="336" spans="1:8">
      <c r="A336" s="248">
        <f t="shared" si="38"/>
        <v>284</v>
      </c>
      <c r="B336" s="272" t="s">
        <v>3777</v>
      </c>
      <c r="C336" s="261" t="s">
        <v>662</v>
      </c>
      <c r="D336" s="260">
        <v>1</v>
      </c>
      <c r="E336" s="259"/>
      <c r="F336" s="258" t="str">
        <f t="shared" si="36"/>
        <v/>
      </c>
      <c r="G336" s="259"/>
      <c r="H336" s="258" t="str">
        <f t="shared" si="37"/>
        <v/>
      </c>
    </row>
    <row r="337" spans="1:8" ht="42">
      <c r="A337" s="248">
        <f t="shared" si="38"/>
        <v>285</v>
      </c>
      <c r="B337" s="282" t="s">
        <v>3776</v>
      </c>
      <c r="C337" s="264" t="s">
        <v>662</v>
      </c>
      <c r="D337" s="263">
        <v>2</v>
      </c>
      <c r="E337" s="259"/>
      <c r="F337" s="258" t="str">
        <f t="shared" si="36"/>
        <v/>
      </c>
      <c r="G337" s="259"/>
      <c r="H337" s="258" t="str">
        <f t="shared" si="37"/>
        <v/>
      </c>
    </row>
    <row r="338" spans="1:8" ht="42">
      <c r="A338" s="248">
        <f t="shared" si="38"/>
        <v>286</v>
      </c>
      <c r="B338" s="282" t="s">
        <v>3775</v>
      </c>
      <c r="C338" s="264" t="s">
        <v>662</v>
      </c>
      <c r="D338" s="263">
        <v>8</v>
      </c>
      <c r="E338" s="259"/>
      <c r="F338" s="258" t="str">
        <f t="shared" si="36"/>
        <v/>
      </c>
      <c r="G338" s="259"/>
      <c r="H338" s="258" t="str">
        <f t="shared" si="37"/>
        <v/>
      </c>
    </row>
    <row r="339" spans="1:8" ht="42">
      <c r="A339" s="248">
        <f t="shared" si="38"/>
        <v>287</v>
      </c>
      <c r="B339" s="282" t="s">
        <v>3774</v>
      </c>
      <c r="C339" s="264" t="s">
        <v>662</v>
      </c>
      <c r="D339" s="263">
        <v>1</v>
      </c>
      <c r="E339" s="259"/>
      <c r="F339" s="258" t="str">
        <f t="shared" ref="F339:F370" si="39">IF(E339="","",PRODUCT(D339,E339))</f>
        <v/>
      </c>
      <c r="G339" s="259"/>
      <c r="H339" s="258" t="str">
        <f t="shared" ref="H339:H370" si="40">IF(G339="","",PRODUCT(D339,G339))</f>
        <v/>
      </c>
    </row>
    <row r="340" spans="1:8">
      <c r="A340" s="248">
        <f t="shared" ref="A340:A364" si="41">(SUM(A339,1))</f>
        <v>288</v>
      </c>
      <c r="B340" s="262" t="s">
        <v>3773</v>
      </c>
      <c r="C340" s="261" t="s">
        <v>662</v>
      </c>
      <c r="D340" s="260">
        <v>4</v>
      </c>
      <c r="E340" s="259"/>
      <c r="F340" s="258" t="str">
        <f t="shared" si="39"/>
        <v/>
      </c>
      <c r="G340" s="259"/>
      <c r="H340" s="258" t="str">
        <f t="shared" si="40"/>
        <v/>
      </c>
    </row>
    <row r="341" spans="1:8">
      <c r="A341" s="248">
        <f t="shared" si="41"/>
        <v>289</v>
      </c>
      <c r="B341" s="262" t="s">
        <v>3772</v>
      </c>
      <c r="C341" s="261" t="s">
        <v>662</v>
      </c>
      <c r="D341" s="260">
        <v>8</v>
      </c>
      <c r="E341" s="259"/>
      <c r="F341" s="258" t="str">
        <f t="shared" si="39"/>
        <v/>
      </c>
      <c r="G341" s="259"/>
      <c r="H341" s="258" t="str">
        <f t="shared" si="40"/>
        <v/>
      </c>
    </row>
    <row r="342" spans="1:8" ht="16.8">
      <c r="A342" s="248">
        <f t="shared" si="41"/>
        <v>290</v>
      </c>
      <c r="B342" s="272" t="s">
        <v>3771</v>
      </c>
      <c r="C342" s="261" t="s">
        <v>662</v>
      </c>
      <c r="D342" s="260">
        <v>1</v>
      </c>
      <c r="E342" s="259"/>
      <c r="F342" s="258" t="str">
        <f t="shared" si="39"/>
        <v/>
      </c>
      <c r="G342" s="259"/>
      <c r="H342" s="258" t="str">
        <f t="shared" si="40"/>
        <v/>
      </c>
    </row>
    <row r="343" spans="1:8" ht="58.8">
      <c r="A343" s="248">
        <f t="shared" si="41"/>
        <v>291</v>
      </c>
      <c r="B343" s="282" t="s">
        <v>3770</v>
      </c>
      <c r="C343" s="264" t="s">
        <v>662</v>
      </c>
      <c r="D343" s="263">
        <v>2</v>
      </c>
      <c r="E343" s="259"/>
      <c r="F343" s="258" t="str">
        <f t="shared" si="39"/>
        <v/>
      </c>
      <c r="G343" s="259"/>
      <c r="H343" s="258" t="str">
        <f t="shared" si="40"/>
        <v/>
      </c>
    </row>
    <row r="344" spans="1:8" ht="16.8">
      <c r="A344" s="248">
        <f t="shared" si="41"/>
        <v>292</v>
      </c>
      <c r="B344" s="282" t="s">
        <v>3769</v>
      </c>
      <c r="C344" s="264" t="s">
        <v>662</v>
      </c>
      <c r="D344" s="263">
        <v>9</v>
      </c>
      <c r="E344" s="259"/>
      <c r="F344" s="258" t="str">
        <f t="shared" si="39"/>
        <v/>
      </c>
      <c r="G344" s="259"/>
      <c r="H344" s="258" t="str">
        <f t="shared" si="40"/>
        <v/>
      </c>
    </row>
    <row r="345" spans="1:8">
      <c r="A345" s="248">
        <f t="shared" si="41"/>
        <v>293</v>
      </c>
      <c r="B345" s="272" t="s">
        <v>3768</v>
      </c>
      <c r="C345" s="264" t="s">
        <v>662</v>
      </c>
      <c r="D345" s="263">
        <v>45</v>
      </c>
      <c r="E345" s="259"/>
      <c r="F345" s="258" t="str">
        <f t="shared" si="39"/>
        <v/>
      </c>
      <c r="G345" s="259"/>
      <c r="H345" s="258" t="str">
        <f t="shared" si="40"/>
        <v/>
      </c>
    </row>
    <row r="346" spans="1:8">
      <c r="A346" s="248">
        <f t="shared" si="41"/>
        <v>294</v>
      </c>
      <c r="B346" s="265" t="s">
        <v>3767</v>
      </c>
      <c r="C346" s="264" t="s">
        <v>662</v>
      </c>
      <c r="D346" s="263">
        <v>1</v>
      </c>
      <c r="E346" s="259"/>
      <c r="F346" s="258" t="str">
        <f t="shared" si="39"/>
        <v/>
      </c>
      <c r="G346" s="259"/>
      <c r="H346" s="258" t="str">
        <f t="shared" si="40"/>
        <v/>
      </c>
    </row>
    <row r="347" spans="1:8">
      <c r="A347" s="248">
        <f t="shared" si="41"/>
        <v>295</v>
      </c>
      <c r="B347" s="265" t="s">
        <v>3740</v>
      </c>
      <c r="C347" s="264" t="s">
        <v>256</v>
      </c>
      <c r="D347" s="263">
        <v>70</v>
      </c>
      <c r="E347" s="259"/>
      <c r="F347" s="258" t="str">
        <f t="shared" si="39"/>
        <v/>
      </c>
      <c r="G347" s="259"/>
      <c r="H347" s="258" t="str">
        <f t="shared" si="40"/>
        <v/>
      </c>
    </row>
    <row r="348" spans="1:8">
      <c r="A348" s="248">
        <f t="shared" si="41"/>
        <v>296</v>
      </c>
      <c r="B348" s="265" t="s">
        <v>3731</v>
      </c>
      <c r="C348" s="264" t="s">
        <v>256</v>
      </c>
      <c r="D348" s="263">
        <v>50</v>
      </c>
      <c r="E348" s="259"/>
      <c r="F348" s="258" t="str">
        <f t="shared" si="39"/>
        <v/>
      </c>
      <c r="G348" s="259"/>
      <c r="H348" s="258" t="str">
        <f t="shared" si="40"/>
        <v/>
      </c>
    </row>
    <row r="349" spans="1:8">
      <c r="A349" s="248">
        <f t="shared" si="41"/>
        <v>297</v>
      </c>
      <c r="B349" s="272" t="s">
        <v>3766</v>
      </c>
      <c r="C349" s="264" t="s">
        <v>662</v>
      </c>
      <c r="D349" s="263">
        <v>44</v>
      </c>
      <c r="E349" s="259"/>
      <c r="F349" s="258" t="str">
        <f t="shared" si="39"/>
        <v/>
      </c>
      <c r="G349" s="259"/>
      <c r="H349" s="258" t="str">
        <f t="shared" si="40"/>
        <v/>
      </c>
    </row>
    <row r="350" spans="1:8">
      <c r="A350" s="248">
        <f t="shared" si="41"/>
        <v>298</v>
      </c>
      <c r="B350" s="272" t="s">
        <v>3729</v>
      </c>
      <c r="C350" s="264" t="s">
        <v>662</v>
      </c>
      <c r="D350" s="263">
        <v>60</v>
      </c>
      <c r="E350" s="259"/>
      <c r="F350" s="258" t="str">
        <f t="shared" si="39"/>
        <v/>
      </c>
      <c r="G350" s="259"/>
      <c r="H350" s="258" t="str">
        <f t="shared" si="40"/>
        <v/>
      </c>
    </row>
    <row r="351" spans="1:8">
      <c r="A351" s="248">
        <f t="shared" si="41"/>
        <v>299</v>
      </c>
      <c r="B351" s="272" t="s">
        <v>3728</v>
      </c>
      <c r="C351" s="264" t="s">
        <v>662</v>
      </c>
      <c r="D351" s="263">
        <v>40</v>
      </c>
      <c r="E351" s="259"/>
      <c r="F351" s="258" t="str">
        <f t="shared" si="39"/>
        <v/>
      </c>
      <c r="G351" s="259"/>
      <c r="H351" s="258" t="str">
        <f t="shared" si="40"/>
        <v/>
      </c>
    </row>
    <row r="352" spans="1:8">
      <c r="A352" s="248">
        <f t="shared" si="41"/>
        <v>300</v>
      </c>
      <c r="B352" s="272" t="s">
        <v>3765</v>
      </c>
      <c r="C352" s="264" t="s">
        <v>662</v>
      </c>
      <c r="D352" s="263">
        <v>2</v>
      </c>
      <c r="E352" s="259"/>
      <c r="F352" s="258" t="str">
        <f t="shared" si="39"/>
        <v/>
      </c>
      <c r="G352" s="259"/>
      <c r="H352" s="258" t="str">
        <f t="shared" si="40"/>
        <v/>
      </c>
    </row>
    <row r="353" spans="1:8">
      <c r="A353" s="248">
        <f t="shared" si="41"/>
        <v>301</v>
      </c>
      <c r="B353" s="265" t="s">
        <v>3733</v>
      </c>
      <c r="C353" s="264" t="s">
        <v>256</v>
      </c>
      <c r="D353" s="263">
        <v>250</v>
      </c>
      <c r="E353" s="259"/>
      <c r="F353" s="258" t="str">
        <f t="shared" si="39"/>
        <v/>
      </c>
      <c r="G353" s="259"/>
      <c r="H353" s="258" t="str">
        <f t="shared" si="40"/>
        <v/>
      </c>
    </row>
    <row r="354" spans="1:8">
      <c r="A354" s="248">
        <f t="shared" si="41"/>
        <v>302</v>
      </c>
      <c r="B354" s="265" t="s">
        <v>3732</v>
      </c>
      <c r="C354" s="264" t="s">
        <v>256</v>
      </c>
      <c r="D354" s="263">
        <v>250</v>
      </c>
      <c r="E354" s="259"/>
      <c r="F354" s="258" t="str">
        <f t="shared" si="39"/>
        <v/>
      </c>
      <c r="G354" s="259"/>
      <c r="H354" s="258" t="str">
        <f t="shared" si="40"/>
        <v/>
      </c>
    </row>
    <row r="355" spans="1:8">
      <c r="A355" s="248">
        <f t="shared" si="41"/>
        <v>303</v>
      </c>
      <c r="B355" s="265" t="s">
        <v>3741</v>
      </c>
      <c r="C355" s="264" t="s">
        <v>256</v>
      </c>
      <c r="D355" s="263">
        <v>170</v>
      </c>
      <c r="E355" s="259"/>
      <c r="F355" s="258" t="str">
        <f t="shared" si="39"/>
        <v/>
      </c>
      <c r="G355" s="259"/>
      <c r="H355" s="258" t="str">
        <f t="shared" si="40"/>
        <v/>
      </c>
    </row>
    <row r="356" spans="1:8">
      <c r="A356" s="248">
        <f t="shared" si="41"/>
        <v>304</v>
      </c>
      <c r="B356" s="265" t="s">
        <v>3764</v>
      </c>
      <c r="C356" s="264" t="s">
        <v>256</v>
      </c>
      <c r="D356" s="263">
        <v>120</v>
      </c>
      <c r="E356" s="259"/>
      <c r="F356" s="258" t="str">
        <f t="shared" si="39"/>
        <v/>
      </c>
      <c r="G356" s="259"/>
      <c r="H356" s="258" t="str">
        <f t="shared" si="40"/>
        <v/>
      </c>
    </row>
    <row r="357" spans="1:8">
      <c r="A357" s="248">
        <f t="shared" si="41"/>
        <v>305</v>
      </c>
      <c r="B357" s="265" t="s">
        <v>3763</v>
      </c>
      <c r="C357" s="264" t="s">
        <v>256</v>
      </c>
      <c r="D357" s="263">
        <v>55</v>
      </c>
      <c r="E357" s="259"/>
      <c r="F357" s="258" t="str">
        <f t="shared" si="39"/>
        <v/>
      </c>
      <c r="G357" s="259"/>
      <c r="H357" s="258" t="str">
        <f t="shared" si="40"/>
        <v/>
      </c>
    </row>
    <row r="358" spans="1:8">
      <c r="A358" s="248">
        <f t="shared" si="41"/>
        <v>306</v>
      </c>
      <c r="B358" s="265" t="s">
        <v>3762</v>
      </c>
      <c r="C358" s="264" t="s">
        <v>662</v>
      </c>
      <c r="D358" s="263">
        <v>1</v>
      </c>
      <c r="E358" s="259"/>
      <c r="F358" s="258" t="str">
        <f t="shared" si="39"/>
        <v/>
      </c>
      <c r="G358" s="259"/>
      <c r="H358" s="258" t="str">
        <f t="shared" si="40"/>
        <v/>
      </c>
    </row>
    <row r="359" spans="1:8">
      <c r="A359" s="248">
        <f t="shared" si="41"/>
        <v>307</v>
      </c>
      <c r="B359" s="266" t="s">
        <v>3761</v>
      </c>
      <c r="C359" s="261" t="s">
        <v>2841</v>
      </c>
      <c r="D359" s="260">
        <v>40</v>
      </c>
      <c r="E359" s="259"/>
      <c r="F359" s="258" t="str">
        <f t="shared" si="39"/>
        <v/>
      </c>
      <c r="G359" s="259"/>
      <c r="H359" s="258" t="str">
        <f t="shared" si="40"/>
        <v/>
      </c>
    </row>
    <row r="360" spans="1:8">
      <c r="A360" s="248">
        <f t="shared" si="41"/>
        <v>308</v>
      </c>
      <c r="B360" s="265" t="s">
        <v>3760</v>
      </c>
      <c r="C360" s="264" t="s">
        <v>1472</v>
      </c>
      <c r="D360" s="263">
        <v>100</v>
      </c>
      <c r="E360" s="259"/>
      <c r="F360" s="258" t="str">
        <f t="shared" si="39"/>
        <v/>
      </c>
      <c r="G360" s="259"/>
      <c r="H360" s="258" t="str">
        <f t="shared" si="40"/>
        <v/>
      </c>
    </row>
    <row r="361" spans="1:8">
      <c r="A361" s="244">
        <f t="shared" si="41"/>
        <v>309</v>
      </c>
      <c r="B361" s="241"/>
      <c r="C361" s="243"/>
      <c r="D361" s="243"/>
      <c r="E361" s="243"/>
      <c r="F361" s="242">
        <f>SUM(F307:F360)</f>
        <v>0</v>
      </c>
      <c r="G361" s="241"/>
      <c r="H361" s="242">
        <f>SUM(H307:H360)</f>
        <v>0</v>
      </c>
    </row>
    <row r="362" spans="1:8">
      <c r="A362" s="239">
        <f t="shared" si="41"/>
        <v>310</v>
      </c>
      <c r="B362" s="238" t="s">
        <v>3691</v>
      </c>
      <c r="C362" s="235"/>
      <c r="D362" s="237">
        <v>3</v>
      </c>
      <c r="E362" s="235" t="s">
        <v>788</v>
      </c>
      <c r="F362" s="257">
        <f>ROUND(F361*D362*0.01,1)</f>
        <v>0</v>
      </c>
      <c r="G362" s="235"/>
      <c r="H362" s="234"/>
    </row>
    <row r="363" spans="1:8">
      <c r="A363" s="239">
        <f t="shared" si="41"/>
        <v>311</v>
      </c>
      <c r="B363" s="238" t="s">
        <v>3759</v>
      </c>
      <c r="C363" s="235"/>
      <c r="D363" s="237">
        <v>6</v>
      </c>
      <c r="E363" s="235" t="s">
        <v>788</v>
      </c>
      <c r="F363" s="236"/>
      <c r="G363" s="235"/>
      <c r="H363" s="257">
        <f>ROUND(H361*D363*0.01,1)</f>
        <v>0</v>
      </c>
    </row>
    <row r="364" spans="1:8">
      <c r="A364" s="233">
        <f t="shared" si="41"/>
        <v>312</v>
      </c>
      <c r="B364" s="232" t="s">
        <v>3683</v>
      </c>
      <c r="C364" s="231"/>
      <c r="D364" s="231"/>
      <c r="E364" s="231"/>
      <c r="F364" s="255">
        <f>SUM(F361:F363)</f>
        <v>0</v>
      </c>
      <c r="G364" s="256"/>
      <c r="H364" s="255">
        <f>SUM(H361:H363)</f>
        <v>0</v>
      </c>
    </row>
    <row r="365" spans="1:8">
      <c r="A365" s="223"/>
      <c r="B365" s="270"/>
      <c r="C365" s="235"/>
      <c r="D365" s="235"/>
      <c r="E365" s="235"/>
      <c r="F365" s="269"/>
      <c r="G365" s="235"/>
      <c r="H365" s="269"/>
    </row>
    <row r="366" spans="1:8">
      <c r="A366" s="223"/>
      <c r="B366" s="270"/>
      <c r="C366" s="235"/>
      <c r="D366" s="235"/>
      <c r="E366" s="235"/>
      <c r="F366" s="269"/>
      <c r="G366" s="235"/>
      <c r="H366" s="269"/>
    </row>
    <row r="367" spans="1:8">
      <c r="B367" s="270"/>
      <c r="C367" s="235"/>
      <c r="D367" s="235"/>
      <c r="E367" s="235"/>
      <c r="F367" s="269"/>
      <c r="G367" s="235"/>
      <c r="H367" s="269"/>
    </row>
    <row r="368" spans="1:8">
      <c r="B368" s="275" t="s">
        <v>3758</v>
      </c>
      <c r="C368" s="253"/>
      <c r="D368" s="253"/>
      <c r="E368" s="338" t="s">
        <v>3688</v>
      </c>
      <c r="F368" s="338"/>
      <c r="G368" s="338" t="s">
        <v>3687</v>
      </c>
      <c r="H368" s="338"/>
    </row>
    <row r="369" spans="1:8">
      <c r="A369" s="252" t="s">
        <v>3686</v>
      </c>
      <c r="B369" s="267" t="s">
        <v>3685</v>
      </c>
      <c r="C369" s="250" t="s">
        <v>3700</v>
      </c>
      <c r="D369" s="249" t="s">
        <v>3699</v>
      </c>
      <c r="E369" s="250" t="s">
        <v>3698</v>
      </c>
      <c r="F369" s="249" t="s">
        <v>3684</v>
      </c>
      <c r="G369" s="250" t="s">
        <v>3698</v>
      </c>
      <c r="H369" s="249" t="s">
        <v>3684</v>
      </c>
    </row>
    <row r="370" spans="1:8" ht="42">
      <c r="A370" s="248">
        <f>(SUM(A364,1))</f>
        <v>313</v>
      </c>
      <c r="B370" s="281" t="s">
        <v>3757</v>
      </c>
      <c r="C370" s="280" t="s">
        <v>662</v>
      </c>
      <c r="D370" s="263">
        <v>17</v>
      </c>
      <c r="E370" s="259"/>
      <c r="F370" s="258" t="str">
        <f t="shared" ref="F370:F394" si="42">IF(E370="","",PRODUCT(D370,E370))</f>
        <v/>
      </c>
      <c r="G370" s="259"/>
      <c r="H370" s="258" t="str">
        <f t="shared" ref="H370:H394" si="43">IF(G370="","",PRODUCT(D370,G370))</f>
        <v/>
      </c>
    </row>
    <row r="371" spans="1:8" ht="92.4">
      <c r="A371" s="248">
        <f t="shared" ref="A371:A398" si="44">(SUM(A370,1))</f>
        <v>314</v>
      </c>
      <c r="B371" s="281" t="s">
        <v>3756</v>
      </c>
      <c r="C371" s="261" t="s">
        <v>662</v>
      </c>
      <c r="D371" s="263">
        <v>1</v>
      </c>
      <c r="E371" s="259"/>
      <c r="F371" s="258" t="str">
        <f t="shared" si="42"/>
        <v/>
      </c>
      <c r="G371" s="259"/>
      <c r="H371" s="258" t="str">
        <f t="shared" si="43"/>
        <v/>
      </c>
    </row>
    <row r="372" spans="1:8" ht="33.6">
      <c r="A372" s="248">
        <f t="shared" si="44"/>
        <v>315</v>
      </c>
      <c r="B372" s="281" t="s">
        <v>3755</v>
      </c>
      <c r="C372" s="264" t="s">
        <v>662</v>
      </c>
      <c r="D372" s="263">
        <v>6</v>
      </c>
      <c r="E372" s="259"/>
      <c r="F372" s="258" t="str">
        <f t="shared" si="42"/>
        <v/>
      </c>
      <c r="G372" s="259"/>
      <c r="H372" s="258" t="str">
        <f t="shared" si="43"/>
        <v/>
      </c>
    </row>
    <row r="373" spans="1:8">
      <c r="A373" s="248">
        <f t="shared" si="44"/>
        <v>316</v>
      </c>
      <c r="B373" s="272" t="s">
        <v>3754</v>
      </c>
      <c r="C373" s="264" t="s">
        <v>662</v>
      </c>
      <c r="D373" s="263">
        <v>6</v>
      </c>
      <c r="E373" s="259"/>
      <c r="F373" s="258" t="str">
        <f t="shared" si="42"/>
        <v/>
      </c>
      <c r="G373" s="259"/>
      <c r="H373" s="258" t="str">
        <f t="shared" si="43"/>
        <v/>
      </c>
    </row>
    <row r="374" spans="1:8">
      <c r="A374" s="248">
        <f t="shared" si="44"/>
        <v>317</v>
      </c>
      <c r="B374" s="265" t="s">
        <v>3753</v>
      </c>
      <c r="C374" s="264" t="s">
        <v>662</v>
      </c>
      <c r="D374" s="263">
        <v>8</v>
      </c>
      <c r="E374" s="259"/>
      <c r="F374" s="258" t="str">
        <f t="shared" si="42"/>
        <v/>
      </c>
      <c r="G374" s="259"/>
      <c r="H374" s="258" t="str">
        <f t="shared" si="43"/>
        <v/>
      </c>
    </row>
    <row r="375" spans="1:8">
      <c r="A375" s="248">
        <f t="shared" si="44"/>
        <v>318</v>
      </c>
      <c r="B375" s="265" t="s">
        <v>3752</v>
      </c>
      <c r="C375" s="264" t="s">
        <v>662</v>
      </c>
      <c r="D375" s="263">
        <v>4</v>
      </c>
      <c r="E375" s="259"/>
      <c r="F375" s="258" t="str">
        <f t="shared" si="42"/>
        <v/>
      </c>
      <c r="G375" s="259"/>
      <c r="H375" s="258" t="str">
        <f t="shared" si="43"/>
        <v/>
      </c>
    </row>
    <row r="376" spans="1:8">
      <c r="A376" s="248">
        <f t="shared" si="44"/>
        <v>319</v>
      </c>
      <c r="B376" s="265" t="s">
        <v>3751</v>
      </c>
      <c r="C376" s="264" t="s">
        <v>662</v>
      </c>
      <c r="D376" s="263">
        <v>3</v>
      </c>
      <c r="E376" s="259"/>
      <c r="F376" s="258" t="str">
        <f t="shared" si="42"/>
        <v/>
      </c>
      <c r="G376" s="259"/>
      <c r="H376" s="258" t="str">
        <f t="shared" si="43"/>
        <v/>
      </c>
    </row>
    <row r="377" spans="1:8">
      <c r="A377" s="248">
        <f t="shared" si="44"/>
        <v>320</v>
      </c>
      <c r="B377" s="265" t="s">
        <v>3750</v>
      </c>
      <c r="C377" s="264" t="s">
        <v>662</v>
      </c>
      <c r="D377" s="263">
        <v>17</v>
      </c>
      <c r="E377" s="259"/>
      <c r="F377" s="258" t="str">
        <f t="shared" si="42"/>
        <v/>
      </c>
      <c r="G377" s="259"/>
      <c r="H377" s="258" t="str">
        <f t="shared" si="43"/>
        <v/>
      </c>
    </row>
    <row r="378" spans="1:8">
      <c r="A378" s="248">
        <f t="shared" si="44"/>
        <v>321</v>
      </c>
      <c r="B378" s="265" t="s">
        <v>3749</v>
      </c>
      <c r="C378" s="264" t="s">
        <v>662</v>
      </c>
      <c r="D378" s="263">
        <v>2</v>
      </c>
      <c r="E378" s="259"/>
      <c r="F378" s="258" t="str">
        <f t="shared" si="42"/>
        <v/>
      </c>
      <c r="G378" s="259"/>
      <c r="H378" s="258" t="str">
        <f t="shared" si="43"/>
        <v/>
      </c>
    </row>
    <row r="379" spans="1:8">
      <c r="A379" s="248">
        <f t="shared" si="44"/>
        <v>322</v>
      </c>
      <c r="B379" s="265" t="s">
        <v>3748</v>
      </c>
      <c r="C379" s="264" t="s">
        <v>662</v>
      </c>
      <c r="D379" s="263">
        <v>4</v>
      </c>
      <c r="E379" s="259"/>
      <c r="F379" s="258" t="str">
        <f t="shared" si="42"/>
        <v/>
      </c>
      <c r="G379" s="259"/>
      <c r="H379" s="258" t="str">
        <f t="shared" si="43"/>
        <v/>
      </c>
    </row>
    <row r="380" spans="1:8">
      <c r="A380" s="248">
        <f t="shared" si="44"/>
        <v>323</v>
      </c>
      <c r="B380" s="265" t="s">
        <v>3747</v>
      </c>
      <c r="C380" s="264" t="s">
        <v>662</v>
      </c>
      <c r="D380" s="263">
        <v>1</v>
      </c>
      <c r="E380" s="259"/>
      <c r="F380" s="258" t="str">
        <f t="shared" si="42"/>
        <v/>
      </c>
      <c r="G380" s="259"/>
      <c r="H380" s="258" t="str">
        <f t="shared" si="43"/>
        <v/>
      </c>
    </row>
    <row r="381" spans="1:8">
      <c r="A381" s="248">
        <f t="shared" si="44"/>
        <v>324</v>
      </c>
      <c r="B381" s="265" t="s">
        <v>3746</v>
      </c>
      <c r="C381" s="264" t="s">
        <v>662</v>
      </c>
      <c r="D381" s="263">
        <v>1</v>
      </c>
      <c r="E381" s="259"/>
      <c r="F381" s="258" t="str">
        <f t="shared" si="42"/>
        <v/>
      </c>
      <c r="G381" s="259"/>
      <c r="H381" s="258" t="str">
        <f t="shared" si="43"/>
        <v/>
      </c>
    </row>
    <row r="382" spans="1:8">
      <c r="A382" s="248">
        <f t="shared" si="44"/>
        <v>325</v>
      </c>
      <c r="B382" s="265" t="s">
        <v>3745</v>
      </c>
      <c r="C382" s="264" t="s">
        <v>662</v>
      </c>
      <c r="D382" s="263">
        <v>4</v>
      </c>
      <c r="E382" s="259"/>
      <c r="F382" s="258" t="str">
        <f t="shared" si="42"/>
        <v/>
      </c>
      <c r="G382" s="259"/>
      <c r="H382" s="258" t="str">
        <f t="shared" si="43"/>
        <v/>
      </c>
    </row>
    <row r="383" spans="1:8" ht="33.6">
      <c r="A383" s="248">
        <f t="shared" si="44"/>
        <v>326</v>
      </c>
      <c r="B383" s="274" t="s">
        <v>3744</v>
      </c>
      <c r="C383" s="264" t="s">
        <v>3692</v>
      </c>
      <c r="D383" s="263">
        <v>1</v>
      </c>
      <c r="E383" s="259"/>
      <c r="F383" s="258" t="str">
        <f t="shared" si="42"/>
        <v/>
      </c>
      <c r="G383" s="259"/>
      <c r="H383" s="258" t="str">
        <f t="shared" si="43"/>
        <v/>
      </c>
    </row>
    <row r="384" spans="1:8" ht="16.8">
      <c r="A384" s="248">
        <f t="shared" si="44"/>
        <v>327</v>
      </c>
      <c r="B384" s="274" t="s">
        <v>3743</v>
      </c>
      <c r="C384" s="264" t="s">
        <v>3692</v>
      </c>
      <c r="D384" s="263">
        <v>1</v>
      </c>
      <c r="E384" s="259"/>
      <c r="F384" s="258" t="str">
        <f t="shared" si="42"/>
        <v/>
      </c>
      <c r="G384" s="259"/>
      <c r="H384" s="258" t="str">
        <f t="shared" si="43"/>
        <v/>
      </c>
    </row>
    <row r="385" spans="1:8">
      <c r="A385" s="248">
        <f t="shared" si="44"/>
        <v>328</v>
      </c>
      <c r="B385" s="272" t="s">
        <v>3742</v>
      </c>
      <c r="C385" s="264" t="s">
        <v>256</v>
      </c>
      <c r="D385" s="263">
        <v>2000</v>
      </c>
      <c r="E385" s="259"/>
      <c r="F385" s="258" t="str">
        <f t="shared" si="42"/>
        <v/>
      </c>
      <c r="G385" s="259"/>
      <c r="H385" s="258" t="str">
        <f t="shared" si="43"/>
        <v/>
      </c>
    </row>
    <row r="386" spans="1:8">
      <c r="A386" s="248">
        <f t="shared" si="44"/>
        <v>329</v>
      </c>
      <c r="B386" s="272" t="s">
        <v>3730</v>
      </c>
      <c r="C386" s="264" t="s">
        <v>662</v>
      </c>
      <c r="D386" s="263">
        <v>90</v>
      </c>
      <c r="E386" s="259"/>
      <c r="F386" s="258" t="str">
        <f t="shared" si="42"/>
        <v/>
      </c>
      <c r="G386" s="259"/>
      <c r="H386" s="258" t="str">
        <f t="shared" si="43"/>
        <v/>
      </c>
    </row>
    <row r="387" spans="1:8">
      <c r="A387" s="248">
        <f t="shared" si="44"/>
        <v>330</v>
      </c>
      <c r="B387" s="272" t="s">
        <v>3729</v>
      </c>
      <c r="C387" s="264" t="s">
        <v>662</v>
      </c>
      <c r="D387" s="263">
        <v>80</v>
      </c>
      <c r="E387" s="259"/>
      <c r="F387" s="258" t="str">
        <f t="shared" si="42"/>
        <v/>
      </c>
      <c r="G387" s="259"/>
      <c r="H387" s="258" t="str">
        <f t="shared" si="43"/>
        <v/>
      </c>
    </row>
    <row r="388" spans="1:8">
      <c r="A388" s="248">
        <f t="shared" si="44"/>
        <v>331</v>
      </c>
      <c r="B388" s="272" t="s">
        <v>3728</v>
      </c>
      <c r="C388" s="264" t="s">
        <v>662</v>
      </c>
      <c r="D388" s="263">
        <v>40</v>
      </c>
      <c r="E388" s="259"/>
      <c r="F388" s="258" t="str">
        <f t="shared" si="42"/>
        <v/>
      </c>
      <c r="G388" s="259"/>
      <c r="H388" s="258" t="str">
        <f t="shared" si="43"/>
        <v/>
      </c>
    </row>
    <row r="389" spans="1:8">
      <c r="A389" s="248">
        <f t="shared" si="44"/>
        <v>332</v>
      </c>
      <c r="B389" s="265" t="s">
        <v>3733</v>
      </c>
      <c r="C389" s="264" t="s">
        <v>256</v>
      </c>
      <c r="D389" s="263">
        <v>400</v>
      </c>
      <c r="E389" s="259"/>
      <c r="F389" s="258" t="str">
        <f t="shared" si="42"/>
        <v/>
      </c>
      <c r="G389" s="259"/>
      <c r="H389" s="258" t="str">
        <f t="shared" si="43"/>
        <v/>
      </c>
    </row>
    <row r="390" spans="1:8">
      <c r="A390" s="248">
        <f t="shared" si="44"/>
        <v>333</v>
      </c>
      <c r="B390" s="265" t="s">
        <v>3732</v>
      </c>
      <c r="C390" s="264" t="s">
        <v>256</v>
      </c>
      <c r="D390" s="263">
        <v>250</v>
      </c>
      <c r="E390" s="259"/>
      <c r="F390" s="258" t="str">
        <f t="shared" si="42"/>
        <v/>
      </c>
      <c r="G390" s="259"/>
      <c r="H390" s="258" t="str">
        <f t="shared" si="43"/>
        <v/>
      </c>
    </row>
    <row r="391" spans="1:8">
      <c r="A391" s="248">
        <f t="shared" si="44"/>
        <v>334</v>
      </c>
      <c r="B391" s="265" t="s">
        <v>3741</v>
      </c>
      <c r="C391" s="264" t="s">
        <v>256</v>
      </c>
      <c r="D391" s="263">
        <v>40</v>
      </c>
      <c r="E391" s="259"/>
      <c r="F391" s="258" t="str">
        <f t="shared" si="42"/>
        <v/>
      </c>
      <c r="G391" s="259"/>
      <c r="H391" s="258" t="str">
        <f t="shared" si="43"/>
        <v/>
      </c>
    </row>
    <row r="392" spans="1:8">
      <c r="A392" s="248">
        <f t="shared" si="44"/>
        <v>335</v>
      </c>
      <c r="B392" s="265" t="s">
        <v>3740</v>
      </c>
      <c r="C392" s="264" t="s">
        <v>256</v>
      </c>
      <c r="D392" s="263">
        <v>70</v>
      </c>
      <c r="E392" s="259"/>
      <c r="F392" s="258" t="str">
        <f t="shared" si="42"/>
        <v/>
      </c>
      <c r="G392" s="259"/>
      <c r="H392" s="258" t="str">
        <f t="shared" si="43"/>
        <v/>
      </c>
    </row>
    <row r="393" spans="1:8">
      <c r="A393" s="248">
        <f t="shared" si="44"/>
        <v>336</v>
      </c>
      <c r="B393" s="265" t="s">
        <v>3731</v>
      </c>
      <c r="C393" s="264" t="s">
        <v>256</v>
      </c>
      <c r="D393" s="263">
        <v>50</v>
      </c>
      <c r="E393" s="259"/>
      <c r="F393" s="258" t="str">
        <f t="shared" si="42"/>
        <v/>
      </c>
      <c r="G393" s="259"/>
      <c r="H393" s="258" t="str">
        <f t="shared" si="43"/>
        <v/>
      </c>
    </row>
    <row r="394" spans="1:8">
      <c r="A394" s="248">
        <f t="shared" si="44"/>
        <v>337</v>
      </c>
      <c r="B394" s="277" t="s">
        <v>3724</v>
      </c>
      <c r="C394" s="276" t="s">
        <v>1472</v>
      </c>
      <c r="D394" s="263">
        <v>60</v>
      </c>
      <c r="E394" s="259"/>
      <c r="F394" s="258" t="str">
        <f t="shared" si="42"/>
        <v/>
      </c>
      <c r="G394" s="259"/>
      <c r="H394" s="258" t="str">
        <f t="shared" si="43"/>
        <v/>
      </c>
    </row>
    <row r="395" spans="1:8">
      <c r="A395" s="244">
        <f t="shared" si="44"/>
        <v>338</v>
      </c>
      <c r="B395" s="241"/>
      <c r="C395" s="243"/>
      <c r="D395" s="243"/>
      <c r="E395" s="243"/>
      <c r="F395" s="242">
        <f>SUM(F370:F394)</f>
        <v>0</v>
      </c>
      <c r="G395" s="241"/>
      <c r="H395" s="242">
        <f>SUM(H370:H394)</f>
        <v>0</v>
      </c>
    </row>
    <row r="396" spans="1:8">
      <c r="A396" s="239">
        <f t="shared" si="44"/>
        <v>339</v>
      </c>
      <c r="B396" s="238" t="s">
        <v>3691</v>
      </c>
      <c r="C396" s="235"/>
      <c r="D396" s="237">
        <v>3</v>
      </c>
      <c r="E396" s="235" t="s">
        <v>788</v>
      </c>
      <c r="F396" s="257">
        <f>ROUND(F395*D396*0.01,1)</f>
        <v>0</v>
      </c>
      <c r="G396" s="235"/>
      <c r="H396" s="234"/>
    </row>
    <row r="397" spans="1:8">
      <c r="A397" s="239">
        <f t="shared" si="44"/>
        <v>340</v>
      </c>
      <c r="B397" s="238" t="s">
        <v>3690</v>
      </c>
      <c r="C397" s="235"/>
      <c r="D397" s="237">
        <v>6</v>
      </c>
      <c r="E397" s="235" t="s">
        <v>788</v>
      </c>
      <c r="F397" s="236"/>
      <c r="G397" s="235"/>
      <c r="H397" s="257">
        <f>ROUND(H395*D397*0.01,1)</f>
        <v>0</v>
      </c>
    </row>
    <row r="398" spans="1:8">
      <c r="A398" s="233">
        <f t="shared" si="44"/>
        <v>341</v>
      </c>
      <c r="B398" s="232" t="s">
        <v>3683</v>
      </c>
      <c r="C398" s="231"/>
      <c r="D398" s="231"/>
      <c r="E398" s="231"/>
      <c r="F398" s="255">
        <f>SUM(F395:F397)</f>
        <v>0</v>
      </c>
      <c r="G398" s="256"/>
      <c r="H398" s="255">
        <f>SUM(H395:H397)</f>
        <v>0</v>
      </c>
    </row>
    <row r="399" spans="1:8">
      <c r="A399" s="223"/>
      <c r="B399" s="270"/>
      <c r="C399" s="235"/>
      <c r="D399" s="235"/>
      <c r="E399" s="235"/>
      <c r="F399" s="269"/>
      <c r="G399" s="235"/>
      <c r="H399" s="269"/>
    </row>
    <row r="400" spans="1:8">
      <c r="A400" s="223"/>
      <c r="B400" s="270"/>
      <c r="C400" s="235"/>
      <c r="D400" s="235"/>
      <c r="E400" s="235"/>
      <c r="F400" s="269"/>
      <c r="G400" s="235"/>
      <c r="H400" s="269"/>
    </row>
    <row r="401" spans="1:8">
      <c r="A401" s="223"/>
      <c r="B401" s="270"/>
      <c r="C401" s="235"/>
      <c r="D401" s="235"/>
      <c r="E401" s="235"/>
      <c r="F401" s="269"/>
      <c r="G401" s="235"/>
      <c r="H401" s="269"/>
    </row>
    <row r="402" spans="1:8">
      <c r="B402" s="275" t="s">
        <v>3739</v>
      </c>
      <c r="C402" s="253"/>
      <c r="D402" s="253"/>
      <c r="E402" s="338" t="s">
        <v>3688</v>
      </c>
      <c r="F402" s="338"/>
      <c r="G402" s="338" t="s">
        <v>3687</v>
      </c>
      <c r="H402" s="338"/>
    </row>
    <row r="403" spans="1:8">
      <c r="A403" s="252" t="s">
        <v>3686</v>
      </c>
      <c r="B403" s="267" t="s">
        <v>3685</v>
      </c>
      <c r="C403" s="250" t="s">
        <v>3700</v>
      </c>
      <c r="D403" s="249" t="s">
        <v>3699</v>
      </c>
      <c r="E403" s="250" t="s">
        <v>3698</v>
      </c>
      <c r="F403" s="249" t="s">
        <v>3684</v>
      </c>
      <c r="G403" s="250" t="s">
        <v>3698</v>
      </c>
      <c r="H403" s="249" t="s">
        <v>3684</v>
      </c>
    </row>
    <row r="404" spans="1:8">
      <c r="A404" s="248">
        <f>(SUM(A398,1))</f>
        <v>342</v>
      </c>
      <c r="B404" s="272" t="s">
        <v>3738</v>
      </c>
      <c r="C404" s="280" t="s">
        <v>662</v>
      </c>
      <c r="D404" s="263">
        <v>1</v>
      </c>
      <c r="E404" s="259"/>
      <c r="F404" s="258" t="str">
        <f t="shared" ref="F404:F418" si="45">IF(E404="","",PRODUCT(D404,E404))</f>
        <v/>
      </c>
      <c r="G404" s="259"/>
      <c r="H404" s="258" t="str">
        <f t="shared" ref="H404:H418" si="46">IF(G404="","",PRODUCT(D404,G404))</f>
        <v/>
      </c>
    </row>
    <row r="405" spans="1:8">
      <c r="A405" s="248">
        <f t="shared" ref="A405:A422" si="47">(SUM(A404,1))</f>
        <v>343</v>
      </c>
      <c r="B405" s="272" t="s">
        <v>3737</v>
      </c>
      <c r="C405" s="261" t="s">
        <v>662</v>
      </c>
      <c r="D405" s="263">
        <v>1</v>
      </c>
      <c r="E405" s="259"/>
      <c r="F405" s="258" t="str">
        <f t="shared" si="45"/>
        <v/>
      </c>
      <c r="G405" s="259"/>
      <c r="H405" s="258" t="str">
        <f t="shared" si="46"/>
        <v/>
      </c>
    </row>
    <row r="406" spans="1:8" ht="33.6">
      <c r="A406" s="248">
        <f t="shared" si="47"/>
        <v>344</v>
      </c>
      <c r="B406" s="272" t="s">
        <v>3736</v>
      </c>
      <c r="C406" s="261" t="s">
        <v>662</v>
      </c>
      <c r="D406" s="263">
        <v>1</v>
      </c>
      <c r="E406" s="259"/>
      <c r="F406" s="258" t="str">
        <f t="shared" si="45"/>
        <v/>
      </c>
      <c r="G406" s="259"/>
      <c r="H406" s="258" t="str">
        <f t="shared" si="46"/>
        <v/>
      </c>
    </row>
    <row r="407" spans="1:8" ht="16.8">
      <c r="A407" s="248">
        <f t="shared" si="47"/>
        <v>345</v>
      </c>
      <c r="B407" s="272" t="s">
        <v>3735</v>
      </c>
      <c r="C407" s="264" t="s">
        <v>662</v>
      </c>
      <c r="D407" s="263">
        <v>1</v>
      </c>
      <c r="E407" s="259"/>
      <c r="F407" s="258" t="str">
        <f t="shared" si="45"/>
        <v/>
      </c>
      <c r="G407" s="259"/>
      <c r="H407" s="258" t="str">
        <f t="shared" si="46"/>
        <v/>
      </c>
    </row>
    <row r="408" spans="1:8">
      <c r="A408" s="248">
        <f t="shared" si="47"/>
        <v>346</v>
      </c>
      <c r="B408" s="272" t="s">
        <v>3734</v>
      </c>
      <c r="C408" s="264" t="s">
        <v>256</v>
      </c>
      <c r="D408" s="263">
        <v>650</v>
      </c>
      <c r="E408" s="259"/>
      <c r="F408" s="258" t="str">
        <f t="shared" si="45"/>
        <v/>
      </c>
      <c r="G408" s="259"/>
      <c r="H408" s="258" t="str">
        <f t="shared" si="46"/>
        <v/>
      </c>
    </row>
    <row r="409" spans="1:8">
      <c r="A409" s="248">
        <f t="shared" si="47"/>
        <v>347</v>
      </c>
      <c r="B409" s="265" t="s">
        <v>3733</v>
      </c>
      <c r="C409" s="264" t="s">
        <v>256</v>
      </c>
      <c r="D409" s="263">
        <v>390</v>
      </c>
      <c r="E409" s="259"/>
      <c r="F409" s="258" t="str">
        <f t="shared" si="45"/>
        <v/>
      </c>
      <c r="G409" s="259"/>
      <c r="H409" s="258" t="str">
        <f t="shared" si="46"/>
        <v/>
      </c>
    </row>
    <row r="410" spans="1:8">
      <c r="A410" s="248">
        <f t="shared" si="47"/>
        <v>348</v>
      </c>
      <c r="B410" s="265" t="s">
        <v>3732</v>
      </c>
      <c r="C410" s="264" t="s">
        <v>256</v>
      </c>
      <c r="D410" s="263">
        <v>260</v>
      </c>
      <c r="E410" s="259"/>
      <c r="F410" s="258" t="str">
        <f t="shared" si="45"/>
        <v/>
      </c>
      <c r="G410" s="259"/>
      <c r="H410" s="258" t="str">
        <f t="shared" si="46"/>
        <v/>
      </c>
    </row>
    <row r="411" spans="1:8">
      <c r="A411" s="248">
        <f t="shared" si="47"/>
        <v>349</v>
      </c>
      <c r="B411" s="265" t="s">
        <v>3731</v>
      </c>
      <c r="C411" s="264" t="s">
        <v>256</v>
      </c>
      <c r="D411" s="263">
        <v>50</v>
      </c>
      <c r="E411" s="259"/>
      <c r="F411" s="258" t="str">
        <f t="shared" si="45"/>
        <v/>
      </c>
      <c r="G411" s="259"/>
      <c r="H411" s="258" t="str">
        <f t="shared" si="46"/>
        <v/>
      </c>
    </row>
    <row r="412" spans="1:8">
      <c r="A412" s="248">
        <f t="shared" si="47"/>
        <v>350</v>
      </c>
      <c r="B412" s="272" t="s">
        <v>3730</v>
      </c>
      <c r="C412" s="264" t="s">
        <v>662</v>
      </c>
      <c r="D412" s="263">
        <v>12</v>
      </c>
      <c r="E412" s="259"/>
      <c r="F412" s="258" t="str">
        <f t="shared" si="45"/>
        <v/>
      </c>
      <c r="G412" s="259"/>
      <c r="H412" s="258" t="str">
        <f t="shared" si="46"/>
        <v/>
      </c>
    </row>
    <row r="413" spans="1:8">
      <c r="A413" s="248">
        <f t="shared" si="47"/>
        <v>351</v>
      </c>
      <c r="B413" s="272" t="s">
        <v>3729</v>
      </c>
      <c r="C413" s="264" t="s">
        <v>662</v>
      </c>
      <c r="D413" s="263">
        <v>22</v>
      </c>
      <c r="E413" s="259"/>
      <c r="F413" s="258" t="str">
        <f t="shared" si="45"/>
        <v/>
      </c>
      <c r="G413" s="259"/>
      <c r="H413" s="258" t="str">
        <f t="shared" si="46"/>
        <v/>
      </c>
    </row>
    <row r="414" spans="1:8">
      <c r="A414" s="248">
        <f t="shared" si="47"/>
        <v>352</v>
      </c>
      <c r="B414" s="272" t="s">
        <v>3728</v>
      </c>
      <c r="C414" s="264" t="s">
        <v>662</v>
      </c>
      <c r="D414" s="263">
        <v>12</v>
      </c>
      <c r="E414" s="259"/>
      <c r="F414" s="258" t="str">
        <f t="shared" si="45"/>
        <v/>
      </c>
      <c r="G414" s="259"/>
      <c r="H414" s="258" t="str">
        <f t="shared" si="46"/>
        <v/>
      </c>
    </row>
    <row r="415" spans="1:8">
      <c r="A415" s="248">
        <f t="shared" si="47"/>
        <v>353</v>
      </c>
      <c r="B415" s="265" t="s">
        <v>3727</v>
      </c>
      <c r="C415" s="264" t="s">
        <v>256</v>
      </c>
      <c r="D415" s="263">
        <v>25</v>
      </c>
      <c r="E415" s="259"/>
      <c r="F415" s="258" t="str">
        <f t="shared" si="45"/>
        <v/>
      </c>
      <c r="G415" s="259"/>
      <c r="H415" s="258" t="str">
        <f t="shared" si="46"/>
        <v/>
      </c>
    </row>
    <row r="416" spans="1:8">
      <c r="A416" s="248">
        <f t="shared" si="47"/>
        <v>354</v>
      </c>
      <c r="B416" s="265" t="s">
        <v>3726</v>
      </c>
      <c r="C416" s="264" t="s">
        <v>662</v>
      </c>
      <c r="D416" s="263">
        <v>12</v>
      </c>
      <c r="E416" s="259"/>
      <c r="F416" s="258" t="str">
        <f t="shared" si="45"/>
        <v/>
      </c>
      <c r="G416" s="259"/>
      <c r="H416" s="258" t="str">
        <f t="shared" si="46"/>
        <v/>
      </c>
    </row>
    <row r="417" spans="1:8">
      <c r="A417" s="248">
        <f t="shared" si="47"/>
        <v>355</v>
      </c>
      <c r="B417" s="279" t="s">
        <v>3725</v>
      </c>
      <c r="C417" s="278" t="s">
        <v>662</v>
      </c>
      <c r="D417" s="263">
        <v>13</v>
      </c>
      <c r="E417" s="259"/>
      <c r="F417" s="258" t="str">
        <f t="shared" si="45"/>
        <v/>
      </c>
      <c r="G417" s="259"/>
      <c r="H417" s="258" t="str">
        <f t="shared" si="46"/>
        <v/>
      </c>
    </row>
    <row r="418" spans="1:8">
      <c r="A418" s="248">
        <f t="shared" si="47"/>
        <v>356</v>
      </c>
      <c r="B418" s="277" t="s">
        <v>3724</v>
      </c>
      <c r="C418" s="276" t="s">
        <v>1472</v>
      </c>
      <c r="D418" s="263">
        <v>50</v>
      </c>
      <c r="E418" s="259"/>
      <c r="F418" s="258" t="str">
        <f t="shared" si="45"/>
        <v/>
      </c>
      <c r="G418" s="259"/>
      <c r="H418" s="258" t="str">
        <f t="shared" si="46"/>
        <v/>
      </c>
    </row>
    <row r="419" spans="1:8">
      <c r="A419" s="244">
        <f t="shared" si="47"/>
        <v>357</v>
      </c>
      <c r="B419" s="241"/>
      <c r="C419" s="243"/>
      <c r="D419" s="243"/>
      <c r="E419" s="243"/>
      <c r="F419" s="242">
        <f>SUM(F404:F418)</f>
        <v>0</v>
      </c>
      <c r="G419" s="241"/>
      <c r="H419" s="242">
        <f>SUM(H404:H418)</f>
        <v>0</v>
      </c>
    </row>
    <row r="420" spans="1:8">
      <c r="A420" s="239">
        <f t="shared" si="47"/>
        <v>358</v>
      </c>
      <c r="B420" s="238" t="s">
        <v>3691</v>
      </c>
      <c r="C420" s="235"/>
      <c r="D420" s="237">
        <v>3</v>
      </c>
      <c r="E420" s="235" t="s">
        <v>788</v>
      </c>
      <c r="F420" s="257">
        <f>ROUND(F419*D420*0.01,1)</f>
        <v>0</v>
      </c>
      <c r="G420" s="235"/>
      <c r="H420" s="234"/>
    </row>
    <row r="421" spans="1:8">
      <c r="A421" s="239">
        <f t="shared" si="47"/>
        <v>359</v>
      </c>
      <c r="B421" s="238" t="s">
        <v>3690</v>
      </c>
      <c r="C421" s="235"/>
      <c r="D421" s="237">
        <v>10</v>
      </c>
      <c r="E421" s="235" t="s">
        <v>788</v>
      </c>
      <c r="F421" s="236"/>
      <c r="G421" s="235"/>
      <c r="H421" s="257">
        <f>ROUND(H419*D421*0.01,1)</f>
        <v>0</v>
      </c>
    </row>
    <row r="422" spans="1:8">
      <c r="A422" s="233">
        <f t="shared" si="47"/>
        <v>360</v>
      </c>
      <c r="B422" s="232" t="s">
        <v>3683</v>
      </c>
      <c r="C422" s="231"/>
      <c r="D422" s="231"/>
      <c r="E422" s="231"/>
      <c r="F422" s="255">
        <f>SUM(F419:F421)</f>
        <v>0</v>
      </c>
      <c r="G422" s="256"/>
      <c r="H422" s="255">
        <f>SUM(H419:H421)</f>
        <v>0</v>
      </c>
    </row>
    <row r="423" spans="1:8">
      <c r="A423" s="223"/>
      <c r="B423" s="270"/>
      <c r="C423" s="235"/>
      <c r="D423" s="235"/>
      <c r="E423" s="235"/>
      <c r="F423" s="269"/>
      <c r="G423" s="235"/>
      <c r="H423" s="269"/>
    </row>
    <row r="424" spans="1:8">
      <c r="A424" s="223"/>
      <c r="B424" s="270"/>
      <c r="C424" s="235"/>
      <c r="D424" s="235"/>
      <c r="E424" s="235"/>
      <c r="F424" s="269"/>
      <c r="G424" s="235"/>
      <c r="H424" s="269"/>
    </row>
    <row r="425" spans="1:8">
      <c r="B425" s="270"/>
      <c r="C425" s="235"/>
      <c r="D425" s="235"/>
      <c r="E425" s="235"/>
      <c r="F425" s="269"/>
      <c r="G425" s="235"/>
      <c r="H425" s="269"/>
    </row>
    <row r="426" spans="1:8">
      <c r="A426" s="254"/>
      <c r="B426" s="275" t="s">
        <v>3723</v>
      </c>
      <c r="C426" s="253"/>
      <c r="D426" s="253"/>
      <c r="E426" s="338" t="s">
        <v>3688</v>
      </c>
      <c r="F426" s="338"/>
      <c r="G426" s="338" t="s">
        <v>3687</v>
      </c>
      <c r="H426" s="338"/>
    </row>
    <row r="427" spans="1:8">
      <c r="A427" s="252" t="s">
        <v>3686</v>
      </c>
      <c r="B427" s="267" t="s">
        <v>3685</v>
      </c>
      <c r="C427" s="250" t="s">
        <v>3700</v>
      </c>
      <c r="D427" s="249" t="s">
        <v>3699</v>
      </c>
      <c r="E427" s="250" t="s">
        <v>3698</v>
      </c>
      <c r="F427" s="249" t="s">
        <v>3684</v>
      </c>
      <c r="G427" s="250" t="s">
        <v>3698</v>
      </c>
      <c r="H427" s="249" t="s">
        <v>3684</v>
      </c>
    </row>
    <row r="428" spans="1:8" ht="25.2">
      <c r="A428" s="248">
        <f>(SUM(A422,1))</f>
        <v>361</v>
      </c>
      <c r="B428" s="272" t="s">
        <v>3722</v>
      </c>
      <c r="C428" s="264" t="s">
        <v>662</v>
      </c>
      <c r="D428" s="263">
        <v>1</v>
      </c>
      <c r="E428" s="259"/>
      <c r="F428" s="258" t="str">
        <f t="shared" ref="F428:F437" si="48">IF(E428="","",PRODUCT(D428,E428))</f>
        <v/>
      </c>
      <c r="G428" s="259"/>
      <c r="H428" s="258" t="str">
        <f t="shared" ref="H428:H437" si="49">IF(G428="","",PRODUCT(D428,G428))</f>
        <v/>
      </c>
    </row>
    <row r="429" spans="1:8">
      <c r="A429" s="248">
        <f t="shared" ref="A429:A441" si="50">(SUM(A428,1))</f>
        <v>362</v>
      </c>
      <c r="B429" s="272" t="s">
        <v>3721</v>
      </c>
      <c r="C429" s="264" t="s">
        <v>662</v>
      </c>
      <c r="D429" s="263">
        <v>1</v>
      </c>
      <c r="E429" s="259"/>
      <c r="F429" s="258" t="str">
        <f t="shared" si="48"/>
        <v/>
      </c>
      <c r="G429" s="259"/>
      <c r="H429" s="258" t="str">
        <f t="shared" si="49"/>
        <v/>
      </c>
    </row>
    <row r="430" spans="1:8">
      <c r="A430" s="248">
        <f t="shared" si="50"/>
        <v>363</v>
      </c>
      <c r="B430" s="272" t="s">
        <v>3720</v>
      </c>
      <c r="C430" s="264" t="s">
        <v>662</v>
      </c>
      <c r="D430" s="263">
        <v>1</v>
      </c>
      <c r="E430" s="259"/>
      <c r="F430" s="258" t="str">
        <f t="shared" si="48"/>
        <v/>
      </c>
      <c r="G430" s="259"/>
      <c r="H430" s="258" t="str">
        <f t="shared" si="49"/>
        <v/>
      </c>
    </row>
    <row r="431" spans="1:8">
      <c r="A431" s="248">
        <f t="shared" si="50"/>
        <v>364</v>
      </c>
      <c r="B431" s="274" t="s">
        <v>3719</v>
      </c>
      <c r="C431" s="264" t="s">
        <v>662</v>
      </c>
      <c r="D431" s="263">
        <v>2</v>
      </c>
      <c r="E431" s="259"/>
      <c r="F431" s="258" t="str">
        <f t="shared" si="48"/>
        <v/>
      </c>
      <c r="G431" s="259"/>
      <c r="H431" s="258" t="str">
        <f t="shared" si="49"/>
        <v/>
      </c>
    </row>
    <row r="432" spans="1:8">
      <c r="A432" s="248">
        <f t="shared" si="50"/>
        <v>365</v>
      </c>
      <c r="B432" s="272" t="s">
        <v>3718</v>
      </c>
      <c r="C432" s="264" t="s">
        <v>662</v>
      </c>
      <c r="D432" s="263">
        <v>5</v>
      </c>
      <c r="E432" s="259"/>
      <c r="F432" s="258" t="str">
        <f t="shared" si="48"/>
        <v/>
      </c>
      <c r="G432" s="259"/>
      <c r="H432" s="258" t="str">
        <f t="shared" si="49"/>
        <v/>
      </c>
    </row>
    <row r="433" spans="1:8">
      <c r="A433" s="248">
        <f t="shared" si="50"/>
        <v>366</v>
      </c>
      <c r="B433" s="272" t="s">
        <v>3717</v>
      </c>
      <c r="C433" s="264" t="s">
        <v>662</v>
      </c>
      <c r="D433" s="263">
        <v>41</v>
      </c>
      <c r="E433" s="259"/>
      <c r="F433" s="258" t="str">
        <f t="shared" si="48"/>
        <v/>
      </c>
      <c r="G433" s="259"/>
      <c r="H433" s="258" t="str">
        <f t="shared" si="49"/>
        <v/>
      </c>
    </row>
    <row r="434" spans="1:8">
      <c r="A434" s="248">
        <f t="shared" si="50"/>
        <v>367</v>
      </c>
      <c r="B434" s="265" t="s">
        <v>3716</v>
      </c>
      <c r="C434" s="264" t="s">
        <v>256</v>
      </c>
      <c r="D434" s="263">
        <v>200</v>
      </c>
      <c r="E434" s="259"/>
      <c r="F434" s="258" t="str">
        <f t="shared" si="48"/>
        <v/>
      </c>
      <c r="G434" s="259"/>
      <c r="H434" s="258" t="str">
        <f t="shared" si="49"/>
        <v/>
      </c>
    </row>
    <row r="435" spans="1:8">
      <c r="A435" s="248">
        <f t="shared" si="50"/>
        <v>368</v>
      </c>
      <c r="B435" s="265" t="s">
        <v>3715</v>
      </c>
      <c r="C435" s="264" t="s">
        <v>256</v>
      </c>
      <c r="D435" s="263">
        <v>25</v>
      </c>
      <c r="E435" s="259"/>
      <c r="F435" s="258" t="str">
        <f t="shared" si="48"/>
        <v/>
      </c>
      <c r="G435" s="259"/>
      <c r="H435" s="258" t="str">
        <f t="shared" si="49"/>
        <v/>
      </c>
    </row>
    <row r="436" spans="1:8">
      <c r="A436" s="248">
        <f t="shared" si="50"/>
        <v>369</v>
      </c>
      <c r="B436" s="265" t="s">
        <v>3714</v>
      </c>
      <c r="C436" s="264" t="s">
        <v>3692</v>
      </c>
      <c r="D436" s="263">
        <v>1</v>
      </c>
      <c r="E436" s="259"/>
      <c r="F436" s="258" t="str">
        <f t="shared" si="48"/>
        <v/>
      </c>
      <c r="G436" s="259"/>
      <c r="H436" s="258" t="str">
        <f t="shared" si="49"/>
        <v/>
      </c>
    </row>
    <row r="437" spans="1:8">
      <c r="A437" s="248">
        <f t="shared" si="50"/>
        <v>370</v>
      </c>
      <c r="B437" s="272" t="s">
        <v>3713</v>
      </c>
      <c r="C437" s="264" t="s">
        <v>256</v>
      </c>
      <c r="D437" s="263">
        <v>200</v>
      </c>
      <c r="E437" s="259"/>
      <c r="F437" s="258" t="str">
        <f t="shared" si="48"/>
        <v/>
      </c>
      <c r="G437" s="259"/>
      <c r="H437" s="258" t="str">
        <f t="shared" si="49"/>
        <v/>
      </c>
    </row>
    <row r="438" spans="1:8">
      <c r="A438" s="244">
        <f t="shared" si="50"/>
        <v>371</v>
      </c>
      <c r="B438" s="241"/>
      <c r="C438" s="243"/>
      <c r="D438" s="243"/>
      <c r="E438" s="243"/>
      <c r="F438" s="242">
        <f>SUM(F428:F437)</f>
        <v>0</v>
      </c>
      <c r="G438" s="241"/>
      <c r="H438" s="242">
        <f>SUM(H428:H437)</f>
        <v>0</v>
      </c>
    </row>
    <row r="439" spans="1:8">
      <c r="A439" s="239">
        <f t="shared" si="50"/>
        <v>372</v>
      </c>
      <c r="B439" s="238" t="s">
        <v>3691</v>
      </c>
      <c r="C439" s="235"/>
      <c r="D439" s="237">
        <v>3</v>
      </c>
      <c r="E439" s="235" t="s">
        <v>788</v>
      </c>
      <c r="F439" s="257">
        <f>ROUND(F438*D439*0.01,1)</f>
        <v>0</v>
      </c>
      <c r="G439" s="235"/>
      <c r="H439" s="234"/>
    </row>
    <row r="440" spans="1:8">
      <c r="A440" s="239">
        <f t="shared" si="50"/>
        <v>373</v>
      </c>
      <c r="B440" s="238" t="s">
        <v>3690</v>
      </c>
      <c r="C440" s="235"/>
      <c r="D440" s="237">
        <v>10</v>
      </c>
      <c r="E440" s="235" t="s">
        <v>788</v>
      </c>
      <c r="F440" s="236"/>
      <c r="G440" s="235"/>
      <c r="H440" s="257">
        <f>ROUND(H438*D440*0.01,1)</f>
        <v>0</v>
      </c>
    </row>
    <row r="441" spans="1:8">
      <c r="A441" s="233">
        <f t="shared" si="50"/>
        <v>374</v>
      </c>
      <c r="B441" s="232" t="s">
        <v>3683</v>
      </c>
      <c r="C441" s="231"/>
      <c r="D441" s="231"/>
      <c r="E441" s="231"/>
      <c r="F441" s="255">
        <f>SUM(F438:F440)</f>
        <v>0</v>
      </c>
      <c r="G441" s="256"/>
      <c r="H441" s="255">
        <f>SUM(H438:H440)</f>
        <v>0</v>
      </c>
    </row>
    <row r="442" spans="1:8">
      <c r="B442" s="270"/>
      <c r="C442" s="235"/>
      <c r="D442" s="235"/>
      <c r="E442" s="235"/>
      <c r="F442" s="269"/>
      <c r="G442" s="235"/>
      <c r="H442" s="269"/>
    </row>
    <row r="443" spans="1:8">
      <c r="B443" s="270"/>
      <c r="C443" s="235"/>
      <c r="D443" s="235"/>
      <c r="E443" s="235"/>
      <c r="F443" s="269"/>
      <c r="G443" s="235"/>
      <c r="H443" s="269"/>
    </row>
    <row r="444" spans="1:8">
      <c r="B444" s="270"/>
      <c r="C444" s="235"/>
      <c r="D444" s="235"/>
      <c r="E444" s="235"/>
      <c r="F444" s="269"/>
      <c r="G444" s="235"/>
      <c r="H444" s="269"/>
    </row>
    <row r="445" spans="1:8">
      <c r="A445" s="254"/>
      <c r="B445" s="268" t="s">
        <v>3712</v>
      </c>
      <c r="C445" s="253"/>
      <c r="D445" s="253"/>
      <c r="E445" s="338" t="s">
        <v>3688</v>
      </c>
      <c r="F445" s="338"/>
      <c r="G445" s="338" t="s">
        <v>3687</v>
      </c>
      <c r="H445" s="338"/>
    </row>
    <row r="446" spans="1:8">
      <c r="A446" s="252" t="s">
        <v>3686</v>
      </c>
      <c r="B446" s="267" t="s">
        <v>3685</v>
      </c>
      <c r="C446" s="250" t="s">
        <v>3700</v>
      </c>
      <c r="D446" s="249" t="s">
        <v>3699</v>
      </c>
      <c r="E446" s="250" t="s">
        <v>3698</v>
      </c>
      <c r="F446" s="249" t="s">
        <v>3684</v>
      </c>
      <c r="G446" s="250" t="s">
        <v>3698</v>
      </c>
      <c r="H446" s="249" t="s">
        <v>3684</v>
      </c>
    </row>
    <row r="447" spans="1:8">
      <c r="A447" s="248">
        <f>(SUM(A441,1))</f>
        <v>375</v>
      </c>
      <c r="B447" s="265" t="s">
        <v>3711</v>
      </c>
      <c r="C447" s="264" t="s">
        <v>662</v>
      </c>
      <c r="D447" s="271">
        <v>85</v>
      </c>
      <c r="E447" s="259"/>
      <c r="F447" s="258" t="str">
        <f t="shared" ref="F447:F456" si="51">IF(E447="","",PRODUCT(D447,E447))</f>
        <v/>
      </c>
      <c r="G447" s="259"/>
      <c r="H447" s="258" t="str">
        <f t="shared" ref="H447:H456" si="52">IF(G447="","",PRODUCT(D447,G447))</f>
        <v/>
      </c>
    </row>
    <row r="448" spans="1:8">
      <c r="A448" s="248">
        <f t="shared" ref="A448:A460" si="53">(SUM(A447,1))</f>
        <v>376</v>
      </c>
      <c r="B448" s="265" t="s">
        <v>3710</v>
      </c>
      <c r="C448" s="264" t="s">
        <v>662</v>
      </c>
      <c r="D448" s="271">
        <v>85</v>
      </c>
      <c r="E448" s="259"/>
      <c r="F448" s="258" t="str">
        <f t="shared" si="51"/>
        <v/>
      </c>
      <c r="G448" s="259"/>
      <c r="H448" s="258" t="str">
        <f t="shared" si="52"/>
        <v/>
      </c>
    </row>
    <row r="449" spans="1:8">
      <c r="A449" s="248">
        <f t="shared" si="53"/>
        <v>377</v>
      </c>
      <c r="B449" s="265" t="s">
        <v>3709</v>
      </c>
      <c r="C449" s="264" t="s">
        <v>662</v>
      </c>
      <c r="D449" s="271">
        <v>85</v>
      </c>
      <c r="E449" s="259"/>
      <c r="F449" s="258" t="str">
        <f t="shared" si="51"/>
        <v/>
      </c>
      <c r="G449" s="259"/>
      <c r="H449" s="258" t="str">
        <f t="shared" si="52"/>
        <v/>
      </c>
    </row>
    <row r="450" spans="1:8" ht="25.2">
      <c r="A450" s="248">
        <f t="shared" si="53"/>
        <v>378</v>
      </c>
      <c r="B450" s="273" t="s">
        <v>3708</v>
      </c>
      <c r="C450" s="264" t="s">
        <v>662</v>
      </c>
      <c r="D450" s="271">
        <v>2</v>
      </c>
      <c r="E450" s="259"/>
      <c r="F450" s="258" t="str">
        <f t="shared" si="51"/>
        <v/>
      </c>
      <c r="G450" s="259"/>
      <c r="H450" s="258" t="str">
        <f t="shared" si="52"/>
        <v/>
      </c>
    </row>
    <row r="451" spans="1:8" ht="25.2">
      <c r="A451" s="248">
        <f t="shared" si="53"/>
        <v>379</v>
      </c>
      <c r="B451" s="273" t="s">
        <v>3707</v>
      </c>
      <c r="C451" s="264" t="s">
        <v>662</v>
      </c>
      <c r="D451" s="263">
        <v>1</v>
      </c>
      <c r="E451" s="259"/>
      <c r="F451" s="258" t="str">
        <f t="shared" si="51"/>
        <v/>
      </c>
      <c r="G451" s="259"/>
      <c r="H451" s="258" t="str">
        <f t="shared" si="52"/>
        <v/>
      </c>
    </row>
    <row r="452" spans="1:8" ht="16.8">
      <c r="A452" s="248">
        <f t="shared" si="53"/>
        <v>380</v>
      </c>
      <c r="B452" s="273" t="s">
        <v>3706</v>
      </c>
      <c r="C452" s="264" t="s">
        <v>662</v>
      </c>
      <c r="D452" s="271">
        <v>2</v>
      </c>
      <c r="E452" s="259"/>
      <c r="F452" s="258" t="str">
        <f t="shared" si="51"/>
        <v/>
      </c>
      <c r="G452" s="259"/>
      <c r="H452" s="258" t="str">
        <f t="shared" si="52"/>
        <v/>
      </c>
    </row>
    <row r="453" spans="1:8" ht="16.8">
      <c r="A453" s="248">
        <f t="shared" si="53"/>
        <v>381</v>
      </c>
      <c r="B453" s="273" t="s">
        <v>3705</v>
      </c>
      <c r="C453" s="264" t="s">
        <v>662</v>
      </c>
      <c r="D453" s="263">
        <v>1</v>
      </c>
      <c r="E453" s="259"/>
      <c r="F453" s="258" t="str">
        <f t="shared" si="51"/>
        <v/>
      </c>
      <c r="G453" s="259"/>
      <c r="H453" s="258" t="str">
        <f t="shared" si="52"/>
        <v/>
      </c>
    </row>
    <row r="454" spans="1:8" ht="16.8">
      <c r="A454" s="248">
        <f t="shared" si="53"/>
        <v>382</v>
      </c>
      <c r="B454" s="273" t="s">
        <v>3704</v>
      </c>
      <c r="C454" s="264" t="s">
        <v>662</v>
      </c>
      <c r="D454" s="271">
        <v>3</v>
      </c>
      <c r="E454" s="259"/>
      <c r="F454" s="258" t="str">
        <f t="shared" si="51"/>
        <v/>
      </c>
      <c r="G454" s="259"/>
      <c r="H454" s="258" t="str">
        <f t="shared" si="52"/>
        <v/>
      </c>
    </row>
    <row r="455" spans="1:8">
      <c r="A455" s="248">
        <f t="shared" si="53"/>
        <v>383</v>
      </c>
      <c r="B455" s="272" t="s">
        <v>3703</v>
      </c>
      <c r="C455" s="264" t="s">
        <v>662</v>
      </c>
      <c r="D455" s="263">
        <v>1</v>
      </c>
      <c r="E455" s="259"/>
      <c r="F455" s="258" t="str">
        <f t="shared" si="51"/>
        <v/>
      </c>
      <c r="G455" s="259"/>
      <c r="H455" s="258" t="str">
        <f t="shared" si="52"/>
        <v/>
      </c>
    </row>
    <row r="456" spans="1:8" ht="16.8">
      <c r="A456" s="248">
        <f t="shared" si="53"/>
        <v>384</v>
      </c>
      <c r="B456" s="272" t="s">
        <v>3702</v>
      </c>
      <c r="C456" s="264" t="s">
        <v>2841</v>
      </c>
      <c r="D456" s="271">
        <v>20</v>
      </c>
      <c r="E456" s="259"/>
      <c r="F456" s="258" t="str">
        <f t="shared" si="51"/>
        <v/>
      </c>
      <c r="G456" s="259"/>
      <c r="H456" s="258" t="str">
        <f t="shared" si="52"/>
        <v/>
      </c>
    </row>
    <row r="457" spans="1:8">
      <c r="A457" s="244">
        <f t="shared" si="53"/>
        <v>385</v>
      </c>
      <c r="B457" s="241"/>
      <c r="C457" s="243"/>
      <c r="D457" s="243"/>
      <c r="E457" s="243"/>
      <c r="F457" s="242">
        <f>SUM(F447:F456)</f>
        <v>0</v>
      </c>
      <c r="G457" s="241"/>
      <c r="H457" s="242">
        <f>SUM(H447:H456)</f>
        <v>0</v>
      </c>
    </row>
    <row r="458" spans="1:8">
      <c r="A458" s="239">
        <f t="shared" si="53"/>
        <v>386</v>
      </c>
      <c r="B458" s="238" t="s">
        <v>3691</v>
      </c>
      <c r="C458" s="235"/>
      <c r="D458" s="237">
        <v>1</v>
      </c>
      <c r="E458" s="235" t="s">
        <v>788</v>
      </c>
      <c r="F458" s="257">
        <f>ROUND(F457*D458*0.01,1)</f>
        <v>0</v>
      </c>
      <c r="G458" s="235"/>
      <c r="H458" s="234"/>
    </row>
    <row r="459" spans="1:8">
      <c r="A459" s="239">
        <f t="shared" si="53"/>
        <v>387</v>
      </c>
      <c r="B459" s="238" t="s">
        <v>3690</v>
      </c>
      <c r="C459" s="235"/>
      <c r="D459" s="237">
        <v>6</v>
      </c>
      <c r="E459" s="235" t="s">
        <v>788</v>
      </c>
      <c r="F459" s="236"/>
      <c r="G459" s="235"/>
      <c r="H459" s="257">
        <f>ROUND(H457*D459*0.01,1)</f>
        <v>0</v>
      </c>
    </row>
    <row r="460" spans="1:8">
      <c r="A460" s="233">
        <f t="shared" si="53"/>
        <v>388</v>
      </c>
      <c r="B460" s="232" t="s">
        <v>3683</v>
      </c>
      <c r="C460" s="231"/>
      <c r="D460" s="231"/>
      <c r="E460" s="231"/>
      <c r="F460" s="255">
        <f>SUM(F457:F459)</f>
        <v>0</v>
      </c>
      <c r="G460" s="256"/>
      <c r="H460" s="255">
        <f>SUM(H457:H459)</f>
        <v>0</v>
      </c>
    </row>
    <row r="461" spans="1:8">
      <c r="B461" s="270"/>
      <c r="C461" s="235"/>
      <c r="D461" s="235"/>
      <c r="E461" s="235"/>
      <c r="F461" s="269"/>
      <c r="G461" s="235"/>
      <c r="H461" s="269"/>
    </row>
    <row r="462" spans="1:8">
      <c r="B462" s="270"/>
      <c r="C462" s="235"/>
      <c r="D462" s="235"/>
      <c r="E462" s="235"/>
      <c r="F462" s="269"/>
      <c r="G462" s="235"/>
      <c r="H462" s="269"/>
    </row>
    <row r="464" spans="1:8">
      <c r="B464" s="268" t="s">
        <v>3701</v>
      </c>
      <c r="C464" s="253"/>
      <c r="D464" s="253"/>
      <c r="E464" s="338" t="s">
        <v>3688</v>
      </c>
      <c r="F464" s="338"/>
      <c r="G464" s="338" t="s">
        <v>3687</v>
      </c>
      <c r="H464" s="338"/>
    </row>
    <row r="465" spans="1:8">
      <c r="A465" s="252" t="s">
        <v>3686</v>
      </c>
      <c r="B465" s="267" t="s">
        <v>3685</v>
      </c>
      <c r="C465" s="250" t="s">
        <v>3700</v>
      </c>
      <c r="D465" s="249" t="s">
        <v>3699</v>
      </c>
      <c r="E465" s="250" t="s">
        <v>3698</v>
      </c>
      <c r="F465" s="249" t="s">
        <v>3684</v>
      </c>
      <c r="G465" s="250" t="s">
        <v>3698</v>
      </c>
      <c r="H465" s="249" t="s">
        <v>3684</v>
      </c>
    </row>
    <row r="466" spans="1:8">
      <c r="A466" s="248">
        <f>(SUM(A460,1))</f>
        <v>389</v>
      </c>
      <c r="B466" s="266" t="s">
        <v>3697</v>
      </c>
      <c r="C466" s="261" t="s">
        <v>3692</v>
      </c>
      <c r="D466" s="260">
        <v>1</v>
      </c>
      <c r="E466" s="259"/>
      <c r="F466" s="258" t="str">
        <f>IF(E466="","",PRODUCT(D466,E466))</f>
        <v/>
      </c>
      <c r="G466" s="259"/>
      <c r="H466" s="258" t="str">
        <f>IF(G466="","",PRODUCT(D466,G466))</f>
        <v/>
      </c>
    </row>
    <row r="467" spans="1:8">
      <c r="A467" s="248">
        <f t="shared" ref="A467:A474" si="54">(SUM(A466,1))</f>
        <v>390</v>
      </c>
      <c r="B467" s="266" t="s">
        <v>3696</v>
      </c>
      <c r="C467" s="261" t="s">
        <v>2841</v>
      </c>
      <c r="D467" s="260">
        <v>120</v>
      </c>
      <c r="E467" s="259"/>
      <c r="F467" s="258" t="str">
        <f>IF(E467="","",PRODUCT(D467,E467))</f>
        <v/>
      </c>
      <c r="G467" s="259"/>
      <c r="H467" s="258" t="str">
        <f>IF(G467="","",PRODUCT(D467,G467))</f>
        <v/>
      </c>
    </row>
    <row r="468" spans="1:8" ht="25.2">
      <c r="A468" s="248">
        <f t="shared" si="54"/>
        <v>391</v>
      </c>
      <c r="B468" s="266" t="s">
        <v>3695</v>
      </c>
      <c r="C468" s="261" t="s">
        <v>2841</v>
      </c>
      <c r="D468" s="260">
        <v>60</v>
      </c>
      <c r="E468" s="259"/>
      <c r="F468" s="258" t="str">
        <f>IF(E468="","",PRODUCT(D468,E468))</f>
        <v/>
      </c>
      <c r="G468" s="259"/>
      <c r="H468" s="258" t="str">
        <f>IF(G468="","",PRODUCT(D468,G468))</f>
        <v/>
      </c>
    </row>
    <row r="469" spans="1:8">
      <c r="A469" s="248">
        <f t="shared" si="54"/>
        <v>392</v>
      </c>
      <c r="B469" s="265" t="s">
        <v>3694</v>
      </c>
      <c r="C469" s="264" t="s">
        <v>3692</v>
      </c>
      <c r="D469" s="263">
        <v>1</v>
      </c>
      <c r="E469" s="259"/>
      <c r="F469" s="258" t="str">
        <f>IF(E469="","",PRODUCT(D469,E469))</f>
        <v/>
      </c>
      <c r="G469" s="259"/>
      <c r="H469" s="258" t="str">
        <f>IF(G469="","",PRODUCT(D469,G469))</f>
        <v/>
      </c>
    </row>
    <row r="470" spans="1:8">
      <c r="A470" s="248">
        <f t="shared" si="54"/>
        <v>393</v>
      </c>
      <c r="B470" s="262" t="s">
        <v>3693</v>
      </c>
      <c r="C470" s="261" t="s">
        <v>3692</v>
      </c>
      <c r="D470" s="260">
        <v>1</v>
      </c>
      <c r="E470" s="259"/>
      <c r="F470" s="258" t="str">
        <f>IF(E470="","",PRODUCT(D470,E470))</f>
        <v/>
      </c>
      <c r="G470" s="259"/>
      <c r="H470" s="258" t="str">
        <f>IF(G470="","",PRODUCT(D470,G470))</f>
        <v/>
      </c>
    </row>
    <row r="471" spans="1:8">
      <c r="A471" s="244">
        <f t="shared" si="54"/>
        <v>394</v>
      </c>
      <c r="B471" s="241"/>
      <c r="C471" s="243"/>
      <c r="D471" s="243"/>
      <c r="E471" s="243"/>
      <c r="F471" s="242">
        <f>SUM(F466:F470)</f>
        <v>0</v>
      </c>
      <c r="G471" s="241"/>
      <c r="H471" s="242">
        <f>SUM(H466:H470)</f>
        <v>0</v>
      </c>
    </row>
    <row r="472" spans="1:8">
      <c r="A472" s="239">
        <f t="shared" si="54"/>
        <v>395</v>
      </c>
      <c r="B472" s="238" t="s">
        <v>3691</v>
      </c>
      <c r="C472" s="235"/>
      <c r="D472" s="237">
        <v>0</v>
      </c>
      <c r="E472" s="235" t="s">
        <v>788</v>
      </c>
      <c r="F472" s="257">
        <f>ROUND(F471*D472*0.01,1)</f>
        <v>0</v>
      </c>
      <c r="G472" s="235"/>
      <c r="H472" s="234"/>
    </row>
    <row r="473" spans="1:8">
      <c r="A473" s="239">
        <f t="shared" si="54"/>
        <v>396</v>
      </c>
      <c r="B473" s="238" t="s">
        <v>3690</v>
      </c>
      <c r="C473" s="235"/>
      <c r="D473" s="237">
        <v>0</v>
      </c>
      <c r="E473" s="235" t="s">
        <v>788</v>
      </c>
      <c r="F473" s="236"/>
      <c r="G473" s="235"/>
      <c r="H473" s="257">
        <f>ROUND(H471*D473*0.01,1)</f>
        <v>0</v>
      </c>
    </row>
    <row r="474" spans="1:8">
      <c r="A474" s="233">
        <f t="shared" si="54"/>
        <v>397</v>
      </c>
      <c r="B474" s="232" t="s">
        <v>3683</v>
      </c>
      <c r="C474" s="231"/>
      <c r="D474" s="231"/>
      <c r="E474" s="231"/>
      <c r="F474" s="255">
        <f>SUM(F471:F473)</f>
        <v>0</v>
      </c>
      <c r="G474" s="256"/>
      <c r="H474" s="255">
        <f>SUM(H471:H473)</f>
        <v>0</v>
      </c>
    </row>
    <row r="486" spans="1:8" ht="13.8" thickBot="1">
      <c r="A486" s="219"/>
      <c r="B486" s="219"/>
      <c r="C486" s="219"/>
      <c r="D486" s="219"/>
      <c r="E486" s="219"/>
      <c r="F486" s="219"/>
      <c r="G486" s="219"/>
      <c r="H486" s="219"/>
    </row>
    <row r="487" spans="1:8" ht="13.8" thickTop="1"/>
    <row r="488" spans="1:8">
      <c r="B488" s="254" t="s">
        <v>3689</v>
      </c>
      <c r="C488" s="253"/>
      <c r="D488" s="253"/>
      <c r="E488" s="338" t="s">
        <v>3688</v>
      </c>
      <c r="F488" s="338"/>
      <c r="G488" s="338" t="s">
        <v>3687</v>
      </c>
      <c r="H488" s="338"/>
    </row>
    <row r="489" spans="1:8">
      <c r="A489" s="252" t="s">
        <v>3686</v>
      </c>
      <c r="B489" s="339" t="s">
        <v>3685</v>
      </c>
      <c r="C489" s="340"/>
      <c r="D489" s="341"/>
      <c r="E489" s="251"/>
      <c r="F489" s="249" t="s">
        <v>3684</v>
      </c>
      <c r="G489" s="250"/>
      <c r="H489" s="249" t="s">
        <v>3684</v>
      </c>
    </row>
    <row r="490" spans="1:8">
      <c r="A490" s="248">
        <f>(SUM(A474,1))</f>
        <v>398</v>
      </c>
      <c r="B490" s="247" t="str">
        <f>B1</f>
        <v>1. Elektroinstalace - silnoproudá</v>
      </c>
      <c r="C490" s="246"/>
      <c r="D490" s="245">
        <v>21</v>
      </c>
      <c r="E490" s="342">
        <f>F77</f>
        <v>0</v>
      </c>
      <c r="F490" s="343"/>
      <c r="G490" s="342">
        <f>H77</f>
        <v>0</v>
      </c>
      <c r="H490" s="343"/>
    </row>
    <row r="491" spans="1:8">
      <c r="A491" s="248">
        <f t="shared" ref="A491:A505" si="55">(SUM(A490,1))</f>
        <v>399</v>
      </c>
      <c r="B491" s="247" t="str">
        <f>B81</f>
        <v>2. Elektroinstalace -  napojení NN, rozváděčů, měření, venkovní obvody</v>
      </c>
      <c r="C491" s="246"/>
      <c r="D491" s="245">
        <v>21</v>
      </c>
      <c r="E491" s="342">
        <f>F102</f>
        <v>0</v>
      </c>
      <c r="F491" s="343"/>
      <c r="G491" s="342">
        <f>H102</f>
        <v>0</v>
      </c>
      <c r="H491" s="343"/>
    </row>
    <row r="492" spans="1:8">
      <c r="A492" s="248">
        <f t="shared" si="55"/>
        <v>400</v>
      </c>
      <c r="B492" s="247" t="str">
        <f>B106</f>
        <v>3. Rozváděč RHA</v>
      </c>
      <c r="C492" s="246"/>
      <c r="D492" s="245">
        <v>21</v>
      </c>
      <c r="E492" s="342">
        <f>F134</f>
        <v>0</v>
      </c>
      <c r="F492" s="343"/>
      <c r="G492" s="342">
        <f>H134</f>
        <v>0</v>
      </c>
      <c r="H492" s="343"/>
    </row>
    <row r="493" spans="1:8">
      <c r="A493" s="248">
        <f t="shared" si="55"/>
        <v>401</v>
      </c>
      <c r="B493" s="247" t="str">
        <f>B138</f>
        <v>4. Rozváděč RA11</v>
      </c>
      <c r="C493" s="246"/>
      <c r="D493" s="245">
        <v>21</v>
      </c>
      <c r="E493" s="342">
        <f>F157</f>
        <v>0</v>
      </c>
      <c r="F493" s="343"/>
      <c r="G493" s="342">
        <f>H157</f>
        <v>0</v>
      </c>
      <c r="H493" s="343"/>
    </row>
    <row r="494" spans="1:8">
      <c r="A494" s="248">
        <f t="shared" si="55"/>
        <v>402</v>
      </c>
      <c r="B494" s="247" t="str">
        <f>B161</f>
        <v>5. Rozváděč RA21</v>
      </c>
      <c r="C494" s="246"/>
      <c r="D494" s="245">
        <v>21</v>
      </c>
      <c r="E494" s="342">
        <f>F178</f>
        <v>0</v>
      </c>
      <c r="F494" s="343"/>
      <c r="G494" s="342">
        <f>H178</f>
        <v>0</v>
      </c>
      <c r="H494" s="343"/>
    </row>
    <row r="495" spans="1:8">
      <c r="A495" s="248">
        <f t="shared" si="55"/>
        <v>403</v>
      </c>
      <c r="B495" s="247" t="str">
        <f>B182</f>
        <v>6. Rozváděč RA22</v>
      </c>
      <c r="C495" s="246"/>
      <c r="D495" s="245">
        <v>21</v>
      </c>
      <c r="E495" s="342">
        <f>F200</f>
        <v>0</v>
      </c>
      <c r="F495" s="343"/>
      <c r="G495" s="342">
        <f>H200</f>
        <v>0</v>
      </c>
      <c r="H495" s="343"/>
    </row>
    <row r="496" spans="1:8">
      <c r="A496" s="248">
        <f t="shared" si="55"/>
        <v>404</v>
      </c>
      <c r="B496" s="247" t="str">
        <f>B204</f>
        <v>7. Rozváděč RTC</v>
      </c>
      <c r="C496" s="246"/>
      <c r="D496" s="245">
        <v>21</v>
      </c>
      <c r="E496" s="342">
        <f>F222</f>
        <v>0</v>
      </c>
      <c r="F496" s="343"/>
      <c r="G496" s="342">
        <f>H222</f>
        <v>0</v>
      </c>
      <c r="H496" s="343"/>
    </row>
    <row r="497" spans="1:8">
      <c r="A497" s="248">
        <f t="shared" si="55"/>
        <v>405</v>
      </c>
      <c r="B497" s="247" t="str">
        <f>B226</f>
        <v>8. Rozváděč RFVE-A</v>
      </c>
      <c r="C497" s="246"/>
      <c r="D497" s="245">
        <v>21</v>
      </c>
      <c r="E497" s="342">
        <f>F242</f>
        <v>0</v>
      </c>
      <c r="F497" s="343"/>
      <c r="G497" s="342">
        <f>H242</f>
        <v>0</v>
      </c>
      <c r="H497" s="343"/>
    </row>
    <row r="498" spans="1:8">
      <c r="A498" s="248">
        <f t="shared" si="55"/>
        <v>406</v>
      </c>
      <c r="B498" s="247" t="str">
        <f>B246</f>
        <v>9. Svítidla vč. zdrojů a předřadníků</v>
      </c>
      <c r="C498" s="246"/>
      <c r="D498" s="245">
        <v>21</v>
      </c>
      <c r="E498" s="342">
        <f>F271</f>
        <v>0</v>
      </c>
      <c r="F498" s="343"/>
      <c r="G498" s="342">
        <f>H271</f>
        <v>0</v>
      </c>
      <c r="H498" s="343"/>
    </row>
    <row r="499" spans="1:8">
      <c r="A499" s="248">
        <f t="shared" si="55"/>
        <v>407</v>
      </c>
      <c r="B499" s="247" t="str">
        <f>B275</f>
        <v>10. Hromosvody a uzemnění</v>
      </c>
      <c r="C499" s="246"/>
      <c r="D499" s="245">
        <v>21</v>
      </c>
      <c r="E499" s="342">
        <f>F301</f>
        <v>0</v>
      </c>
      <c r="F499" s="343"/>
      <c r="G499" s="342">
        <f>H301</f>
        <v>0</v>
      </c>
      <c r="H499" s="343"/>
    </row>
    <row r="500" spans="1:8">
      <c r="A500" s="248">
        <f t="shared" si="55"/>
        <v>408</v>
      </c>
      <c r="B500" s="247" t="str">
        <f>B305</f>
        <v>11. Strukturovaná kabeláž, telekomunikace, A/V, Domovní telefon</v>
      </c>
      <c r="C500" s="246"/>
      <c r="D500" s="245">
        <v>21</v>
      </c>
      <c r="E500" s="342">
        <f>F364</f>
        <v>0</v>
      </c>
      <c r="F500" s="343"/>
      <c r="G500" s="342">
        <f>H364</f>
        <v>0</v>
      </c>
      <c r="H500" s="343"/>
    </row>
    <row r="501" spans="1:8">
      <c r="A501" s="248">
        <f t="shared" si="55"/>
        <v>409</v>
      </c>
      <c r="B501" s="247" t="str">
        <f>B368</f>
        <v>12. SE-PA - Sestra - pacient</v>
      </c>
      <c r="C501" s="246"/>
      <c r="D501" s="245">
        <v>21</v>
      </c>
      <c r="E501" s="342">
        <f>F398</f>
        <v>0</v>
      </c>
      <c r="F501" s="343"/>
      <c r="G501" s="342">
        <f>H398</f>
        <v>0</v>
      </c>
      <c r="H501" s="343"/>
    </row>
    <row r="502" spans="1:8">
      <c r="A502" s="248">
        <f t="shared" si="55"/>
        <v>410</v>
      </c>
      <c r="B502" s="247" t="str">
        <f>B402</f>
        <v>13. Satelitní a televizní systém</v>
      </c>
      <c r="C502" s="246"/>
      <c r="D502" s="245">
        <v>21</v>
      </c>
      <c r="E502" s="342">
        <f>F422</f>
        <v>0</v>
      </c>
      <c r="F502" s="343"/>
      <c r="G502" s="342">
        <f>H422</f>
        <v>0</v>
      </c>
      <c r="H502" s="343"/>
    </row>
    <row r="503" spans="1:8">
      <c r="A503" s="248">
        <f t="shared" si="55"/>
        <v>411</v>
      </c>
      <c r="B503" s="247" t="str">
        <f>B426</f>
        <v>14. PZTS (EZS) - požární detekce</v>
      </c>
      <c r="C503" s="246"/>
      <c r="D503" s="245">
        <v>21</v>
      </c>
      <c r="E503" s="342">
        <f>F441</f>
        <v>0</v>
      </c>
      <c r="F503" s="343"/>
      <c r="G503" s="342">
        <f>H441</f>
        <v>0</v>
      </c>
      <c r="H503" s="343"/>
    </row>
    <row r="504" spans="1:8">
      <c r="A504" s="248">
        <f t="shared" si="55"/>
        <v>412</v>
      </c>
      <c r="B504" s="247" t="str">
        <f>B445</f>
        <v>15. Dodávky technologie FVE</v>
      </c>
      <c r="C504" s="246"/>
      <c r="D504" s="245">
        <v>21</v>
      </c>
      <c r="E504" s="342">
        <f>F460</f>
        <v>0</v>
      </c>
      <c r="F504" s="343"/>
      <c r="G504" s="342">
        <f>H460</f>
        <v>0</v>
      </c>
      <c r="H504" s="343"/>
    </row>
    <row r="505" spans="1:8">
      <c r="A505" s="248">
        <f t="shared" si="55"/>
        <v>413</v>
      </c>
      <c r="B505" s="247" t="str">
        <f>B464</f>
        <v>16. HZS, PD, revize</v>
      </c>
      <c r="C505" s="246"/>
      <c r="D505" s="245">
        <v>21</v>
      </c>
      <c r="E505" s="342">
        <f>F474</f>
        <v>0</v>
      </c>
      <c r="F505" s="343"/>
      <c r="G505" s="342">
        <f>H474</f>
        <v>0</v>
      </c>
      <c r="H505" s="343"/>
    </row>
    <row r="506" spans="1:8">
      <c r="A506" s="244"/>
      <c r="B506" s="241"/>
      <c r="C506" s="243"/>
      <c r="D506" s="243"/>
      <c r="E506" s="243"/>
      <c r="F506" s="242"/>
      <c r="G506" s="241"/>
      <c r="H506" s="240"/>
    </row>
    <row r="507" spans="1:8">
      <c r="A507" s="239"/>
      <c r="B507" s="238"/>
      <c r="C507" s="235"/>
      <c r="D507" s="237"/>
      <c r="E507" s="235"/>
      <c r="F507" s="236"/>
      <c r="G507" s="235"/>
      <c r="H507" s="234"/>
    </row>
    <row r="508" spans="1:8">
      <c r="A508" s="233">
        <f>(SUM(A505,1))</f>
        <v>414</v>
      </c>
      <c r="B508" s="232" t="s">
        <v>3683</v>
      </c>
      <c r="C508" s="231"/>
      <c r="D508" s="231"/>
      <c r="E508" s="345">
        <f>SUM(E490:F505)</f>
        <v>0</v>
      </c>
      <c r="F508" s="346"/>
      <c r="G508" s="347">
        <f>SUM(G490:H505)</f>
        <v>0</v>
      </c>
      <c r="H508" s="346"/>
    </row>
    <row r="511" spans="1:8">
      <c r="A511" s="223">
        <f>(SUM(A508,1))</f>
        <v>415</v>
      </c>
      <c r="B511" s="230" t="s">
        <v>3682</v>
      </c>
      <c r="C511" s="230"/>
      <c r="D511" s="230"/>
      <c r="E511" s="348">
        <f>SUM(E508:H508)</f>
        <v>0</v>
      </c>
      <c r="F511" s="348"/>
      <c r="G511" s="229" t="s">
        <v>3681</v>
      </c>
    </row>
    <row r="512" spans="1:8">
      <c r="B512" s="228"/>
    </row>
    <row r="514" spans="1:8">
      <c r="B514" s="227">
        <f>E514+G514</f>
        <v>0</v>
      </c>
      <c r="C514" s="225"/>
      <c r="D514" s="224">
        <v>15</v>
      </c>
      <c r="E514" s="349">
        <f>SUM(SUMIF(D490:D505,D514,E490:E505),SUMIF(D490:D505,D514,G490:G505))</f>
        <v>0</v>
      </c>
      <c r="F514" s="349"/>
      <c r="G514" s="350">
        <f>CEILING(E514*D514/100,0.1)</f>
        <v>0</v>
      </c>
      <c r="H514" s="351"/>
    </row>
    <row r="515" spans="1:8">
      <c r="B515" s="226">
        <f>E515+G515</f>
        <v>0</v>
      </c>
      <c r="C515" s="225"/>
      <c r="D515" s="224">
        <v>21</v>
      </c>
      <c r="E515" s="349">
        <f>SUM(SUMIF(D490:D505,D515,E490:E505),SUMIF(D490:D505,D515,G490:G505))</f>
        <v>0</v>
      </c>
      <c r="F515" s="349"/>
      <c r="G515" s="350">
        <f>CEILING(E515*D515/100,0.1)</f>
        <v>0</v>
      </c>
      <c r="H515" s="351"/>
    </row>
    <row r="518" spans="1:8">
      <c r="A518" s="223">
        <f>(SUM(A511,1))</f>
        <v>416</v>
      </c>
      <c r="B518" s="222" t="s">
        <v>3680</v>
      </c>
      <c r="E518" s="344">
        <f>SUM(B514:B515)</f>
        <v>0</v>
      </c>
      <c r="F518" s="344"/>
      <c r="G518" s="221" t="s">
        <v>3679</v>
      </c>
    </row>
    <row r="519" spans="1:8" ht="13.8" thickBot="1">
      <c r="A519" s="219"/>
      <c r="B519" s="220"/>
      <c r="C519" s="219"/>
      <c r="D519" s="219"/>
      <c r="E519" s="219"/>
      <c r="F519" s="219"/>
      <c r="G519" s="219"/>
      <c r="H519" s="219"/>
    </row>
    <row r="520" spans="1:8" ht="13.8" thickTop="1"/>
  </sheetData>
  <mergeCells count="75">
    <mergeCell ref="E518:F518"/>
    <mergeCell ref="E508:F508"/>
    <mergeCell ref="G508:H508"/>
    <mergeCell ref="E511:F511"/>
    <mergeCell ref="E514:F514"/>
    <mergeCell ref="G514:H514"/>
    <mergeCell ref="E515:F515"/>
    <mergeCell ref="G515:H515"/>
    <mergeCell ref="E503:F503"/>
    <mergeCell ref="G503:H503"/>
    <mergeCell ref="E504:F504"/>
    <mergeCell ref="G504:H504"/>
    <mergeCell ref="E505:F505"/>
    <mergeCell ref="G505:H505"/>
    <mergeCell ref="E500:F500"/>
    <mergeCell ref="G500:H500"/>
    <mergeCell ref="E501:F501"/>
    <mergeCell ref="G501:H501"/>
    <mergeCell ref="E502:F502"/>
    <mergeCell ref="G502:H502"/>
    <mergeCell ref="E497:F497"/>
    <mergeCell ref="G497:H497"/>
    <mergeCell ref="E498:F498"/>
    <mergeCell ref="G498:H498"/>
    <mergeCell ref="E499:F499"/>
    <mergeCell ref="G499:H499"/>
    <mergeCell ref="E494:F494"/>
    <mergeCell ref="G494:H494"/>
    <mergeCell ref="E495:F495"/>
    <mergeCell ref="G495:H495"/>
    <mergeCell ref="E496:F496"/>
    <mergeCell ref="G496:H496"/>
    <mergeCell ref="B489:D489"/>
    <mergeCell ref="E491:F491"/>
    <mergeCell ref="G491:H491"/>
    <mergeCell ref="E493:F493"/>
    <mergeCell ref="G493:H493"/>
    <mergeCell ref="E492:F492"/>
    <mergeCell ref="G492:H492"/>
    <mergeCell ref="E490:F490"/>
    <mergeCell ref="G490:H490"/>
    <mergeCell ref="E464:F464"/>
    <mergeCell ref="G464:H464"/>
    <mergeCell ref="E488:F488"/>
    <mergeCell ref="G488:H488"/>
    <mergeCell ref="E275:F275"/>
    <mergeCell ref="G275:H275"/>
    <mergeCell ref="E305:F305"/>
    <mergeCell ref="G305:H305"/>
    <mergeCell ref="E368:F368"/>
    <mergeCell ref="G368:H368"/>
    <mergeCell ref="E402:F402"/>
    <mergeCell ref="G402:H402"/>
    <mergeCell ref="E426:F426"/>
    <mergeCell ref="G426:H426"/>
    <mergeCell ref="E445:F445"/>
    <mergeCell ref="G445:H445"/>
    <mergeCell ref="E204:F204"/>
    <mergeCell ref="G204:H204"/>
    <mergeCell ref="E226:F226"/>
    <mergeCell ref="G226:H226"/>
    <mergeCell ref="E246:F246"/>
    <mergeCell ref="G246:H246"/>
    <mergeCell ref="E138:F138"/>
    <mergeCell ref="G138:H138"/>
    <mergeCell ref="E161:F161"/>
    <mergeCell ref="G161:H161"/>
    <mergeCell ref="E182:F182"/>
    <mergeCell ref="G182:H182"/>
    <mergeCell ref="E1:F1"/>
    <mergeCell ref="G1:H1"/>
    <mergeCell ref="E81:F81"/>
    <mergeCell ref="G81:H81"/>
    <mergeCell ref="E106:F106"/>
    <mergeCell ref="G106:H106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8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1704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05"/>
      <c r="G18" s="305"/>
      <c r="H18" s="305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ROUND(J144,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ROUND((SUM(BE144:BE688)),  2)</f>
        <v>0</v>
      </c>
      <c r="I33" s="92">
        <v>0.21</v>
      </c>
      <c r="J33" s="91">
        <f>ROUND(((SUM(BE144:BE688))*I33),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ROUND((SUM(BF144:BF688)),  2)</f>
        <v>0</v>
      </c>
      <c r="I34" s="92">
        <v>0.15</v>
      </c>
      <c r="J34" s="91">
        <f>ROUND(((SUM(BF144:BF688))*I34),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ROUND((SUM(BG144:BG688)),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ROUND((SUM(BH144:BH688)),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ROUND((SUM(BI144:BI688)),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JC-B - SO 02 - Objekt B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J144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J145</f>
        <v>0</v>
      </c>
      <c r="L97" s="104"/>
    </row>
    <row r="98" spans="2:12" s="9" customFormat="1" ht="19.95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J146</f>
        <v>0</v>
      </c>
      <c r="L98" s="108"/>
    </row>
    <row r="99" spans="2:12" s="9" customFormat="1" ht="19.95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J187</f>
        <v>0</v>
      </c>
      <c r="L99" s="108"/>
    </row>
    <row r="100" spans="2:12" s="9" customFormat="1" ht="19.95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J219</f>
        <v>0</v>
      </c>
      <c r="L100" s="108"/>
    </row>
    <row r="101" spans="2:12" s="9" customFormat="1" ht="19.95" customHeight="1">
      <c r="B101" s="108"/>
      <c r="D101" s="109" t="s">
        <v>115</v>
      </c>
      <c r="E101" s="110"/>
      <c r="F101" s="110"/>
      <c r="G101" s="110"/>
      <c r="H101" s="110"/>
      <c r="I101" s="110"/>
      <c r="J101" s="111">
        <f>J247</f>
        <v>0</v>
      </c>
      <c r="L101" s="108"/>
    </row>
    <row r="102" spans="2:12" s="9" customFormat="1" ht="19.95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J280</f>
        <v>0</v>
      </c>
      <c r="L102" s="108"/>
    </row>
    <row r="103" spans="2:12" s="9" customFormat="1" ht="19.95" customHeight="1">
      <c r="B103" s="108"/>
      <c r="D103" s="109" t="s">
        <v>117</v>
      </c>
      <c r="E103" s="110"/>
      <c r="F103" s="110"/>
      <c r="G103" s="110"/>
      <c r="H103" s="110"/>
      <c r="I103" s="110"/>
      <c r="J103" s="111">
        <f>J328</f>
        <v>0</v>
      </c>
      <c r="L103" s="108"/>
    </row>
    <row r="104" spans="2:12" s="9" customFormat="1" ht="19.95" customHeight="1">
      <c r="B104" s="108"/>
      <c r="D104" s="109" t="s">
        <v>118</v>
      </c>
      <c r="E104" s="110"/>
      <c r="F104" s="110"/>
      <c r="G104" s="110"/>
      <c r="H104" s="110"/>
      <c r="I104" s="110"/>
      <c r="J104" s="111">
        <f>J344</f>
        <v>0</v>
      </c>
      <c r="L104" s="108"/>
    </row>
    <row r="105" spans="2:12" s="8" customFormat="1" ht="24.9" customHeight="1">
      <c r="B105" s="104"/>
      <c r="D105" s="105" t="s">
        <v>119</v>
      </c>
      <c r="E105" s="106"/>
      <c r="F105" s="106"/>
      <c r="G105" s="106"/>
      <c r="H105" s="106"/>
      <c r="I105" s="106"/>
      <c r="J105" s="107">
        <f>J346</f>
        <v>0</v>
      </c>
      <c r="L105" s="104"/>
    </row>
    <row r="106" spans="2:12" s="9" customFormat="1" ht="19.95" customHeight="1">
      <c r="B106" s="108"/>
      <c r="D106" s="109" t="s">
        <v>120</v>
      </c>
      <c r="E106" s="110"/>
      <c r="F106" s="110"/>
      <c r="G106" s="110"/>
      <c r="H106" s="110"/>
      <c r="I106" s="110"/>
      <c r="J106" s="111">
        <f>J347</f>
        <v>0</v>
      </c>
      <c r="L106" s="108"/>
    </row>
    <row r="107" spans="2:12" s="9" customFormat="1" ht="19.95" customHeight="1">
      <c r="B107" s="108"/>
      <c r="D107" s="109" t="s">
        <v>121</v>
      </c>
      <c r="E107" s="110"/>
      <c r="F107" s="110"/>
      <c r="G107" s="110"/>
      <c r="H107" s="110"/>
      <c r="I107" s="110"/>
      <c r="J107" s="111">
        <f>J380</f>
        <v>0</v>
      </c>
      <c r="L107" s="108"/>
    </row>
    <row r="108" spans="2:12" s="9" customFormat="1" ht="19.95" customHeight="1">
      <c r="B108" s="108"/>
      <c r="D108" s="109" t="s">
        <v>122</v>
      </c>
      <c r="E108" s="110"/>
      <c r="F108" s="110"/>
      <c r="G108" s="110"/>
      <c r="H108" s="110"/>
      <c r="I108" s="110"/>
      <c r="J108" s="111">
        <f>J420</f>
        <v>0</v>
      </c>
      <c r="L108" s="108"/>
    </row>
    <row r="109" spans="2:12" s="9" customFormat="1" ht="19.95" customHeight="1">
      <c r="B109" s="108"/>
      <c r="D109" s="109" t="s">
        <v>123</v>
      </c>
      <c r="E109" s="110"/>
      <c r="F109" s="110"/>
      <c r="G109" s="110"/>
      <c r="H109" s="110"/>
      <c r="I109" s="110"/>
      <c r="J109" s="111">
        <f>J466</f>
        <v>0</v>
      </c>
      <c r="L109" s="108"/>
    </row>
    <row r="110" spans="2:12" s="9" customFormat="1" ht="19.95" customHeight="1">
      <c r="B110" s="108"/>
      <c r="D110" s="109" t="s">
        <v>124</v>
      </c>
      <c r="E110" s="110"/>
      <c r="F110" s="110"/>
      <c r="G110" s="110"/>
      <c r="H110" s="110"/>
      <c r="I110" s="110"/>
      <c r="J110" s="111">
        <f>J468</f>
        <v>0</v>
      </c>
      <c r="L110" s="108"/>
    </row>
    <row r="111" spans="2:12" s="9" customFormat="1" ht="19.95" customHeight="1">
      <c r="B111" s="108"/>
      <c r="D111" s="109" t="s">
        <v>125</v>
      </c>
      <c r="E111" s="110"/>
      <c r="F111" s="110"/>
      <c r="G111" s="110"/>
      <c r="H111" s="110"/>
      <c r="I111" s="110"/>
      <c r="J111" s="111">
        <f>J495</f>
        <v>0</v>
      </c>
      <c r="L111" s="108"/>
    </row>
    <row r="112" spans="2:12" s="9" customFormat="1" ht="19.95" customHeight="1">
      <c r="B112" s="108"/>
      <c r="D112" s="109" t="s">
        <v>126</v>
      </c>
      <c r="E112" s="110"/>
      <c r="F112" s="110"/>
      <c r="G112" s="110"/>
      <c r="H112" s="110"/>
      <c r="I112" s="110"/>
      <c r="J112" s="111">
        <f>J497</f>
        <v>0</v>
      </c>
      <c r="L112" s="108"/>
    </row>
    <row r="113" spans="2:12" s="9" customFormat="1" ht="19.95" customHeight="1">
      <c r="B113" s="108"/>
      <c r="D113" s="109" t="s">
        <v>127</v>
      </c>
      <c r="E113" s="110"/>
      <c r="F113" s="110"/>
      <c r="G113" s="110"/>
      <c r="H113" s="110"/>
      <c r="I113" s="110"/>
      <c r="J113" s="111">
        <f>J499</f>
        <v>0</v>
      </c>
      <c r="L113" s="108"/>
    </row>
    <row r="114" spans="2:12" s="9" customFormat="1" ht="19.95" customHeight="1">
      <c r="B114" s="108"/>
      <c r="D114" s="109" t="s">
        <v>128</v>
      </c>
      <c r="E114" s="110"/>
      <c r="F114" s="110"/>
      <c r="G114" s="110"/>
      <c r="H114" s="110"/>
      <c r="I114" s="110"/>
      <c r="J114" s="111">
        <f>J501</f>
        <v>0</v>
      </c>
      <c r="L114" s="108"/>
    </row>
    <row r="115" spans="2:12" s="9" customFormat="1" ht="19.95" customHeight="1">
      <c r="B115" s="108"/>
      <c r="D115" s="109" t="s">
        <v>129</v>
      </c>
      <c r="E115" s="110"/>
      <c r="F115" s="110"/>
      <c r="G115" s="110"/>
      <c r="H115" s="110"/>
      <c r="I115" s="110"/>
      <c r="J115" s="111">
        <f>J520</f>
        <v>0</v>
      </c>
      <c r="L115" s="108"/>
    </row>
    <row r="116" spans="2:12" s="9" customFormat="1" ht="19.95" customHeight="1">
      <c r="B116" s="108"/>
      <c r="D116" s="109" t="s">
        <v>130</v>
      </c>
      <c r="E116" s="110"/>
      <c r="F116" s="110"/>
      <c r="G116" s="110"/>
      <c r="H116" s="110"/>
      <c r="I116" s="110"/>
      <c r="J116" s="111">
        <f>J542</f>
        <v>0</v>
      </c>
      <c r="L116" s="108"/>
    </row>
    <row r="117" spans="2:12" s="9" customFormat="1" ht="19.95" customHeight="1">
      <c r="B117" s="108"/>
      <c r="D117" s="109" t="s">
        <v>131</v>
      </c>
      <c r="E117" s="110"/>
      <c r="F117" s="110"/>
      <c r="G117" s="110"/>
      <c r="H117" s="110"/>
      <c r="I117" s="110"/>
      <c r="J117" s="111">
        <f>J555</f>
        <v>0</v>
      </c>
      <c r="L117" s="108"/>
    </row>
    <row r="118" spans="2:12" s="9" customFormat="1" ht="19.95" customHeight="1">
      <c r="B118" s="108"/>
      <c r="D118" s="109" t="s">
        <v>132</v>
      </c>
      <c r="E118" s="110"/>
      <c r="F118" s="110"/>
      <c r="G118" s="110"/>
      <c r="H118" s="110"/>
      <c r="I118" s="110"/>
      <c r="J118" s="111">
        <f>J564</f>
        <v>0</v>
      </c>
      <c r="L118" s="108"/>
    </row>
    <row r="119" spans="2:12" s="9" customFormat="1" ht="19.95" customHeight="1">
      <c r="B119" s="108"/>
      <c r="D119" s="109" t="s">
        <v>133</v>
      </c>
      <c r="E119" s="110"/>
      <c r="F119" s="110"/>
      <c r="G119" s="110"/>
      <c r="H119" s="110"/>
      <c r="I119" s="110"/>
      <c r="J119" s="111">
        <f>J587</f>
        <v>0</v>
      </c>
      <c r="L119" s="108"/>
    </row>
    <row r="120" spans="2:12" s="9" customFormat="1" ht="19.95" customHeight="1">
      <c r="B120" s="108"/>
      <c r="D120" s="109" t="s">
        <v>134</v>
      </c>
      <c r="E120" s="110"/>
      <c r="F120" s="110"/>
      <c r="G120" s="110"/>
      <c r="H120" s="110"/>
      <c r="I120" s="110"/>
      <c r="J120" s="111">
        <f>J618</f>
        <v>0</v>
      </c>
      <c r="L120" s="108"/>
    </row>
    <row r="121" spans="2:12" s="9" customFormat="1" ht="19.95" customHeight="1">
      <c r="B121" s="108"/>
      <c r="D121" s="109" t="s">
        <v>135</v>
      </c>
      <c r="E121" s="110"/>
      <c r="F121" s="110"/>
      <c r="G121" s="110"/>
      <c r="H121" s="110"/>
      <c r="I121" s="110"/>
      <c r="J121" s="111">
        <f>J624</f>
        <v>0</v>
      </c>
      <c r="L121" s="108"/>
    </row>
    <row r="122" spans="2:12" s="9" customFormat="1" ht="19.95" customHeight="1">
      <c r="B122" s="108"/>
      <c r="D122" s="109" t="s">
        <v>136</v>
      </c>
      <c r="E122" s="110"/>
      <c r="F122" s="110"/>
      <c r="G122" s="110"/>
      <c r="H122" s="110"/>
      <c r="I122" s="110"/>
      <c r="J122" s="111">
        <f>J667</f>
        <v>0</v>
      </c>
      <c r="L122" s="108"/>
    </row>
    <row r="123" spans="2:12" s="9" customFormat="1" ht="19.95" customHeight="1">
      <c r="B123" s="108"/>
      <c r="D123" s="109" t="s">
        <v>137</v>
      </c>
      <c r="E123" s="110"/>
      <c r="F123" s="110"/>
      <c r="G123" s="110"/>
      <c r="H123" s="110"/>
      <c r="I123" s="110"/>
      <c r="J123" s="111">
        <f>J676</f>
        <v>0</v>
      </c>
      <c r="L123" s="108"/>
    </row>
    <row r="124" spans="2:12" s="9" customFormat="1" ht="19.95" customHeight="1">
      <c r="B124" s="108"/>
      <c r="D124" s="109" t="s">
        <v>138</v>
      </c>
      <c r="E124" s="110"/>
      <c r="F124" s="110"/>
      <c r="G124" s="110"/>
      <c r="H124" s="110"/>
      <c r="I124" s="110"/>
      <c r="J124" s="111">
        <f>J685</f>
        <v>0</v>
      </c>
      <c r="L124" s="108"/>
    </row>
    <row r="125" spans="2:12" s="1" customFormat="1" ht="21.75" customHeight="1">
      <c r="B125" s="32"/>
      <c r="L125" s="32"/>
    </row>
    <row r="126" spans="2:12" s="1" customFormat="1" ht="6.9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" customHeight="1">
      <c r="B131" s="32"/>
      <c r="C131" s="21" t="s">
        <v>139</v>
      </c>
      <c r="L131" s="32"/>
    </row>
    <row r="132" spans="2:63" s="1" customFormat="1" ht="6.9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16.5" customHeight="1">
      <c r="B134" s="32"/>
      <c r="E134" s="333" t="str">
        <f>E7</f>
        <v>Komunitní sociální služby DOZP</v>
      </c>
      <c r="F134" s="334"/>
      <c r="G134" s="334"/>
      <c r="H134" s="334"/>
      <c r="L134" s="32"/>
    </row>
    <row r="135" spans="2:63" s="1" customFormat="1" ht="12" customHeight="1">
      <c r="B135" s="32"/>
      <c r="C135" s="27" t="s">
        <v>104</v>
      </c>
      <c r="L135" s="32"/>
    </row>
    <row r="136" spans="2:63" s="1" customFormat="1" ht="16.5" customHeight="1">
      <c r="B136" s="32"/>
      <c r="E136" s="323" t="str">
        <f>E9</f>
        <v>JC-B - SO 02 - Objekt B</v>
      </c>
      <c r="F136" s="332"/>
      <c r="G136" s="332"/>
      <c r="H136" s="332"/>
      <c r="L136" s="32"/>
    </row>
    <row r="137" spans="2:63" s="1" customFormat="1" ht="6.9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F12</f>
        <v>Jičín parc. č.1628</v>
      </c>
      <c r="I138" s="27" t="s">
        <v>22</v>
      </c>
      <c r="J138" s="52" t="str">
        <f>IF(J12="","",J12)</f>
        <v>15. 12. 2022</v>
      </c>
      <c r="L138" s="32"/>
    </row>
    <row r="139" spans="2:63" s="1" customFormat="1" ht="6.9" customHeight="1">
      <c r="B139" s="32"/>
      <c r="L139" s="32"/>
    </row>
    <row r="140" spans="2:63" s="1" customFormat="1" ht="15.15" customHeight="1">
      <c r="B140" s="32"/>
      <c r="C140" s="27" t="s">
        <v>24</v>
      </c>
      <c r="F140" s="25" t="str">
        <f>E15</f>
        <v>Královéhradecký kraj</v>
      </c>
      <c r="I140" s="27" t="s">
        <v>30</v>
      </c>
      <c r="J140" s="30" t="str">
        <f>E21</f>
        <v>Ing.arch. Kušnierik</v>
      </c>
      <c r="L140" s="32"/>
    </row>
    <row r="141" spans="2:63" s="1" customFormat="1" ht="15.15" customHeight="1">
      <c r="B141" s="32"/>
      <c r="C141" s="27" t="s">
        <v>28</v>
      </c>
      <c r="F141" s="25" t="str">
        <f>IF(E18="","",E18)</f>
        <v>Vyplň údaj</v>
      </c>
      <c r="I141" s="27" t="s">
        <v>33</v>
      </c>
      <c r="J141" s="30" t="str">
        <f>E24</f>
        <v>Ing.Pavel Michálek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2"/>
      <c r="C143" s="113" t="s">
        <v>140</v>
      </c>
      <c r="D143" s="114" t="s">
        <v>62</v>
      </c>
      <c r="E143" s="114" t="s">
        <v>58</v>
      </c>
      <c r="F143" s="114" t="s">
        <v>59</v>
      </c>
      <c r="G143" s="114" t="s">
        <v>141</v>
      </c>
      <c r="H143" s="114" t="s">
        <v>142</v>
      </c>
      <c r="I143" s="114" t="s">
        <v>143</v>
      </c>
      <c r="J143" s="114" t="s">
        <v>108</v>
      </c>
      <c r="K143" s="115" t="s">
        <v>144</v>
      </c>
      <c r="L143" s="112"/>
      <c r="M143" s="59" t="s">
        <v>1</v>
      </c>
      <c r="N143" s="60" t="s">
        <v>41</v>
      </c>
      <c r="O143" s="60" t="s">
        <v>145</v>
      </c>
      <c r="P143" s="60" t="s">
        <v>146</v>
      </c>
      <c r="Q143" s="60" t="s">
        <v>147</v>
      </c>
      <c r="R143" s="60" t="s">
        <v>148</v>
      </c>
      <c r="S143" s="60" t="s">
        <v>149</v>
      </c>
      <c r="T143" s="61" t="s">
        <v>150</v>
      </c>
    </row>
    <row r="144" spans="2:63" s="1" customFormat="1" ht="22.95" customHeight="1">
      <c r="B144" s="32"/>
      <c r="C144" s="64" t="s">
        <v>151</v>
      </c>
      <c r="J144" s="116">
        <f>BK144</f>
        <v>0</v>
      </c>
      <c r="L144" s="32"/>
      <c r="M144" s="62"/>
      <c r="N144" s="53"/>
      <c r="O144" s="53"/>
      <c r="P144" s="117">
        <f>P145+P346</f>
        <v>0</v>
      </c>
      <c r="Q144" s="53"/>
      <c r="R144" s="117">
        <f>R145+R346</f>
        <v>3588.6789556699996</v>
      </c>
      <c r="S144" s="53"/>
      <c r="T144" s="118">
        <f>T145+T346</f>
        <v>7.1499999999999994E-2</v>
      </c>
      <c r="AT144" s="17" t="s">
        <v>76</v>
      </c>
      <c r="AU144" s="17" t="s">
        <v>110</v>
      </c>
      <c r="BK144" s="119">
        <f>BK145+BK346</f>
        <v>0</v>
      </c>
    </row>
    <row r="145" spans="2:65" s="11" customFormat="1" ht="25.95" customHeight="1">
      <c r="B145" s="120"/>
      <c r="D145" s="121" t="s">
        <v>76</v>
      </c>
      <c r="E145" s="122" t="s">
        <v>152</v>
      </c>
      <c r="F145" s="122" t="s">
        <v>153</v>
      </c>
      <c r="I145" s="123"/>
      <c r="J145" s="124">
        <f>BK145</f>
        <v>0</v>
      </c>
      <c r="L145" s="120"/>
      <c r="M145" s="125"/>
      <c r="P145" s="126">
        <f>P146+P187+P219+P247+P280+P328+P344</f>
        <v>0</v>
      </c>
      <c r="R145" s="126">
        <f>R146+R187+R219+R247+R280+R328+R344</f>
        <v>3430.7917590499997</v>
      </c>
      <c r="T145" s="127">
        <f>T146+T187+T219+T247+T280+T328+T344</f>
        <v>0</v>
      </c>
      <c r="AR145" s="121" t="s">
        <v>85</v>
      </c>
      <c r="AT145" s="128" t="s">
        <v>76</v>
      </c>
      <c r="AU145" s="128" t="s">
        <v>77</v>
      </c>
      <c r="AY145" s="121" t="s">
        <v>154</v>
      </c>
      <c r="BK145" s="129">
        <f>BK146+BK187+BK219+BK247+BK280+BK328+BK344</f>
        <v>0</v>
      </c>
    </row>
    <row r="146" spans="2:65" s="11" customFormat="1" ht="22.95" customHeight="1">
      <c r="B146" s="120"/>
      <c r="D146" s="121" t="s">
        <v>76</v>
      </c>
      <c r="E146" s="130" t="s">
        <v>85</v>
      </c>
      <c r="F146" s="130" t="s">
        <v>155</v>
      </c>
      <c r="I146" s="123"/>
      <c r="J146" s="131">
        <f>BK146</f>
        <v>0</v>
      </c>
      <c r="L146" s="120"/>
      <c r="M146" s="125"/>
      <c r="P146" s="126">
        <f>SUM(P147:P186)</f>
        <v>0</v>
      </c>
      <c r="R146" s="126">
        <f>SUM(R147:R186)</f>
        <v>0</v>
      </c>
      <c r="T146" s="127">
        <f>SUM(T147:T186)</f>
        <v>0</v>
      </c>
      <c r="AR146" s="121" t="s">
        <v>85</v>
      </c>
      <c r="AT146" s="128" t="s">
        <v>76</v>
      </c>
      <c r="AU146" s="128" t="s">
        <v>85</v>
      </c>
      <c r="AY146" s="121" t="s">
        <v>154</v>
      </c>
      <c r="BK146" s="129">
        <f>SUM(BK147:BK186)</f>
        <v>0</v>
      </c>
    </row>
    <row r="147" spans="2:65" s="1" customFormat="1" ht="24.15" customHeight="1">
      <c r="B147" s="32"/>
      <c r="C147" s="132" t="s">
        <v>85</v>
      </c>
      <c r="D147" s="132" t="s">
        <v>156</v>
      </c>
      <c r="E147" s="133" t="s">
        <v>157</v>
      </c>
      <c r="F147" s="134" t="s">
        <v>158</v>
      </c>
      <c r="G147" s="135" t="s">
        <v>159</v>
      </c>
      <c r="H147" s="136">
        <v>12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1705</v>
      </c>
    </row>
    <row r="148" spans="2:65" s="1" customFormat="1" ht="16.5" customHeight="1">
      <c r="B148" s="32"/>
      <c r="C148" s="132" t="s">
        <v>99</v>
      </c>
      <c r="D148" s="132" t="s">
        <v>156</v>
      </c>
      <c r="E148" s="133" t="s">
        <v>163</v>
      </c>
      <c r="F148" s="134" t="s">
        <v>164</v>
      </c>
      <c r="G148" s="135" t="s">
        <v>159</v>
      </c>
      <c r="H148" s="136">
        <v>12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1706</v>
      </c>
    </row>
    <row r="149" spans="2:65" s="1" customFormat="1" ht="24.15" customHeight="1">
      <c r="B149" s="32"/>
      <c r="C149" s="132" t="s">
        <v>166</v>
      </c>
      <c r="D149" s="132" t="s">
        <v>156</v>
      </c>
      <c r="E149" s="133" t="s">
        <v>167</v>
      </c>
      <c r="F149" s="134" t="s">
        <v>168</v>
      </c>
      <c r="G149" s="135" t="s">
        <v>169</v>
      </c>
      <c r="H149" s="136">
        <v>656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1707</v>
      </c>
    </row>
    <row r="150" spans="2:65" s="1" customFormat="1" ht="33" customHeight="1">
      <c r="B150" s="32"/>
      <c r="C150" s="132" t="s">
        <v>161</v>
      </c>
      <c r="D150" s="132" t="s">
        <v>156</v>
      </c>
      <c r="E150" s="133" t="s">
        <v>171</v>
      </c>
      <c r="F150" s="134" t="s">
        <v>172</v>
      </c>
      <c r="G150" s="135" t="s">
        <v>173</v>
      </c>
      <c r="H150" s="136">
        <v>345</v>
      </c>
      <c r="I150" s="137"/>
      <c r="J150" s="138">
        <f>ROUND(I150*H150,2)</f>
        <v>0</v>
      </c>
      <c r="K150" s="134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161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161</v>
      </c>
      <c r="BM150" s="143" t="s">
        <v>1708</v>
      </c>
    </row>
    <row r="151" spans="2:65" s="12" customFormat="1">
      <c r="B151" s="145"/>
      <c r="D151" s="146" t="s">
        <v>175</v>
      </c>
      <c r="E151" s="147" t="s">
        <v>1</v>
      </c>
      <c r="F151" s="148" t="s">
        <v>1709</v>
      </c>
      <c r="H151" s="149">
        <v>345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32</v>
      </c>
      <c r="AX151" s="12" t="s">
        <v>85</v>
      </c>
      <c r="AY151" s="147" t="s">
        <v>154</v>
      </c>
    </row>
    <row r="152" spans="2:65" s="1" customFormat="1" ht="24.15" customHeight="1">
      <c r="B152" s="32"/>
      <c r="C152" s="132" t="s">
        <v>1252</v>
      </c>
      <c r="D152" s="132" t="s">
        <v>156</v>
      </c>
      <c r="E152" s="133" t="s">
        <v>179</v>
      </c>
      <c r="F152" s="134" t="s">
        <v>180</v>
      </c>
      <c r="G152" s="135" t="s">
        <v>159</v>
      </c>
      <c r="H152" s="136">
        <v>12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161</v>
      </c>
      <c r="BM152" s="143" t="s">
        <v>1710</v>
      </c>
    </row>
    <row r="153" spans="2:65" s="1" customFormat="1" ht="24.15" customHeight="1">
      <c r="B153" s="32"/>
      <c r="C153" s="132" t="s">
        <v>1257</v>
      </c>
      <c r="D153" s="132" t="s">
        <v>156</v>
      </c>
      <c r="E153" s="133" t="s">
        <v>183</v>
      </c>
      <c r="F153" s="134" t="s">
        <v>184</v>
      </c>
      <c r="G153" s="135" t="s">
        <v>159</v>
      </c>
      <c r="H153" s="136">
        <v>12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1711</v>
      </c>
    </row>
    <row r="154" spans="2:65" s="1" customFormat="1" ht="24.15" customHeight="1">
      <c r="B154" s="32"/>
      <c r="C154" s="132" t="s">
        <v>1270</v>
      </c>
      <c r="D154" s="132" t="s">
        <v>156</v>
      </c>
      <c r="E154" s="133" t="s">
        <v>187</v>
      </c>
      <c r="F154" s="134" t="s">
        <v>188</v>
      </c>
      <c r="G154" s="135" t="s">
        <v>159</v>
      </c>
      <c r="H154" s="136">
        <v>12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1712</v>
      </c>
    </row>
    <row r="155" spans="2:65" s="1" customFormat="1" ht="33" customHeight="1">
      <c r="B155" s="32"/>
      <c r="C155" s="132" t="s">
        <v>858</v>
      </c>
      <c r="D155" s="132" t="s">
        <v>156</v>
      </c>
      <c r="E155" s="133" t="s">
        <v>191</v>
      </c>
      <c r="F155" s="134" t="s">
        <v>192</v>
      </c>
      <c r="G155" s="135" t="s">
        <v>159</v>
      </c>
      <c r="H155" s="136">
        <v>108</v>
      </c>
      <c r="I155" s="137"/>
      <c r="J155" s="138">
        <f>ROUND(I155*H155,2)</f>
        <v>0</v>
      </c>
      <c r="K155" s="134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161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161</v>
      </c>
      <c r="BM155" s="143" t="s">
        <v>1713</v>
      </c>
    </row>
    <row r="156" spans="2:65" s="12" customFormat="1">
      <c r="B156" s="145"/>
      <c r="D156" s="146" t="s">
        <v>175</v>
      </c>
      <c r="F156" s="148" t="s">
        <v>1714</v>
      </c>
      <c r="H156" s="149">
        <v>108</v>
      </c>
      <c r="I156" s="150"/>
      <c r="L156" s="145"/>
      <c r="M156" s="151"/>
      <c r="T156" s="152"/>
      <c r="AT156" s="147" t="s">
        <v>175</v>
      </c>
      <c r="AU156" s="147" t="s">
        <v>99</v>
      </c>
      <c r="AV156" s="12" t="s">
        <v>99</v>
      </c>
      <c r="AW156" s="12" t="s">
        <v>4</v>
      </c>
      <c r="AX156" s="12" t="s">
        <v>85</v>
      </c>
      <c r="AY156" s="147" t="s">
        <v>154</v>
      </c>
    </row>
    <row r="157" spans="2:65" s="1" customFormat="1" ht="33" customHeight="1">
      <c r="B157" s="32"/>
      <c r="C157" s="132" t="s">
        <v>862</v>
      </c>
      <c r="D157" s="132" t="s">
        <v>156</v>
      </c>
      <c r="E157" s="133" t="s">
        <v>196</v>
      </c>
      <c r="F157" s="134" t="s">
        <v>197</v>
      </c>
      <c r="G157" s="135" t="s">
        <v>159</v>
      </c>
      <c r="H157" s="136">
        <v>108</v>
      </c>
      <c r="I157" s="137"/>
      <c r="J157" s="138">
        <f>ROUND(I157*H157,2)</f>
        <v>0</v>
      </c>
      <c r="K157" s="134" t="s">
        <v>160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161</v>
      </c>
      <c r="AT157" s="143" t="s">
        <v>156</v>
      </c>
      <c r="AU157" s="143" t="s">
        <v>99</v>
      </c>
      <c r="AY157" s="17" t="s">
        <v>154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99</v>
      </c>
      <c r="BK157" s="144">
        <f>ROUND(I157*H157,2)</f>
        <v>0</v>
      </c>
      <c r="BL157" s="17" t="s">
        <v>161</v>
      </c>
      <c r="BM157" s="143" t="s">
        <v>1715</v>
      </c>
    </row>
    <row r="158" spans="2:65" s="12" customFormat="1">
      <c r="B158" s="145"/>
      <c r="D158" s="146" t="s">
        <v>175</v>
      </c>
      <c r="F158" s="148" t="s">
        <v>1714</v>
      </c>
      <c r="H158" s="149">
        <v>108</v>
      </c>
      <c r="I158" s="150"/>
      <c r="L158" s="145"/>
      <c r="M158" s="151"/>
      <c r="T158" s="152"/>
      <c r="AT158" s="147" t="s">
        <v>175</v>
      </c>
      <c r="AU158" s="147" t="s">
        <v>99</v>
      </c>
      <c r="AV158" s="12" t="s">
        <v>99</v>
      </c>
      <c r="AW158" s="12" t="s">
        <v>4</v>
      </c>
      <c r="AX158" s="12" t="s">
        <v>85</v>
      </c>
      <c r="AY158" s="147" t="s">
        <v>154</v>
      </c>
    </row>
    <row r="159" spans="2:65" s="1" customFormat="1" ht="24.15" customHeight="1">
      <c r="B159" s="32"/>
      <c r="C159" s="132" t="s">
        <v>1444</v>
      </c>
      <c r="D159" s="132" t="s">
        <v>156</v>
      </c>
      <c r="E159" s="133" t="s">
        <v>200</v>
      </c>
      <c r="F159" s="134" t="s">
        <v>201</v>
      </c>
      <c r="G159" s="135" t="s">
        <v>159</v>
      </c>
      <c r="H159" s="136">
        <v>108</v>
      </c>
      <c r="I159" s="137"/>
      <c r="J159" s="138">
        <f>ROUND(I159*H159,2)</f>
        <v>0</v>
      </c>
      <c r="K159" s="134" t="s">
        <v>160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161</v>
      </c>
      <c r="AT159" s="143" t="s">
        <v>156</v>
      </c>
      <c r="AU159" s="143" t="s">
        <v>99</v>
      </c>
      <c r="AY159" s="17" t="s">
        <v>154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99</v>
      </c>
      <c r="BK159" s="144">
        <f>ROUND(I159*H159,2)</f>
        <v>0</v>
      </c>
      <c r="BL159" s="17" t="s">
        <v>161</v>
      </c>
      <c r="BM159" s="143" t="s">
        <v>1716</v>
      </c>
    </row>
    <row r="160" spans="2:65" s="12" customFormat="1">
      <c r="B160" s="145"/>
      <c r="D160" s="146" t="s">
        <v>175</v>
      </c>
      <c r="F160" s="148" t="s">
        <v>1714</v>
      </c>
      <c r="H160" s="149">
        <v>108</v>
      </c>
      <c r="I160" s="150"/>
      <c r="L160" s="145"/>
      <c r="M160" s="151"/>
      <c r="T160" s="152"/>
      <c r="AT160" s="147" t="s">
        <v>175</v>
      </c>
      <c r="AU160" s="147" t="s">
        <v>99</v>
      </c>
      <c r="AV160" s="12" t="s">
        <v>99</v>
      </c>
      <c r="AW160" s="12" t="s">
        <v>4</v>
      </c>
      <c r="AX160" s="12" t="s">
        <v>85</v>
      </c>
      <c r="AY160" s="147" t="s">
        <v>154</v>
      </c>
    </row>
    <row r="161" spans="2:65" s="1" customFormat="1" ht="33" customHeight="1">
      <c r="B161" s="32"/>
      <c r="C161" s="132" t="s">
        <v>203</v>
      </c>
      <c r="D161" s="132" t="s">
        <v>156</v>
      </c>
      <c r="E161" s="133" t="s">
        <v>204</v>
      </c>
      <c r="F161" s="134" t="s">
        <v>205</v>
      </c>
      <c r="G161" s="135" t="s">
        <v>173</v>
      </c>
      <c r="H161" s="136">
        <v>516.91</v>
      </c>
      <c r="I161" s="137"/>
      <c r="J161" s="138">
        <f>ROUND(I161*H161,2)</f>
        <v>0</v>
      </c>
      <c r="K161" s="134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161</v>
      </c>
      <c r="BM161" s="143" t="s">
        <v>1717</v>
      </c>
    </row>
    <row r="162" spans="2:65" s="12" customFormat="1">
      <c r="B162" s="145"/>
      <c r="D162" s="146" t="s">
        <v>175</v>
      </c>
      <c r="E162" s="147" t="s">
        <v>1</v>
      </c>
      <c r="F162" s="148" t="s">
        <v>1718</v>
      </c>
      <c r="H162" s="149">
        <v>345</v>
      </c>
      <c r="I162" s="150"/>
      <c r="L162" s="145"/>
      <c r="M162" s="151"/>
      <c r="T162" s="152"/>
      <c r="AT162" s="147" t="s">
        <v>175</v>
      </c>
      <c r="AU162" s="147" t="s">
        <v>99</v>
      </c>
      <c r="AV162" s="12" t="s">
        <v>99</v>
      </c>
      <c r="AW162" s="12" t="s">
        <v>32</v>
      </c>
      <c r="AX162" s="12" t="s">
        <v>77</v>
      </c>
      <c r="AY162" s="147" t="s">
        <v>154</v>
      </c>
    </row>
    <row r="163" spans="2:65" s="12" customFormat="1">
      <c r="B163" s="145"/>
      <c r="D163" s="146" t="s">
        <v>175</v>
      </c>
      <c r="E163" s="147" t="s">
        <v>1</v>
      </c>
      <c r="F163" s="148" t="s">
        <v>1719</v>
      </c>
      <c r="H163" s="149">
        <v>171.91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3" customFormat="1">
      <c r="B164" s="153"/>
      <c r="D164" s="146" t="s">
        <v>175</v>
      </c>
      <c r="E164" s="154" t="s">
        <v>1</v>
      </c>
      <c r="F164" s="155" t="s">
        <v>177</v>
      </c>
      <c r="H164" s="156">
        <v>516.91</v>
      </c>
      <c r="I164" s="157"/>
      <c r="L164" s="153"/>
      <c r="M164" s="158"/>
      <c r="T164" s="159"/>
      <c r="AT164" s="154" t="s">
        <v>175</v>
      </c>
      <c r="AU164" s="154" t="s">
        <v>99</v>
      </c>
      <c r="AV164" s="13" t="s">
        <v>161</v>
      </c>
      <c r="AW164" s="13" t="s">
        <v>32</v>
      </c>
      <c r="AX164" s="13" t="s">
        <v>85</v>
      </c>
      <c r="AY164" s="154" t="s">
        <v>154</v>
      </c>
    </row>
    <row r="165" spans="2:65" s="1" customFormat="1" ht="33" customHeight="1">
      <c r="B165" s="32"/>
      <c r="C165" s="132" t="s">
        <v>209</v>
      </c>
      <c r="D165" s="132" t="s">
        <v>156</v>
      </c>
      <c r="E165" s="133" t="s">
        <v>210</v>
      </c>
      <c r="F165" s="134" t="s">
        <v>211</v>
      </c>
      <c r="G165" s="135" t="s">
        <v>173</v>
      </c>
      <c r="H165" s="136">
        <v>308.017</v>
      </c>
      <c r="I165" s="137"/>
      <c r="J165" s="138">
        <f>ROUND(I165*H165,2)</f>
        <v>0</v>
      </c>
      <c r="K165" s="134" t="s">
        <v>160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99</v>
      </c>
      <c r="BK165" s="144">
        <f>ROUND(I165*H165,2)</f>
        <v>0</v>
      </c>
      <c r="BL165" s="17" t="s">
        <v>161</v>
      </c>
      <c r="BM165" s="143" t="s">
        <v>1720</v>
      </c>
    </row>
    <row r="166" spans="2:65" s="12" customFormat="1">
      <c r="B166" s="145"/>
      <c r="D166" s="146" t="s">
        <v>175</v>
      </c>
      <c r="E166" s="147" t="s">
        <v>1</v>
      </c>
      <c r="F166" s="148" t="s">
        <v>1721</v>
      </c>
      <c r="H166" s="149">
        <v>234.92699999999999</v>
      </c>
      <c r="I166" s="150"/>
      <c r="L166" s="145"/>
      <c r="M166" s="151"/>
      <c r="T166" s="152"/>
      <c r="AT166" s="147" t="s">
        <v>175</v>
      </c>
      <c r="AU166" s="147" t="s">
        <v>99</v>
      </c>
      <c r="AV166" s="12" t="s">
        <v>99</v>
      </c>
      <c r="AW166" s="12" t="s">
        <v>32</v>
      </c>
      <c r="AX166" s="12" t="s">
        <v>77</v>
      </c>
      <c r="AY166" s="147" t="s">
        <v>154</v>
      </c>
    </row>
    <row r="167" spans="2:65" s="12" customFormat="1" ht="20.399999999999999">
      <c r="B167" s="145"/>
      <c r="D167" s="146" t="s">
        <v>175</v>
      </c>
      <c r="E167" s="147" t="s">
        <v>1</v>
      </c>
      <c r="F167" s="148" t="s">
        <v>1722</v>
      </c>
      <c r="H167" s="149">
        <v>73.09</v>
      </c>
      <c r="I167" s="150"/>
      <c r="L167" s="145"/>
      <c r="M167" s="151"/>
      <c r="T167" s="152"/>
      <c r="AT167" s="147" t="s">
        <v>175</v>
      </c>
      <c r="AU167" s="147" t="s">
        <v>99</v>
      </c>
      <c r="AV167" s="12" t="s">
        <v>99</v>
      </c>
      <c r="AW167" s="12" t="s">
        <v>32</v>
      </c>
      <c r="AX167" s="12" t="s">
        <v>77</v>
      </c>
      <c r="AY167" s="147" t="s">
        <v>154</v>
      </c>
    </row>
    <row r="168" spans="2:65" s="13" customFormat="1">
      <c r="B168" s="153"/>
      <c r="D168" s="146" t="s">
        <v>175</v>
      </c>
      <c r="E168" s="154" t="s">
        <v>1</v>
      </c>
      <c r="F168" s="155" t="s">
        <v>177</v>
      </c>
      <c r="H168" s="156">
        <v>308.017</v>
      </c>
      <c r="I168" s="157"/>
      <c r="L168" s="153"/>
      <c r="M168" s="158"/>
      <c r="T168" s="159"/>
      <c r="AT168" s="154" t="s">
        <v>175</v>
      </c>
      <c r="AU168" s="154" t="s">
        <v>99</v>
      </c>
      <c r="AV168" s="13" t="s">
        <v>161</v>
      </c>
      <c r="AW168" s="13" t="s">
        <v>32</v>
      </c>
      <c r="AX168" s="13" t="s">
        <v>85</v>
      </c>
      <c r="AY168" s="154" t="s">
        <v>154</v>
      </c>
    </row>
    <row r="169" spans="2:65" s="1" customFormat="1" ht="24.15" customHeight="1">
      <c r="B169" s="32"/>
      <c r="C169" s="132" t="s">
        <v>215</v>
      </c>
      <c r="D169" s="132" t="s">
        <v>156</v>
      </c>
      <c r="E169" s="133" t="s">
        <v>216</v>
      </c>
      <c r="F169" s="134" t="s">
        <v>217</v>
      </c>
      <c r="G169" s="135" t="s">
        <v>173</v>
      </c>
      <c r="H169" s="136">
        <v>479.92700000000002</v>
      </c>
      <c r="I169" s="137"/>
      <c r="J169" s="138">
        <f>ROUND(I169*H169,2)</f>
        <v>0</v>
      </c>
      <c r="K169" s="134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161</v>
      </c>
      <c r="BM169" s="143" t="s">
        <v>1723</v>
      </c>
    </row>
    <row r="170" spans="2:65" s="12" customFormat="1">
      <c r="B170" s="145"/>
      <c r="D170" s="146" t="s">
        <v>175</v>
      </c>
      <c r="E170" s="147" t="s">
        <v>1</v>
      </c>
      <c r="F170" s="148" t="s">
        <v>1724</v>
      </c>
      <c r="H170" s="149">
        <v>171.91</v>
      </c>
      <c r="I170" s="150"/>
      <c r="L170" s="145"/>
      <c r="M170" s="151"/>
      <c r="T170" s="152"/>
      <c r="AT170" s="147" t="s">
        <v>175</v>
      </c>
      <c r="AU170" s="147" t="s">
        <v>99</v>
      </c>
      <c r="AV170" s="12" t="s">
        <v>99</v>
      </c>
      <c r="AW170" s="12" t="s">
        <v>32</v>
      </c>
      <c r="AX170" s="12" t="s">
        <v>77</v>
      </c>
      <c r="AY170" s="147" t="s">
        <v>154</v>
      </c>
    </row>
    <row r="171" spans="2:65" s="12" customFormat="1">
      <c r="B171" s="145"/>
      <c r="D171" s="146" t="s">
        <v>175</v>
      </c>
      <c r="E171" s="147" t="s">
        <v>1</v>
      </c>
      <c r="F171" s="148" t="s">
        <v>1725</v>
      </c>
      <c r="H171" s="149">
        <v>73.09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 ht="30.6">
      <c r="B172" s="145"/>
      <c r="D172" s="146" t="s">
        <v>175</v>
      </c>
      <c r="E172" s="147" t="s">
        <v>1</v>
      </c>
      <c r="F172" s="148" t="s">
        <v>1726</v>
      </c>
      <c r="H172" s="149">
        <v>234.92699999999999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3" customFormat="1">
      <c r="B173" s="153"/>
      <c r="D173" s="146" t="s">
        <v>175</v>
      </c>
      <c r="E173" s="154" t="s">
        <v>1</v>
      </c>
      <c r="F173" s="155" t="s">
        <v>177</v>
      </c>
      <c r="H173" s="156">
        <v>479.92700000000002</v>
      </c>
      <c r="I173" s="157"/>
      <c r="L173" s="153"/>
      <c r="M173" s="158"/>
      <c r="T173" s="159"/>
      <c r="AT173" s="154" t="s">
        <v>175</v>
      </c>
      <c r="AU173" s="154" t="s">
        <v>99</v>
      </c>
      <c r="AV173" s="13" t="s">
        <v>161</v>
      </c>
      <c r="AW173" s="13" t="s">
        <v>32</v>
      </c>
      <c r="AX173" s="13" t="s">
        <v>85</v>
      </c>
      <c r="AY173" s="154" t="s">
        <v>154</v>
      </c>
    </row>
    <row r="174" spans="2:65" s="1" customFormat="1" ht="24.15" customHeight="1">
      <c r="B174" s="32"/>
      <c r="C174" s="132" t="s">
        <v>222</v>
      </c>
      <c r="D174" s="132" t="s">
        <v>156</v>
      </c>
      <c r="E174" s="133" t="s">
        <v>223</v>
      </c>
      <c r="F174" s="134" t="s">
        <v>224</v>
      </c>
      <c r="G174" s="135" t="s">
        <v>225</v>
      </c>
      <c r="H174" s="136">
        <v>422.86900000000003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1727</v>
      </c>
    </row>
    <row r="175" spans="2:65" s="12" customFormat="1">
      <c r="B175" s="145"/>
      <c r="D175" s="146" t="s">
        <v>175</v>
      </c>
      <c r="E175" s="147" t="s">
        <v>1</v>
      </c>
      <c r="F175" s="148" t="s">
        <v>1728</v>
      </c>
      <c r="H175" s="149">
        <v>422.86900000000003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85</v>
      </c>
      <c r="AY175" s="147" t="s">
        <v>154</v>
      </c>
    </row>
    <row r="176" spans="2:65" s="1" customFormat="1" ht="33" customHeight="1">
      <c r="B176" s="32"/>
      <c r="C176" s="132" t="s">
        <v>1248</v>
      </c>
      <c r="D176" s="132" t="s">
        <v>156</v>
      </c>
      <c r="E176" s="133" t="s">
        <v>229</v>
      </c>
      <c r="F176" s="134" t="s">
        <v>230</v>
      </c>
      <c r="G176" s="135" t="s">
        <v>225</v>
      </c>
      <c r="H176" s="136">
        <v>131.56200000000001</v>
      </c>
      <c r="I176" s="137"/>
      <c r="J176" s="138">
        <f>ROUND(I176*H176,2)</f>
        <v>0</v>
      </c>
      <c r="K176" s="134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161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161</v>
      </c>
      <c r="BM176" s="143" t="s">
        <v>1729</v>
      </c>
    </row>
    <row r="177" spans="2:65" s="12" customFormat="1">
      <c r="B177" s="145"/>
      <c r="D177" s="146" t="s">
        <v>175</v>
      </c>
      <c r="E177" s="147" t="s">
        <v>1</v>
      </c>
      <c r="F177" s="148" t="s">
        <v>1730</v>
      </c>
      <c r="H177" s="149">
        <v>131.56200000000001</v>
      </c>
      <c r="I177" s="150"/>
      <c r="L177" s="145"/>
      <c r="M177" s="151"/>
      <c r="T177" s="152"/>
      <c r="AT177" s="147" t="s">
        <v>175</v>
      </c>
      <c r="AU177" s="147" t="s">
        <v>99</v>
      </c>
      <c r="AV177" s="12" t="s">
        <v>99</v>
      </c>
      <c r="AW177" s="12" t="s">
        <v>32</v>
      </c>
      <c r="AX177" s="12" t="s">
        <v>85</v>
      </c>
      <c r="AY177" s="147" t="s">
        <v>154</v>
      </c>
    </row>
    <row r="178" spans="2:65" s="1" customFormat="1" ht="16.5" customHeight="1">
      <c r="B178" s="32"/>
      <c r="C178" s="132" t="s">
        <v>233</v>
      </c>
      <c r="D178" s="132" t="s">
        <v>156</v>
      </c>
      <c r="E178" s="133" t="s">
        <v>234</v>
      </c>
      <c r="F178" s="134" t="s">
        <v>235</v>
      </c>
      <c r="G178" s="135" t="s">
        <v>173</v>
      </c>
      <c r="H178" s="136">
        <v>653.01700000000005</v>
      </c>
      <c r="I178" s="137"/>
      <c r="J178" s="138">
        <f>ROUND(I178*H178,2)</f>
        <v>0</v>
      </c>
      <c r="K178" s="134" t="s">
        <v>160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161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1731</v>
      </c>
    </row>
    <row r="179" spans="2:65" s="12" customFormat="1">
      <c r="B179" s="145"/>
      <c r="D179" s="146" t="s">
        <v>175</v>
      </c>
      <c r="E179" s="147" t="s">
        <v>1</v>
      </c>
      <c r="F179" s="148" t="s">
        <v>1179</v>
      </c>
      <c r="H179" s="149">
        <v>345</v>
      </c>
      <c r="I179" s="150"/>
      <c r="L179" s="145"/>
      <c r="M179" s="151"/>
      <c r="T179" s="152"/>
      <c r="AT179" s="147" t="s">
        <v>175</v>
      </c>
      <c r="AU179" s="147" t="s">
        <v>99</v>
      </c>
      <c r="AV179" s="12" t="s">
        <v>99</v>
      </c>
      <c r="AW179" s="12" t="s">
        <v>32</v>
      </c>
      <c r="AX179" s="12" t="s">
        <v>77</v>
      </c>
      <c r="AY179" s="147" t="s">
        <v>154</v>
      </c>
    </row>
    <row r="180" spans="2:65" s="12" customFormat="1">
      <c r="B180" s="145"/>
      <c r="D180" s="146" t="s">
        <v>175</v>
      </c>
      <c r="E180" s="147" t="s">
        <v>1</v>
      </c>
      <c r="F180" s="148" t="s">
        <v>1732</v>
      </c>
      <c r="H180" s="149">
        <v>308.017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32</v>
      </c>
      <c r="AX180" s="12" t="s">
        <v>77</v>
      </c>
      <c r="AY180" s="147" t="s">
        <v>154</v>
      </c>
    </row>
    <row r="181" spans="2:65" s="13" customFormat="1">
      <c r="B181" s="153"/>
      <c r="D181" s="146" t="s">
        <v>175</v>
      </c>
      <c r="E181" s="154" t="s">
        <v>1</v>
      </c>
      <c r="F181" s="155" t="s">
        <v>177</v>
      </c>
      <c r="H181" s="156">
        <v>653.01700000000005</v>
      </c>
      <c r="I181" s="157"/>
      <c r="L181" s="153"/>
      <c r="M181" s="158"/>
      <c r="T181" s="159"/>
      <c r="AT181" s="154" t="s">
        <v>175</v>
      </c>
      <c r="AU181" s="154" t="s">
        <v>99</v>
      </c>
      <c r="AV181" s="13" t="s">
        <v>161</v>
      </c>
      <c r="AW181" s="13" t="s">
        <v>32</v>
      </c>
      <c r="AX181" s="13" t="s">
        <v>85</v>
      </c>
      <c r="AY181" s="154" t="s">
        <v>154</v>
      </c>
    </row>
    <row r="182" spans="2:65" s="1" customFormat="1" ht="24.15" customHeight="1">
      <c r="B182" s="32"/>
      <c r="C182" s="132" t="s">
        <v>238</v>
      </c>
      <c r="D182" s="132" t="s">
        <v>156</v>
      </c>
      <c r="E182" s="133" t="s">
        <v>239</v>
      </c>
      <c r="F182" s="134" t="s">
        <v>240</v>
      </c>
      <c r="G182" s="135" t="s">
        <v>173</v>
      </c>
      <c r="H182" s="136">
        <v>41.91</v>
      </c>
      <c r="I182" s="137"/>
      <c r="J182" s="138">
        <f>ROUND(I182*H182,2)</f>
        <v>0</v>
      </c>
      <c r="K182" s="134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161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161</v>
      </c>
      <c r="BM182" s="143" t="s">
        <v>1733</v>
      </c>
    </row>
    <row r="183" spans="2:65" s="12" customFormat="1">
      <c r="B183" s="145"/>
      <c r="D183" s="146" t="s">
        <v>175</v>
      </c>
      <c r="E183" s="147" t="s">
        <v>1</v>
      </c>
      <c r="F183" s="148" t="s">
        <v>1734</v>
      </c>
      <c r="H183" s="149">
        <v>41.91</v>
      </c>
      <c r="I183" s="150"/>
      <c r="L183" s="145"/>
      <c r="M183" s="151"/>
      <c r="T183" s="152"/>
      <c r="AT183" s="147" t="s">
        <v>175</v>
      </c>
      <c r="AU183" s="147" t="s">
        <v>99</v>
      </c>
      <c r="AV183" s="12" t="s">
        <v>99</v>
      </c>
      <c r="AW183" s="12" t="s">
        <v>32</v>
      </c>
      <c r="AX183" s="12" t="s">
        <v>85</v>
      </c>
      <c r="AY183" s="147" t="s">
        <v>154</v>
      </c>
    </row>
    <row r="184" spans="2:65" s="1" customFormat="1" ht="21.75" customHeight="1">
      <c r="B184" s="32"/>
      <c r="C184" s="132" t="s">
        <v>1448</v>
      </c>
      <c r="D184" s="132" t="s">
        <v>156</v>
      </c>
      <c r="E184" s="133" t="s">
        <v>244</v>
      </c>
      <c r="F184" s="134" t="s">
        <v>245</v>
      </c>
      <c r="G184" s="135" t="s">
        <v>173</v>
      </c>
      <c r="H184" s="136">
        <v>130</v>
      </c>
      <c r="I184" s="137"/>
      <c r="J184" s="138">
        <f>ROUND(I184*H184,2)</f>
        <v>0</v>
      </c>
      <c r="K184" s="134" t="s">
        <v>160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161</v>
      </c>
      <c r="AT184" s="143" t="s">
        <v>156</v>
      </c>
      <c r="AU184" s="143" t="s">
        <v>99</v>
      </c>
      <c r="AY184" s="17" t="s">
        <v>154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99</v>
      </c>
      <c r="BK184" s="144">
        <f>ROUND(I184*H184,2)</f>
        <v>0</v>
      </c>
      <c r="BL184" s="17" t="s">
        <v>161</v>
      </c>
      <c r="BM184" s="143" t="s">
        <v>1735</v>
      </c>
    </row>
    <row r="185" spans="2:65" s="12" customFormat="1">
      <c r="B185" s="145"/>
      <c r="D185" s="146" t="s">
        <v>175</v>
      </c>
      <c r="E185" s="147" t="s">
        <v>1</v>
      </c>
      <c r="F185" s="148" t="s">
        <v>1736</v>
      </c>
      <c r="H185" s="149">
        <v>130</v>
      </c>
      <c r="I185" s="150"/>
      <c r="L185" s="145"/>
      <c r="M185" s="151"/>
      <c r="T185" s="152"/>
      <c r="AT185" s="147" t="s">
        <v>175</v>
      </c>
      <c r="AU185" s="147" t="s">
        <v>99</v>
      </c>
      <c r="AV185" s="12" t="s">
        <v>99</v>
      </c>
      <c r="AW185" s="12" t="s">
        <v>32</v>
      </c>
      <c r="AX185" s="12" t="s">
        <v>85</v>
      </c>
      <c r="AY185" s="147" t="s">
        <v>154</v>
      </c>
    </row>
    <row r="186" spans="2:65" s="1" customFormat="1" ht="24.15" customHeight="1">
      <c r="B186" s="32"/>
      <c r="C186" s="132" t="s">
        <v>248</v>
      </c>
      <c r="D186" s="132" t="s">
        <v>156</v>
      </c>
      <c r="E186" s="133" t="s">
        <v>249</v>
      </c>
      <c r="F186" s="134" t="s">
        <v>250</v>
      </c>
      <c r="G186" s="135" t="s">
        <v>169</v>
      </c>
      <c r="H186" s="136">
        <v>721.6</v>
      </c>
      <c r="I186" s="137"/>
      <c r="J186" s="138">
        <f>ROUND(I186*H186,2)</f>
        <v>0</v>
      </c>
      <c r="K186" s="134" t="s">
        <v>160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161</v>
      </c>
      <c r="AT186" s="143" t="s">
        <v>156</v>
      </c>
      <c r="AU186" s="143" t="s">
        <v>99</v>
      </c>
      <c r="AY186" s="17" t="s">
        <v>154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99</v>
      </c>
      <c r="BK186" s="144">
        <f>ROUND(I186*H186,2)</f>
        <v>0</v>
      </c>
      <c r="BL186" s="17" t="s">
        <v>161</v>
      </c>
      <c r="BM186" s="143" t="s">
        <v>1737</v>
      </c>
    </row>
    <row r="187" spans="2:65" s="11" customFormat="1" ht="22.95" customHeight="1">
      <c r="B187" s="120"/>
      <c r="D187" s="121" t="s">
        <v>76</v>
      </c>
      <c r="E187" s="130" t="s">
        <v>99</v>
      </c>
      <c r="F187" s="130" t="s">
        <v>252</v>
      </c>
      <c r="I187" s="123"/>
      <c r="J187" s="131">
        <f>BK187</f>
        <v>0</v>
      </c>
      <c r="L187" s="120"/>
      <c r="M187" s="125"/>
      <c r="P187" s="126">
        <f>SUM(P188:P218)</f>
        <v>0</v>
      </c>
      <c r="R187" s="126">
        <f>SUM(R188:R218)</f>
        <v>2142.0693789199995</v>
      </c>
      <c r="T187" s="127">
        <f>SUM(T188:T218)</f>
        <v>0</v>
      </c>
      <c r="AR187" s="121" t="s">
        <v>85</v>
      </c>
      <c r="AT187" s="128" t="s">
        <v>76</v>
      </c>
      <c r="AU187" s="128" t="s">
        <v>85</v>
      </c>
      <c r="AY187" s="121" t="s">
        <v>154</v>
      </c>
      <c r="BK187" s="129">
        <f>SUM(BK188:BK218)</f>
        <v>0</v>
      </c>
    </row>
    <row r="188" spans="2:65" s="1" customFormat="1" ht="24.15" customHeight="1">
      <c r="B188" s="32"/>
      <c r="C188" s="132" t="s">
        <v>253</v>
      </c>
      <c r="D188" s="132" t="s">
        <v>156</v>
      </c>
      <c r="E188" s="133" t="s">
        <v>254</v>
      </c>
      <c r="F188" s="134" t="s">
        <v>255</v>
      </c>
      <c r="G188" s="135" t="s">
        <v>256</v>
      </c>
      <c r="H188" s="136">
        <v>57.887999999999998</v>
      </c>
      <c r="I188" s="137"/>
      <c r="J188" s="138">
        <f>ROUND(I188*H188,2)</f>
        <v>0</v>
      </c>
      <c r="K188" s="134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3.0000000000000001E-5</v>
      </c>
      <c r="R188" s="141">
        <f>Q188*H188</f>
        <v>1.73664E-3</v>
      </c>
      <c r="S188" s="141">
        <v>0</v>
      </c>
      <c r="T188" s="142">
        <f>S188*H188</f>
        <v>0</v>
      </c>
      <c r="AR188" s="143" t="s">
        <v>161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161</v>
      </c>
      <c r="BM188" s="143" t="s">
        <v>1738</v>
      </c>
    </row>
    <row r="189" spans="2:65" s="1" customFormat="1" ht="24.15" customHeight="1">
      <c r="B189" s="32"/>
      <c r="C189" s="132" t="s">
        <v>258</v>
      </c>
      <c r="D189" s="132" t="s">
        <v>156</v>
      </c>
      <c r="E189" s="133" t="s">
        <v>259</v>
      </c>
      <c r="F189" s="134" t="s">
        <v>260</v>
      </c>
      <c r="G189" s="135" t="s">
        <v>256</v>
      </c>
      <c r="H189" s="136">
        <v>170.44800000000001</v>
      </c>
      <c r="I189" s="137"/>
      <c r="J189" s="138">
        <f>ROUND(I189*H189,2)</f>
        <v>0</v>
      </c>
      <c r="K189" s="134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4.0000000000000003E-5</v>
      </c>
      <c r="R189" s="141">
        <f>Q189*H189</f>
        <v>6.8179200000000008E-3</v>
      </c>
      <c r="S189" s="141">
        <v>0</v>
      </c>
      <c r="T189" s="142">
        <f>S189*H189</f>
        <v>0</v>
      </c>
      <c r="AR189" s="143" t="s">
        <v>161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161</v>
      </c>
      <c r="BM189" s="143" t="s">
        <v>1739</v>
      </c>
    </row>
    <row r="190" spans="2:65" s="1" customFormat="1" ht="24.15" customHeight="1">
      <c r="B190" s="32"/>
      <c r="C190" s="132" t="s">
        <v>262</v>
      </c>
      <c r="D190" s="132" t="s">
        <v>156</v>
      </c>
      <c r="E190" s="133" t="s">
        <v>263</v>
      </c>
      <c r="F190" s="134" t="s">
        <v>264</v>
      </c>
      <c r="G190" s="135" t="s">
        <v>256</v>
      </c>
      <c r="H190" s="136">
        <v>169.34399999999999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4.0000000000000003E-5</v>
      </c>
      <c r="R190" s="141">
        <f>Q190*H190</f>
        <v>6.7737600000000002E-3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1740</v>
      </c>
    </row>
    <row r="191" spans="2:65" s="1" customFormat="1" ht="24.15" customHeight="1">
      <c r="B191" s="32"/>
      <c r="C191" s="132" t="s">
        <v>8</v>
      </c>
      <c r="D191" s="132" t="s">
        <v>156</v>
      </c>
      <c r="E191" s="133" t="s">
        <v>266</v>
      </c>
      <c r="F191" s="134" t="s">
        <v>267</v>
      </c>
      <c r="G191" s="135" t="s">
        <v>256</v>
      </c>
      <c r="H191" s="136">
        <v>57.887999999999998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1741</v>
      </c>
    </row>
    <row r="192" spans="2:65" s="1" customFormat="1" ht="16.5" customHeight="1">
      <c r="B192" s="32"/>
      <c r="C192" s="160" t="s">
        <v>269</v>
      </c>
      <c r="D192" s="160" t="s">
        <v>270</v>
      </c>
      <c r="E192" s="161" t="s">
        <v>271</v>
      </c>
      <c r="F192" s="162" t="s">
        <v>272</v>
      </c>
      <c r="G192" s="163" t="s">
        <v>173</v>
      </c>
      <c r="H192" s="164">
        <v>16.359000000000002</v>
      </c>
      <c r="I192" s="165"/>
      <c r="J192" s="166">
        <f>ROUND(I192*H192,2)</f>
        <v>0</v>
      </c>
      <c r="K192" s="162" t="s">
        <v>1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2.4289999999999998</v>
      </c>
      <c r="R192" s="141">
        <f>Q192*H192</f>
        <v>39.736011000000005</v>
      </c>
      <c r="S192" s="141">
        <v>0</v>
      </c>
      <c r="T192" s="142">
        <f>S192*H192</f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1742</v>
      </c>
    </row>
    <row r="193" spans="2:65" s="1" customFormat="1" ht="48">
      <c r="B193" s="32"/>
      <c r="D193" s="146" t="s">
        <v>274</v>
      </c>
      <c r="F193" s="170" t="s">
        <v>275</v>
      </c>
      <c r="I193" s="171"/>
      <c r="L193" s="32"/>
      <c r="M193" s="172"/>
      <c r="T193" s="56"/>
      <c r="AT193" s="17" t="s">
        <v>274</v>
      </c>
      <c r="AU193" s="17" t="s">
        <v>99</v>
      </c>
    </row>
    <row r="194" spans="2:65" s="1" customFormat="1" ht="24.15" customHeight="1">
      <c r="B194" s="32"/>
      <c r="C194" s="132" t="s">
        <v>276</v>
      </c>
      <c r="D194" s="132" t="s">
        <v>156</v>
      </c>
      <c r="E194" s="133" t="s">
        <v>277</v>
      </c>
      <c r="F194" s="134" t="s">
        <v>278</v>
      </c>
      <c r="G194" s="135" t="s">
        <v>256</v>
      </c>
      <c r="H194" s="136">
        <v>339.79199999999997</v>
      </c>
      <c r="I194" s="137"/>
      <c r="J194" s="138">
        <f>ROUND(I194*H194,2)</f>
        <v>0</v>
      </c>
      <c r="K194" s="134" t="s">
        <v>160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161</v>
      </c>
      <c r="AT194" s="143" t="s">
        <v>156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161</v>
      </c>
      <c r="BM194" s="143" t="s">
        <v>1743</v>
      </c>
    </row>
    <row r="195" spans="2:65" s="1" customFormat="1" ht="16.5" customHeight="1">
      <c r="B195" s="32"/>
      <c r="C195" s="160" t="s">
        <v>280</v>
      </c>
      <c r="D195" s="160" t="s">
        <v>270</v>
      </c>
      <c r="E195" s="161" t="s">
        <v>271</v>
      </c>
      <c r="F195" s="162" t="s">
        <v>272</v>
      </c>
      <c r="G195" s="163" t="s">
        <v>173</v>
      </c>
      <c r="H195" s="164">
        <v>218.56800000000001</v>
      </c>
      <c r="I195" s="165"/>
      <c r="J195" s="166">
        <f>ROUND(I195*H195,2)</f>
        <v>0</v>
      </c>
      <c r="K195" s="162" t="s">
        <v>1</v>
      </c>
      <c r="L195" s="167"/>
      <c r="M195" s="168" t="s">
        <v>1</v>
      </c>
      <c r="N195" s="169" t="s">
        <v>43</v>
      </c>
      <c r="P195" s="141">
        <f>O195*H195</f>
        <v>0</v>
      </c>
      <c r="Q195" s="141">
        <v>2.4289999999999998</v>
      </c>
      <c r="R195" s="141">
        <f>Q195*H195</f>
        <v>530.90167199999996</v>
      </c>
      <c r="S195" s="141">
        <v>0</v>
      </c>
      <c r="T195" s="142">
        <f>S195*H195</f>
        <v>0</v>
      </c>
      <c r="AR195" s="143" t="s">
        <v>222</v>
      </c>
      <c r="AT195" s="143" t="s">
        <v>270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1744</v>
      </c>
    </row>
    <row r="196" spans="2:65" s="1" customFormat="1" ht="48">
      <c r="B196" s="32"/>
      <c r="D196" s="146" t="s">
        <v>274</v>
      </c>
      <c r="F196" s="170" t="s">
        <v>275</v>
      </c>
      <c r="I196" s="171"/>
      <c r="L196" s="32"/>
      <c r="M196" s="172"/>
      <c r="T196" s="56"/>
      <c r="AT196" s="17" t="s">
        <v>274</v>
      </c>
      <c r="AU196" s="17" t="s">
        <v>99</v>
      </c>
    </row>
    <row r="197" spans="2:65" s="1" customFormat="1" ht="24.15" customHeight="1">
      <c r="B197" s="32"/>
      <c r="C197" s="132" t="s">
        <v>282</v>
      </c>
      <c r="D197" s="132" t="s">
        <v>156</v>
      </c>
      <c r="E197" s="133" t="s">
        <v>283</v>
      </c>
      <c r="F197" s="134" t="s">
        <v>284</v>
      </c>
      <c r="G197" s="135" t="s">
        <v>225</v>
      </c>
      <c r="H197" s="136">
        <v>10.08</v>
      </c>
      <c r="I197" s="137"/>
      <c r="J197" s="138">
        <f>ROUND(I197*H197,2)</f>
        <v>0</v>
      </c>
      <c r="K197" s="134" t="s">
        <v>160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1.11381</v>
      </c>
      <c r="R197" s="141">
        <f>Q197*H197</f>
        <v>11.227204799999999</v>
      </c>
      <c r="S197" s="141">
        <v>0</v>
      </c>
      <c r="T197" s="142">
        <f>S197*H197</f>
        <v>0</v>
      </c>
      <c r="AR197" s="143" t="s">
        <v>161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161</v>
      </c>
      <c r="BM197" s="143" t="s">
        <v>1745</v>
      </c>
    </row>
    <row r="198" spans="2:65" s="1" customFormat="1" ht="24.15" customHeight="1">
      <c r="B198" s="32"/>
      <c r="C198" s="132" t="s">
        <v>1635</v>
      </c>
      <c r="D198" s="132" t="s">
        <v>156</v>
      </c>
      <c r="E198" s="133" t="s">
        <v>287</v>
      </c>
      <c r="F198" s="134" t="s">
        <v>288</v>
      </c>
      <c r="G198" s="135" t="s">
        <v>173</v>
      </c>
      <c r="H198" s="136">
        <v>78</v>
      </c>
      <c r="I198" s="137"/>
      <c r="J198" s="138">
        <f>ROUND(I198*H198,2)</f>
        <v>0</v>
      </c>
      <c r="K198" s="134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2.16</v>
      </c>
      <c r="R198" s="141">
        <f>Q198*H198</f>
        <v>168.48000000000002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1746</v>
      </c>
    </row>
    <row r="199" spans="2:65" s="12" customFormat="1">
      <c r="B199" s="145"/>
      <c r="D199" s="146" t="s">
        <v>175</v>
      </c>
      <c r="E199" s="147" t="s">
        <v>1</v>
      </c>
      <c r="F199" s="148" t="s">
        <v>1747</v>
      </c>
      <c r="H199" s="149">
        <v>98.4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2" customFormat="1">
      <c r="B200" s="145"/>
      <c r="D200" s="146" t="s">
        <v>175</v>
      </c>
      <c r="E200" s="147" t="s">
        <v>1</v>
      </c>
      <c r="F200" s="148" t="s">
        <v>1748</v>
      </c>
      <c r="H200" s="149">
        <v>-20.399999999999999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3" customFormat="1">
      <c r="B201" s="153"/>
      <c r="D201" s="146" t="s">
        <v>175</v>
      </c>
      <c r="E201" s="154" t="s">
        <v>1</v>
      </c>
      <c r="F201" s="155" t="s">
        <v>177</v>
      </c>
      <c r="H201" s="156">
        <v>78</v>
      </c>
      <c r="I201" s="157"/>
      <c r="L201" s="153"/>
      <c r="M201" s="158"/>
      <c r="T201" s="159"/>
      <c r="AT201" s="154" t="s">
        <v>175</v>
      </c>
      <c r="AU201" s="154" t="s">
        <v>99</v>
      </c>
      <c r="AV201" s="13" t="s">
        <v>161</v>
      </c>
      <c r="AW201" s="13" t="s">
        <v>32</v>
      </c>
      <c r="AX201" s="13" t="s">
        <v>85</v>
      </c>
      <c r="AY201" s="154" t="s">
        <v>154</v>
      </c>
    </row>
    <row r="202" spans="2:65" s="1" customFormat="1" ht="24.15" customHeight="1">
      <c r="B202" s="32"/>
      <c r="C202" s="132" t="s">
        <v>1265</v>
      </c>
      <c r="D202" s="132" t="s">
        <v>156</v>
      </c>
      <c r="E202" s="133" t="s">
        <v>293</v>
      </c>
      <c r="F202" s="134" t="s">
        <v>294</v>
      </c>
      <c r="G202" s="135" t="s">
        <v>173</v>
      </c>
      <c r="H202" s="136">
        <v>78</v>
      </c>
      <c r="I202" s="137"/>
      <c r="J202" s="138">
        <f>ROUND(I202*H202,2)</f>
        <v>0</v>
      </c>
      <c r="K202" s="134" t="s">
        <v>160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2.16</v>
      </c>
      <c r="R202" s="141">
        <f>Q202*H202</f>
        <v>168.48000000000002</v>
      </c>
      <c r="S202" s="141">
        <v>0</v>
      </c>
      <c r="T202" s="142">
        <f>S202*H202</f>
        <v>0</v>
      </c>
      <c r="AR202" s="143" t="s">
        <v>161</v>
      </c>
      <c r="AT202" s="143" t="s">
        <v>156</v>
      </c>
      <c r="AU202" s="143" t="s">
        <v>99</v>
      </c>
      <c r="AY202" s="17" t="s">
        <v>154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99</v>
      </c>
      <c r="BK202" s="144">
        <f>ROUND(I202*H202,2)</f>
        <v>0</v>
      </c>
      <c r="BL202" s="17" t="s">
        <v>161</v>
      </c>
      <c r="BM202" s="143" t="s">
        <v>1749</v>
      </c>
    </row>
    <row r="203" spans="2:65" s="12" customFormat="1">
      <c r="B203" s="145"/>
      <c r="D203" s="146" t="s">
        <v>175</v>
      </c>
      <c r="E203" s="147" t="s">
        <v>1</v>
      </c>
      <c r="F203" s="148" t="s">
        <v>1747</v>
      </c>
      <c r="H203" s="149">
        <v>98.4</v>
      </c>
      <c r="I203" s="150"/>
      <c r="L203" s="145"/>
      <c r="M203" s="151"/>
      <c r="T203" s="152"/>
      <c r="AT203" s="147" t="s">
        <v>175</v>
      </c>
      <c r="AU203" s="147" t="s">
        <v>99</v>
      </c>
      <c r="AV203" s="12" t="s">
        <v>99</v>
      </c>
      <c r="AW203" s="12" t="s">
        <v>32</v>
      </c>
      <c r="AX203" s="12" t="s">
        <v>77</v>
      </c>
      <c r="AY203" s="147" t="s">
        <v>154</v>
      </c>
    </row>
    <row r="204" spans="2:65" s="12" customFormat="1">
      <c r="B204" s="145"/>
      <c r="D204" s="146" t="s">
        <v>175</v>
      </c>
      <c r="E204" s="147" t="s">
        <v>1</v>
      </c>
      <c r="F204" s="148" t="s">
        <v>1748</v>
      </c>
      <c r="H204" s="149">
        <v>-20.399999999999999</v>
      </c>
      <c r="I204" s="150"/>
      <c r="L204" s="145"/>
      <c r="M204" s="151"/>
      <c r="T204" s="152"/>
      <c r="AT204" s="147" t="s">
        <v>175</v>
      </c>
      <c r="AU204" s="147" t="s">
        <v>99</v>
      </c>
      <c r="AV204" s="12" t="s">
        <v>99</v>
      </c>
      <c r="AW204" s="12" t="s">
        <v>32</v>
      </c>
      <c r="AX204" s="12" t="s">
        <v>77</v>
      </c>
      <c r="AY204" s="147" t="s">
        <v>154</v>
      </c>
    </row>
    <row r="205" spans="2:65" s="13" customFormat="1">
      <c r="B205" s="153"/>
      <c r="D205" s="146" t="s">
        <v>175</v>
      </c>
      <c r="E205" s="154" t="s">
        <v>1</v>
      </c>
      <c r="F205" s="155" t="s">
        <v>177</v>
      </c>
      <c r="H205" s="156">
        <v>78</v>
      </c>
      <c r="I205" s="157"/>
      <c r="L205" s="153"/>
      <c r="M205" s="158"/>
      <c r="T205" s="159"/>
      <c r="AT205" s="154" t="s">
        <v>175</v>
      </c>
      <c r="AU205" s="154" t="s">
        <v>99</v>
      </c>
      <c r="AV205" s="13" t="s">
        <v>161</v>
      </c>
      <c r="AW205" s="13" t="s">
        <v>32</v>
      </c>
      <c r="AX205" s="13" t="s">
        <v>85</v>
      </c>
      <c r="AY205" s="154" t="s">
        <v>154</v>
      </c>
    </row>
    <row r="206" spans="2:65" s="1" customFormat="1" ht="24.15" customHeight="1">
      <c r="B206" s="32"/>
      <c r="C206" s="132" t="s">
        <v>296</v>
      </c>
      <c r="D206" s="132" t="s">
        <v>156</v>
      </c>
      <c r="E206" s="133" t="s">
        <v>297</v>
      </c>
      <c r="F206" s="134" t="s">
        <v>298</v>
      </c>
      <c r="G206" s="135" t="s">
        <v>173</v>
      </c>
      <c r="H206" s="136">
        <v>98.4</v>
      </c>
      <c r="I206" s="137"/>
      <c r="J206" s="138">
        <f>ROUND(I206*H206,2)</f>
        <v>0</v>
      </c>
      <c r="K206" s="134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1.98</v>
      </c>
      <c r="R206" s="141">
        <f>Q206*H206</f>
        <v>194.83200000000002</v>
      </c>
      <c r="S206" s="141">
        <v>0</v>
      </c>
      <c r="T206" s="142">
        <f>S206*H206</f>
        <v>0</v>
      </c>
      <c r="AR206" s="143" t="s">
        <v>161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161</v>
      </c>
      <c r="BM206" s="143" t="s">
        <v>1750</v>
      </c>
    </row>
    <row r="207" spans="2:65" s="14" customFormat="1" ht="20.399999999999999">
      <c r="B207" s="173"/>
      <c r="D207" s="146" t="s">
        <v>175</v>
      </c>
      <c r="E207" s="174" t="s">
        <v>1</v>
      </c>
      <c r="F207" s="175" t="s">
        <v>300</v>
      </c>
      <c r="H207" s="174" t="s">
        <v>1</v>
      </c>
      <c r="I207" s="176"/>
      <c r="L207" s="173"/>
      <c r="M207" s="177"/>
      <c r="T207" s="178"/>
      <c r="AT207" s="174" t="s">
        <v>175</v>
      </c>
      <c r="AU207" s="174" t="s">
        <v>99</v>
      </c>
      <c r="AV207" s="14" t="s">
        <v>85</v>
      </c>
      <c r="AW207" s="14" t="s">
        <v>32</v>
      </c>
      <c r="AX207" s="14" t="s">
        <v>77</v>
      </c>
      <c r="AY207" s="174" t="s">
        <v>154</v>
      </c>
    </row>
    <row r="208" spans="2:65" s="12" customFormat="1">
      <c r="B208" s="145"/>
      <c r="D208" s="146" t="s">
        <v>175</v>
      </c>
      <c r="E208" s="147" t="s">
        <v>1</v>
      </c>
      <c r="F208" s="148" t="s">
        <v>1751</v>
      </c>
      <c r="H208" s="149">
        <v>98.4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85</v>
      </c>
      <c r="AY208" s="147" t="s">
        <v>154</v>
      </c>
    </row>
    <row r="209" spans="2:65" s="1" customFormat="1" ht="24.15" customHeight="1">
      <c r="B209" s="32"/>
      <c r="C209" s="132" t="s">
        <v>7</v>
      </c>
      <c r="D209" s="132" t="s">
        <v>156</v>
      </c>
      <c r="E209" s="133" t="s">
        <v>302</v>
      </c>
      <c r="F209" s="134" t="s">
        <v>303</v>
      </c>
      <c r="G209" s="135" t="s">
        <v>173</v>
      </c>
      <c r="H209" s="136">
        <v>130.17599999999999</v>
      </c>
      <c r="I209" s="137"/>
      <c r="J209" s="138">
        <f>ROUND(I209*H209,2)</f>
        <v>0</v>
      </c>
      <c r="K209" s="134" t="s">
        <v>160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2.5018699999999998</v>
      </c>
      <c r="R209" s="141">
        <f>Q209*H209</f>
        <v>325.68342911999997</v>
      </c>
      <c r="S209" s="141">
        <v>0</v>
      </c>
      <c r="T209" s="142">
        <f>S209*H209</f>
        <v>0</v>
      </c>
      <c r="AR209" s="143" t="s">
        <v>161</v>
      </c>
      <c r="AT209" s="143" t="s">
        <v>156</v>
      </c>
      <c r="AU209" s="143" t="s">
        <v>99</v>
      </c>
      <c r="AY209" s="17" t="s">
        <v>154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99</v>
      </c>
      <c r="BK209" s="144">
        <f>ROUND(I209*H209,2)</f>
        <v>0</v>
      </c>
      <c r="BL209" s="17" t="s">
        <v>161</v>
      </c>
      <c r="BM209" s="143" t="s">
        <v>1752</v>
      </c>
    </row>
    <row r="210" spans="2:65" s="1" customFormat="1" ht="48">
      <c r="B210" s="32"/>
      <c r="D210" s="146" t="s">
        <v>274</v>
      </c>
      <c r="F210" s="170" t="s">
        <v>275</v>
      </c>
      <c r="I210" s="171"/>
      <c r="L210" s="32"/>
      <c r="M210" s="172"/>
      <c r="T210" s="56"/>
      <c r="AT210" s="17" t="s">
        <v>274</v>
      </c>
      <c r="AU210" s="17" t="s">
        <v>99</v>
      </c>
    </row>
    <row r="211" spans="2:65" s="1" customFormat="1" ht="16.5" customHeight="1">
      <c r="B211" s="32"/>
      <c r="C211" s="132" t="s">
        <v>305</v>
      </c>
      <c r="D211" s="132" t="s">
        <v>156</v>
      </c>
      <c r="E211" s="133" t="s">
        <v>306</v>
      </c>
      <c r="F211" s="134" t="s">
        <v>307</v>
      </c>
      <c r="G211" s="135" t="s">
        <v>169</v>
      </c>
      <c r="H211" s="136">
        <v>134.4</v>
      </c>
      <c r="I211" s="137"/>
      <c r="J211" s="138">
        <f>ROUND(I211*H211,2)</f>
        <v>0</v>
      </c>
      <c r="K211" s="134" t="s">
        <v>160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2.47E-3</v>
      </c>
      <c r="R211" s="141">
        <f>Q211*H211</f>
        <v>0.33196799999999999</v>
      </c>
      <c r="S211" s="141">
        <v>0</v>
      </c>
      <c r="T211" s="142">
        <f>S211*H211</f>
        <v>0</v>
      </c>
      <c r="AR211" s="143" t="s">
        <v>161</v>
      </c>
      <c r="AT211" s="143" t="s">
        <v>156</v>
      </c>
      <c r="AU211" s="143" t="s">
        <v>99</v>
      </c>
      <c r="AY211" s="17" t="s">
        <v>154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99</v>
      </c>
      <c r="BK211" s="144">
        <f>ROUND(I211*H211,2)</f>
        <v>0</v>
      </c>
      <c r="BL211" s="17" t="s">
        <v>161</v>
      </c>
      <c r="BM211" s="143" t="s">
        <v>1753</v>
      </c>
    </row>
    <row r="212" spans="2:65" s="1" customFormat="1" ht="16.5" customHeight="1">
      <c r="B212" s="32"/>
      <c r="C212" s="132" t="s">
        <v>309</v>
      </c>
      <c r="D212" s="132" t="s">
        <v>156</v>
      </c>
      <c r="E212" s="133" t="s">
        <v>310</v>
      </c>
      <c r="F212" s="134" t="s">
        <v>311</v>
      </c>
      <c r="G212" s="135" t="s">
        <v>169</v>
      </c>
      <c r="H212" s="136">
        <v>134.4</v>
      </c>
      <c r="I212" s="137"/>
      <c r="J212" s="138">
        <f>ROUND(I212*H212,2)</f>
        <v>0</v>
      </c>
      <c r="K212" s="134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1754</v>
      </c>
    </row>
    <row r="213" spans="2:65" s="1" customFormat="1" ht="24.15" customHeight="1">
      <c r="B213" s="32"/>
      <c r="C213" s="132" t="s">
        <v>771</v>
      </c>
      <c r="D213" s="132" t="s">
        <v>156</v>
      </c>
      <c r="E213" s="133" t="s">
        <v>314</v>
      </c>
      <c r="F213" s="134" t="s">
        <v>315</v>
      </c>
      <c r="G213" s="135" t="s">
        <v>159</v>
      </c>
      <c r="H213" s="136">
        <v>5</v>
      </c>
      <c r="I213" s="137"/>
      <c r="J213" s="138">
        <f>ROUND(I213*H213,2)</f>
        <v>0</v>
      </c>
      <c r="K213" s="134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4.9800000000000001E-3</v>
      </c>
      <c r="R213" s="141">
        <f>Q213*H213</f>
        <v>2.4899999999999999E-2</v>
      </c>
      <c r="S213" s="141">
        <v>0</v>
      </c>
      <c r="T213" s="142">
        <f>S213*H213</f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161</v>
      </c>
      <c r="BM213" s="143" t="s">
        <v>1755</v>
      </c>
    </row>
    <row r="214" spans="2:65" s="1" customFormat="1" ht="24.15" customHeight="1">
      <c r="B214" s="32"/>
      <c r="C214" s="132" t="s">
        <v>317</v>
      </c>
      <c r="D214" s="132" t="s">
        <v>156</v>
      </c>
      <c r="E214" s="133" t="s">
        <v>318</v>
      </c>
      <c r="F214" s="134" t="s">
        <v>319</v>
      </c>
      <c r="G214" s="135" t="s">
        <v>225</v>
      </c>
      <c r="H214" s="136">
        <v>23.28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1.0606199999999999</v>
      </c>
      <c r="R214" s="141">
        <f>Q214*H214</f>
        <v>24.6912336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1756</v>
      </c>
    </row>
    <row r="215" spans="2:65" s="1" customFormat="1" ht="24.15" customHeight="1">
      <c r="B215" s="32"/>
      <c r="C215" s="132" t="s">
        <v>321</v>
      </c>
      <c r="D215" s="132" t="s">
        <v>156</v>
      </c>
      <c r="E215" s="133" t="s">
        <v>322</v>
      </c>
      <c r="F215" s="134" t="s">
        <v>323</v>
      </c>
      <c r="G215" s="135" t="s">
        <v>173</v>
      </c>
      <c r="H215" s="136">
        <v>269.464</v>
      </c>
      <c r="I215" s="137"/>
      <c r="J215" s="138">
        <f>ROUND(I215*H215,2)</f>
        <v>0</v>
      </c>
      <c r="K215" s="134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2.5018699999999998</v>
      </c>
      <c r="R215" s="141">
        <f>Q215*H215</f>
        <v>674.16389767999999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1757</v>
      </c>
    </row>
    <row r="216" spans="2:65" s="1" customFormat="1" ht="48">
      <c r="B216" s="32"/>
      <c r="D216" s="146" t="s">
        <v>274</v>
      </c>
      <c r="F216" s="170" t="s">
        <v>275</v>
      </c>
      <c r="I216" s="171"/>
      <c r="L216" s="32"/>
      <c r="M216" s="172"/>
      <c r="T216" s="56"/>
      <c r="AT216" s="17" t="s">
        <v>274</v>
      </c>
      <c r="AU216" s="17" t="s">
        <v>99</v>
      </c>
    </row>
    <row r="217" spans="2:65" s="1" customFormat="1" ht="16.5" customHeight="1">
      <c r="B217" s="32"/>
      <c r="C217" s="132" t="s">
        <v>325</v>
      </c>
      <c r="D217" s="132" t="s">
        <v>156</v>
      </c>
      <c r="E217" s="133" t="s">
        <v>326</v>
      </c>
      <c r="F217" s="134" t="s">
        <v>327</v>
      </c>
      <c r="G217" s="135" t="s">
        <v>169</v>
      </c>
      <c r="H217" s="136">
        <v>1301.76</v>
      </c>
      <c r="I217" s="137"/>
      <c r="J217" s="138">
        <f>ROUND(I217*H217,2)</f>
        <v>0</v>
      </c>
      <c r="K217" s="134" t="s">
        <v>160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2.6900000000000001E-3</v>
      </c>
      <c r="R217" s="141">
        <f>Q217*H217</f>
        <v>3.5017344000000001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161</v>
      </c>
      <c r="BM217" s="143" t="s">
        <v>1758</v>
      </c>
    </row>
    <row r="218" spans="2:65" s="1" customFormat="1" ht="16.5" customHeight="1">
      <c r="B218" s="32"/>
      <c r="C218" s="132" t="s">
        <v>329</v>
      </c>
      <c r="D218" s="132" t="s">
        <v>156</v>
      </c>
      <c r="E218" s="133" t="s">
        <v>330</v>
      </c>
      <c r="F218" s="134" t="s">
        <v>331</v>
      </c>
      <c r="G218" s="135" t="s">
        <v>169</v>
      </c>
      <c r="H218" s="136">
        <v>1301.76</v>
      </c>
      <c r="I218" s="137"/>
      <c r="J218" s="138">
        <f>ROUND(I218*H218,2)</f>
        <v>0</v>
      </c>
      <c r="K218" s="134" t="s">
        <v>160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1759</v>
      </c>
    </row>
    <row r="219" spans="2:65" s="11" customFormat="1" ht="22.95" customHeight="1">
      <c r="B219" s="120"/>
      <c r="D219" s="121" t="s">
        <v>76</v>
      </c>
      <c r="E219" s="130" t="s">
        <v>166</v>
      </c>
      <c r="F219" s="130" t="s">
        <v>333</v>
      </c>
      <c r="I219" s="123"/>
      <c r="J219" s="131">
        <f>BK219</f>
        <v>0</v>
      </c>
      <c r="L219" s="120"/>
      <c r="M219" s="125"/>
      <c r="P219" s="126">
        <f>SUM(P220:P246)</f>
        <v>0</v>
      </c>
      <c r="R219" s="126">
        <f>SUM(R220:R246)</f>
        <v>360.13288499999999</v>
      </c>
      <c r="T219" s="127">
        <f>SUM(T220:T246)</f>
        <v>0</v>
      </c>
      <c r="AR219" s="121" t="s">
        <v>85</v>
      </c>
      <c r="AT219" s="128" t="s">
        <v>76</v>
      </c>
      <c r="AU219" s="128" t="s">
        <v>85</v>
      </c>
      <c r="AY219" s="121" t="s">
        <v>154</v>
      </c>
      <c r="BK219" s="129">
        <f>SUM(BK220:BK246)</f>
        <v>0</v>
      </c>
    </row>
    <row r="220" spans="2:65" s="1" customFormat="1" ht="24.15" customHeight="1">
      <c r="B220" s="32"/>
      <c r="C220" s="132" t="s">
        <v>334</v>
      </c>
      <c r="D220" s="132" t="s">
        <v>156</v>
      </c>
      <c r="E220" s="133" t="s">
        <v>335</v>
      </c>
      <c r="F220" s="134" t="s">
        <v>336</v>
      </c>
      <c r="G220" s="135" t="s">
        <v>169</v>
      </c>
      <c r="H220" s="136">
        <v>721.2</v>
      </c>
      <c r="I220" s="137"/>
      <c r="J220" s="138">
        <f>ROUND(I220*H220,2)</f>
        <v>0</v>
      </c>
      <c r="K220" s="134" t="s">
        <v>160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0.21828</v>
      </c>
      <c r="R220" s="141">
        <f>Q220*H220</f>
        <v>157.42353600000001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99</v>
      </c>
      <c r="BK220" s="144">
        <f>ROUND(I220*H220,2)</f>
        <v>0</v>
      </c>
      <c r="BL220" s="17" t="s">
        <v>161</v>
      </c>
      <c r="BM220" s="143" t="s">
        <v>1760</v>
      </c>
    </row>
    <row r="221" spans="2:65" s="14" customFormat="1">
      <c r="B221" s="173"/>
      <c r="D221" s="146" t="s">
        <v>175</v>
      </c>
      <c r="E221" s="174" t="s">
        <v>1</v>
      </c>
      <c r="F221" s="175" t="s">
        <v>338</v>
      </c>
      <c r="H221" s="174" t="s">
        <v>1</v>
      </c>
      <c r="I221" s="176"/>
      <c r="L221" s="173"/>
      <c r="M221" s="177"/>
      <c r="T221" s="178"/>
      <c r="AT221" s="174" t="s">
        <v>175</v>
      </c>
      <c r="AU221" s="174" t="s">
        <v>99</v>
      </c>
      <c r="AV221" s="14" t="s">
        <v>85</v>
      </c>
      <c r="AW221" s="14" t="s">
        <v>32</v>
      </c>
      <c r="AX221" s="14" t="s">
        <v>77</v>
      </c>
      <c r="AY221" s="174" t="s">
        <v>154</v>
      </c>
    </row>
    <row r="222" spans="2:65" s="12" customFormat="1">
      <c r="B222" s="145"/>
      <c r="D222" s="146" t="s">
        <v>175</v>
      </c>
      <c r="E222" s="147" t="s">
        <v>1</v>
      </c>
      <c r="F222" s="148" t="s">
        <v>1761</v>
      </c>
      <c r="H222" s="149">
        <v>450.2</v>
      </c>
      <c r="I222" s="150"/>
      <c r="L222" s="145"/>
      <c r="M222" s="151"/>
      <c r="T222" s="152"/>
      <c r="AT222" s="147" t="s">
        <v>175</v>
      </c>
      <c r="AU222" s="147" t="s">
        <v>99</v>
      </c>
      <c r="AV222" s="12" t="s">
        <v>99</v>
      </c>
      <c r="AW222" s="12" t="s">
        <v>32</v>
      </c>
      <c r="AX222" s="12" t="s">
        <v>77</v>
      </c>
      <c r="AY222" s="147" t="s">
        <v>154</v>
      </c>
    </row>
    <row r="223" spans="2:65" s="12" customFormat="1">
      <c r="B223" s="145"/>
      <c r="D223" s="146" t="s">
        <v>175</v>
      </c>
      <c r="E223" s="147" t="s">
        <v>1</v>
      </c>
      <c r="F223" s="148" t="s">
        <v>1762</v>
      </c>
      <c r="H223" s="149">
        <v>271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3" customFormat="1">
      <c r="B224" s="153"/>
      <c r="D224" s="146" t="s">
        <v>175</v>
      </c>
      <c r="E224" s="154" t="s">
        <v>1</v>
      </c>
      <c r="F224" s="155" t="s">
        <v>177</v>
      </c>
      <c r="H224" s="156">
        <v>721.2</v>
      </c>
      <c r="I224" s="157"/>
      <c r="L224" s="153"/>
      <c r="M224" s="158"/>
      <c r="T224" s="159"/>
      <c r="AT224" s="154" t="s">
        <v>175</v>
      </c>
      <c r="AU224" s="154" t="s">
        <v>99</v>
      </c>
      <c r="AV224" s="13" t="s">
        <v>161</v>
      </c>
      <c r="AW224" s="13" t="s">
        <v>32</v>
      </c>
      <c r="AX224" s="13" t="s">
        <v>85</v>
      </c>
      <c r="AY224" s="154" t="s">
        <v>154</v>
      </c>
    </row>
    <row r="225" spans="2:65" s="1" customFormat="1" ht="24.15" customHeight="1">
      <c r="B225" s="32"/>
      <c r="C225" s="132" t="s">
        <v>341</v>
      </c>
      <c r="D225" s="132" t="s">
        <v>156</v>
      </c>
      <c r="E225" s="133" t="s">
        <v>342</v>
      </c>
      <c r="F225" s="134" t="s">
        <v>343</v>
      </c>
      <c r="G225" s="135" t="s">
        <v>169</v>
      </c>
      <c r="H225" s="136">
        <v>508.2</v>
      </c>
      <c r="I225" s="137"/>
      <c r="J225" s="138">
        <f>ROUND(I225*H225,2)</f>
        <v>0</v>
      </c>
      <c r="K225" s="134" t="s">
        <v>160</v>
      </c>
      <c r="L225" s="32"/>
      <c r="M225" s="139" t="s">
        <v>1</v>
      </c>
      <c r="N225" s="140" t="s">
        <v>43</v>
      </c>
      <c r="P225" s="141">
        <f>O225*H225</f>
        <v>0</v>
      </c>
      <c r="Q225" s="141">
        <v>0.25622</v>
      </c>
      <c r="R225" s="141">
        <f>Q225*H225</f>
        <v>130.211004</v>
      </c>
      <c r="S225" s="141">
        <v>0</v>
      </c>
      <c r="T225" s="142">
        <f>S225*H225</f>
        <v>0</v>
      </c>
      <c r="AR225" s="143" t="s">
        <v>161</v>
      </c>
      <c r="AT225" s="143" t="s">
        <v>156</v>
      </c>
      <c r="AU225" s="143" t="s">
        <v>99</v>
      </c>
      <c r="AY225" s="17" t="s">
        <v>154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99</v>
      </c>
      <c r="BK225" s="144">
        <f>ROUND(I225*H225,2)</f>
        <v>0</v>
      </c>
      <c r="BL225" s="17" t="s">
        <v>161</v>
      </c>
      <c r="BM225" s="143" t="s">
        <v>1763</v>
      </c>
    </row>
    <row r="226" spans="2:65" s="14" customFormat="1">
      <c r="B226" s="173"/>
      <c r="D226" s="146" t="s">
        <v>175</v>
      </c>
      <c r="E226" s="174" t="s">
        <v>1</v>
      </c>
      <c r="F226" s="175" t="s">
        <v>338</v>
      </c>
      <c r="H226" s="174" t="s">
        <v>1</v>
      </c>
      <c r="I226" s="176"/>
      <c r="L226" s="173"/>
      <c r="M226" s="177"/>
      <c r="T226" s="178"/>
      <c r="AT226" s="174" t="s">
        <v>175</v>
      </c>
      <c r="AU226" s="174" t="s">
        <v>99</v>
      </c>
      <c r="AV226" s="14" t="s">
        <v>85</v>
      </c>
      <c r="AW226" s="14" t="s">
        <v>32</v>
      </c>
      <c r="AX226" s="14" t="s">
        <v>77</v>
      </c>
      <c r="AY226" s="174" t="s">
        <v>154</v>
      </c>
    </row>
    <row r="227" spans="2:65" s="12" customFormat="1">
      <c r="B227" s="145"/>
      <c r="D227" s="146" t="s">
        <v>175</v>
      </c>
      <c r="E227" s="147" t="s">
        <v>1</v>
      </c>
      <c r="F227" s="148" t="s">
        <v>1764</v>
      </c>
      <c r="H227" s="149">
        <v>413.4</v>
      </c>
      <c r="I227" s="150"/>
      <c r="L227" s="145"/>
      <c r="M227" s="151"/>
      <c r="T227" s="152"/>
      <c r="AT227" s="147" t="s">
        <v>175</v>
      </c>
      <c r="AU227" s="147" t="s">
        <v>99</v>
      </c>
      <c r="AV227" s="12" t="s">
        <v>99</v>
      </c>
      <c r="AW227" s="12" t="s">
        <v>32</v>
      </c>
      <c r="AX227" s="12" t="s">
        <v>77</v>
      </c>
      <c r="AY227" s="147" t="s">
        <v>154</v>
      </c>
    </row>
    <row r="228" spans="2:65" s="12" customFormat="1">
      <c r="B228" s="145"/>
      <c r="D228" s="146" t="s">
        <v>175</v>
      </c>
      <c r="E228" s="147" t="s">
        <v>1</v>
      </c>
      <c r="F228" s="148" t="s">
        <v>1765</v>
      </c>
      <c r="H228" s="149">
        <v>94.8</v>
      </c>
      <c r="I228" s="150"/>
      <c r="L228" s="145"/>
      <c r="M228" s="151"/>
      <c r="T228" s="152"/>
      <c r="AT228" s="147" t="s">
        <v>175</v>
      </c>
      <c r="AU228" s="147" t="s">
        <v>99</v>
      </c>
      <c r="AV228" s="12" t="s">
        <v>99</v>
      </c>
      <c r="AW228" s="12" t="s">
        <v>32</v>
      </c>
      <c r="AX228" s="12" t="s">
        <v>77</v>
      </c>
      <c r="AY228" s="147" t="s">
        <v>154</v>
      </c>
    </row>
    <row r="229" spans="2:65" s="13" customFormat="1">
      <c r="B229" s="153"/>
      <c r="D229" s="146" t="s">
        <v>175</v>
      </c>
      <c r="E229" s="154" t="s">
        <v>1</v>
      </c>
      <c r="F229" s="155" t="s">
        <v>177</v>
      </c>
      <c r="H229" s="156">
        <v>508.2</v>
      </c>
      <c r="I229" s="157"/>
      <c r="L229" s="153"/>
      <c r="M229" s="158"/>
      <c r="T229" s="159"/>
      <c r="AT229" s="154" t="s">
        <v>175</v>
      </c>
      <c r="AU229" s="154" t="s">
        <v>99</v>
      </c>
      <c r="AV229" s="13" t="s">
        <v>161</v>
      </c>
      <c r="AW229" s="13" t="s">
        <v>32</v>
      </c>
      <c r="AX229" s="13" t="s">
        <v>85</v>
      </c>
      <c r="AY229" s="154" t="s">
        <v>154</v>
      </c>
    </row>
    <row r="230" spans="2:65" s="1" customFormat="1" ht="21.75" customHeight="1">
      <c r="B230" s="32"/>
      <c r="C230" s="132" t="s">
        <v>347</v>
      </c>
      <c r="D230" s="132" t="s">
        <v>156</v>
      </c>
      <c r="E230" s="133" t="s">
        <v>348</v>
      </c>
      <c r="F230" s="134" t="s">
        <v>349</v>
      </c>
      <c r="G230" s="135" t="s">
        <v>159</v>
      </c>
      <c r="H230" s="136">
        <v>5</v>
      </c>
      <c r="I230" s="137"/>
      <c r="J230" s="138">
        <f t="shared" ref="J230:J238" si="0">ROUND(I230*H230,2)</f>
        <v>0</v>
      </c>
      <c r="K230" s="134" t="s">
        <v>160</v>
      </c>
      <c r="L230" s="32"/>
      <c r="M230" s="139" t="s">
        <v>1</v>
      </c>
      <c r="N230" s="140" t="s">
        <v>43</v>
      </c>
      <c r="P230" s="141">
        <f t="shared" ref="P230:P238" si="1">O230*H230</f>
        <v>0</v>
      </c>
      <c r="Q230" s="141">
        <v>2.2780000000000002E-2</v>
      </c>
      <c r="R230" s="141">
        <f t="shared" ref="R230:R238" si="2">Q230*H230</f>
        <v>0.1139</v>
      </c>
      <c r="S230" s="141">
        <v>0</v>
      </c>
      <c r="T230" s="142">
        <f t="shared" ref="T230:T238" si="3">S230*H230</f>
        <v>0</v>
      </c>
      <c r="AR230" s="143" t="s">
        <v>161</v>
      </c>
      <c r="AT230" s="143" t="s">
        <v>156</v>
      </c>
      <c r="AU230" s="143" t="s">
        <v>99</v>
      </c>
      <c r="AY230" s="17" t="s">
        <v>154</v>
      </c>
      <c r="BE230" s="144">
        <f t="shared" ref="BE230:BE238" si="4">IF(N230="základní",J230,0)</f>
        <v>0</v>
      </c>
      <c r="BF230" s="144">
        <f t="shared" ref="BF230:BF238" si="5">IF(N230="snížená",J230,0)</f>
        <v>0</v>
      </c>
      <c r="BG230" s="144">
        <f t="shared" ref="BG230:BG238" si="6">IF(N230="zákl. přenesená",J230,0)</f>
        <v>0</v>
      </c>
      <c r="BH230" s="144">
        <f t="shared" ref="BH230:BH238" si="7">IF(N230="sníž. přenesená",J230,0)</f>
        <v>0</v>
      </c>
      <c r="BI230" s="144">
        <f t="shared" ref="BI230:BI238" si="8">IF(N230="nulová",J230,0)</f>
        <v>0</v>
      </c>
      <c r="BJ230" s="17" t="s">
        <v>99</v>
      </c>
      <c r="BK230" s="144">
        <f t="shared" ref="BK230:BK238" si="9">ROUND(I230*H230,2)</f>
        <v>0</v>
      </c>
      <c r="BL230" s="17" t="s">
        <v>161</v>
      </c>
      <c r="BM230" s="143" t="s">
        <v>1766</v>
      </c>
    </row>
    <row r="231" spans="2:65" s="1" customFormat="1" ht="21.75" customHeight="1">
      <c r="B231" s="32"/>
      <c r="C231" s="132" t="s">
        <v>351</v>
      </c>
      <c r="D231" s="132" t="s">
        <v>156</v>
      </c>
      <c r="E231" s="133" t="s">
        <v>356</v>
      </c>
      <c r="F231" s="134" t="s">
        <v>357</v>
      </c>
      <c r="G231" s="135" t="s">
        <v>159</v>
      </c>
      <c r="H231" s="136">
        <v>6</v>
      </c>
      <c r="I231" s="137"/>
      <c r="J231" s="138">
        <f t="shared" si="0"/>
        <v>0</v>
      </c>
      <c r="K231" s="134" t="s">
        <v>160</v>
      </c>
      <c r="L231" s="32"/>
      <c r="M231" s="139" t="s">
        <v>1</v>
      </c>
      <c r="N231" s="140" t="s">
        <v>43</v>
      </c>
      <c r="P231" s="141">
        <f t="shared" si="1"/>
        <v>0</v>
      </c>
      <c r="Q231" s="141">
        <v>3.6549999999999999E-2</v>
      </c>
      <c r="R231" s="141">
        <f t="shared" si="2"/>
        <v>0.21929999999999999</v>
      </c>
      <c r="S231" s="141">
        <v>0</v>
      </c>
      <c r="T231" s="142">
        <f t="shared" si="3"/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 t="shared" si="4"/>
        <v>0</v>
      </c>
      <c r="BF231" s="144">
        <f t="shared" si="5"/>
        <v>0</v>
      </c>
      <c r="BG231" s="144">
        <f t="shared" si="6"/>
        <v>0</v>
      </c>
      <c r="BH231" s="144">
        <f t="shared" si="7"/>
        <v>0</v>
      </c>
      <c r="BI231" s="144">
        <f t="shared" si="8"/>
        <v>0</v>
      </c>
      <c r="BJ231" s="17" t="s">
        <v>99</v>
      </c>
      <c r="BK231" s="144">
        <f t="shared" si="9"/>
        <v>0</v>
      </c>
      <c r="BL231" s="17" t="s">
        <v>161</v>
      </c>
      <c r="BM231" s="143" t="s">
        <v>1767</v>
      </c>
    </row>
    <row r="232" spans="2:65" s="1" customFormat="1" ht="21.75" customHeight="1">
      <c r="B232" s="32"/>
      <c r="C232" s="132" t="s">
        <v>355</v>
      </c>
      <c r="D232" s="132" t="s">
        <v>156</v>
      </c>
      <c r="E232" s="133" t="s">
        <v>360</v>
      </c>
      <c r="F232" s="134" t="s">
        <v>361</v>
      </c>
      <c r="G232" s="135" t="s">
        <v>159</v>
      </c>
      <c r="H232" s="136">
        <v>114</v>
      </c>
      <c r="I232" s="137"/>
      <c r="J232" s="138">
        <f t="shared" si="0"/>
        <v>0</v>
      </c>
      <c r="K232" s="134" t="s">
        <v>160</v>
      </c>
      <c r="L232" s="32"/>
      <c r="M232" s="139" t="s">
        <v>1</v>
      </c>
      <c r="N232" s="140" t="s">
        <v>43</v>
      </c>
      <c r="P232" s="141">
        <f t="shared" si="1"/>
        <v>0</v>
      </c>
      <c r="Q232" s="141">
        <v>5.4550000000000001E-2</v>
      </c>
      <c r="R232" s="141">
        <f t="shared" si="2"/>
        <v>6.2187000000000001</v>
      </c>
      <c r="S232" s="141">
        <v>0</v>
      </c>
      <c r="T232" s="142">
        <f t="shared" si="3"/>
        <v>0</v>
      </c>
      <c r="AR232" s="143" t="s">
        <v>161</v>
      </c>
      <c r="AT232" s="143" t="s">
        <v>156</v>
      </c>
      <c r="AU232" s="143" t="s">
        <v>99</v>
      </c>
      <c r="AY232" s="17" t="s">
        <v>154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99</v>
      </c>
      <c r="BK232" s="144">
        <f t="shared" si="9"/>
        <v>0</v>
      </c>
      <c r="BL232" s="17" t="s">
        <v>161</v>
      </c>
      <c r="BM232" s="143" t="s">
        <v>1768</v>
      </c>
    </row>
    <row r="233" spans="2:65" s="1" customFormat="1" ht="21.75" customHeight="1">
      <c r="B233" s="32"/>
      <c r="C233" s="132" t="s">
        <v>359</v>
      </c>
      <c r="D233" s="132" t="s">
        <v>156</v>
      </c>
      <c r="E233" s="133" t="s">
        <v>364</v>
      </c>
      <c r="F233" s="134" t="s">
        <v>365</v>
      </c>
      <c r="G233" s="135" t="s">
        <v>159</v>
      </c>
      <c r="H233" s="136">
        <v>90</v>
      </c>
      <c r="I233" s="137"/>
      <c r="J233" s="138">
        <f t="shared" si="0"/>
        <v>0</v>
      </c>
      <c r="K233" s="134" t="s">
        <v>160</v>
      </c>
      <c r="L233" s="32"/>
      <c r="M233" s="139" t="s">
        <v>1</v>
      </c>
      <c r="N233" s="140" t="s">
        <v>43</v>
      </c>
      <c r="P233" s="141">
        <f t="shared" si="1"/>
        <v>0</v>
      </c>
      <c r="Q233" s="141">
        <v>7.2849999999999998E-2</v>
      </c>
      <c r="R233" s="141">
        <f t="shared" si="2"/>
        <v>6.5564999999999998</v>
      </c>
      <c r="S233" s="141">
        <v>0</v>
      </c>
      <c r="T233" s="142">
        <f t="shared" si="3"/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99</v>
      </c>
      <c r="BK233" s="144">
        <f t="shared" si="9"/>
        <v>0</v>
      </c>
      <c r="BL233" s="17" t="s">
        <v>161</v>
      </c>
      <c r="BM233" s="143" t="s">
        <v>1769</v>
      </c>
    </row>
    <row r="234" spans="2:65" s="1" customFormat="1" ht="21.75" customHeight="1">
      <c r="B234" s="32"/>
      <c r="C234" s="132" t="s">
        <v>363</v>
      </c>
      <c r="D234" s="132" t="s">
        <v>156</v>
      </c>
      <c r="E234" s="133" t="s">
        <v>372</v>
      </c>
      <c r="F234" s="134" t="s">
        <v>373</v>
      </c>
      <c r="G234" s="135" t="s">
        <v>159</v>
      </c>
      <c r="H234" s="136">
        <v>18</v>
      </c>
      <c r="I234" s="137"/>
      <c r="J234" s="138">
        <f t="shared" si="0"/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 t="shared" si="1"/>
        <v>0</v>
      </c>
      <c r="Q234" s="141">
        <v>9.1050000000000006E-2</v>
      </c>
      <c r="R234" s="141">
        <f t="shared" si="2"/>
        <v>1.6389</v>
      </c>
      <c r="S234" s="141">
        <v>0</v>
      </c>
      <c r="T234" s="142">
        <f t="shared" si="3"/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7" t="s">
        <v>99</v>
      </c>
      <c r="BK234" s="144">
        <f t="shared" si="9"/>
        <v>0</v>
      </c>
      <c r="BL234" s="17" t="s">
        <v>161</v>
      </c>
      <c r="BM234" s="143" t="s">
        <v>1770</v>
      </c>
    </row>
    <row r="235" spans="2:65" s="1" customFormat="1" ht="24.15" customHeight="1">
      <c r="B235" s="32"/>
      <c r="C235" s="132" t="s">
        <v>367</v>
      </c>
      <c r="D235" s="132" t="s">
        <v>156</v>
      </c>
      <c r="E235" s="133" t="s">
        <v>380</v>
      </c>
      <c r="F235" s="134" t="s">
        <v>381</v>
      </c>
      <c r="G235" s="135" t="s">
        <v>159</v>
      </c>
      <c r="H235" s="136">
        <v>3</v>
      </c>
      <c r="I235" s="137"/>
      <c r="J235" s="138">
        <f t="shared" si="0"/>
        <v>0</v>
      </c>
      <c r="K235" s="134" t="s">
        <v>160</v>
      </c>
      <c r="L235" s="32"/>
      <c r="M235" s="139" t="s">
        <v>1</v>
      </c>
      <c r="N235" s="140" t="s">
        <v>43</v>
      </c>
      <c r="P235" s="141">
        <f t="shared" si="1"/>
        <v>0</v>
      </c>
      <c r="Q235" s="141">
        <v>0.69821</v>
      </c>
      <c r="R235" s="141">
        <f t="shared" si="2"/>
        <v>2.09463</v>
      </c>
      <c r="S235" s="141">
        <v>0</v>
      </c>
      <c r="T235" s="142">
        <f t="shared" si="3"/>
        <v>0</v>
      </c>
      <c r="AR235" s="143" t="s">
        <v>161</v>
      </c>
      <c r="AT235" s="143" t="s">
        <v>156</v>
      </c>
      <c r="AU235" s="143" t="s">
        <v>99</v>
      </c>
      <c r="AY235" s="17" t="s">
        <v>154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7" t="s">
        <v>99</v>
      </c>
      <c r="BK235" s="144">
        <f t="shared" si="9"/>
        <v>0</v>
      </c>
      <c r="BL235" s="17" t="s">
        <v>161</v>
      </c>
      <c r="BM235" s="143" t="s">
        <v>1771</v>
      </c>
    </row>
    <row r="236" spans="2:65" s="1" customFormat="1" ht="24.15" customHeight="1">
      <c r="B236" s="32"/>
      <c r="C236" s="132" t="s">
        <v>371</v>
      </c>
      <c r="D236" s="132" t="s">
        <v>156</v>
      </c>
      <c r="E236" s="133" t="s">
        <v>1772</v>
      </c>
      <c r="F236" s="134" t="s">
        <v>1773</v>
      </c>
      <c r="G236" s="135" t="s">
        <v>159</v>
      </c>
      <c r="H236" s="136">
        <v>1</v>
      </c>
      <c r="I236" s="137"/>
      <c r="J236" s="138">
        <f t="shared" si="0"/>
        <v>0</v>
      </c>
      <c r="K236" s="134" t="s">
        <v>160</v>
      </c>
      <c r="L236" s="32"/>
      <c r="M236" s="139" t="s">
        <v>1</v>
      </c>
      <c r="N236" s="140" t="s">
        <v>43</v>
      </c>
      <c r="P236" s="141">
        <f t="shared" si="1"/>
        <v>0</v>
      </c>
      <c r="Q236" s="141">
        <v>0.78447</v>
      </c>
      <c r="R236" s="141">
        <f t="shared" si="2"/>
        <v>0.78447</v>
      </c>
      <c r="S236" s="141">
        <v>0</v>
      </c>
      <c r="T236" s="142">
        <f t="shared" si="3"/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7" t="s">
        <v>99</v>
      </c>
      <c r="BK236" s="144">
        <f t="shared" si="9"/>
        <v>0</v>
      </c>
      <c r="BL236" s="17" t="s">
        <v>161</v>
      </c>
      <c r="BM236" s="143" t="s">
        <v>1774</v>
      </c>
    </row>
    <row r="237" spans="2:65" s="1" customFormat="1" ht="24.15" customHeight="1">
      <c r="B237" s="32"/>
      <c r="C237" s="132" t="s">
        <v>375</v>
      </c>
      <c r="D237" s="132" t="s">
        <v>156</v>
      </c>
      <c r="E237" s="133" t="s">
        <v>384</v>
      </c>
      <c r="F237" s="134" t="s">
        <v>385</v>
      </c>
      <c r="G237" s="135" t="s">
        <v>256</v>
      </c>
      <c r="H237" s="136">
        <v>134</v>
      </c>
      <c r="I237" s="137"/>
      <c r="J237" s="138">
        <f t="shared" si="0"/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 t="shared" si="1"/>
        <v>0</v>
      </c>
      <c r="Q237" s="141">
        <v>1.1E-4</v>
      </c>
      <c r="R237" s="141">
        <f t="shared" si="2"/>
        <v>1.4740000000000001E-2</v>
      </c>
      <c r="S237" s="141">
        <v>0</v>
      </c>
      <c r="T237" s="142">
        <f t="shared" si="3"/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 t="shared" si="4"/>
        <v>0</v>
      </c>
      <c r="BF237" s="144">
        <f t="shared" si="5"/>
        <v>0</v>
      </c>
      <c r="BG237" s="144">
        <f t="shared" si="6"/>
        <v>0</v>
      </c>
      <c r="BH237" s="144">
        <f t="shared" si="7"/>
        <v>0</v>
      </c>
      <c r="BI237" s="144">
        <f t="shared" si="8"/>
        <v>0</v>
      </c>
      <c r="BJ237" s="17" t="s">
        <v>99</v>
      </c>
      <c r="BK237" s="144">
        <f t="shared" si="9"/>
        <v>0</v>
      </c>
      <c r="BL237" s="17" t="s">
        <v>161</v>
      </c>
      <c r="BM237" s="143" t="s">
        <v>1775</v>
      </c>
    </row>
    <row r="238" spans="2:65" s="1" customFormat="1" ht="24.15" customHeight="1">
      <c r="B238" s="32"/>
      <c r="C238" s="132" t="s">
        <v>379</v>
      </c>
      <c r="D238" s="132" t="s">
        <v>156</v>
      </c>
      <c r="E238" s="133" t="s">
        <v>388</v>
      </c>
      <c r="F238" s="134" t="s">
        <v>389</v>
      </c>
      <c r="G238" s="135" t="s">
        <v>169</v>
      </c>
      <c r="H238" s="136">
        <v>179.5</v>
      </c>
      <c r="I238" s="137"/>
      <c r="J238" s="138">
        <f t="shared" si="0"/>
        <v>0</v>
      </c>
      <c r="K238" s="134" t="s">
        <v>160</v>
      </c>
      <c r="L238" s="32"/>
      <c r="M238" s="139" t="s">
        <v>1</v>
      </c>
      <c r="N238" s="140" t="s">
        <v>43</v>
      </c>
      <c r="P238" s="141">
        <f t="shared" si="1"/>
        <v>0</v>
      </c>
      <c r="Q238" s="141">
        <v>6.5280000000000005E-2</v>
      </c>
      <c r="R238" s="141">
        <f t="shared" si="2"/>
        <v>11.71776</v>
      </c>
      <c r="S238" s="141">
        <v>0</v>
      </c>
      <c r="T238" s="142">
        <f t="shared" si="3"/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 t="shared" si="4"/>
        <v>0</v>
      </c>
      <c r="BF238" s="144">
        <f t="shared" si="5"/>
        <v>0</v>
      </c>
      <c r="BG238" s="144">
        <f t="shared" si="6"/>
        <v>0</v>
      </c>
      <c r="BH238" s="144">
        <f t="shared" si="7"/>
        <v>0</v>
      </c>
      <c r="BI238" s="144">
        <f t="shared" si="8"/>
        <v>0</v>
      </c>
      <c r="BJ238" s="17" t="s">
        <v>99</v>
      </c>
      <c r="BK238" s="144">
        <f t="shared" si="9"/>
        <v>0</v>
      </c>
      <c r="BL238" s="17" t="s">
        <v>161</v>
      </c>
      <c r="BM238" s="143" t="s">
        <v>1776</v>
      </c>
    </row>
    <row r="239" spans="2:65" s="14" customFormat="1">
      <c r="B239" s="173"/>
      <c r="D239" s="146" t="s">
        <v>175</v>
      </c>
      <c r="E239" s="174" t="s">
        <v>1</v>
      </c>
      <c r="F239" s="175" t="s">
        <v>338</v>
      </c>
      <c r="H239" s="174" t="s">
        <v>1</v>
      </c>
      <c r="I239" s="176"/>
      <c r="L239" s="173"/>
      <c r="M239" s="177"/>
      <c r="T239" s="178"/>
      <c r="AT239" s="174" t="s">
        <v>175</v>
      </c>
      <c r="AU239" s="174" t="s">
        <v>99</v>
      </c>
      <c r="AV239" s="14" t="s">
        <v>85</v>
      </c>
      <c r="AW239" s="14" t="s">
        <v>32</v>
      </c>
      <c r="AX239" s="14" t="s">
        <v>77</v>
      </c>
      <c r="AY239" s="174" t="s">
        <v>154</v>
      </c>
    </row>
    <row r="240" spans="2:65" s="12" customFormat="1">
      <c r="B240" s="145"/>
      <c r="D240" s="146" t="s">
        <v>175</v>
      </c>
      <c r="E240" s="147" t="s">
        <v>1</v>
      </c>
      <c r="F240" s="148" t="s">
        <v>1777</v>
      </c>
      <c r="H240" s="149">
        <v>179.5</v>
      </c>
      <c r="I240" s="150"/>
      <c r="L240" s="145"/>
      <c r="M240" s="151"/>
      <c r="T240" s="152"/>
      <c r="AT240" s="147" t="s">
        <v>175</v>
      </c>
      <c r="AU240" s="147" t="s">
        <v>99</v>
      </c>
      <c r="AV240" s="12" t="s">
        <v>99</v>
      </c>
      <c r="AW240" s="12" t="s">
        <v>32</v>
      </c>
      <c r="AX240" s="12" t="s">
        <v>77</v>
      </c>
      <c r="AY240" s="147" t="s">
        <v>154</v>
      </c>
    </row>
    <row r="241" spans="2:65" s="13" customFormat="1">
      <c r="B241" s="153"/>
      <c r="D241" s="146" t="s">
        <v>175</v>
      </c>
      <c r="E241" s="154" t="s">
        <v>1</v>
      </c>
      <c r="F241" s="155" t="s">
        <v>177</v>
      </c>
      <c r="H241" s="156">
        <v>179.5</v>
      </c>
      <c r="I241" s="157"/>
      <c r="L241" s="153"/>
      <c r="M241" s="158"/>
      <c r="T241" s="159"/>
      <c r="AT241" s="154" t="s">
        <v>175</v>
      </c>
      <c r="AU241" s="154" t="s">
        <v>99</v>
      </c>
      <c r="AV241" s="13" t="s">
        <v>161</v>
      </c>
      <c r="AW241" s="13" t="s">
        <v>32</v>
      </c>
      <c r="AX241" s="13" t="s">
        <v>85</v>
      </c>
      <c r="AY241" s="154" t="s">
        <v>154</v>
      </c>
    </row>
    <row r="242" spans="2:65" s="1" customFormat="1" ht="33" customHeight="1">
      <c r="B242" s="32"/>
      <c r="C242" s="132" t="s">
        <v>383</v>
      </c>
      <c r="D242" s="132" t="s">
        <v>156</v>
      </c>
      <c r="E242" s="133" t="s">
        <v>393</v>
      </c>
      <c r="F242" s="134" t="s">
        <v>394</v>
      </c>
      <c r="G242" s="135" t="s">
        <v>169</v>
      </c>
      <c r="H242" s="136">
        <v>350.3</v>
      </c>
      <c r="I242" s="137"/>
      <c r="J242" s="138">
        <f>ROUND(I242*H242,2)</f>
        <v>0</v>
      </c>
      <c r="K242" s="134" t="s">
        <v>160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0.12315</v>
      </c>
      <c r="R242" s="141">
        <f>Q242*H242</f>
        <v>43.139445000000002</v>
      </c>
      <c r="S242" s="141">
        <v>0</v>
      </c>
      <c r="T242" s="142">
        <f>S242*H242</f>
        <v>0</v>
      </c>
      <c r="AR242" s="143" t="s">
        <v>161</v>
      </c>
      <c r="AT242" s="143" t="s">
        <v>156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99</v>
      </c>
      <c r="BK242" s="144">
        <f>ROUND(I242*H242,2)</f>
        <v>0</v>
      </c>
      <c r="BL242" s="17" t="s">
        <v>161</v>
      </c>
      <c r="BM242" s="143" t="s">
        <v>1778</v>
      </c>
    </row>
    <row r="243" spans="2:65" s="14" customFormat="1">
      <c r="B243" s="173"/>
      <c r="D243" s="146" t="s">
        <v>175</v>
      </c>
      <c r="E243" s="174" t="s">
        <v>1</v>
      </c>
      <c r="F243" s="175" t="s">
        <v>338</v>
      </c>
      <c r="H243" s="174" t="s">
        <v>1</v>
      </c>
      <c r="I243" s="176"/>
      <c r="L243" s="173"/>
      <c r="M243" s="177"/>
      <c r="T243" s="178"/>
      <c r="AT243" s="174" t="s">
        <v>175</v>
      </c>
      <c r="AU243" s="174" t="s">
        <v>99</v>
      </c>
      <c r="AV243" s="14" t="s">
        <v>85</v>
      </c>
      <c r="AW243" s="14" t="s">
        <v>32</v>
      </c>
      <c r="AX243" s="14" t="s">
        <v>77</v>
      </c>
      <c r="AY243" s="174" t="s">
        <v>154</v>
      </c>
    </row>
    <row r="244" spans="2:65" s="12" customFormat="1">
      <c r="B244" s="145"/>
      <c r="D244" s="146" t="s">
        <v>175</v>
      </c>
      <c r="E244" s="147" t="s">
        <v>1</v>
      </c>
      <c r="F244" s="148" t="s">
        <v>1779</v>
      </c>
      <c r="H244" s="149">
        <v>250.4</v>
      </c>
      <c r="I244" s="150"/>
      <c r="L244" s="145"/>
      <c r="M244" s="151"/>
      <c r="T244" s="152"/>
      <c r="AT244" s="147" t="s">
        <v>175</v>
      </c>
      <c r="AU244" s="147" t="s">
        <v>99</v>
      </c>
      <c r="AV244" s="12" t="s">
        <v>99</v>
      </c>
      <c r="AW244" s="12" t="s">
        <v>32</v>
      </c>
      <c r="AX244" s="12" t="s">
        <v>77</v>
      </c>
      <c r="AY244" s="147" t="s">
        <v>154</v>
      </c>
    </row>
    <row r="245" spans="2:65" s="12" customFormat="1">
      <c r="B245" s="145"/>
      <c r="D245" s="146" t="s">
        <v>175</v>
      </c>
      <c r="E245" s="147" t="s">
        <v>1</v>
      </c>
      <c r="F245" s="148" t="s">
        <v>1780</v>
      </c>
      <c r="H245" s="149">
        <v>99.9</v>
      </c>
      <c r="I245" s="150"/>
      <c r="L245" s="145"/>
      <c r="M245" s="151"/>
      <c r="T245" s="152"/>
      <c r="AT245" s="147" t="s">
        <v>175</v>
      </c>
      <c r="AU245" s="147" t="s">
        <v>99</v>
      </c>
      <c r="AV245" s="12" t="s">
        <v>99</v>
      </c>
      <c r="AW245" s="12" t="s">
        <v>32</v>
      </c>
      <c r="AX245" s="12" t="s">
        <v>77</v>
      </c>
      <c r="AY245" s="147" t="s">
        <v>154</v>
      </c>
    </row>
    <row r="246" spans="2:65" s="13" customFormat="1">
      <c r="B246" s="153"/>
      <c r="D246" s="146" t="s">
        <v>175</v>
      </c>
      <c r="E246" s="154" t="s">
        <v>1</v>
      </c>
      <c r="F246" s="155" t="s">
        <v>177</v>
      </c>
      <c r="H246" s="156">
        <v>350.3</v>
      </c>
      <c r="I246" s="157"/>
      <c r="L246" s="153"/>
      <c r="M246" s="158"/>
      <c r="T246" s="159"/>
      <c r="AT246" s="154" t="s">
        <v>175</v>
      </c>
      <c r="AU246" s="154" t="s">
        <v>99</v>
      </c>
      <c r="AV246" s="13" t="s">
        <v>161</v>
      </c>
      <c r="AW246" s="13" t="s">
        <v>32</v>
      </c>
      <c r="AX246" s="13" t="s">
        <v>85</v>
      </c>
      <c r="AY246" s="154" t="s">
        <v>154</v>
      </c>
    </row>
    <row r="247" spans="2:65" s="11" customFormat="1" ht="22.95" customHeight="1">
      <c r="B247" s="120"/>
      <c r="D247" s="121" t="s">
        <v>76</v>
      </c>
      <c r="E247" s="130" t="s">
        <v>161</v>
      </c>
      <c r="F247" s="130" t="s">
        <v>402</v>
      </c>
      <c r="I247" s="123"/>
      <c r="J247" s="131">
        <f>BK247</f>
        <v>0</v>
      </c>
      <c r="L247" s="120"/>
      <c r="M247" s="125"/>
      <c r="P247" s="126">
        <f>SUM(P248:P279)</f>
        <v>0</v>
      </c>
      <c r="R247" s="126">
        <f>SUM(R248:R279)</f>
        <v>602.4331651</v>
      </c>
      <c r="T247" s="127">
        <f>SUM(T248:T279)</f>
        <v>0</v>
      </c>
      <c r="AR247" s="121" t="s">
        <v>85</v>
      </c>
      <c r="AT247" s="128" t="s">
        <v>76</v>
      </c>
      <c r="AU247" s="128" t="s">
        <v>85</v>
      </c>
      <c r="AY247" s="121" t="s">
        <v>154</v>
      </c>
      <c r="BK247" s="129">
        <f>SUM(BK248:BK279)</f>
        <v>0</v>
      </c>
    </row>
    <row r="248" spans="2:65" s="1" customFormat="1" ht="16.5" customHeight="1">
      <c r="B248" s="32"/>
      <c r="C248" s="132" t="s">
        <v>387</v>
      </c>
      <c r="D248" s="132" t="s">
        <v>156</v>
      </c>
      <c r="E248" s="133" t="s">
        <v>404</v>
      </c>
      <c r="F248" s="134" t="s">
        <v>405</v>
      </c>
      <c r="G248" s="135" t="s">
        <v>173</v>
      </c>
      <c r="H248" s="136">
        <v>169.34800000000001</v>
      </c>
      <c r="I248" s="137"/>
      <c r="J248" s="138">
        <f t="shared" ref="J248:J255" si="10">ROUND(I248*H248,2)</f>
        <v>0</v>
      </c>
      <c r="K248" s="134" t="s">
        <v>160</v>
      </c>
      <c r="L248" s="32"/>
      <c r="M248" s="139" t="s">
        <v>1</v>
      </c>
      <c r="N248" s="140" t="s">
        <v>43</v>
      </c>
      <c r="P248" s="141">
        <f t="shared" ref="P248:P255" si="11">O248*H248</f>
        <v>0</v>
      </c>
      <c r="Q248" s="141">
        <v>2.45343</v>
      </c>
      <c r="R248" s="141">
        <f t="shared" ref="R248:R255" si="12">Q248*H248</f>
        <v>415.48346364000002</v>
      </c>
      <c r="S248" s="141">
        <v>0</v>
      </c>
      <c r="T248" s="142">
        <f t="shared" ref="T248:T255" si="13">S248*H248</f>
        <v>0</v>
      </c>
      <c r="AR248" s="143" t="s">
        <v>161</v>
      </c>
      <c r="AT248" s="143" t="s">
        <v>156</v>
      </c>
      <c r="AU248" s="143" t="s">
        <v>99</v>
      </c>
      <c r="AY248" s="17" t="s">
        <v>154</v>
      </c>
      <c r="BE248" s="144">
        <f t="shared" ref="BE248:BE255" si="14">IF(N248="základní",J248,0)</f>
        <v>0</v>
      </c>
      <c r="BF248" s="144">
        <f t="shared" ref="BF248:BF255" si="15">IF(N248="snížená",J248,0)</f>
        <v>0</v>
      </c>
      <c r="BG248" s="144">
        <f t="shared" ref="BG248:BG255" si="16">IF(N248="zákl. přenesená",J248,0)</f>
        <v>0</v>
      </c>
      <c r="BH248" s="144">
        <f t="shared" ref="BH248:BH255" si="17">IF(N248="sníž. přenesená",J248,0)</f>
        <v>0</v>
      </c>
      <c r="BI248" s="144">
        <f t="shared" ref="BI248:BI255" si="18">IF(N248="nulová",J248,0)</f>
        <v>0</v>
      </c>
      <c r="BJ248" s="17" t="s">
        <v>99</v>
      </c>
      <c r="BK248" s="144">
        <f t="shared" ref="BK248:BK255" si="19">ROUND(I248*H248,2)</f>
        <v>0</v>
      </c>
      <c r="BL248" s="17" t="s">
        <v>161</v>
      </c>
      <c r="BM248" s="143" t="s">
        <v>1781</v>
      </c>
    </row>
    <row r="249" spans="2:65" s="1" customFormat="1" ht="24.15" customHeight="1">
      <c r="B249" s="32"/>
      <c r="C249" s="132" t="s">
        <v>392</v>
      </c>
      <c r="D249" s="132" t="s">
        <v>156</v>
      </c>
      <c r="E249" s="133" t="s">
        <v>408</v>
      </c>
      <c r="F249" s="134" t="s">
        <v>409</v>
      </c>
      <c r="G249" s="135" t="s">
        <v>169</v>
      </c>
      <c r="H249" s="136">
        <v>717.346</v>
      </c>
      <c r="I249" s="137"/>
      <c r="J249" s="138">
        <f t="shared" si="10"/>
        <v>0</v>
      </c>
      <c r="K249" s="134" t="s">
        <v>160</v>
      </c>
      <c r="L249" s="32"/>
      <c r="M249" s="139" t="s">
        <v>1</v>
      </c>
      <c r="N249" s="140" t="s">
        <v>43</v>
      </c>
      <c r="P249" s="141">
        <f t="shared" si="11"/>
        <v>0</v>
      </c>
      <c r="Q249" s="141">
        <v>5.3299999999999997E-3</v>
      </c>
      <c r="R249" s="141">
        <f t="shared" si="12"/>
        <v>3.8234541799999997</v>
      </c>
      <c r="S249" s="141">
        <v>0</v>
      </c>
      <c r="T249" s="142">
        <f t="shared" si="13"/>
        <v>0</v>
      </c>
      <c r="AR249" s="143" t="s">
        <v>161</v>
      </c>
      <c r="AT249" s="143" t="s">
        <v>156</v>
      </c>
      <c r="AU249" s="143" t="s">
        <v>99</v>
      </c>
      <c r="AY249" s="17" t="s">
        <v>154</v>
      </c>
      <c r="BE249" s="144">
        <f t="shared" si="14"/>
        <v>0</v>
      </c>
      <c r="BF249" s="144">
        <f t="shared" si="15"/>
        <v>0</v>
      </c>
      <c r="BG249" s="144">
        <f t="shared" si="16"/>
        <v>0</v>
      </c>
      <c r="BH249" s="144">
        <f t="shared" si="17"/>
        <v>0</v>
      </c>
      <c r="BI249" s="144">
        <f t="shared" si="18"/>
        <v>0</v>
      </c>
      <c r="BJ249" s="17" t="s">
        <v>99</v>
      </c>
      <c r="BK249" s="144">
        <f t="shared" si="19"/>
        <v>0</v>
      </c>
      <c r="BL249" s="17" t="s">
        <v>161</v>
      </c>
      <c r="BM249" s="143" t="s">
        <v>1782</v>
      </c>
    </row>
    <row r="250" spans="2:65" s="1" customFormat="1" ht="24.15" customHeight="1">
      <c r="B250" s="32"/>
      <c r="C250" s="132" t="s">
        <v>398</v>
      </c>
      <c r="D250" s="132" t="s">
        <v>156</v>
      </c>
      <c r="E250" s="133" t="s">
        <v>412</v>
      </c>
      <c r="F250" s="134" t="s">
        <v>413</v>
      </c>
      <c r="G250" s="135" t="s">
        <v>169</v>
      </c>
      <c r="H250" s="136">
        <v>717.346</v>
      </c>
      <c r="I250" s="137"/>
      <c r="J250" s="138">
        <f t="shared" si="10"/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 t="shared" si="11"/>
        <v>0</v>
      </c>
      <c r="Q250" s="141">
        <v>0</v>
      </c>
      <c r="R250" s="141">
        <f t="shared" si="12"/>
        <v>0</v>
      </c>
      <c r="S250" s="141">
        <v>0</v>
      </c>
      <c r="T250" s="142">
        <f t="shared" si="13"/>
        <v>0</v>
      </c>
      <c r="AR250" s="143" t="s">
        <v>161</v>
      </c>
      <c r="AT250" s="143" t="s">
        <v>156</v>
      </c>
      <c r="AU250" s="143" t="s">
        <v>99</v>
      </c>
      <c r="AY250" s="17" t="s">
        <v>154</v>
      </c>
      <c r="BE250" s="144">
        <f t="shared" si="14"/>
        <v>0</v>
      </c>
      <c r="BF250" s="144">
        <f t="shared" si="15"/>
        <v>0</v>
      </c>
      <c r="BG250" s="144">
        <f t="shared" si="16"/>
        <v>0</v>
      </c>
      <c r="BH250" s="144">
        <f t="shared" si="17"/>
        <v>0</v>
      </c>
      <c r="BI250" s="144">
        <f t="shared" si="18"/>
        <v>0</v>
      </c>
      <c r="BJ250" s="17" t="s">
        <v>99</v>
      </c>
      <c r="BK250" s="144">
        <f t="shared" si="19"/>
        <v>0</v>
      </c>
      <c r="BL250" s="17" t="s">
        <v>161</v>
      </c>
      <c r="BM250" s="143" t="s">
        <v>1783</v>
      </c>
    </row>
    <row r="251" spans="2:65" s="1" customFormat="1" ht="24.15" customHeight="1">
      <c r="B251" s="32"/>
      <c r="C251" s="132" t="s">
        <v>403</v>
      </c>
      <c r="D251" s="132" t="s">
        <v>156</v>
      </c>
      <c r="E251" s="133" t="s">
        <v>416</v>
      </c>
      <c r="F251" s="134" t="s">
        <v>417</v>
      </c>
      <c r="G251" s="135" t="s">
        <v>169</v>
      </c>
      <c r="H251" s="136">
        <v>28.416</v>
      </c>
      <c r="I251" s="137"/>
      <c r="J251" s="138">
        <f t="shared" si="10"/>
        <v>0</v>
      </c>
      <c r="K251" s="134" t="s">
        <v>160</v>
      </c>
      <c r="L251" s="32"/>
      <c r="M251" s="139" t="s">
        <v>1</v>
      </c>
      <c r="N251" s="140" t="s">
        <v>43</v>
      </c>
      <c r="P251" s="141">
        <f t="shared" si="11"/>
        <v>0</v>
      </c>
      <c r="Q251" s="141">
        <v>8.0999999999999996E-4</v>
      </c>
      <c r="R251" s="141">
        <f t="shared" si="12"/>
        <v>2.301696E-2</v>
      </c>
      <c r="S251" s="141">
        <v>0</v>
      </c>
      <c r="T251" s="142">
        <f t="shared" si="13"/>
        <v>0</v>
      </c>
      <c r="AR251" s="143" t="s">
        <v>161</v>
      </c>
      <c r="AT251" s="143" t="s">
        <v>156</v>
      </c>
      <c r="AU251" s="143" t="s">
        <v>99</v>
      </c>
      <c r="AY251" s="17" t="s">
        <v>154</v>
      </c>
      <c r="BE251" s="144">
        <f t="shared" si="14"/>
        <v>0</v>
      </c>
      <c r="BF251" s="144">
        <f t="shared" si="15"/>
        <v>0</v>
      </c>
      <c r="BG251" s="144">
        <f t="shared" si="16"/>
        <v>0</v>
      </c>
      <c r="BH251" s="144">
        <f t="shared" si="17"/>
        <v>0</v>
      </c>
      <c r="BI251" s="144">
        <f t="shared" si="18"/>
        <v>0</v>
      </c>
      <c r="BJ251" s="17" t="s">
        <v>99</v>
      </c>
      <c r="BK251" s="144">
        <f t="shared" si="19"/>
        <v>0</v>
      </c>
      <c r="BL251" s="17" t="s">
        <v>161</v>
      </c>
      <c r="BM251" s="143" t="s">
        <v>1784</v>
      </c>
    </row>
    <row r="252" spans="2:65" s="1" customFormat="1" ht="24.15" customHeight="1">
      <c r="B252" s="32"/>
      <c r="C252" s="132" t="s">
        <v>407</v>
      </c>
      <c r="D252" s="132" t="s">
        <v>156</v>
      </c>
      <c r="E252" s="133" t="s">
        <v>420</v>
      </c>
      <c r="F252" s="134" t="s">
        <v>421</v>
      </c>
      <c r="G252" s="135" t="s">
        <v>169</v>
      </c>
      <c r="H252" s="136">
        <v>28.416</v>
      </c>
      <c r="I252" s="137"/>
      <c r="J252" s="138">
        <f t="shared" si="10"/>
        <v>0</v>
      </c>
      <c r="K252" s="134" t="s">
        <v>160</v>
      </c>
      <c r="L252" s="32"/>
      <c r="M252" s="139" t="s">
        <v>1</v>
      </c>
      <c r="N252" s="140" t="s">
        <v>43</v>
      </c>
      <c r="P252" s="141">
        <f t="shared" si="11"/>
        <v>0</v>
      </c>
      <c r="Q252" s="141">
        <v>0</v>
      </c>
      <c r="R252" s="141">
        <f t="shared" si="12"/>
        <v>0</v>
      </c>
      <c r="S252" s="141">
        <v>0</v>
      </c>
      <c r="T252" s="142">
        <f t="shared" si="13"/>
        <v>0</v>
      </c>
      <c r="AR252" s="143" t="s">
        <v>161</v>
      </c>
      <c r="AT252" s="143" t="s">
        <v>156</v>
      </c>
      <c r="AU252" s="143" t="s">
        <v>99</v>
      </c>
      <c r="AY252" s="17" t="s">
        <v>154</v>
      </c>
      <c r="BE252" s="144">
        <f t="shared" si="14"/>
        <v>0</v>
      </c>
      <c r="BF252" s="144">
        <f t="shared" si="15"/>
        <v>0</v>
      </c>
      <c r="BG252" s="144">
        <f t="shared" si="16"/>
        <v>0</v>
      </c>
      <c r="BH252" s="144">
        <f t="shared" si="17"/>
        <v>0</v>
      </c>
      <c r="BI252" s="144">
        <f t="shared" si="18"/>
        <v>0</v>
      </c>
      <c r="BJ252" s="17" t="s">
        <v>99</v>
      </c>
      <c r="BK252" s="144">
        <f t="shared" si="19"/>
        <v>0</v>
      </c>
      <c r="BL252" s="17" t="s">
        <v>161</v>
      </c>
      <c r="BM252" s="143" t="s">
        <v>1785</v>
      </c>
    </row>
    <row r="253" spans="2:65" s="1" customFormat="1" ht="24.15" customHeight="1">
      <c r="B253" s="32"/>
      <c r="C253" s="132" t="s">
        <v>411</v>
      </c>
      <c r="D253" s="132" t="s">
        <v>156</v>
      </c>
      <c r="E253" s="133" t="s">
        <v>424</v>
      </c>
      <c r="F253" s="134" t="s">
        <v>425</v>
      </c>
      <c r="G253" s="135" t="s">
        <v>169</v>
      </c>
      <c r="H253" s="136">
        <v>688.93</v>
      </c>
      <c r="I253" s="137"/>
      <c r="J253" s="138">
        <f t="shared" si="10"/>
        <v>0</v>
      </c>
      <c r="K253" s="134" t="s">
        <v>160</v>
      </c>
      <c r="L253" s="32"/>
      <c r="M253" s="139" t="s">
        <v>1</v>
      </c>
      <c r="N253" s="140" t="s">
        <v>43</v>
      </c>
      <c r="P253" s="141">
        <f t="shared" si="11"/>
        <v>0</v>
      </c>
      <c r="Q253" s="141">
        <v>8.8000000000000003E-4</v>
      </c>
      <c r="R253" s="141">
        <f t="shared" si="12"/>
        <v>0.60625839999999998</v>
      </c>
      <c r="S253" s="141">
        <v>0</v>
      </c>
      <c r="T253" s="142">
        <f t="shared" si="13"/>
        <v>0</v>
      </c>
      <c r="AR253" s="143" t="s">
        <v>161</v>
      </c>
      <c r="AT253" s="143" t="s">
        <v>156</v>
      </c>
      <c r="AU253" s="143" t="s">
        <v>99</v>
      </c>
      <c r="AY253" s="17" t="s">
        <v>154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7" t="s">
        <v>99</v>
      </c>
      <c r="BK253" s="144">
        <f t="shared" si="19"/>
        <v>0</v>
      </c>
      <c r="BL253" s="17" t="s">
        <v>161</v>
      </c>
      <c r="BM253" s="143" t="s">
        <v>1786</v>
      </c>
    </row>
    <row r="254" spans="2:65" s="1" customFormat="1" ht="24.15" customHeight="1">
      <c r="B254" s="32"/>
      <c r="C254" s="132" t="s">
        <v>415</v>
      </c>
      <c r="D254" s="132" t="s">
        <v>156</v>
      </c>
      <c r="E254" s="133" t="s">
        <v>428</v>
      </c>
      <c r="F254" s="134" t="s">
        <v>429</v>
      </c>
      <c r="G254" s="135" t="s">
        <v>169</v>
      </c>
      <c r="H254" s="136">
        <v>688.93</v>
      </c>
      <c r="I254" s="137"/>
      <c r="J254" s="138">
        <f t="shared" si="10"/>
        <v>0</v>
      </c>
      <c r="K254" s="134" t="s">
        <v>160</v>
      </c>
      <c r="L254" s="32"/>
      <c r="M254" s="139" t="s">
        <v>1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161</v>
      </c>
      <c r="AT254" s="143" t="s">
        <v>156</v>
      </c>
      <c r="AU254" s="143" t="s">
        <v>99</v>
      </c>
      <c r="AY254" s="17" t="s">
        <v>154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7" t="s">
        <v>99</v>
      </c>
      <c r="BK254" s="144">
        <f t="shared" si="19"/>
        <v>0</v>
      </c>
      <c r="BL254" s="17" t="s">
        <v>161</v>
      </c>
      <c r="BM254" s="143" t="s">
        <v>1787</v>
      </c>
    </row>
    <row r="255" spans="2:65" s="1" customFormat="1" ht="21.75" customHeight="1">
      <c r="B255" s="32"/>
      <c r="C255" s="132" t="s">
        <v>178</v>
      </c>
      <c r="D255" s="132" t="s">
        <v>156</v>
      </c>
      <c r="E255" s="133" t="s">
        <v>432</v>
      </c>
      <c r="F255" s="134" t="s">
        <v>433</v>
      </c>
      <c r="G255" s="135" t="s">
        <v>169</v>
      </c>
      <c r="H255" s="136">
        <v>83.24</v>
      </c>
      <c r="I255" s="137"/>
      <c r="J255" s="138">
        <f t="shared" si="10"/>
        <v>0</v>
      </c>
      <c r="K255" s="134" t="s">
        <v>160</v>
      </c>
      <c r="L255" s="32"/>
      <c r="M255" s="139" t="s">
        <v>1</v>
      </c>
      <c r="N255" s="140" t="s">
        <v>43</v>
      </c>
      <c r="P255" s="141">
        <f t="shared" si="11"/>
        <v>0</v>
      </c>
      <c r="Q255" s="141">
        <v>3.2000000000000002E-3</v>
      </c>
      <c r="R255" s="141">
        <f t="shared" si="12"/>
        <v>0.26636799999999999</v>
      </c>
      <c r="S255" s="141">
        <v>0</v>
      </c>
      <c r="T255" s="142">
        <f t="shared" si="13"/>
        <v>0</v>
      </c>
      <c r="AR255" s="143" t="s">
        <v>161</v>
      </c>
      <c r="AT255" s="143" t="s">
        <v>156</v>
      </c>
      <c r="AU255" s="143" t="s">
        <v>99</v>
      </c>
      <c r="AY255" s="17" t="s">
        <v>154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7" t="s">
        <v>99</v>
      </c>
      <c r="BK255" s="144">
        <f t="shared" si="19"/>
        <v>0</v>
      </c>
      <c r="BL255" s="17" t="s">
        <v>161</v>
      </c>
      <c r="BM255" s="143" t="s">
        <v>1788</v>
      </c>
    </row>
    <row r="256" spans="2:65" s="12" customFormat="1">
      <c r="B256" s="145"/>
      <c r="D256" s="146" t="s">
        <v>175</v>
      </c>
      <c r="E256" s="147" t="s">
        <v>1</v>
      </c>
      <c r="F256" s="148" t="s">
        <v>1789</v>
      </c>
      <c r="H256" s="149">
        <v>54.25</v>
      </c>
      <c r="I256" s="150"/>
      <c r="L256" s="145"/>
      <c r="M256" s="151"/>
      <c r="T256" s="152"/>
      <c r="AT256" s="147" t="s">
        <v>175</v>
      </c>
      <c r="AU256" s="147" t="s">
        <v>99</v>
      </c>
      <c r="AV256" s="12" t="s">
        <v>99</v>
      </c>
      <c r="AW256" s="12" t="s">
        <v>32</v>
      </c>
      <c r="AX256" s="12" t="s">
        <v>77</v>
      </c>
      <c r="AY256" s="147" t="s">
        <v>154</v>
      </c>
    </row>
    <row r="257" spans="2:65" s="12" customFormat="1">
      <c r="B257" s="145"/>
      <c r="D257" s="146" t="s">
        <v>175</v>
      </c>
      <c r="E257" s="147" t="s">
        <v>1</v>
      </c>
      <c r="F257" s="148" t="s">
        <v>436</v>
      </c>
      <c r="H257" s="149">
        <v>14.35</v>
      </c>
      <c r="I257" s="150"/>
      <c r="L257" s="145"/>
      <c r="M257" s="151"/>
      <c r="T257" s="152"/>
      <c r="AT257" s="147" t="s">
        <v>175</v>
      </c>
      <c r="AU257" s="147" t="s">
        <v>99</v>
      </c>
      <c r="AV257" s="12" t="s">
        <v>99</v>
      </c>
      <c r="AW257" s="12" t="s">
        <v>32</v>
      </c>
      <c r="AX257" s="12" t="s">
        <v>77</v>
      </c>
      <c r="AY257" s="147" t="s">
        <v>154</v>
      </c>
    </row>
    <row r="258" spans="2:65" s="12" customFormat="1">
      <c r="B258" s="145"/>
      <c r="D258" s="146" t="s">
        <v>175</v>
      </c>
      <c r="E258" s="147" t="s">
        <v>1</v>
      </c>
      <c r="F258" s="148" t="s">
        <v>437</v>
      </c>
      <c r="H258" s="149">
        <v>14.64</v>
      </c>
      <c r="I258" s="150"/>
      <c r="L258" s="145"/>
      <c r="M258" s="151"/>
      <c r="T258" s="152"/>
      <c r="AT258" s="147" t="s">
        <v>175</v>
      </c>
      <c r="AU258" s="147" t="s">
        <v>99</v>
      </c>
      <c r="AV258" s="12" t="s">
        <v>99</v>
      </c>
      <c r="AW258" s="12" t="s">
        <v>32</v>
      </c>
      <c r="AX258" s="12" t="s">
        <v>77</v>
      </c>
      <c r="AY258" s="147" t="s">
        <v>154</v>
      </c>
    </row>
    <row r="259" spans="2:65" s="13" customFormat="1">
      <c r="B259" s="153"/>
      <c r="D259" s="146" t="s">
        <v>175</v>
      </c>
      <c r="E259" s="154" t="s">
        <v>1</v>
      </c>
      <c r="F259" s="155" t="s">
        <v>177</v>
      </c>
      <c r="H259" s="156">
        <v>83.24</v>
      </c>
      <c r="I259" s="157"/>
      <c r="L259" s="153"/>
      <c r="M259" s="158"/>
      <c r="T259" s="159"/>
      <c r="AT259" s="154" t="s">
        <v>175</v>
      </c>
      <c r="AU259" s="154" t="s">
        <v>99</v>
      </c>
      <c r="AV259" s="13" t="s">
        <v>161</v>
      </c>
      <c r="AW259" s="13" t="s">
        <v>32</v>
      </c>
      <c r="AX259" s="13" t="s">
        <v>85</v>
      </c>
      <c r="AY259" s="154" t="s">
        <v>154</v>
      </c>
    </row>
    <row r="260" spans="2:65" s="1" customFormat="1" ht="16.5" customHeight="1">
      <c r="B260" s="32"/>
      <c r="C260" s="132" t="s">
        <v>419</v>
      </c>
      <c r="D260" s="132" t="s">
        <v>156</v>
      </c>
      <c r="E260" s="133" t="s">
        <v>439</v>
      </c>
      <c r="F260" s="134" t="s">
        <v>440</v>
      </c>
      <c r="G260" s="135" t="s">
        <v>225</v>
      </c>
      <c r="H260" s="136">
        <v>19.488</v>
      </c>
      <c r="I260" s="137"/>
      <c r="J260" s="138">
        <f t="shared" ref="J260:J268" si="20">ROUND(I260*H260,2)</f>
        <v>0</v>
      </c>
      <c r="K260" s="134" t="s">
        <v>160</v>
      </c>
      <c r="L260" s="32"/>
      <c r="M260" s="139" t="s">
        <v>1</v>
      </c>
      <c r="N260" s="140" t="s">
        <v>43</v>
      </c>
      <c r="P260" s="141">
        <f t="shared" ref="P260:P268" si="21">O260*H260</f>
        <v>0</v>
      </c>
      <c r="Q260" s="141">
        <v>1.05555</v>
      </c>
      <c r="R260" s="141">
        <f t="shared" ref="R260:R268" si="22">Q260*H260</f>
        <v>20.570558399999999</v>
      </c>
      <c r="S260" s="141">
        <v>0</v>
      </c>
      <c r="T260" s="142">
        <f t="shared" ref="T260:T268" si="23">S260*H260</f>
        <v>0</v>
      </c>
      <c r="AR260" s="143" t="s">
        <v>161</v>
      </c>
      <c r="AT260" s="143" t="s">
        <v>156</v>
      </c>
      <c r="AU260" s="143" t="s">
        <v>99</v>
      </c>
      <c r="AY260" s="17" t="s">
        <v>154</v>
      </c>
      <c r="BE260" s="144">
        <f t="shared" ref="BE260:BE268" si="24">IF(N260="základní",J260,0)</f>
        <v>0</v>
      </c>
      <c r="BF260" s="144">
        <f t="shared" ref="BF260:BF268" si="25">IF(N260="snížená",J260,0)</f>
        <v>0</v>
      </c>
      <c r="BG260" s="144">
        <f t="shared" ref="BG260:BG268" si="26">IF(N260="zákl. přenesená",J260,0)</f>
        <v>0</v>
      </c>
      <c r="BH260" s="144">
        <f t="shared" ref="BH260:BH268" si="27">IF(N260="sníž. přenesená",J260,0)</f>
        <v>0</v>
      </c>
      <c r="BI260" s="144">
        <f t="shared" ref="BI260:BI268" si="28">IF(N260="nulová",J260,0)</f>
        <v>0</v>
      </c>
      <c r="BJ260" s="17" t="s">
        <v>99</v>
      </c>
      <c r="BK260" s="144">
        <f t="shared" ref="BK260:BK268" si="29">ROUND(I260*H260,2)</f>
        <v>0</v>
      </c>
      <c r="BL260" s="17" t="s">
        <v>161</v>
      </c>
      <c r="BM260" s="143" t="s">
        <v>1790</v>
      </c>
    </row>
    <row r="261" spans="2:65" s="1" customFormat="1" ht="16.5" customHeight="1">
      <c r="B261" s="32"/>
      <c r="C261" s="132" t="s">
        <v>423</v>
      </c>
      <c r="D261" s="132" t="s">
        <v>156</v>
      </c>
      <c r="E261" s="133" t="s">
        <v>443</v>
      </c>
      <c r="F261" s="134" t="s">
        <v>444</v>
      </c>
      <c r="G261" s="135" t="s">
        <v>225</v>
      </c>
      <c r="H261" s="136">
        <v>7.6999999999999999E-2</v>
      </c>
      <c r="I261" s="137"/>
      <c r="J261" s="138">
        <f t="shared" si="20"/>
        <v>0</v>
      </c>
      <c r="K261" s="134" t="s">
        <v>160</v>
      </c>
      <c r="L261" s="32"/>
      <c r="M261" s="139" t="s">
        <v>1</v>
      </c>
      <c r="N261" s="140" t="s">
        <v>43</v>
      </c>
      <c r="P261" s="141">
        <f t="shared" si="21"/>
        <v>0</v>
      </c>
      <c r="Q261" s="141">
        <v>1.06277</v>
      </c>
      <c r="R261" s="141">
        <f t="shared" si="22"/>
        <v>8.1833290000000003E-2</v>
      </c>
      <c r="S261" s="141">
        <v>0</v>
      </c>
      <c r="T261" s="142">
        <f t="shared" si="23"/>
        <v>0</v>
      </c>
      <c r="AR261" s="143" t="s">
        <v>161</v>
      </c>
      <c r="AT261" s="143" t="s">
        <v>156</v>
      </c>
      <c r="AU261" s="143" t="s">
        <v>99</v>
      </c>
      <c r="AY261" s="17" t="s">
        <v>154</v>
      </c>
      <c r="BE261" s="144">
        <f t="shared" si="24"/>
        <v>0</v>
      </c>
      <c r="BF261" s="144">
        <f t="shared" si="25"/>
        <v>0</v>
      </c>
      <c r="BG261" s="144">
        <f t="shared" si="26"/>
        <v>0</v>
      </c>
      <c r="BH261" s="144">
        <f t="shared" si="27"/>
        <v>0</v>
      </c>
      <c r="BI261" s="144">
        <f t="shared" si="28"/>
        <v>0</v>
      </c>
      <c r="BJ261" s="17" t="s">
        <v>99</v>
      </c>
      <c r="BK261" s="144">
        <f t="shared" si="29"/>
        <v>0</v>
      </c>
      <c r="BL261" s="17" t="s">
        <v>161</v>
      </c>
      <c r="BM261" s="143" t="s">
        <v>1791</v>
      </c>
    </row>
    <row r="262" spans="2:65" s="1" customFormat="1" ht="16.5" customHeight="1">
      <c r="B262" s="32"/>
      <c r="C262" s="132" t="s">
        <v>427</v>
      </c>
      <c r="D262" s="132" t="s">
        <v>156</v>
      </c>
      <c r="E262" s="133" t="s">
        <v>447</v>
      </c>
      <c r="F262" s="134" t="s">
        <v>448</v>
      </c>
      <c r="G262" s="135" t="s">
        <v>173</v>
      </c>
      <c r="H262" s="136">
        <v>57.6</v>
      </c>
      <c r="I262" s="137"/>
      <c r="J262" s="138">
        <f t="shared" si="20"/>
        <v>0</v>
      </c>
      <c r="K262" s="134" t="s">
        <v>160</v>
      </c>
      <c r="L262" s="32"/>
      <c r="M262" s="139" t="s">
        <v>1</v>
      </c>
      <c r="N262" s="140" t="s">
        <v>43</v>
      </c>
      <c r="P262" s="141">
        <f t="shared" si="21"/>
        <v>0</v>
      </c>
      <c r="Q262" s="141">
        <v>2.45336</v>
      </c>
      <c r="R262" s="141">
        <f t="shared" si="22"/>
        <v>141.313536</v>
      </c>
      <c r="S262" s="141">
        <v>0</v>
      </c>
      <c r="T262" s="142">
        <f t="shared" si="23"/>
        <v>0</v>
      </c>
      <c r="AR262" s="143" t="s">
        <v>161</v>
      </c>
      <c r="AT262" s="143" t="s">
        <v>156</v>
      </c>
      <c r="AU262" s="143" t="s">
        <v>99</v>
      </c>
      <c r="AY262" s="17" t="s">
        <v>154</v>
      </c>
      <c r="BE262" s="144">
        <f t="shared" si="24"/>
        <v>0</v>
      </c>
      <c r="BF262" s="144">
        <f t="shared" si="25"/>
        <v>0</v>
      </c>
      <c r="BG262" s="144">
        <f t="shared" si="26"/>
        <v>0</v>
      </c>
      <c r="BH262" s="144">
        <f t="shared" si="27"/>
        <v>0</v>
      </c>
      <c r="BI262" s="144">
        <f t="shared" si="28"/>
        <v>0</v>
      </c>
      <c r="BJ262" s="17" t="s">
        <v>99</v>
      </c>
      <c r="BK262" s="144">
        <f t="shared" si="29"/>
        <v>0</v>
      </c>
      <c r="BL262" s="17" t="s">
        <v>161</v>
      </c>
      <c r="BM262" s="143" t="s">
        <v>1792</v>
      </c>
    </row>
    <row r="263" spans="2:65" s="1" customFormat="1" ht="24.15" customHeight="1">
      <c r="B263" s="32"/>
      <c r="C263" s="132" t="s">
        <v>438</v>
      </c>
      <c r="D263" s="132" t="s">
        <v>156</v>
      </c>
      <c r="E263" s="133" t="s">
        <v>451</v>
      </c>
      <c r="F263" s="134" t="s">
        <v>452</v>
      </c>
      <c r="G263" s="135" t="s">
        <v>169</v>
      </c>
      <c r="H263" s="136">
        <v>414.24</v>
      </c>
      <c r="I263" s="137"/>
      <c r="J263" s="138">
        <f t="shared" si="20"/>
        <v>0</v>
      </c>
      <c r="K263" s="134" t="s">
        <v>160</v>
      </c>
      <c r="L263" s="32"/>
      <c r="M263" s="139" t="s">
        <v>1</v>
      </c>
      <c r="N263" s="140" t="s">
        <v>43</v>
      </c>
      <c r="P263" s="141">
        <f t="shared" si="21"/>
        <v>0</v>
      </c>
      <c r="Q263" s="141">
        <v>4.6499999999999996E-3</v>
      </c>
      <c r="R263" s="141">
        <f t="shared" si="22"/>
        <v>1.9262159999999999</v>
      </c>
      <c r="S263" s="141">
        <v>0</v>
      </c>
      <c r="T263" s="142">
        <f t="shared" si="23"/>
        <v>0</v>
      </c>
      <c r="AR263" s="143" t="s">
        <v>161</v>
      </c>
      <c r="AT263" s="143" t="s">
        <v>156</v>
      </c>
      <c r="AU263" s="143" t="s">
        <v>99</v>
      </c>
      <c r="AY263" s="17" t="s">
        <v>154</v>
      </c>
      <c r="BE263" s="144">
        <f t="shared" si="24"/>
        <v>0</v>
      </c>
      <c r="BF263" s="144">
        <f t="shared" si="25"/>
        <v>0</v>
      </c>
      <c r="BG263" s="144">
        <f t="shared" si="26"/>
        <v>0</v>
      </c>
      <c r="BH263" s="144">
        <f t="shared" si="27"/>
        <v>0</v>
      </c>
      <c r="BI263" s="144">
        <f t="shared" si="28"/>
        <v>0</v>
      </c>
      <c r="BJ263" s="17" t="s">
        <v>99</v>
      </c>
      <c r="BK263" s="144">
        <f t="shared" si="29"/>
        <v>0</v>
      </c>
      <c r="BL263" s="17" t="s">
        <v>161</v>
      </c>
      <c r="BM263" s="143" t="s">
        <v>1793</v>
      </c>
    </row>
    <row r="264" spans="2:65" s="1" customFormat="1" ht="24.15" customHeight="1">
      <c r="B264" s="32"/>
      <c r="C264" s="132" t="s">
        <v>442</v>
      </c>
      <c r="D264" s="132" t="s">
        <v>156</v>
      </c>
      <c r="E264" s="133" t="s">
        <v>455</v>
      </c>
      <c r="F264" s="134" t="s">
        <v>456</v>
      </c>
      <c r="G264" s="135" t="s">
        <v>169</v>
      </c>
      <c r="H264" s="136">
        <v>414.24</v>
      </c>
      <c r="I264" s="137"/>
      <c r="J264" s="138">
        <f t="shared" si="20"/>
        <v>0</v>
      </c>
      <c r="K264" s="134" t="s">
        <v>160</v>
      </c>
      <c r="L264" s="32"/>
      <c r="M264" s="139" t="s">
        <v>1</v>
      </c>
      <c r="N264" s="140" t="s">
        <v>43</v>
      </c>
      <c r="P264" s="141">
        <f t="shared" si="21"/>
        <v>0</v>
      </c>
      <c r="Q264" s="141">
        <v>0</v>
      </c>
      <c r="R264" s="141">
        <f t="shared" si="22"/>
        <v>0</v>
      </c>
      <c r="S264" s="141">
        <v>0</v>
      </c>
      <c r="T264" s="142">
        <f t="shared" si="23"/>
        <v>0</v>
      </c>
      <c r="AR264" s="143" t="s">
        <v>161</v>
      </c>
      <c r="AT264" s="143" t="s">
        <v>156</v>
      </c>
      <c r="AU264" s="143" t="s">
        <v>99</v>
      </c>
      <c r="AY264" s="17" t="s">
        <v>154</v>
      </c>
      <c r="BE264" s="144">
        <f t="shared" si="24"/>
        <v>0</v>
      </c>
      <c r="BF264" s="144">
        <f t="shared" si="25"/>
        <v>0</v>
      </c>
      <c r="BG264" s="144">
        <f t="shared" si="26"/>
        <v>0</v>
      </c>
      <c r="BH264" s="144">
        <f t="shared" si="27"/>
        <v>0</v>
      </c>
      <c r="BI264" s="144">
        <f t="shared" si="28"/>
        <v>0</v>
      </c>
      <c r="BJ264" s="17" t="s">
        <v>99</v>
      </c>
      <c r="BK264" s="144">
        <f t="shared" si="29"/>
        <v>0</v>
      </c>
      <c r="BL264" s="17" t="s">
        <v>161</v>
      </c>
      <c r="BM264" s="143" t="s">
        <v>1794</v>
      </c>
    </row>
    <row r="265" spans="2:65" s="1" customFormat="1" ht="33" customHeight="1">
      <c r="B265" s="32"/>
      <c r="C265" s="132" t="s">
        <v>446</v>
      </c>
      <c r="D265" s="132" t="s">
        <v>156</v>
      </c>
      <c r="E265" s="133" t="s">
        <v>459</v>
      </c>
      <c r="F265" s="134" t="s">
        <v>460</v>
      </c>
      <c r="G265" s="135" t="s">
        <v>169</v>
      </c>
      <c r="H265" s="136">
        <v>414.24</v>
      </c>
      <c r="I265" s="137"/>
      <c r="J265" s="138">
        <f t="shared" si="20"/>
        <v>0</v>
      </c>
      <c r="K265" s="134" t="s">
        <v>160</v>
      </c>
      <c r="L265" s="32"/>
      <c r="M265" s="139" t="s">
        <v>1</v>
      </c>
      <c r="N265" s="140" t="s">
        <v>43</v>
      </c>
      <c r="P265" s="141">
        <f t="shared" si="21"/>
        <v>0</v>
      </c>
      <c r="Q265" s="141">
        <v>1.6100000000000001E-3</v>
      </c>
      <c r="R265" s="141">
        <f t="shared" si="22"/>
        <v>0.66692640000000003</v>
      </c>
      <c r="S265" s="141">
        <v>0</v>
      </c>
      <c r="T265" s="142">
        <f t="shared" si="23"/>
        <v>0</v>
      </c>
      <c r="AR265" s="143" t="s">
        <v>161</v>
      </c>
      <c r="AT265" s="143" t="s">
        <v>156</v>
      </c>
      <c r="AU265" s="143" t="s">
        <v>99</v>
      </c>
      <c r="AY265" s="17" t="s">
        <v>154</v>
      </c>
      <c r="BE265" s="144">
        <f t="shared" si="24"/>
        <v>0</v>
      </c>
      <c r="BF265" s="144">
        <f t="shared" si="25"/>
        <v>0</v>
      </c>
      <c r="BG265" s="144">
        <f t="shared" si="26"/>
        <v>0</v>
      </c>
      <c r="BH265" s="144">
        <f t="shared" si="27"/>
        <v>0</v>
      </c>
      <c r="BI265" s="144">
        <f t="shared" si="28"/>
        <v>0</v>
      </c>
      <c r="BJ265" s="17" t="s">
        <v>99</v>
      </c>
      <c r="BK265" s="144">
        <f t="shared" si="29"/>
        <v>0</v>
      </c>
      <c r="BL265" s="17" t="s">
        <v>161</v>
      </c>
      <c r="BM265" s="143" t="s">
        <v>1795</v>
      </c>
    </row>
    <row r="266" spans="2:65" s="1" customFormat="1" ht="33" customHeight="1">
      <c r="B266" s="32"/>
      <c r="C266" s="132" t="s">
        <v>450</v>
      </c>
      <c r="D266" s="132" t="s">
        <v>156</v>
      </c>
      <c r="E266" s="133" t="s">
        <v>463</v>
      </c>
      <c r="F266" s="134" t="s">
        <v>464</v>
      </c>
      <c r="G266" s="135" t="s">
        <v>169</v>
      </c>
      <c r="H266" s="136">
        <v>414.24</v>
      </c>
      <c r="I266" s="137"/>
      <c r="J266" s="138">
        <f t="shared" si="20"/>
        <v>0</v>
      </c>
      <c r="K266" s="134" t="s">
        <v>160</v>
      </c>
      <c r="L266" s="32"/>
      <c r="M266" s="139" t="s">
        <v>1</v>
      </c>
      <c r="N266" s="140" t="s">
        <v>43</v>
      </c>
      <c r="P266" s="141">
        <f t="shared" si="21"/>
        <v>0</v>
      </c>
      <c r="Q266" s="141">
        <v>0</v>
      </c>
      <c r="R266" s="141">
        <f t="shared" si="22"/>
        <v>0</v>
      </c>
      <c r="S266" s="141">
        <v>0</v>
      </c>
      <c r="T266" s="142">
        <f t="shared" si="23"/>
        <v>0</v>
      </c>
      <c r="AR266" s="143" t="s">
        <v>161</v>
      </c>
      <c r="AT266" s="143" t="s">
        <v>156</v>
      </c>
      <c r="AU266" s="143" t="s">
        <v>99</v>
      </c>
      <c r="AY266" s="17" t="s">
        <v>154</v>
      </c>
      <c r="BE266" s="144">
        <f t="shared" si="24"/>
        <v>0</v>
      </c>
      <c r="BF266" s="144">
        <f t="shared" si="25"/>
        <v>0</v>
      </c>
      <c r="BG266" s="144">
        <f t="shared" si="26"/>
        <v>0</v>
      </c>
      <c r="BH266" s="144">
        <f t="shared" si="27"/>
        <v>0</v>
      </c>
      <c r="BI266" s="144">
        <f t="shared" si="28"/>
        <v>0</v>
      </c>
      <c r="BJ266" s="17" t="s">
        <v>99</v>
      </c>
      <c r="BK266" s="144">
        <f t="shared" si="29"/>
        <v>0</v>
      </c>
      <c r="BL266" s="17" t="s">
        <v>161</v>
      </c>
      <c r="BM266" s="143" t="s">
        <v>1796</v>
      </c>
    </row>
    <row r="267" spans="2:65" s="1" customFormat="1" ht="24.15" customHeight="1">
      <c r="B267" s="32"/>
      <c r="C267" s="132" t="s">
        <v>454</v>
      </c>
      <c r="D267" s="132" t="s">
        <v>156</v>
      </c>
      <c r="E267" s="133" t="s">
        <v>467</v>
      </c>
      <c r="F267" s="134" t="s">
        <v>468</v>
      </c>
      <c r="G267" s="135" t="s">
        <v>225</v>
      </c>
      <c r="H267" s="136">
        <v>10.08</v>
      </c>
      <c r="I267" s="137"/>
      <c r="J267" s="138">
        <f t="shared" si="20"/>
        <v>0</v>
      </c>
      <c r="K267" s="134" t="s">
        <v>160</v>
      </c>
      <c r="L267" s="32"/>
      <c r="M267" s="139" t="s">
        <v>1</v>
      </c>
      <c r="N267" s="140" t="s">
        <v>43</v>
      </c>
      <c r="P267" s="141">
        <f t="shared" si="21"/>
        <v>0</v>
      </c>
      <c r="Q267" s="141">
        <v>1.0551200000000001</v>
      </c>
      <c r="R267" s="141">
        <f t="shared" si="22"/>
        <v>10.6356096</v>
      </c>
      <c r="S267" s="141">
        <v>0</v>
      </c>
      <c r="T267" s="142">
        <f t="shared" si="23"/>
        <v>0</v>
      </c>
      <c r="AR267" s="143" t="s">
        <v>161</v>
      </c>
      <c r="AT267" s="143" t="s">
        <v>156</v>
      </c>
      <c r="AU267" s="143" t="s">
        <v>99</v>
      </c>
      <c r="AY267" s="17" t="s">
        <v>154</v>
      </c>
      <c r="BE267" s="144">
        <f t="shared" si="24"/>
        <v>0</v>
      </c>
      <c r="BF267" s="144">
        <f t="shared" si="25"/>
        <v>0</v>
      </c>
      <c r="BG267" s="144">
        <f t="shared" si="26"/>
        <v>0</v>
      </c>
      <c r="BH267" s="144">
        <f t="shared" si="27"/>
        <v>0</v>
      </c>
      <c r="BI267" s="144">
        <f t="shared" si="28"/>
        <v>0</v>
      </c>
      <c r="BJ267" s="17" t="s">
        <v>99</v>
      </c>
      <c r="BK267" s="144">
        <f t="shared" si="29"/>
        <v>0</v>
      </c>
      <c r="BL267" s="17" t="s">
        <v>161</v>
      </c>
      <c r="BM267" s="143" t="s">
        <v>1797</v>
      </c>
    </row>
    <row r="268" spans="2:65" s="1" customFormat="1" ht="16.5" customHeight="1">
      <c r="B268" s="32"/>
      <c r="C268" s="132" t="s">
        <v>1429</v>
      </c>
      <c r="D268" s="132" t="s">
        <v>156</v>
      </c>
      <c r="E268" s="133" t="s">
        <v>471</v>
      </c>
      <c r="F268" s="134" t="s">
        <v>472</v>
      </c>
      <c r="G268" s="135" t="s">
        <v>173</v>
      </c>
      <c r="H268" s="136">
        <v>2.5609999999999999</v>
      </c>
      <c r="I268" s="137"/>
      <c r="J268" s="138">
        <f t="shared" si="20"/>
        <v>0</v>
      </c>
      <c r="K268" s="134" t="s">
        <v>160</v>
      </c>
      <c r="L268" s="32"/>
      <c r="M268" s="139" t="s">
        <v>1</v>
      </c>
      <c r="N268" s="140" t="s">
        <v>43</v>
      </c>
      <c r="P268" s="141">
        <f t="shared" si="21"/>
        <v>0</v>
      </c>
      <c r="Q268" s="141">
        <v>2.5019499999999999</v>
      </c>
      <c r="R268" s="141">
        <f t="shared" si="22"/>
        <v>6.4074939499999992</v>
      </c>
      <c r="S268" s="141">
        <v>0</v>
      </c>
      <c r="T268" s="142">
        <f t="shared" si="23"/>
        <v>0</v>
      </c>
      <c r="AR268" s="143" t="s">
        <v>161</v>
      </c>
      <c r="AT268" s="143" t="s">
        <v>156</v>
      </c>
      <c r="AU268" s="143" t="s">
        <v>99</v>
      </c>
      <c r="AY268" s="17" t="s">
        <v>154</v>
      </c>
      <c r="BE268" s="144">
        <f t="shared" si="24"/>
        <v>0</v>
      </c>
      <c r="BF268" s="144">
        <f t="shared" si="25"/>
        <v>0</v>
      </c>
      <c r="BG268" s="144">
        <f t="shared" si="26"/>
        <v>0</v>
      </c>
      <c r="BH268" s="144">
        <f t="shared" si="27"/>
        <v>0</v>
      </c>
      <c r="BI268" s="144">
        <f t="shared" si="28"/>
        <v>0</v>
      </c>
      <c r="BJ268" s="17" t="s">
        <v>99</v>
      </c>
      <c r="BK268" s="144">
        <f t="shared" si="29"/>
        <v>0</v>
      </c>
      <c r="BL268" s="17" t="s">
        <v>161</v>
      </c>
      <c r="BM268" s="143" t="s">
        <v>1798</v>
      </c>
    </row>
    <row r="269" spans="2:65" s="12" customFormat="1">
      <c r="B269" s="145"/>
      <c r="D269" s="146" t="s">
        <v>175</v>
      </c>
      <c r="E269" s="147" t="s">
        <v>1</v>
      </c>
      <c r="F269" s="148" t="s">
        <v>474</v>
      </c>
      <c r="H269" s="149">
        <v>0.58099999999999996</v>
      </c>
      <c r="I269" s="150"/>
      <c r="L269" s="145"/>
      <c r="M269" s="151"/>
      <c r="T269" s="152"/>
      <c r="AT269" s="147" t="s">
        <v>175</v>
      </c>
      <c r="AU269" s="147" t="s">
        <v>99</v>
      </c>
      <c r="AV269" s="12" t="s">
        <v>99</v>
      </c>
      <c r="AW269" s="12" t="s">
        <v>32</v>
      </c>
      <c r="AX269" s="12" t="s">
        <v>77</v>
      </c>
      <c r="AY269" s="147" t="s">
        <v>154</v>
      </c>
    </row>
    <row r="270" spans="2:65" s="12" customFormat="1">
      <c r="B270" s="145"/>
      <c r="D270" s="146" t="s">
        <v>175</v>
      </c>
      <c r="E270" s="147" t="s">
        <v>1</v>
      </c>
      <c r="F270" s="148" t="s">
        <v>475</v>
      </c>
      <c r="H270" s="149">
        <v>1.98</v>
      </c>
      <c r="I270" s="150"/>
      <c r="L270" s="145"/>
      <c r="M270" s="151"/>
      <c r="T270" s="152"/>
      <c r="AT270" s="147" t="s">
        <v>175</v>
      </c>
      <c r="AU270" s="147" t="s">
        <v>99</v>
      </c>
      <c r="AV270" s="12" t="s">
        <v>99</v>
      </c>
      <c r="AW270" s="12" t="s">
        <v>32</v>
      </c>
      <c r="AX270" s="12" t="s">
        <v>77</v>
      </c>
      <c r="AY270" s="147" t="s">
        <v>154</v>
      </c>
    </row>
    <row r="271" spans="2:65" s="13" customFormat="1">
      <c r="B271" s="153"/>
      <c r="D271" s="146" t="s">
        <v>175</v>
      </c>
      <c r="E271" s="154" t="s">
        <v>1</v>
      </c>
      <c r="F271" s="155" t="s">
        <v>177</v>
      </c>
      <c r="H271" s="156">
        <v>2.5609999999999999</v>
      </c>
      <c r="I271" s="157"/>
      <c r="L271" s="153"/>
      <c r="M271" s="158"/>
      <c r="T271" s="159"/>
      <c r="AT271" s="154" t="s">
        <v>175</v>
      </c>
      <c r="AU271" s="154" t="s">
        <v>99</v>
      </c>
      <c r="AV271" s="13" t="s">
        <v>161</v>
      </c>
      <c r="AW271" s="13" t="s">
        <v>32</v>
      </c>
      <c r="AX271" s="13" t="s">
        <v>85</v>
      </c>
      <c r="AY271" s="154" t="s">
        <v>154</v>
      </c>
    </row>
    <row r="272" spans="2:65" s="1" customFormat="1" ht="24.15" customHeight="1">
      <c r="B272" s="32"/>
      <c r="C272" s="132" t="s">
        <v>1293</v>
      </c>
      <c r="D272" s="132" t="s">
        <v>156</v>
      </c>
      <c r="E272" s="133" t="s">
        <v>477</v>
      </c>
      <c r="F272" s="134" t="s">
        <v>478</v>
      </c>
      <c r="G272" s="135" t="s">
        <v>159</v>
      </c>
      <c r="H272" s="136">
        <v>4</v>
      </c>
      <c r="I272" s="137"/>
      <c r="J272" s="138">
        <f>ROUND(I272*H272,2)</f>
        <v>0</v>
      </c>
      <c r="K272" s="134" t="s">
        <v>160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1.8E-3</v>
      </c>
      <c r="R272" s="141">
        <f>Q272*H272</f>
        <v>7.1999999999999998E-3</v>
      </c>
      <c r="S272" s="141">
        <v>0</v>
      </c>
      <c r="T272" s="142">
        <f>S272*H272</f>
        <v>0</v>
      </c>
      <c r="AR272" s="143" t="s">
        <v>161</v>
      </c>
      <c r="AT272" s="143" t="s">
        <v>156</v>
      </c>
      <c r="AU272" s="143" t="s">
        <v>99</v>
      </c>
      <c r="AY272" s="17" t="s">
        <v>154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99</v>
      </c>
      <c r="BK272" s="144">
        <f>ROUND(I272*H272,2)</f>
        <v>0</v>
      </c>
      <c r="BL272" s="17" t="s">
        <v>161</v>
      </c>
      <c r="BM272" s="143" t="s">
        <v>1799</v>
      </c>
    </row>
    <row r="273" spans="2:65" s="1" customFormat="1" ht="24.15" customHeight="1">
      <c r="B273" s="32"/>
      <c r="C273" s="132" t="s">
        <v>292</v>
      </c>
      <c r="D273" s="132" t="s">
        <v>156</v>
      </c>
      <c r="E273" s="133" t="s">
        <v>481</v>
      </c>
      <c r="F273" s="134" t="s">
        <v>482</v>
      </c>
      <c r="G273" s="135" t="s">
        <v>225</v>
      </c>
      <c r="H273" s="136">
        <v>0.3</v>
      </c>
      <c r="I273" s="137"/>
      <c r="J273" s="138">
        <f>ROUND(I273*H273,2)</f>
        <v>0</v>
      </c>
      <c r="K273" s="134" t="s">
        <v>160</v>
      </c>
      <c r="L273" s="32"/>
      <c r="M273" s="139" t="s">
        <v>1</v>
      </c>
      <c r="N273" s="140" t="s">
        <v>43</v>
      </c>
      <c r="P273" s="141">
        <f>O273*H273</f>
        <v>0</v>
      </c>
      <c r="Q273" s="141">
        <v>1.0492699999999999</v>
      </c>
      <c r="R273" s="141">
        <f>Q273*H273</f>
        <v>0.31478099999999998</v>
      </c>
      <c r="S273" s="141">
        <v>0</v>
      </c>
      <c r="T273" s="142">
        <f>S273*H273</f>
        <v>0</v>
      </c>
      <c r="AR273" s="143" t="s">
        <v>161</v>
      </c>
      <c r="AT273" s="143" t="s">
        <v>156</v>
      </c>
      <c r="AU273" s="143" t="s">
        <v>99</v>
      </c>
      <c r="AY273" s="17" t="s">
        <v>154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99</v>
      </c>
      <c r="BK273" s="144">
        <f>ROUND(I273*H273,2)</f>
        <v>0</v>
      </c>
      <c r="BL273" s="17" t="s">
        <v>161</v>
      </c>
      <c r="BM273" s="143" t="s">
        <v>1800</v>
      </c>
    </row>
    <row r="274" spans="2:65" s="12" customFormat="1">
      <c r="B274" s="145"/>
      <c r="D274" s="146" t="s">
        <v>175</v>
      </c>
      <c r="E274" s="147" t="s">
        <v>1</v>
      </c>
      <c r="F274" s="148" t="s">
        <v>484</v>
      </c>
      <c r="H274" s="149">
        <v>0.3</v>
      </c>
      <c r="I274" s="150"/>
      <c r="L274" s="145"/>
      <c r="M274" s="151"/>
      <c r="T274" s="152"/>
      <c r="AT274" s="147" t="s">
        <v>175</v>
      </c>
      <c r="AU274" s="147" t="s">
        <v>99</v>
      </c>
      <c r="AV274" s="12" t="s">
        <v>99</v>
      </c>
      <c r="AW274" s="12" t="s">
        <v>32</v>
      </c>
      <c r="AX274" s="12" t="s">
        <v>85</v>
      </c>
      <c r="AY274" s="147" t="s">
        <v>154</v>
      </c>
    </row>
    <row r="275" spans="2:65" s="1" customFormat="1" ht="24.15" customHeight="1">
      <c r="B275" s="32"/>
      <c r="C275" s="132" t="s">
        <v>228</v>
      </c>
      <c r="D275" s="132" t="s">
        <v>156</v>
      </c>
      <c r="E275" s="133" t="s">
        <v>486</v>
      </c>
      <c r="F275" s="134" t="s">
        <v>487</v>
      </c>
      <c r="G275" s="135" t="s">
        <v>169</v>
      </c>
      <c r="H275" s="136">
        <v>23.904</v>
      </c>
      <c r="I275" s="137"/>
      <c r="J275" s="138">
        <f>ROUND(I275*H275,2)</f>
        <v>0</v>
      </c>
      <c r="K275" s="134" t="s">
        <v>160</v>
      </c>
      <c r="L275" s="32"/>
      <c r="M275" s="139" t="s">
        <v>1</v>
      </c>
      <c r="N275" s="140" t="s">
        <v>43</v>
      </c>
      <c r="P275" s="141">
        <f>O275*H275</f>
        <v>0</v>
      </c>
      <c r="Q275" s="141">
        <v>1.282E-2</v>
      </c>
      <c r="R275" s="141">
        <f>Q275*H275</f>
        <v>0.30644927999999999</v>
      </c>
      <c r="S275" s="141">
        <v>0</v>
      </c>
      <c r="T275" s="142">
        <f>S275*H275</f>
        <v>0</v>
      </c>
      <c r="AR275" s="143" t="s">
        <v>161</v>
      </c>
      <c r="AT275" s="143" t="s">
        <v>156</v>
      </c>
      <c r="AU275" s="143" t="s">
        <v>99</v>
      </c>
      <c r="AY275" s="17" t="s">
        <v>154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99</v>
      </c>
      <c r="BK275" s="144">
        <f>ROUND(I275*H275,2)</f>
        <v>0</v>
      </c>
      <c r="BL275" s="17" t="s">
        <v>161</v>
      </c>
      <c r="BM275" s="143" t="s">
        <v>1801</v>
      </c>
    </row>
    <row r="276" spans="2:65" s="12" customFormat="1">
      <c r="B276" s="145"/>
      <c r="D276" s="146" t="s">
        <v>175</v>
      </c>
      <c r="E276" s="147" t="s">
        <v>1</v>
      </c>
      <c r="F276" s="148" t="s">
        <v>489</v>
      </c>
      <c r="H276" s="149">
        <v>13.464</v>
      </c>
      <c r="I276" s="150"/>
      <c r="L276" s="145"/>
      <c r="M276" s="151"/>
      <c r="T276" s="152"/>
      <c r="AT276" s="147" t="s">
        <v>175</v>
      </c>
      <c r="AU276" s="147" t="s">
        <v>99</v>
      </c>
      <c r="AV276" s="12" t="s">
        <v>99</v>
      </c>
      <c r="AW276" s="12" t="s">
        <v>32</v>
      </c>
      <c r="AX276" s="12" t="s">
        <v>77</v>
      </c>
      <c r="AY276" s="147" t="s">
        <v>154</v>
      </c>
    </row>
    <row r="277" spans="2:65" s="12" customFormat="1">
      <c r="B277" s="145"/>
      <c r="D277" s="146" t="s">
        <v>175</v>
      </c>
      <c r="E277" s="147" t="s">
        <v>1</v>
      </c>
      <c r="F277" s="148" t="s">
        <v>490</v>
      </c>
      <c r="H277" s="149">
        <v>10.44</v>
      </c>
      <c r="I277" s="150"/>
      <c r="L277" s="145"/>
      <c r="M277" s="151"/>
      <c r="T277" s="152"/>
      <c r="AT277" s="147" t="s">
        <v>175</v>
      </c>
      <c r="AU277" s="147" t="s">
        <v>99</v>
      </c>
      <c r="AV277" s="12" t="s">
        <v>99</v>
      </c>
      <c r="AW277" s="12" t="s">
        <v>32</v>
      </c>
      <c r="AX277" s="12" t="s">
        <v>77</v>
      </c>
      <c r="AY277" s="147" t="s">
        <v>154</v>
      </c>
    </row>
    <row r="278" spans="2:65" s="13" customFormat="1">
      <c r="B278" s="153"/>
      <c r="D278" s="146" t="s">
        <v>175</v>
      </c>
      <c r="E278" s="154" t="s">
        <v>1</v>
      </c>
      <c r="F278" s="155" t="s">
        <v>177</v>
      </c>
      <c r="H278" s="156">
        <v>23.904</v>
      </c>
      <c r="I278" s="157"/>
      <c r="L278" s="153"/>
      <c r="M278" s="158"/>
      <c r="T278" s="159"/>
      <c r="AT278" s="154" t="s">
        <v>175</v>
      </c>
      <c r="AU278" s="154" t="s">
        <v>99</v>
      </c>
      <c r="AV278" s="13" t="s">
        <v>161</v>
      </c>
      <c r="AW278" s="13" t="s">
        <v>32</v>
      </c>
      <c r="AX278" s="13" t="s">
        <v>85</v>
      </c>
      <c r="AY278" s="154" t="s">
        <v>154</v>
      </c>
    </row>
    <row r="279" spans="2:65" s="1" customFormat="1" ht="24.15" customHeight="1">
      <c r="B279" s="32"/>
      <c r="C279" s="132" t="s">
        <v>182</v>
      </c>
      <c r="D279" s="132" t="s">
        <v>156</v>
      </c>
      <c r="E279" s="133" t="s">
        <v>492</v>
      </c>
      <c r="F279" s="134" t="s">
        <v>493</v>
      </c>
      <c r="G279" s="135" t="s">
        <v>169</v>
      </c>
      <c r="H279" s="136">
        <v>23.904</v>
      </c>
      <c r="I279" s="137"/>
      <c r="J279" s="138">
        <f>ROUND(I279*H279,2)</f>
        <v>0</v>
      </c>
      <c r="K279" s="134" t="s">
        <v>160</v>
      </c>
      <c r="L279" s="32"/>
      <c r="M279" s="139" t="s">
        <v>1</v>
      </c>
      <c r="N279" s="140" t="s">
        <v>43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161</v>
      </c>
      <c r="AT279" s="143" t="s">
        <v>156</v>
      </c>
      <c r="AU279" s="143" t="s">
        <v>99</v>
      </c>
      <c r="AY279" s="17" t="s">
        <v>154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99</v>
      </c>
      <c r="BK279" s="144">
        <f>ROUND(I279*H279,2)</f>
        <v>0</v>
      </c>
      <c r="BL279" s="17" t="s">
        <v>161</v>
      </c>
      <c r="BM279" s="143" t="s">
        <v>1802</v>
      </c>
    </row>
    <row r="280" spans="2:65" s="11" customFormat="1" ht="22.95" customHeight="1">
      <c r="B280" s="120"/>
      <c r="D280" s="121" t="s">
        <v>76</v>
      </c>
      <c r="E280" s="130" t="s">
        <v>209</v>
      </c>
      <c r="F280" s="130" t="s">
        <v>495</v>
      </c>
      <c r="I280" s="123"/>
      <c r="J280" s="131">
        <f>BK280</f>
        <v>0</v>
      </c>
      <c r="L280" s="120"/>
      <c r="M280" s="125"/>
      <c r="P280" s="126">
        <f>SUM(P281:P327)</f>
        <v>0</v>
      </c>
      <c r="R280" s="126">
        <f>SUM(R281:R327)</f>
        <v>324.60001604000001</v>
      </c>
      <c r="T280" s="127">
        <f>SUM(T281:T327)</f>
        <v>0</v>
      </c>
      <c r="AR280" s="121" t="s">
        <v>85</v>
      </c>
      <c r="AT280" s="128" t="s">
        <v>76</v>
      </c>
      <c r="AU280" s="128" t="s">
        <v>85</v>
      </c>
      <c r="AY280" s="121" t="s">
        <v>154</v>
      </c>
      <c r="BK280" s="129">
        <f>SUM(BK281:BK327)</f>
        <v>0</v>
      </c>
    </row>
    <row r="281" spans="2:65" s="1" customFormat="1" ht="24.15" customHeight="1">
      <c r="B281" s="32"/>
      <c r="C281" s="132" t="s">
        <v>466</v>
      </c>
      <c r="D281" s="132" t="s">
        <v>156</v>
      </c>
      <c r="E281" s="133" t="s">
        <v>497</v>
      </c>
      <c r="F281" s="134" t="s">
        <v>498</v>
      </c>
      <c r="G281" s="135" t="s">
        <v>169</v>
      </c>
      <c r="H281" s="136">
        <v>3010.2</v>
      </c>
      <c r="I281" s="137"/>
      <c r="J281" s="138">
        <f>ROUND(I281*H281,2)</f>
        <v>0</v>
      </c>
      <c r="K281" s="134" t="s">
        <v>160</v>
      </c>
      <c r="L281" s="32"/>
      <c r="M281" s="139" t="s">
        <v>1</v>
      </c>
      <c r="N281" s="140" t="s">
        <v>43</v>
      </c>
      <c r="P281" s="141">
        <f>O281*H281</f>
        <v>0</v>
      </c>
      <c r="Q281" s="141">
        <v>7.3499999999999998E-3</v>
      </c>
      <c r="R281" s="141">
        <f>Q281*H281</f>
        <v>22.124969999999998</v>
      </c>
      <c r="S281" s="141">
        <v>0</v>
      </c>
      <c r="T281" s="142">
        <f>S281*H281</f>
        <v>0</v>
      </c>
      <c r="AR281" s="143" t="s">
        <v>161</v>
      </c>
      <c r="AT281" s="143" t="s">
        <v>156</v>
      </c>
      <c r="AU281" s="143" t="s">
        <v>99</v>
      </c>
      <c r="AY281" s="17" t="s">
        <v>154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99</v>
      </c>
      <c r="BK281" s="144">
        <f>ROUND(I281*H281,2)</f>
        <v>0</v>
      </c>
      <c r="BL281" s="17" t="s">
        <v>161</v>
      </c>
      <c r="BM281" s="143" t="s">
        <v>1803</v>
      </c>
    </row>
    <row r="282" spans="2:65" s="1" customFormat="1" ht="24.15" customHeight="1">
      <c r="B282" s="32"/>
      <c r="C282" s="132" t="s">
        <v>1804</v>
      </c>
      <c r="D282" s="132" t="s">
        <v>156</v>
      </c>
      <c r="E282" s="133" t="s">
        <v>501</v>
      </c>
      <c r="F282" s="134" t="s">
        <v>502</v>
      </c>
      <c r="G282" s="135" t="s">
        <v>169</v>
      </c>
      <c r="H282" s="136">
        <v>3010.2</v>
      </c>
      <c r="I282" s="137"/>
      <c r="J282" s="138">
        <f>ROUND(I282*H282,2)</f>
        <v>0</v>
      </c>
      <c r="K282" s="134" t="s">
        <v>160</v>
      </c>
      <c r="L282" s="32"/>
      <c r="M282" s="139" t="s">
        <v>1</v>
      </c>
      <c r="N282" s="140" t="s">
        <v>43</v>
      </c>
      <c r="P282" s="141">
        <f>O282*H282</f>
        <v>0</v>
      </c>
      <c r="Q282" s="141">
        <v>4.3800000000000002E-3</v>
      </c>
      <c r="R282" s="141">
        <f>Q282*H282</f>
        <v>13.184676</v>
      </c>
      <c r="S282" s="141">
        <v>0</v>
      </c>
      <c r="T282" s="142">
        <f>S282*H282</f>
        <v>0</v>
      </c>
      <c r="AR282" s="143" t="s">
        <v>161</v>
      </c>
      <c r="AT282" s="143" t="s">
        <v>156</v>
      </c>
      <c r="AU282" s="143" t="s">
        <v>99</v>
      </c>
      <c r="AY282" s="17" t="s">
        <v>154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99</v>
      </c>
      <c r="BK282" s="144">
        <f>ROUND(I282*H282,2)</f>
        <v>0</v>
      </c>
      <c r="BL282" s="17" t="s">
        <v>161</v>
      </c>
      <c r="BM282" s="143" t="s">
        <v>1805</v>
      </c>
    </row>
    <row r="283" spans="2:65" s="1" customFormat="1" ht="24.15" customHeight="1">
      <c r="B283" s="32"/>
      <c r="C283" s="132" t="s">
        <v>1806</v>
      </c>
      <c r="D283" s="132" t="s">
        <v>156</v>
      </c>
      <c r="E283" s="133" t="s">
        <v>505</v>
      </c>
      <c r="F283" s="134" t="s">
        <v>506</v>
      </c>
      <c r="G283" s="135" t="s">
        <v>169</v>
      </c>
      <c r="H283" s="136">
        <v>3010.2</v>
      </c>
      <c r="I283" s="137"/>
      <c r="J283" s="138">
        <f>ROUND(I283*H283,2)</f>
        <v>0</v>
      </c>
      <c r="K283" s="134" t="s">
        <v>160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3.0000000000000001E-3</v>
      </c>
      <c r="R283" s="141">
        <f>Q283*H283</f>
        <v>9.0305999999999997</v>
      </c>
      <c r="S283" s="141">
        <v>0</v>
      </c>
      <c r="T283" s="142">
        <f>S283*H283</f>
        <v>0</v>
      </c>
      <c r="AR283" s="143" t="s">
        <v>161</v>
      </c>
      <c r="AT283" s="143" t="s">
        <v>156</v>
      </c>
      <c r="AU283" s="143" t="s">
        <v>99</v>
      </c>
      <c r="AY283" s="17" t="s">
        <v>154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99</v>
      </c>
      <c r="BK283" s="144">
        <f>ROUND(I283*H283,2)</f>
        <v>0</v>
      </c>
      <c r="BL283" s="17" t="s">
        <v>161</v>
      </c>
      <c r="BM283" s="143" t="s">
        <v>1807</v>
      </c>
    </row>
    <row r="284" spans="2:65" s="1" customFormat="1" ht="24.15" customHeight="1">
      <c r="B284" s="32"/>
      <c r="C284" s="132" t="s">
        <v>496</v>
      </c>
      <c r="D284" s="132" t="s">
        <v>156</v>
      </c>
      <c r="E284" s="133" t="s">
        <v>509</v>
      </c>
      <c r="F284" s="134" t="s">
        <v>510</v>
      </c>
      <c r="G284" s="135" t="s">
        <v>169</v>
      </c>
      <c r="H284" s="136">
        <v>3010.2</v>
      </c>
      <c r="I284" s="137"/>
      <c r="J284" s="138">
        <f>ROUND(I284*H284,2)</f>
        <v>0</v>
      </c>
      <c r="K284" s="134" t="s">
        <v>160</v>
      </c>
      <c r="L284" s="32"/>
      <c r="M284" s="139" t="s">
        <v>1</v>
      </c>
      <c r="N284" s="140" t="s">
        <v>43</v>
      </c>
      <c r="P284" s="141">
        <f>O284*H284</f>
        <v>0</v>
      </c>
      <c r="Q284" s="141">
        <v>1.3650000000000001E-2</v>
      </c>
      <c r="R284" s="141">
        <f>Q284*H284</f>
        <v>41.089230000000001</v>
      </c>
      <c r="S284" s="141">
        <v>0</v>
      </c>
      <c r="T284" s="142">
        <f>S284*H284</f>
        <v>0</v>
      </c>
      <c r="AR284" s="143" t="s">
        <v>161</v>
      </c>
      <c r="AT284" s="143" t="s">
        <v>156</v>
      </c>
      <c r="AU284" s="143" t="s">
        <v>99</v>
      </c>
      <c r="AY284" s="17" t="s">
        <v>154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99</v>
      </c>
      <c r="BK284" s="144">
        <f>ROUND(I284*H284,2)</f>
        <v>0</v>
      </c>
      <c r="BL284" s="17" t="s">
        <v>161</v>
      </c>
      <c r="BM284" s="143" t="s">
        <v>1808</v>
      </c>
    </row>
    <row r="285" spans="2:65" s="12" customFormat="1">
      <c r="B285" s="145"/>
      <c r="D285" s="146" t="s">
        <v>175</v>
      </c>
      <c r="E285" s="147" t="s">
        <v>1</v>
      </c>
      <c r="F285" s="148" t="s">
        <v>1809</v>
      </c>
      <c r="H285" s="149">
        <v>3010.2</v>
      </c>
      <c r="I285" s="150"/>
      <c r="L285" s="145"/>
      <c r="M285" s="151"/>
      <c r="T285" s="152"/>
      <c r="AT285" s="147" t="s">
        <v>175</v>
      </c>
      <c r="AU285" s="147" t="s">
        <v>99</v>
      </c>
      <c r="AV285" s="12" t="s">
        <v>99</v>
      </c>
      <c r="AW285" s="12" t="s">
        <v>32</v>
      </c>
      <c r="AX285" s="12" t="s">
        <v>85</v>
      </c>
      <c r="AY285" s="147" t="s">
        <v>154</v>
      </c>
    </row>
    <row r="286" spans="2:65" s="1" customFormat="1" ht="24.15" customHeight="1">
      <c r="B286" s="32"/>
      <c r="C286" s="132" t="s">
        <v>500</v>
      </c>
      <c r="D286" s="132" t="s">
        <v>156</v>
      </c>
      <c r="E286" s="133" t="s">
        <v>514</v>
      </c>
      <c r="F286" s="134" t="s">
        <v>515</v>
      </c>
      <c r="G286" s="135" t="s">
        <v>169</v>
      </c>
      <c r="H286" s="136">
        <v>3010.2</v>
      </c>
      <c r="I286" s="137"/>
      <c r="J286" s="138">
        <f t="shared" ref="J286:J294" si="30">ROUND(I286*H286,2)</f>
        <v>0</v>
      </c>
      <c r="K286" s="134" t="s">
        <v>160</v>
      </c>
      <c r="L286" s="32"/>
      <c r="M286" s="139" t="s">
        <v>1</v>
      </c>
      <c r="N286" s="140" t="s">
        <v>43</v>
      </c>
      <c r="P286" s="141">
        <f t="shared" ref="P286:P294" si="31">O286*H286</f>
        <v>0</v>
      </c>
      <c r="Q286" s="141">
        <v>6.7999999999999996E-3</v>
      </c>
      <c r="R286" s="141">
        <f t="shared" ref="R286:R294" si="32">Q286*H286</f>
        <v>20.469359999999998</v>
      </c>
      <c r="S286" s="141">
        <v>0</v>
      </c>
      <c r="T286" s="142">
        <f t="shared" ref="T286:T294" si="33">S286*H286</f>
        <v>0</v>
      </c>
      <c r="AR286" s="143" t="s">
        <v>161</v>
      </c>
      <c r="AT286" s="143" t="s">
        <v>156</v>
      </c>
      <c r="AU286" s="143" t="s">
        <v>99</v>
      </c>
      <c r="AY286" s="17" t="s">
        <v>154</v>
      </c>
      <c r="BE286" s="144">
        <f t="shared" ref="BE286:BE294" si="34">IF(N286="základní",J286,0)</f>
        <v>0</v>
      </c>
      <c r="BF286" s="144">
        <f t="shared" ref="BF286:BF294" si="35">IF(N286="snížená",J286,0)</f>
        <v>0</v>
      </c>
      <c r="BG286" s="144">
        <f t="shared" ref="BG286:BG294" si="36">IF(N286="zákl. přenesená",J286,0)</f>
        <v>0</v>
      </c>
      <c r="BH286" s="144">
        <f t="shared" ref="BH286:BH294" si="37">IF(N286="sníž. přenesená",J286,0)</f>
        <v>0</v>
      </c>
      <c r="BI286" s="144">
        <f t="shared" ref="BI286:BI294" si="38">IF(N286="nulová",J286,0)</f>
        <v>0</v>
      </c>
      <c r="BJ286" s="17" t="s">
        <v>99</v>
      </c>
      <c r="BK286" s="144">
        <f t="shared" ref="BK286:BK294" si="39">ROUND(I286*H286,2)</f>
        <v>0</v>
      </c>
      <c r="BL286" s="17" t="s">
        <v>161</v>
      </c>
      <c r="BM286" s="143" t="s">
        <v>1810</v>
      </c>
    </row>
    <row r="287" spans="2:65" s="1" customFormat="1" ht="37.950000000000003" customHeight="1">
      <c r="B287" s="32"/>
      <c r="C287" s="132" t="s">
        <v>504</v>
      </c>
      <c r="D287" s="132" t="s">
        <v>156</v>
      </c>
      <c r="E287" s="133" t="s">
        <v>518</v>
      </c>
      <c r="F287" s="134" t="s">
        <v>519</v>
      </c>
      <c r="G287" s="135" t="s">
        <v>169</v>
      </c>
      <c r="H287" s="136">
        <v>3010.2</v>
      </c>
      <c r="I287" s="137"/>
      <c r="J287" s="138">
        <f t="shared" si="30"/>
        <v>0</v>
      </c>
      <c r="K287" s="134" t="s">
        <v>1</v>
      </c>
      <c r="L287" s="32"/>
      <c r="M287" s="139" t="s">
        <v>1</v>
      </c>
      <c r="N287" s="140" t="s">
        <v>43</v>
      </c>
      <c r="P287" s="141">
        <f t="shared" si="31"/>
        <v>0</v>
      </c>
      <c r="Q287" s="141">
        <v>5.5199999999999997E-3</v>
      </c>
      <c r="R287" s="141">
        <f t="shared" si="32"/>
        <v>16.616304</v>
      </c>
      <c r="S287" s="141">
        <v>0</v>
      </c>
      <c r="T287" s="142">
        <f t="shared" si="33"/>
        <v>0</v>
      </c>
      <c r="AR287" s="143" t="s">
        <v>161</v>
      </c>
      <c r="AT287" s="143" t="s">
        <v>156</v>
      </c>
      <c r="AU287" s="143" t="s">
        <v>99</v>
      </c>
      <c r="AY287" s="17" t="s">
        <v>154</v>
      </c>
      <c r="BE287" s="144">
        <f t="shared" si="34"/>
        <v>0</v>
      </c>
      <c r="BF287" s="144">
        <f t="shared" si="35"/>
        <v>0</v>
      </c>
      <c r="BG287" s="144">
        <f t="shared" si="36"/>
        <v>0</v>
      </c>
      <c r="BH287" s="144">
        <f t="shared" si="37"/>
        <v>0</v>
      </c>
      <c r="BI287" s="144">
        <f t="shared" si="38"/>
        <v>0</v>
      </c>
      <c r="BJ287" s="17" t="s">
        <v>99</v>
      </c>
      <c r="BK287" s="144">
        <f t="shared" si="39"/>
        <v>0</v>
      </c>
      <c r="BL287" s="17" t="s">
        <v>161</v>
      </c>
      <c r="BM287" s="143" t="s">
        <v>1811</v>
      </c>
    </row>
    <row r="288" spans="2:65" s="1" customFormat="1" ht="24.15" customHeight="1">
      <c r="B288" s="32"/>
      <c r="C288" s="132" t="s">
        <v>508</v>
      </c>
      <c r="D288" s="132" t="s">
        <v>156</v>
      </c>
      <c r="E288" s="133" t="s">
        <v>522</v>
      </c>
      <c r="F288" s="134" t="s">
        <v>523</v>
      </c>
      <c r="G288" s="135" t="s">
        <v>169</v>
      </c>
      <c r="H288" s="136">
        <v>150.51</v>
      </c>
      <c r="I288" s="137"/>
      <c r="J288" s="138">
        <f t="shared" si="30"/>
        <v>0</v>
      </c>
      <c r="K288" s="134" t="s">
        <v>160</v>
      </c>
      <c r="L288" s="32"/>
      <c r="M288" s="139" t="s">
        <v>1</v>
      </c>
      <c r="N288" s="140" t="s">
        <v>43</v>
      </c>
      <c r="P288" s="141">
        <f t="shared" si="31"/>
        <v>0</v>
      </c>
      <c r="Q288" s="141">
        <v>7.3499999999999998E-3</v>
      </c>
      <c r="R288" s="141">
        <f t="shared" si="32"/>
        <v>1.1062485</v>
      </c>
      <c r="S288" s="141">
        <v>0</v>
      </c>
      <c r="T288" s="142">
        <f t="shared" si="33"/>
        <v>0</v>
      </c>
      <c r="AR288" s="143" t="s">
        <v>161</v>
      </c>
      <c r="AT288" s="143" t="s">
        <v>156</v>
      </c>
      <c r="AU288" s="143" t="s">
        <v>99</v>
      </c>
      <c r="AY288" s="17" t="s">
        <v>154</v>
      </c>
      <c r="BE288" s="144">
        <f t="shared" si="34"/>
        <v>0</v>
      </c>
      <c r="BF288" s="144">
        <f t="shared" si="35"/>
        <v>0</v>
      </c>
      <c r="BG288" s="144">
        <f t="shared" si="36"/>
        <v>0</v>
      </c>
      <c r="BH288" s="144">
        <f t="shared" si="37"/>
        <v>0</v>
      </c>
      <c r="BI288" s="144">
        <f t="shared" si="38"/>
        <v>0</v>
      </c>
      <c r="BJ288" s="17" t="s">
        <v>99</v>
      </c>
      <c r="BK288" s="144">
        <f t="shared" si="39"/>
        <v>0</v>
      </c>
      <c r="BL288" s="17" t="s">
        <v>161</v>
      </c>
      <c r="BM288" s="143" t="s">
        <v>1812</v>
      </c>
    </row>
    <row r="289" spans="2:65" s="1" customFormat="1" ht="33" customHeight="1">
      <c r="B289" s="32"/>
      <c r="C289" s="132" t="s">
        <v>513</v>
      </c>
      <c r="D289" s="132" t="s">
        <v>156</v>
      </c>
      <c r="E289" s="133" t="s">
        <v>526</v>
      </c>
      <c r="F289" s="134" t="s">
        <v>527</v>
      </c>
      <c r="G289" s="135" t="s">
        <v>169</v>
      </c>
      <c r="H289" s="136">
        <v>150.51</v>
      </c>
      <c r="I289" s="137"/>
      <c r="J289" s="138">
        <f t="shared" si="30"/>
        <v>0</v>
      </c>
      <c r="K289" s="134" t="s">
        <v>160</v>
      </c>
      <c r="L289" s="32"/>
      <c r="M289" s="139" t="s">
        <v>1</v>
      </c>
      <c r="N289" s="140" t="s">
        <v>43</v>
      </c>
      <c r="P289" s="141">
        <f t="shared" si="31"/>
        <v>0</v>
      </c>
      <c r="Q289" s="141">
        <v>4.4099999999999999E-3</v>
      </c>
      <c r="R289" s="141">
        <f t="shared" si="32"/>
        <v>0.66374909999999998</v>
      </c>
      <c r="S289" s="141">
        <v>0</v>
      </c>
      <c r="T289" s="142">
        <f t="shared" si="33"/>
        <v>0</v>
      </c>
      <c r="AR289" s="143" t="s">
        <v>161</v>
      </c>
      <c r="AT289" s="143" t="s">
        <v>156</v>
      </c>
      <c r="AU289" s="143" t="s">
        <v>99</v>
      </c>
      <c r="AY289" s="17" t="s">
        <v>154</v>
      </c>
      <c r="BE289" s="144">
        <f t="shared" si="34"/>
        <v>0</v>
      </c>
      <c r="BF289" s="144">
        <f t="shared" si="35"/>
        <v>0</v>
      </c>
      <c r="BG289" s="144">
        <f t="shared" si="36"/>
        <v>0</v>
      </c>
      <c r="BH289" s="144">
        <f t="shared" si="37"/>
        <v>0</v>
      </c>
      <c r="BI289" s="144">
        <f t="shared" si="38"/>
        <v>0</v>
      </c>
      <c r="BJ289" s="17" t="s">
        <v>99</v>
      </c>
      <c r="BK289" s="144">
        <f t="shared" si="39"/>
        <v>0</v>
      </c>
      <c r="BL289" s="17" t="s">
        <v>161</v>
      </c>
      <c r="BM289" s="143" t="s">
        <v>1813</v>
      </c>
    </row>
    <row r="290" spans="2:65" s="1" customFormat="1" ht="24.15" customHeight="1">
      <c r="B290" s="32"/>
      <c r="C290" s="132" t="s">
        <v>517</v>
      </c>
      <c r="D290" s="132" t="s">
        <v>156</v>
      </c>
      <c r="E290" s="133" t="s">
        <v>530</v>
      </c>
      <c r="F290" s="134" t="s">
        <v>531</v>
      </c>
      <c r="G290" s="135" t="s">
        <v>169</v>
      </c>
      <c r="H290" s="136">
        <v>150.51</v>
      </c>
      <c r="I290" s="137"/>
      <c r="J290" s="138">
        <f t="shared" si="30"/>
        <v>0</v>
      </c>
      <c r="K290" s="134" t="s">
        <v>160</v>
      </c>
      <c r="L290" s="32"/>
      <c r="M290" s="139" t="s">
        <v>1</v>
      </c>
      <c r="N290" s="140" t="s">
        <v>43</v>
      </c>
      <c r="P290" s="141">
        <f t="shared" si="31"/>
        <v>0</v>
      </c>
      <c r="Q290" s="141">
        <v>3.0000000000000001E-3</v>
      </c>
      <c r="R290" s="141">
        <f t="shared" si="32"/>
        <v>0.45152999999999999</v>
      </c>
      <c r="S290" s="141">
        <v>0</v>
      </c>
      <c r="T290" s="142">
        <f t="shared" si="33"/>
        <v>0</v>
      </c>
      <c r="AR290" s="143" t="s">
        <v>161</v>
      </c>
      <c r="AT290" s="143" t="s">
        <v>156</v>
      </c>
      <c r="AU290" s="143" t="s">
        <v>99</v>
      </c>
      <c r="AY290" s="17" t="s">
        <v>154</v>
      </c>
      <c r="BE290" s="144">
        <f t="shared" si="34"/>
        <v>0</v>
      </c>
      <c r="BF290" s="144">
        <f t="shared" si="35"/>
        <v>0</v>
      </c>
      <c r="BG290" s="144">
        <f t="shared" si="36"/>
        <v>0</v>
      </c>
      <c r="BH290" s="144">
        <f t="shared" si="37"/>
        <v>0</v>
      </c>
      <c r="BI290" s="144">
        <f t="shared" si="38"/>
        <v>0</v>
      </c>
      <c r="BJ290" s="17" t="s">
        <v>99</v>
      </c>
      <c r="BK290" s="144">
        <f t="shared" si="39"/>
        <v>0</v>
      </c>
      <c r="BL290" s="17" t="s">
        <v>161</v>
      </c>
      <c r="BM290" s="143" t="s">
        <v>1814</v>
      </c>
    </row>
    <row r="291" spans="2:65" s="1" customFormat="1" ht="33" customHeight="1">
      <c r="B291" s="32"/>
      <c r="C291" s="132" t="s">
        <v>521</v>
      </c>
      <c r="D291" s="132" t="s">
        <v>156</v>
      </c>
      <c r="E291" s="133" t="s">
        <v>534</v>
      </c>
      <c r="F291" s="134" t="s">
        <v>535</v>
      </c>
      <c r="G291" s="135" t="s">
        <v>169</v>
      </c>
      <c r="H291" s="136">
        <v>150.51</v>
      </c>
      <c r="I291" s="137"/>
      <c r="J291" s="138">
        <f t="shared" si="30"/>
        <v>0</v>
      </c>
      <c r="K291" s="134" t="s">
        <v>160</v>
      </c>
      <c r="L291" s="32"/>
      <c r="M291" s="139" t="s">
        <v>1</v>
      </c>
      <c r="N291" s="140" t="s">
        <v>43</v>
      </c>
      <c r="P291" s="141">
        <f t="shared" si="31"/>
        <v>0</v>
      </c>
      <c r="Q291" s="141">
        <v>1.575E-2</v>
      </c>
      <c r="R291" s="141">
        <f t="shared" si="32"/>
        <v>2.3705324999999999</v>
      </c>
      <c r="S291" s="141">
        <v>0</v>
      </c>
      <c r="T291" s="142">
        <f t="shared" si="33"/>
        <v>0</v>
      </c>
      <c r="AR291" s="143" t="s">
        <v>161</v>
      </c>
      <c r="AT291" s="143" t="s">
        <v>156</v>
      </c>
      <c r="AU291" s="143" t="s">
        <v>99</v>
      </c>
      <c r="AY291" s="17" t="s">
        <v>154</v>
      </c>
      <c r="BE291" s="144">
        <f t="shared" si="34"/>
        <v>0</v>
      </c>
      <c r="BF291" s="144">
        <f t="shared" si="35"/>
        <v>0</v>
      </c>
      <c r="BG291" s="144">
        <f t="shared" si="36"/>
        <v>0</v>
      </c>
      <c r="BH291" s="144">
        <f t="shared" si="37"/>
        <v>0</v>
      </c>
      <c r="BI291" s="144">
        <f t="shared" si="38"/>
        <v>0</v>
      </c>
      <c r="BJ291" s="17" t="s">
        <v>99</v>
      </c>
      <c r="BK291" s="144">
        <f t="shared" si="39"/>
        <v>0</v>
      </c>
      <c r="BL291" s="17" t="s">
        <v>161</v>
      </c>
      <c r="BM291" s="143" t="s">
        <v>1815</v>
      </c>
    </row>
    <row r="292" spans="2:65" s="1" customFormat="1" ht="24.15" customHeight="1">
      <c r="B292" s="32"/>
      <c r="C292" s="132" t="s">
        <v>525</v>
      </c>
      <c r="D292" s="132" t="s">
        <v>156</v>
      </c>
      <c r="E292" s="133" t="s">
        <v>538</v>
      </c>
      <c r="F292" s="134" t="s">
        <v>539</v>
      </c>
      <c r="G292" s="135" t="s">
        <v>169</v>
      </c>
      <c r="H292" s="136">
        <v>150.51</v>
      </c>
      <c r="I292" s="137"/>
      <c r="J292" s="138">
        <f t="shared" si="30"/>
        <v>0</v>
      </c>
      <c r="K292" s="134" t="s">
        <v>160</v>
      </c>
      <c r="L292" s="32"/>
      <c r="M292" s="139" t="s">
        <v>1</v>
      </c>
      <c r="N292" s="140" t="s">
        <v>43</v>
      </c>
      <c r="P292" s="141">
        <f t="shared" si="31"/>
        <v>0</v>
      </c>
      <c r="Q292" s="141">
        <v>7.9000000000000008E-3</v>
      </c>
      <c r="R292" s="141">
        <f t="shared" si="32"/>
        <v>1.1890290000000001</v>
      </c>
      <c r="S292" s="141">
        <v>0</v>
      </c>
      <c r="T292" s="142">
        <f t="shared" si="33"/>
        <v>0</v>
      </c>
      <c r="AR292" s="143" t="s">
        <v>161</v>
      </c>
      <c r="AT292" s="143" t="s">
        <v>156</v>
      </c>
      <c r="AU292" s="143" t="s">
        <v>99</v>
      </c>
      <c r="AY292" s="17" t="s">
        <v>154</v>
      </c>
      <c r="BE292" s="144">
        <f t="shared" si="34"/>
        <v>0</v>
      </c>
      <c r="BF292" s="144">
        <f t="shared" si="35"/>
        <v>0</v>
      </c>
      <c r="BG292" s="144">
        <f t="shared" si="36"/>
        <v>0</v>
      </c>
      <c r="BH292" s="144">
        <f t="shared" si="37"/>
        <v>0</v>
      </c>
      <c r="BI292" s="144">
        <f t="shared" si="38"/>
        <v>0</v>
      </c>
      <c r="BJ292" s="17" t="s">
        <v>99</v>
      </c>
      <c r="BK292" s="144">
        <f t="shared" si="39"/>
        <v>0</v>
      </c>
      <c r="BL292" s="17" t="s">
        <v>161</v>
      </c>
      <c r="BM292" s="143" t="s">
        <v>1816</v>
      </c>
    </row>
    <row r="293" spans="2:65" s="1" customFormat="1" ht="44.25" customHeight="1">
      <c r="B293" s="32"/>
      <c r="C293" s="132" t="s">
        <v>529</v>
      </c>
      <c r="D293" s="132" t="s">
        <v>156</v>
      </c>
      <c r="E293" s="133" t="s">
        <v>542</v>
      </c>
      <c r="F293" s="134" t="s">
        <v>543</v>
      </c>
      <c r="G293" s="135" t="s">
        <v>169</v>
      </c>
      <c r="H293" s="136">
        <v>51.975999999999999</v>
      </c>
      <c r="I293" s="137"/>
      <c r="J293" s="138">
        <f t="shared" si="30"/>
        <v>0</v>
      </c>
      <c r="K293" s="134" t="s">
        <v>160</v>
      </c>
      <c r="L293" s="32"/>
      <c r="M293" s="139" t="s">
        <v>1</v>
      </c>
      <c r="N293" s="140" t="s">
        <v>43</v>
      </c>
      <c r="P293" s="141">
        <f t="shared" si="31"/>
        <v>0</v>
      </c>
      <c r="Q293" s="141">
        <v>9.6500000000000006E-3</v>
      </c>
      <c r="R293" s="141">
        <f t="shared" si="32"/>
        <v>0.50156840000000003</v>
      </c>
      <c r="S293" s="141">
        <v>0</v>
      </c>
      <c r="T293" s="142">
        <f t="shared" si="33"/>
        <v>0</v>
      </c>
      <c r="AR293" s="143" t="s">
        <v>161</v>
      </c>
      <c r="AT293" s="143" t="s">
        <v>156</v>
      </c>
      <c r="AU293" s="143" t="s">
        <v>99</v>
      </c>
      <c r="AY293" s="17" t="s">
        <v>154</v>
      </c>
      <c r="BE293" s="144">
        <f t="shared" si="34"/>
        <v>0</v>
      </c>
      <c r="BF293" s="144">
        <f t="shared" si="35"/>
        <v>0</v>
      </c>
      <c r="BG293" s="144">
        <f t="shared" si="36"/>
        <v>0</v>
      </c>
      <c r="BH293" s="144">
        <f t="shared" si="37"/>
        <v>0</v>
      </c>
      <c r="BI293" s="144">
        <f t="shared" si="38"/>
        <v>0</v>
      </c>
      <c r="BJ293" s="17" t="s">
        <v>99</v>
      </c>
      <c r="BK293" s="144">
        <f t="shared" si="39"/>
        <v>0</v>
      </c>
      <c r="BL293" s="17" t="s">
        <v>161</v>
      </c>
      <c r="BM293" s="143" t="s">
        <v>1817</v>
      </c>
    </row>
    <row r="294" spans="2:65" s="1" customFormat="1" ht="24.15" customHeight="1">
      <c r="B294" s="32"/>
      <c r="C294" s="160" t="s">
        <v>533</v>
      </c>
      <c r="D294" s="160" t="s">
        <v>270</v>
      </c>
      <c r="E294" s="161" t="s">
        <v>546</v>
      </c>
      <c r="F294" s="162" t="s">
        <v>547</v>
      </c>
      <c r="G294" s="163" t="s">
        <v>169</v>
      </c>
      <c r="H294" s="164">
        <v>53.015999999999998</v>
      </c>
      <c r="I294" s="165"/>
      <c r="J294" s="166">
        <f t="shared" si="30"/>
        <v>0</v>
      </c>
      <c r="K294" s="162" t="s">
        <v>160</v>
      </c>
      <c r="L294" s="167"/>
      <c r="M294" s="168" t="s">
        <v>1</v>
      </c>
      <c r="N294" s="169" t="s">
        <v>43</v>
      </c>
      <c r="P294" s="141">
        <f t="shared" si="31"/>
        <v>0</v>
      </c>
      <c r="Q294" s="141">
        <v>2.6499999999999999E-2</v>
      </c>
      <c r="R294" s="141">
        <f t="shared" si="32"/>
        <v>1.4049239999999998</v>
      </c>
      <c r="S294" s="141">
        <v>0</v>
      </c>
      <c r="T294" s="142">
        <f t="shared" si="33"/>
        <v>0</v>
      </c>
      <c r="AR294" s="143" t="s">
        <v>222</v>
      </c>
      <c r="AT294" s="143" t="s">
        <v>270</v>
      </c>
      <c r="AU294" s="143" t="s">
        <v>99</v>
      </c>
      <c r="AY294" s="17" t="s">
        <v>154</v>
      </c>
      <c r="BE294" s="144">
        <f t="shared" si="34"/>
        <v>0</v>
      </c>
      <c r="BF294" s="144">
        <f t="shared" si="35"/>
        <v>0</v>
      </c>
      <c r="BG294" s="144">
        <f t="shared" si="36"/>
        <v>0</v>
      </c>
      <c r="BH294" s="144">
        <f t="shared" si="37"/>
        <v>0</v>
      </c>
      <c r="BI294" s="144">
        <f t="shared" si="38"/>
        <v>0</v>
      </c>
      <c r="BJ294" s="17" t="s">
        <v>99</v>
      </c>
      <c r="BK294" s="144">
        <f t="shared" si="39"/>
        <v>0</v>
      </c>
      <c r="BL294" s="17" t="s">
        <v>161</v>
      </c>
      <c r="BM294" s="143" t="s">
        <v>1818</v>
      </c>
    </row>
    <row r="295" spans="2:65" s="12" customFormat="1">
      <c r="B295" s="145"/>
      <c r="D295" s="146" t="s">
        <v>175</v>
      </c>
      <c r="E295" s="147" t="s">
        <v>1</v>
      </c>
      <c r="F295" s="148" t="s">
        <v>1819</v>
      </c>
      <c r="H295" s="149">
        <v>53.015999999999998</v>
      </c>
      <c r="I295" s="150"/>
      <c r="L295" s="145"/>
      <c r="M295" s="151"/>
      <c r="T295" s="152"/>
      <c r="AT295" s="147" t="s">
        <v>175</v>
      </c>
      <c r="AU295" s="147" t="s">
        <v>99</v>
      </c>
      <c r="AV295" s="12" t="s">
        <v>99</v>
      </c>
      <c r="AW295" s="12" t="s">
        <v>32</v>
      </c>
      <c r="AX295" s="12" t="s">
        <v>85</v>
      </c>
      <c r="AY295" s="147" t="s">
        <v>154</v>
      </c>
    </row>
    <row r="296" spans="2:65" s="1" customFormat="1" ht="24.15" customHeight="1">
      <c r="B296" s="32"/>
      <c r="C296" s="132" t="s">
        <v>537</v>
      </c>
      <c r="D296" s="132" t="s">
        <v>156</v>
      </c>
      <c r="E296" s="133" t="s">
        <v>551</v>
      </c>
      <c r="F296" s="134" t="s">
        <v>552</v>
      </c>
      <c r="G296" s="135" t="s">
        <v>169</v>
      </c>
      <c r="H296" s="136">
        <v>51.975999999999999</v>
      </c>
      <c r="I296" s="137"/>
      <c r="J296" s="138">
        <f>ROUND(I296*H296,2)</f>
        <v>0</v>
      </c>
      <c r="K296" s="134" t="s">
        <v>553</v>
      </c>
      <c r="L296" s="32"/>
      <c r="M296" s="139" t="s">
        <v>1</v>
      </c>
      <c r="N296" s="140" t="s">
        <v>43</v>
      </c>
      <c r="P296" s="141">
        <f>O296*H296</f>
        <v>0</v>
      </c>
      <c r="Q296" s="141">
        <v>4.7800000000000004E-3</v>
      </c>
      <c r="R296" s="141">
        <f>Q296*H296</f>
        <v>0.24844528000000002</v>
      </c>
      <c r="S296" s="141">
        <v>0</v>
      </c>
      <c r="T296" s="142">
        <f>S296*H296</f>
        <v>0</v>
      </c>
      <c r="AR296" s="143" t="s">
        <v>161</v>
      </c>
      <c r="AT296" s="143" t="s">
        <v>156</v>
      </c>
      <c r="AU296" s="143" t="s">
        <v>99</v>
      </c>
      <c r="AY296" s="17" t="s">
        <v>154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99</v>
      </c>
      <c r="BK296" s="144">
        <f>ROUND(I296*H296,2)</f>
        <v>0</v>
      </c>
      <c r="BL296" s="17" t="s">
        <v>161</v>
      </c>
      <c r="BM296" s="143" t="s">
        <v>1820</v>
      </c>
    </row>
    <row r="297" spans="2:65" s="1" customFormat="1" ht="24.15" customHeight="1">
      <c r="B297" s="32"/>
      <c r="C297" s="132" t="s">
        <v>541</v>
      </c>
      <c r="D297" s="132" t="s">
        <v>156</v>
      </c>
      <c r="E297" s="133" t="s">
        <v>556</v>
      </c>
      <c r="F297" s="134" t="s">
        <v>557</v>
      </c>
      <c r="G297" s="135" t="s">
        <v>256</v>
      </c>
      <c r="H297" s="136">
        <v>604.79999999999995</v>
      </c>
      <c r="I297" s="137"/>
      <c r="J297" s="138">
        <f>ROUND(I297*H297,2)</f>
        <v>0</v>
      </c>
      <c r="K297" s="134" t="s">
        <v>160</v>
      </c>
      <c r="L297" s="32"/>
      <c r="M297" s="139" t="s">
        <v>1</v>
      </c>
      <c r="N297" s="140" t="s">
        <v>43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161</v>
      </c>
      <c r="AT297" s="143" t="s">
        <v>156</v>
      </c>
      <c r="AU297" s="143" t="s">
        <v>99</v>
      </c>
      <c r="AY297" s="17" t="s">
        <v>154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99</v>
      </c>
      <c r="BK297" s="144">
        <f>ROUND(I297*H297,2)</f>
        <v>0</v>
      </c>
      <c r="BL297" s="17" t="s">
        <v>161</v>
      </c>
      <c r="BM297" s="143" t="s">
        <v>1821</v>
      </c>
    </row>
    <row r="298" spans="2:65" s="1" customFormat="1" ht="24.15" customHeight="1">
      <c r="B298" s="32"/>
      <c r="C298" s="160" t="s">
        <v>545</v>
      </c>
      <c r="D298" s="160" t="s">
        <v>270</v>
      </c>
      <c r="E298" s="161" t="s">
        <v>560</v>
      </c>
      <c r="F298" s="162" t="s">
        <v>561</v>
      </c>
      <c r="G298" s="163" t="s">
        <v>256</v>
      </c>
      <c r="H298" s="164">
        <v>635.04</v>
      </c>
      <c r="I298" s="165"/>
      <c r="J298" s="166">
        <f>ROUND(I298*H298,2)</f>
        <v>0</v>
      </c>
      <c r="K298" s="162" t="s">
        <v>160</v>
      </c>
      <c r="L298" s="167"/>
      <c r="M298" s="168" t="s">
        <v>1</v>
      </c>
      <c r="N298" s="169" t="s">
        <v>43</v>
      </c>
      <c r="P298" s="141">
        <f>O298*H298</f>
        <v>0</v>
      </c>
      <c r="Q298" s="141">
        <v>4.0000000000000003E-5</v>
      </c>
      <c r="R298" s="141">
        <f>Q298*H298</f>
        <v>2.54016E-2</v>
      </c>
      <c r="S298" s="141">
        <v>0</v>
      </c>
      <c r="T298" s="142">
        <f>S298*H298</f>
        <v>0</v>
      </c>
      <c r="AR298" s="143" t="s">
        <v>222</v>
      </c>
      <c r="AT298" s="143" t="s">
        <v>270</v>
      </c>
      <c r="AU298" s="143" t="s">
        <v>99</v>
      </c>
      <c r="AY298" s="17" t="s">
        <v>154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99</v>
      </c>
      <c r="BK298" s="144">
        <f>ROUND(I298*H298,2)</f>
        <v>0</v>
      </c>
      <c r="BL298" s="17" t="s">
        <v>161</v>
      </c>
      <c r="BM298" s="143" t="s">
        <v>1822</v>
      </c>
    </row>
    <row r="299" spans="2:65" s="12" customFormat="1">
      <c r="B299" s="145"/>
      <c r="D299" s="146" t="s">
        <v>175</v>
      </c>
      <c r="E299" s="147" t="s">
        <v>1</v>
      </c>
      <c r="F299" s="148" t="s">
        <v>1823</v>
      </c>
      <c r="H299" s="149">
        <v>635.04</v>
      </c>
      <c r="I299" s="150"/>
      <c r="L299" s="145"/>
      <c r="M299" s="151"/>
      <c r="T299" s="152"/>
      <c r="AT299" s="147" t="s">
        <v>175</v>
      </c>
      <c r="AU299" s="147" t="s">
        <v>99</v>
      </c>
      <c r="AV299" s="12" t="s">
        <v>99</v>
      </c>
      <c r="AW299" s="12" t="s">
        <v>32</v>
      </c>
      <c r="AX299" s="12" t="s">
        <v>85</v>
      </c>
      <c r="AY299" s="147" t="s">
        <v>154</v>
      </c>
    </row>
    <row r="300" spans="2:65" s="1" customFormat="1" ht="37.950000000000003" customHeight="1">
      <c r="B300" s="32"/>
      <c r="C300" s="132" t="s">
        <v>550</v>
      </c>
      <c r="D300" s="132" t="s">
        <v>156</v>
      </c>
      <c r="E300" s="133" t="s">
        <v>565</v>
      </c>
      <c r="F300" s="134" t="s">
        <v>566</v>
      </c>
      <c r="G300" s="135" t="s">
        <v>169</v>
      </c>
      <c r="H300" s="136">
        <v>877.38</v>
      </c>
      <c r="I300" s="137"/>
      <c r="J300" s="138">
        <f>ROUND(I300*H300,2)</f>
        <v>0</v>
      </c>
      <c r="K300" s="134" t="s">
        <v>160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8.6800000000000002E-3</v>
      </c>
      <c r="R300" s="141">
        <f>Q300*H300</f>
        <v>7.6156584000000001</v>
      </c>
      <c r="S300" s="141">
        <v>0</v>
      </c>
      <c r="T300" s="142">
        <f>S300*H300</f>
        <v>0</v>
      </c>
      <c r="AR300" s="143" t="s">
        <v>161</v>
      </c>
      <c r="AT300" s="143" t="s">
        <v>156</v>
      </c>
      <c r="AU300" s="143" t="s">
        <v>99</v>
      </c>
      <c r="AY300" s="17" t="s">
        <v>154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99</v>
      </c>
      <c r="BK300" s="144">
        <f>ROUND(I300*H300,2)</f>
        <v>0</v>
      </c>
      <c r="BL300" s="17" t="s">
        <v>161</v>
      </c>
      <c r="BM300" s="143" t="s">
        <v>1824</v>
      </c>
    </row>
    <row r="301" spans="2:65" s="1" customFormat="1" ht="16.5" customHeight="1">
      <c r="B301" s="32"/>
      <c r="C301" s="160" t="s">
        <v>555</v>
      </c>
      <c r="D301" s="160" t="s">
        <v>270</v>
      </c>
      <c r="E301" s="161" t="s">
        <v>569</v>
      </c>
      <c r="F301" s="162" t="s">
        <v>570</v>
      </c>
      <c r="G301" s="163" t="s">
        <v>169</v>
      </c>
      <c r="H301" s="164">
        <v>856.149</v>
      </c>
      <c r="I301" s="165"/>
      <c r="J301" s="166">
        <f>ROUND(I301*H301,2)</f>
        <v>0</v>
      </c>
      <c r="K301" s="162" t="s">
        <v>160</v>
      </c>
      <c r="L301" s="167"/>
      <c r="M301" s="168" t="s">
        <v>1</v>
      </c>
      <c r="N301" s="169" t="s">
        <v>43</v>
      </c>
      <c r="P301" s="141">
        <f>O301*H301</f>
        <v>0</v>
      </c>
      <c r="Q301" s="141">
        <v>3.0000000000000001E-3</v>
      </c>
      <c r="R301" s="141">
        <f>Q301*H301</f>
        <v>2.5684469999999999</v>
      </c>
      <c r="S301" s="141">
        <v>0</v>
      </c>
      <c r="T301" s="142">
        <f>S301*H301</f>
        <v>0</v>
      </c>
      <c r="AR301" s="143" t="s">
        <v>222</v>
      </c>
      <c r="AT301" s="143" t="s">
        <v>270</v>
      </c>
      <c r="AU301" s="143" t="s">
        <v>99</v>
      </c>
      <c r="AY301" s="17" t="s">
        <v>154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99</v>
      </c>
      <c r="BK301" s="144">
        <f>ROUND(I301*H301,2)</f>
        <v>0</v>
      </c>
      <c r="BL301" s="17" t="s">
        <v>161</v>
      </c>
      <c r="BM301" s="143" t="s">
        <v>1825</v>
      </c>
    </row>
    <row r="302" spans="2:65" s="12" customFormat="1" ht="20.399999999999999">
      <c r="B302" s="145"/>
      <c r="D302" s="146" t="s">
        <v>175</v>
      </c>
      <c r="E302" s="147" t="s">
        <v>1</v>
      </c>
      <c r="F302" s="148" t="s">
        <v>1826</v>
      </c>
      <c r="H302" s="149">
        <v>856.149</v>
      </c>
      <c r="I302" s="150"/>
      <c r="L302" s="145"/>
      <c r="M302" s="151"/>
      <c r="T302" s="152"/>
      <c r="AT302" s="147" t="s">
        <v>175</v>
      </c>
      <c r="AU302" s="147" t="s">
        <v>99</v>
      </c>
      <c r="AV302" s="12" t="s">
        <v>99</v>
      </c>
      <c r="AW302" s="12" t="s">
        <v>32</v>
      </c>
      <c r="AX302" s="12" t="s">
        <v>85</v>
      </c>
      <c r="AY302" s="147" t="s">
        <v>154</v>
      </c>
    </row>
    <row r="303" spans="2:65" s="1" customFormat="1" ht="24.15" customHeight="1">
      <c r="B303" s="32"/>
      <c r="C303" s="160" t="s">
        <v>480</v>
      </c>
      <c r="D303" s="160" t="s">
        <v>270</v>
      </c>
      <c r="E303" s="161" t="s">
        <v>574</v>
      </c>
      <c r="F303" s="162" t="s">
        <v>575</v>
      </c>
      <c r="G303" s="163" t="s">
        <v>169</v>
      </c>
      <c r="H303" s="164">
        <v>97.040999999999997</v>
      </c>
      <c r="I303" s="165"/>
      <c r="J303" s="166">
        <f>ROUND(I303*H303,2)</f>
        <v>0</v>
      </c>
      <c r="K303" s="162" t="s">
        <v>160</v>
      </c>
      <c r="L303" s="167"/>
      <c r="M303" s="168" t="s">
        <v>1</v>
      </c>
      <c r="N303" s="169" t="s">
        <v>43</v>
      </c>
      <c r="P303" s="141">
        <f>O303*H303</f>
        <v>0</v>
      </c>
      <c r="Q303" s="141">
        <v>6.0000000000000001E-3</v>
      </c>
      <c r="R303" s="141">
        <f>Q303*H303</f>
        <v>0.58224600000000004</v>
      </c>
      <c r="S303" s="141">
        <v>0</v>
      </c>
      <c r="T303" s="142">
        <f>S303*H303</f>
        <v>0</v>
      </c>
      <c r="AR303" s="143" t="s">
        <v>222</v>
      </c>
      <c r="AT303" s="143" t="s">
        <v>270</v>
      </c>
      <c r="AU303" s="143" t="s">
        <v>99</v>
      </c>
      <c r="AY303" s="17" t="s">
        <v>154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99</v>
      </c>
      <c r="BK303" s="144">
        <f>ROUND(I303*H303,2)</f>
        <v>0</v>
      </c>
      <c r="BL303" s="17" t="s">
        <v>161</v>
      </c>
      <c r="BM303" s="143" t="s">
        <v>1827</v>
      </c>
    </row>
    <row r="304" spans="2:65" s="12" customFormat="1">
      <c r="B304" s="145"/>
      <c r="D304" s="146" t="s">
        <v>175</v>
      </c>
      <c r="E304" s="147" t="s">
        <v>1</v>
      </c>
      <c r="F304" s="148" t="s">
        <v>1828</v>
      </c>
      <c r="H304" s="149">
        <v>59.136000000000003</v>
      </c>
      <c r="I304" s="150"/>
      <c r="L304" s="145"/>
      <c r="M304" s="151"/>
      <c r="T304" s="152"/>
      <c r="AT304" s="147" t="s">
        <v>175</v>
      </c>
      <c r="AU304" s="147" t="s">
        <v>99</v>
      </c>
      <c r="AV304" s="12" t="s">
        <v>99</v>
      </c>
      <c r="AW304" s="12" t="s">
        <v>32</v>
      </c>
      <c r="AX304" s="12" t="s">
        <v>77</v>
      </c>
      <c r="AY304" s="147" t="s">
        <v>154</v>
      </c>
    </row>
    <row r="305" spans="2:65" s="12" customFormat="1">
      <c r="B305" s="145"/>
      <c r="D305" s="146" t="s">
        <v>175</v>
      </c>
      <c r="E305" s="147" t="s">
        <v>1</v>
      </c>
      <c r="F305" s="148" t="s">
        <v>578</v>
      </c>
      <c r="H305" s="149">
        <v>37.905000000000001</v>
      </c>
      <c r="I305" s="150"/>
      <c r="L305" s="145"/>
      <c r="M305" s="151"/>
      <c r="T305" s="152"/>
      <c r="AT305" s="147" t="s">
        <v>175</v>
      </c>
      <c r="AU305" s="147" t="s">
        <v>99</v>
      </c>
      <c r="AV305" s="12" t="s">
        <v>99</v>
      </c>
      <c r="AW305" s="12" t="s">
        <v>32</v>
      </c>
      <c r="AX305" s="12" t="s">
        <v>77</v>
      </c>
      <c r="AY305" s="147" t="s">
        <v>154</v>
      </c>
    </row>
    <row r="306" spans="2:65" s="13" customFormat="1">
      <c r="B306" s="153"/>
      <c r="D306" s="146" t="s">
        <v>175</v>
      </c>
      <c r="E306" s="154" t="s">
        <v>1</v>
      </c>
      <c r="F306" s="155" t="s">
        <v>177</v>
      </c>
      <c r="H306" s="156">
        <v>97.040999999999997</v>
      </c>
      <c r="I306" s="157"/>
      <c r="L306" s="153"/>
      <c r="M306" s="158"/>
      <c r="T306" s="159"/>
      <c r="AT306" s="154" t="s">
        <v>175</v>
      </c>
      <c r="AU306" s="154" t="s">
        <v>99</v>
      </c>
      <c r="AV306" s="13" t="s">
        <v>161</v>
      </c>
      <c r="AW306" s="13" t="s">
        <v>32</v>
      </c>
      <c r="AX306" s="13" t="s">
        <v>85</v>
      </c>
      <c r="AY306" s="154" t="s">
        <v>154</v>
      </c>
    </row>
    <row r="307" spans="2:65" s="1" customFormat="1" ht="37.950000000000003" customHeight="1">
      <c r="B307" s="32"/>
      <c r="C307" s="132" t="s">
        <v>485</v>
      </c>
      <c r="D307" s="132" t="s">
        <v>156</v>
      </c>
      <c r="E307" s="133" t="s">
        <v>580</v>
      </c>
      <c r="F307" s="134" t="s">
        <v>581</v>
      </c>
      <c r="G307" s="135" t="s">
        <v>256</v>
      </c>
      <c r="H307" s="136">
        <v>47</v>
      </c>
      <c r="I307" s="137"/>
      <c r="J307" s="138">
        <f>ROUND(I307*H307,2)</f>
        <v>0</v>
      </c>
      <c r="K307" s="134" t="s">
        <v>160</v>
      </c>
      <c r="L307" s="32"/>
      <c r="M307" s="139" t="s">
        <v>1</v>
      </c>
      <c r="N307" s="140" t="s">
        <v>43</v>
      </c>
      <c r="P307" s="141">
        <f>O307*H307</f>
        <v>0</v>
      </c>
      <c r="Q307" s="141">
        <v>3.3899999999999998E-3</v>
      </c>
      <c r="R307" s="141">
        <f>Q307*H307</f>
        <v>0.15933</v>
      </c>
      <c r="S307" s="141">
        <v>0</v>
      </c>
      <c r="T307" s="142">
        <f>S307*H307</f>
        <v>0</v>
      </c>
      <c r="AR307" s="143" t="s">
        <v>161</v>
      </c>
      <c r="AT307" s="143" t="s">
        <v>156</v>
      </c>
      <c r="AU307" s="143" t="s">
        <v>99</v>
      </c>
      <c r="AY307" s="17" t="s">
        <v>154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99</v>
      </c>
      <c r="BK307" s="144">
        <f>ROUND(I307*H307,2)</f>
        <v>0</v>
      </c>
      <c r="BL307" s="17" t="s">
        <v>161</v>
      </c>
      <c r="BM307" s="143" t="s">
        <v>1829</v>
      </c>
    </row>
    <row r="308" spans="2:65" s="12" customFormat="1">
      <c r="B308" s="145"/>
      <c r="D308" s="146" t="s">
        <v>175</v>
      </c>
      <c r="E308" s="147" t="s">
        <v>1</v>
      </c>
      <c r="F308" s="148" t="s">
        <v>1830</v>
      </c>
      <c r="H308" s="149">
        <v>47</v>
      </c>
      <c r="I308" s="150"/>
      <c r="L308" s="145"/>
      <c r="M308" s="151"/>
      <c r="T308" s="152"/>
      <c r="AT308" s="147" t="s">
        <v>175</v>
      </c>
      <c r="AU308" s="147" t="s">
        <v>99</v>
      </c>
      <c r="AV308" s="12" t="s">
        <v>99</v>
      </c>
      <c r="AW308" s="12" t="s">
        <v>32</v>
      </c>
      <c r="AX308" s="12" t="s">
        <v>85</v>
      </c>
      <c r="AY308" s="147" t="s">
        <v>154</v>
      </c>
    </row>
    <row r="309" spans="2:65" s="1" customFormat="1" ht="24.15" customHeight="1">
      <c r="B309" s="32"/>
      <c r="C309" s="160" t="s">
        <v>491</v>
      </c>
      <c r="D309" s="160" t="s">
        <v>270</v>
      </c>
      <c r="E309" s="161" t="s">
        <v>585</v>
      </c>
      <c r="F309" s="162" t="s">
        <v>586</v>
      </c>
      <c r="G309" s="163" t="s">
        <v>169</v>
      </c>
      <c r="H309" s="164">
        <v>12.925000000000001</v>
      </c>
      <c r="I309" s="165"/>
      <c r="J309" s="166">
        <f>ROUND(I309*H309,2)</f>
        <v>0</v>
      </c>
      <c r="K309" s="162" t="s">
        <v>1</v>
      </c>
      <c r="L309" s="167"/>
      <c r="M309" s="168" t="s">
        <v>1</v>
      </c>
      <c r="N309" s="169" t="s">
        <v>43</v>
      </c>
      <c r="P309" s="141">
        <f>O309*H309</f>
        <v>0</v>
      </c>
      <c r="Q309" s="141">
        <v>1.5E-3</v>
      </c>
      <c r="R309" s="141">
        <f>Q309*H309</f>
        <v>1.9387500000000002E-2</v>
      </c>
      <c r="S309" s="141">
        <v>0</v>
      </c>
      <c r="T309" s="142">
        <f>S309*H309</f>
        <v>0</v>
      </c>
      <c r="AR309" s="143" t="s">
        <v>222</v>
      </c>
      <c r="AT309" s="143" t="s">
        <v>270</v>
      </c>
      <c r="AU309" s="143" t="s">
        <v>99</v>
      </c>
      <c r="AY309" s="17" t="s">
        <v>154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99</v>
      </c>
      <c r="BK309" s="144">
        <f>ROUND(I309*H309,2)</f>
        <v>0</v>
      </c>
      <c r="BL309" s="17" t="s">
        <v>161</v>
      </c>
      <c r="BM309" s="143" t="s">
        <v>1831</v>
      </c>
    </row>
    <row r="310" spans="2:65" s="12" customFormat="1">
      <c r="B310" s="145"/>
      <c r="D310" s="146" t="s">
        <v>175</v>
      </c>
      <c r="E310" s="147" t="s">
        <v>1</v>
      </c>
      <c r="F310" s="148" t="s">
        <v>1832</v>
      </c>
      <c r="H310" s="149">
        <v>11.75</v>
      </c>
      <c r="I310" s="150"/>
      <c r="L310" s="145"/>
      <c r="M310" s="151"/>
      <c r="T310" s="152"/>
      <c r="AT310" s="147" t="s">
        <v>175</v>
      </c>
      <c r="AU310" s="147" t="s">
        <v>99</v>
      </c>
      <c r="AV310" s="12" t="s">
        <v>99</v>
      </c>
      <c r="AW310" s="12" t="s">
        <v>32</v>
      </c>
      <c r="AX310" s="12" t="s">
        <v>85</v>
      </c>
      <c r="AY310" s="147" t="s">
        <v>154</v>
      </c>
    </row>
    <row r="311" spans="2:65" s="12" customFormat="1">
      <c r="B311" s="145"/>
      <c r="D311" s="146" t="s">
        <v>175</v>
      </c>
      <c r="F311" s="148" t="s">
        <v>1833</v>
      </c>
      <c r="H311" s="149">
        <v>12.925000000000001</v>
      </c>
      <c r="I311" s="150"/>
      <c r="L311" s="145"/>
      <c r="M311" s="151"/>
      <c r="T311" s="152"/>
      <c r="AT311" s="147" t="s">
        <v>175</v>
      </c>
      <c r="AU311" s="147" t="s">
        <v>99</v>
      </c>
      <c r="AV311" s="12" t="s">
        <v>99</v>
      </c>
      <c r="AW311" s="12" t="s">
        <v>4</v>
      </c>
      <c r="AX311" s="12" t="s">
        <v>85</v>
      </c>
      <c r="AY311" s="147" t="s">
        <v>154</v>
      </c>
    </row>
    <row r="312" spans="2:65" s="1" customFormat="1" ht="62.7" customHeight="1">
      <c r="B312" s="32"/>
      <c r="C312" s="132" t="s">
        <v>190</v>
      </c>
      <c r="D312" s="132" t="s">
        <v>156</v>
      </c>
      <c r="E312" s="133" t="s">
        <v>595</v>
      </c>
      <c r="F312" s="134" t="s">
        <v>596</v>
      </c>
      <c r="G312" s="135" t="s">
        <v>169</v>
      </c>
      <c r="H312" s="136">
        <v>877.38</v>
      </c>
      <c r="I312" s="137"/>
      <c r="J312" s="138">
        <f>ROUND(I312*H312,2)</f>
        <v>0</v>
      </c>
      <c r="K312" s="134" t="s">
        <v>1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269</v>
      </c>
      <c r="AT312" s="143" t="s">
        <v>156</v>
      </c>
      <c r="AU312" s="143" t="s">
        <v>99</v>
      </c>
      <c r="AY312" s="17" t="s">
        <v>154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99</v>
      </c>
      <c r="BK312" s="144">
        <f>ROUND(I312*H312,2)</f>
        <v>0</v>
      </c>
      <c r="BL312" s="17" t="s">
        <v>269</v>
      </c>
      <c r="BM312" s="143" t="s">
        <v>1834</v>
      </c>
    </row>
    <row r="313" spans="2:65" s="1" customFormat="1" ht="37.950000000000003" customHeight="1">
      <c r="B313" s="32"/>
      <c r="C313" s="132" t="s">
        <v>186</v>
      </c>
      <c r="D313" s="132" t="s">
        <v>156</v>
      </c>
      <c r="E313" s="133" t="s">
        <v>591</v>
      </c>
      <c r="F313" s="134" t="s">
        <v>592</v>
      </c>
      <c r="G313" s="135" t="s">
        <v>169</v>
      </c>
      <c r="H313" s="136">
        <v>877.38</v>
      </c>
      <c r="I313" s="137"/>
      <c r="J313" s="138">
        <f>ROUND(I313*H313,2)</f>
        <v>0</v>
      </c>
      <c r="K313" s="134" t="s">
        <v>160</v>
      </c>
      <c r="L313" s="32"/>
      <c r="M313" s="139" t="s">
        <v>1</v>
      </c>
      <c r="N313" s="140" t="s">
        <v>43</v>
      </c>
      <c r="P313" s="141">
        <f>O313*H313</f>
        <v>0</v>
      </c>
      <c r="Q313" s="141">
        <v>8.0000000000000007E-5</v>
      </c>
      <c r="R313" s="141">
        <f>Q313*H313</f>
        <v>7.01904E-2</v>
      </c>
      <c r="S313" s="141">
        <v>0</v>
      </c>
      <c r="T313" s="142">
        <f>S313*H313</f>
        <v>0</v>
      </c>
      <c r="AR313" s="143" t="s">
        <v>161</v>
      </c>
      <c r="AT313" s="143" t="s">
        <v>156</v>
      </c>
      <c r="AU313" s="143" t="s">
        <v>99</v>
      </c>
      <c r="AY313" s="17" t="s">
        <v>154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99</v>
      </c>
      <c r="BK313" s="144">
        <f>ROUND(I313*H313,2)</f>
        <v>0</v>
      </c>
      <c r="BL313" s="17" t="s">
        <v>161</v>
      </c>
      <c r="BM313" s="143" t="s">
        <v>1835</v>
      </c>
    </row>
    <row r="314" spans="2:65" s="1" customFormat="1" ht="24.15" customHeight="1">
      <c r="B314" s="32"/>
      <c r="C314" s="132" t="s">
        <v>559</v>
      </c>
      <c r="D314" s="132" t="s">
        <v>156</v>
      </c>
      <c r="E314" s="133" t="s">
        <v>599</v>
      </c>
      <c r="F314" s="134" t="s">
        <v>600</v>
      </c>
      <c r="G314" s="135" t="s">
        <v>256</v>
      </c>
      <c r="H314" s="136">
        <v>103.2</v>
      </c>
      <c r="I314" s="137"/>
      <c r="J314" s="138">
        <f>ROUND(I314*H314,2)</f>
        <v>0</v>
      </c>
      <c r="K314" s="134" t="s">
        <v>160</v>
      </c>
      <c r="L314" s="32"/>
      <c r="M314" s="139" t="s">
        <v>1</v>
      </c>
      <c r="N314" s="140" t="s">
        <v>43</v>
      </c>
      <c r="P314" s="141">
        <f>O314*H314</f>
        <v>0</v>
      </c>
      <c r="Q314" s="141">
        <v>3.0000000000000001E-5</v>
      </c>
      <c r="R314" s="141">
        <f>Q314*H314</f>
        <v>3.0960000000000002E-3</v>
      </c>
      <c r="S314" s="141">
        <v>0</v>
      </c>
      <c r="T314" s="142">
        <f>S314*H314</f>
        <v>0</v>
      </c>
      <c r="AR314" s="143" t="s">
        <v>161</v>
      </c>
      <c r="AT314" s="143" t="s">
        <v>156</v>
      </c>
      <c r="AU314" s="143" t="s">
        <v>99</v>
      </c>
      <c r="AY314" s="17" t="s">
        <v>154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99</v>
      </c>
      <c r="BK314" s="144">
        <f>ROUND(I314*H314,2)</f>
        <v>0</v>
      </c>
      <c r="BL314" s="17" t="s">
        <v>161</v>
      </c>
      <c r="BM314" s="143" t="s">
        <v>1836</v>
      </c>
    </row>
    <row r="315" spans="2:65" s="1" customFormat="1" ht="24.15" customHeight="1">
      <c r="B315" s="32"/>
      <c r="C315" s="160" t="s">
        <v>564</v>
      </c>
      <c r="D315" s="160" t="s">
        <v>270</v>
      </c>
      <c r="E315" s="161" t="s">
        <v>603</v>
      </c>
      <c r="F315" s="162" t="s">
        <v>604</v>
      </c>
      <c r="G315" s="163" t="s">
        <v>256</v>
      </c>
      <c r="H315" s="164">
        <v>108.36</v>
      </c>
      <c r="I315" s="165"/>
      <c r="J315" s="166">
        <f>ROUND(I315*H315,2)</f>
        <v>0</v>
      </c>
      <c r="K315" s="162" t="s">
        <v>160</v>
      </c>
      <c r="L315" s="167"/>
      <c r="M315" s="168" t="s">
        <v>1</v>
      </c>
      <c r="N315" s="169" t="s">
        <v>43</v>
      </c>
      <c r="P315" s="141">
        <f>O315*H315</f>
        <v>0</v>
      </c>
      <c r="Q315" s="141">
        <v>7.2000000000000005E-4</v>
      </c>
      <c r="R315" s="141">
        <f>Q315*H315</f>
        <v>7.8019200000000011E-2</v>
      </c>
      <c r="S315" s="141">
        <v>0</v>
      </c>
      <c r="T315" s="142">
        <f>S315*H315</f>
        <v>0</v>
      </c>
      <c r="AR315" s="143" t="s">
        <v>222</v>
      </c>
      <c r="AT315" s="143" t="s">
        <v>270</v>
      </c>
      <c r="AU315" s="143" t="s">
        <v>99</v>
      </c>
      <c r="AY315" s="17" t="s">
        <v>154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99</v>
      </c>
      <c r="BK315" s="144">
        <f>ROUND(I315*H315,2)</f>
        <v>0</v>
      </c>
      <c r="BL315" s="17" t="s">
        <v>161</v>
      </c>
      <c r="BM315" s="143" t="s">
        <v>1837</v>
      </c>
    </row>
    <row r="316" spans="2:65" s="12" customFormat="1">
      <c r="B316" s="145"/>
      <c r="D316" s="146" t="s">
        <v>175</v>
      </c>
      <c r="E316" s="147" t="s">
        <v>1</v>
      </c>
      <c r="F316" s="148" t="s">
        <v>1838</v>
      </c>
      <c r="H316" s="149">
        <v>108.36</v>
      </c>
      <c r="I316" s="150"/>
      <c r="L316" s="145"/>
      <c r="M316" s="151"/>
      <c r="T316" s="152"/>
      <c r="AT316" s="147" t="s">
        <v>175</v>
      </c>
      <c r="AU316" s="147" t="s">
        <v>99</v>
      </c>
      <c r="AV316" s="12" t="s">
        <v>99</v>
      </c>
      <c r="AW316" s="12" t="s">
        <v>32</v>
      </c>
      <c r="AX316" s="12" t="s">
        <v>85</v>
      </c>
      <c r="AY316" s="147" t="s">
        <v>154</v>
      </c>
    </row>
    <row r="317" spans="2:65" s="1" customFormat="1" ht="24.15" customHeight="1">
      <c r="B317" s="32"/>
      <c r="C317" s="132" t="s">
        <v>568</v>
      </c>
      <c r="D317" s="132" t="s">
        <v>156</v>
      </c>
      <c r="E317" s="133" t="s">
        <v>608</v>
      </c>
      <c r="F317" s="134" t="s">
        <v>609</v>
      </c>
      <c r="G317" s="135" t="s">
        <v>169</v>
      </c>
      <c r="H317" s="136">
        <v>877.38</v>
      </c>
      <c r="I317" s="137"/>
      <c r="J317" s="138">
        <f>ROUND(I317*H317,2)</f>
        <v>0</v>
      </c>
      <c r="K317" s="134" t="s">
        <v>553</v>
      </c>
      <c r="L317" s="32"/>
      <c r="M317" s="139" t="s">
        <v>1</v>
      </c>
      <c r="N317" s="140" t="s">
        <v>43</v>
      </c>
      <c r="P317" s="141">
        <f>O317*H317</f>
        <v>0</v>
      </c>
      <c r="Q317" s="141">
        <v>4.7800000000000004E-3</v>
      </c>
      <c r="R317" s="141">
        <f>Q317*H317</f>
        <v>4.1938764000000006</v>
      </c>
      <c r="S317" s="141">
        <v>0</v>
      </c>
      <c r="T317" s="142">
        <f>S317*H317</f>
        <v>0</v>
      </c>
      <c r="AR317" s="143" t="s">
        <v>161</v>
      </c>
      <c r="AT317" s="143" t="s">
        <v>156</v>
      </c>
      <c r="AU317" s="143" t="s">
        <v>99</v>
      </c>
      <c r="AY317" s="17" t="s">
        <v>154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99</v>
      </c>
      <c r="BK317" s="144">
        <f>ROUND(I317*H317,2)</f>
        <v>0</v>
      </c>
      <c r="BL317" s="17" t="s">
        <v>161</v>
      </c>
      <c r="BM317" s="143" t="s">
        <v>1839</v>
      </c>
    </row>
    <row r="318" spans="2:65" s="1" customFormat="1" ht="24.15" customHeight="1">
      <c r="B318" s="32"/>
      <c r="C318" s="132" t="s">
        <v>598</v>
      </c>
      <c r="D318" s="132" t="s">
        <v>156</v>
      </c>
      <c r="E318" s="133" t="s">
        <v>612</v>
      </c>
      <c r="F318" s="134" t="s">
        <v>613</v>
      </c>
      <c r="G318" s="135" t="s">
        <v>169</v>
      </c>
      <c r="H318" s="136">
        <v>61.415999999999997</v>
      </c>
      <c r="I318" s="137"/>
      <c r="J318" s="138">
        <f>ROUND(I318*H318,2)</f>
        <v>0</v>
      </c>
      <c r="K318" s="134" t="s">
        <v>553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4.7800000000000004E-3</v>
      </c>
      <c r="R318" s="141">
        <f>Q318*H318</f>
        <v>0.29356848000000002</v>
      </c>
      <c r="S318" s="141">
        <v>0</v>
      </c>
      <c r="T318" s="142">
        <f>S318*H318</f>
        <v>0</v>
      </c>
      <c r="AR318" s="143" t="s">
        <v>161</v>
      </c>
      <c r="AT318" s="143" t="s">
        <v>156</v>
      </c>
      <c r="AU318" s="143" t="s">
        <v>99</v>
      </c>
      <c r="AY318" s="17" t="s">
        <v>154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99</v>
      </c>
      <c r="BK318" s="144">
        <f>ROUND(I318*H318,2)</f>
        <v>0</v>
      </c>
      <c r="BL318" s="17" t="s">
        <v>161</v>
      </c>
      <c r="BM318" s="143" t="s">
        <v>1840</v>
      </c>
    </row>
    <row r="319" spans="2:65" s="1" customFormat="1" ht="24.15" customHeight="1">
      <c r="B319" s="32"/>
      <c r="C319" s="132" t="s">
        <v>602</v>
      </c>
      <c r="D319" s="132" t="s">
        <v>156</v>
      </c>
      <c r="E319" s="133" t="s">
        <v>616</v>
      </c>
      <c r="F319" s="134" t="s">
        <v>617</v>
      </c>
      <c r="G319" s="135" t="s">
        <v>256</v>
      </c>
      <c r="H319" s="136">
        <v>38.808</v>
      </c>
      <c r="I319" s="137"/>
      <c r="J319" s="138">
        <f>ROUND(I319*H319,2)</f>
        <v>0</v>
      </c>
      <c r="K319" s="134" t="s">
        <v>160</v>
      </c>
      <c r="L319" s="32"/>
      <c r="M319" s="139" t="s">
        <v>1</v>
      </c>
      <c r="N319" s="140" t="s">
        <v>43</v>
      </c>
      <c r="P319" s="141">
        <f>O319*H319</f>
        <v>0</v>
      </c>
      <c r="Q319" s="141">
        <v>2.0650000000000002E-2</v>
      </c>
      <c r="R319" s="141">
        <f>Q319*H319</f>
        <v>0.80138520000000002</v>
      </c>
      <c r="S319" s="141">
        <v>0</v>
      </c>
      <c r="T319" s="142">
        <f>S319*H319</f>
        <v>0</v>
      </c>
      <c r="AR319" s="143" t="s">
        <v>161</v>
      </c>
      <c r="AT319" s="143" t="s">
        <v>156</v>
      </c>
      <c r="AU319" s="143" t="s">
        <v>99</v>
      </c>
      <c r="AY319" s="17" t="s">
        <v>154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99</v>
      </c>
      <c r="BK319" s="144">
        <f>ROUND(I319*H319,2)</f>
        <v>0</v>
      </c>
      <c r="BL319" s="17" t="s">
        <v>161</v>
      </c>
      <c r="BM319" s="143" t="s">
        <v>1841</v>
      </c>
    </row>
    <row r="320" spans="2:65" s="1" customFormat="1" ht="24.15" customHeight="1">
      <c r="B320" s="32"/>
      <c r="C320" s="132" t="s">
        <v>607</v>
      </c>
      <c r="D320" s="132" t="s">
        <v>156</v>
      </c>
      <c r="E320" s="133" t="s">
        <v>620</v>
      </c>
      <c r="F320" s="134" t="s">
        <v>621</v>
      </c>
      <c r="G320" s="135" t="s">
        <v>169</v>
      </c>
      <c r="H320" s="136">
        <v>308.21300000000002</v>
      </c>
      <c r="I320" s="137"/>
      <c r="J320" s="138">
        <f>ROUND(I320*H320,2)</f>
        <v>0</v>
      </c>
      <c r="K320" s="134" t="s">
        <v>160</v>
      </c>
      <c r="L320" s="32"/>
      <c r="M320" s="139" t="s">
        <v>1</v>
      </c>
      <c r="N320" s="140" t="s">
        <v>43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161</v>
      </c>
      <c r="AT320" s="143" t="s">
        <v>156</v>
      </c>
      <c r="AU320" s="143" t="s">
        <v>99</v>
      </c>
      <c r="AY320" s="17" t="s">
        <v>154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99</v>
      </c>
      <c r="BK320" s="144">
        <f>ROUND(I320*H320,2)</f>
        <v>0</v>
      </c>
      <c r="BL320" s="17" t="s">
        <v>161</v>
      </c>
      <c r="BM320" s="143" t="s">
        <v>1842</v>
      </c>
    </row>
    <row r="321" spans="2:65" s="1" customFormat="1" ht="24.15" customHeight="1">
      <c r="B321" s="32"/>
      <c r="C321" s="132" t="s">
        <v>867</v>
      </c>
      <c r="D321" s="132" t="s">
        <v>156</v>
      </c>
      <c r="E321" s="133" t="s">
        <v>624</v>
      </c>
      <c r="F321" s="134" t="s">
        <v>625</v>
      </c>
      <c r="G321" s="135" t="s">
        <v>169</v>
      </c>
      <c r="H321" s="136">
        <v>998.74</v>
      </c>
      <c r="I321" s="137"/>
      <c r="J321" s="138">
        <f>ROUND(I321*H321,2)</f>
        <v>0</v>
      </c>
      <c r="K321" s="134" t="s">
        <v>160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0.11</v>
      </c>
      <c r="R321" s="141">
        <f>Q321*H321</f>
        <v>109.8614</v>
      </c>
      <c r="S321" s="141">
        <v>0</v>
      </c>
      <c r="T321" s="142">
        <f>S321*H321</f>
        <v>0</v>
      </c>
      <c r="AR321" s="143" t="s">
        <v>161</v>
      </c>
      <c r="AT321" s="143" t="s">
        <v>156</v>
      </c>
      <c r="AU321" s="143" t="s">
        <v>99</v>
      </c>
      <c r="AY321" s="17" t="s">
        <v>154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99</v>
      </c>
      <c r="BK321" s="144">
        <f>ROUND(I321*H321,2)</f>
        <v>0</v>
      </c>
      <c r="BL321" s="17" t="s">
        <v>161</v>
      </c>
      <c r="BM321" s="143" t="s">
        <v>1843</v>
      </c>
    </row>
    <row r="322" spans="2:65" s="12" customFormat="1">
      <c r="B322" s="145"/>
      <c r="D322" s="146" t="s">
        <v>175</v>
      </c>
      <c r="E322" s="147" t="s">
        <v>1</v>
      </c>
      <c r="F322" s="148" t="s">
        <v>1844</v>
      </c>
      <c r="H322" s="149">
        <v>998.74</v>
      </c>
      <c r="I322" s="150"/>
      <c r="L322" s="145"/>
      <c r="M322" s="151"/>
      <c r="T322" s="152"/>
      <c r="AT322" s="147" t="s">
        <v>175</v>
      </c>
      <c r="AU322" s="147" t="s">
        <v>99</v>
      </c>
      <c r="AV322" s="12" t="s">
        <v>99</v>
      </c>
      <c r="AW322" s="12" t="s">
        <v>32</v>
      </c>
      <c r="AX322" s="12" t="s">
        <v>85</v>
      </c>
      <c r="AY322" s="147" t="s">
        <v>154</v>
      </c>
    </row>
    <row r="323" spans="2:65" s="1" customFormat="1" ht="24.15" customHeight="1">
      <c r="B323" s="32"/>
      <c r="C323" s="132" t="s">
        <v>871</v>
      </c>
      <c r="D323" s="132" t="s">
        <v>156</v>
      </c>
      <c r="E323" s="133" t="s">
        <v>629</v>
      </c>
      <c r="F323" s="134" t="s">
        <v>630</v>
      </c>
      <c r="G323" s="135" t="s">
        <v>169</v>
      </c>
      <c r="H323" s="136">
        <v>5992.4369999999999</v>
      </c>
      <c r="I323" s="137"/>
      <c r="J323" s="138">
        <f>ROUND(I323*H323,2)</f>
        <v>0</v>
      </c>
      <c r="K323" s="134" t="s">
        <v>160</v>
      </c>
      <c r="L323" s="32"/>
      <c r="M323" s="139" t="s">
        <v>1</v>
      </c>
      <c r="N323" s="140" t="s">
        <v>43</v>
      </c>
      <c r="P323" s="141">
        <f>O323*H323</f>
        <v>0</v>
      </c>
      <c r="Q323" s="141">
        <v>1.0999999999999999E-2</v>
      </c>
      <c r="R323" s="141">
        <f>Q323*H323</f>
        <v>65.916806999999991</v>
      </c>
      <c r="S323" s="141">
        <v>0</v>
      </c>
      <c r="T323" s="142">
        <f>S323*H323</f>
        <v>0</v>
      </c>
      <c r="AR323" s="143" t="s">
        <v>161</v>
      </c>
      <c r="AT323" s="143" t="s">
        <v>156</v>
      </c>
      <c r="AU323" s="143" t="s">
        <v>99</v>
      </c>
      <c r="AY323" s="17" t="s">
        <v>154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99</v>
      </c>
      <c r="BK323" s="144">
        <f>ROUND(I323*H323,2)</f>
        <v>0</v>
      </c>
      <c r="BL323" s="17" t="s">
        <v>161</v>
      </c>
      <c r="BM323" s="143" t="s">
        <v>1845</v>
      </c>
    </row>
    <row r="324" spans="2:65" s="12" customFormat="1">
      <c r="B324" s="145"/>
      <c r="D324" s="146" t="s">
        <v>175</v>
      </c>
      <c r="E324" s="147" t="s">
        <v>1</v>
      </c>
      <c r="F324" s="148" t="s">
        <v>1846</v>
      </c>
      <c r="H324" s="149">
        <v>5992.4369999999999</v>
      </c>
      <c r="I324" s="150"/>
      <c r="L324" s="145"/>
      <c r="M324" s="151"/>
      <c r="T324" s="152"/>
      <c r="AT324" s="147" t="s">
        <v>175</v>
      </c>
      <c r="AU324" s="147" t="s">
        <v>99</v>
      </c>
      <c r="AV324" s="12" t="s">
        <v>99</v>
      </c>
      <c r="AW324" s="12" t="s">
        <v>32</v>
      </c>
      <c r="AX324" s="12" t="s">
        <v>85</v>
      </c>
      <c r="AY324" s="147" t="s">
        <v>154</v>
      </c>
    </row>
    <row r="325" spans="2:65" s="1" customFormat="1" ht="24.15" customHeight="1">
      <c r="B325" s="32"/>
      <c r="C325" s="132" t="s">
        <v>199</v>
      </c>
      <c r="D325" s="132" t="s">
        <v>156</v>
      </c>
      <c r="E325" s="133" t="s">
        <v>634</v>
      </c>
      <c r="F325" s="134" t="s">
        <v>635</v>
      </c>
      <c r="G325" s="135" t="s">
        <v>173</v>
      </c>
      <c r="H325" s="136">
        <v>92.165999999999997</v>
      </c>
      <c r="I325" s="137"/>
      <c r="J325" s="138">
        <f>ROUND(I325*H325,2)</f>
        <v>0</v>
      </c>
      <c r="K325" s="134" t="s">
        <v>1</v>
      </c>
      <c r="L325" s="32"/>
      <c r="M325" s="139" t="s">
        <v>1</v>
      </c>
      <c r="N325" s="140" t="s">
        <v>43</v>
      </c>
      <c r="P325" s="141">
        <f>O325*H325</f>
        <v>0</v>
      </c>
      <c r="Q325" s="141">
        <v>2.0199999999999999E-2</v>
      </c>
      <c r="R325" s="141">
        <f>Q325*H325</f>
        <v>1.8617531999999999</v>
      </c>
      <c r="S325" s="141">
        <v>0</v>
      </c>
      <c r="T325" s="142">
        <f>S325*H325</f>
        <v>0</v>
      </c>
      <c r="AR325" s="143" t="s">
        <v>161</v>
      </c>
      <c r="AT325" s="143" t="s">
        <v>156</v>
      </c>
      <c r="AU325" s="143" t="s">
        <v>99</v>
      </c>
      <c r="AY325" s="17" t="s">
        <v>154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99</v>
      </c>
      <c r="BK325" s="144">
        <f>ROUND(I325*H325,2)</f>
        <v>0</v>
      </c>
      <c r="BL325" s="17" t="s">
        <v>161</v>
      </c>
      <c r="BM325" s="143" t="s">
        <v>1847</v>
      </c>
    </row>
    <row r="326" spans="2:65" s="1" customFormat="1" ht="16.5" customHeight="1">
      <c r="B326" s="32"/>
      <c r="C326" s="132" t="s">
        <v>615</v>
      </c>
      <c r="D326" s="132" t="s">
        <v>156</v>
      </c>
      <c r="E326" s="133" t="s">
        <v>638</v>
      </c>
      <c r="F326" s="134" t="s">
        <v>639</v>
      </c>
      <c r="G326" s="135" t="s">
        <v>169</v>
      </c>
      <c r="H326" s="136">
        <v>650.88</v>
      </c>
      <c r="I326" s="137"/>
      <c r="J326" s="138">
        <f>ROUND(I326*H326,2)</f>
        <v>0</v>
      </c>
      <c r="K326" s="134" t="s">
        <v>160</v>
      </c>
      <c r="L326" s="32"/>
      <c r="M326" s="139" t="s">
        <v>1</v>
      </c>
      <c r="N326" s="140" t="s">
        <v>43</v>
      </c>
      <c r="P326" s="141">
        <f>O326*H326</f>
        <v>0</v>
      </c>
      <c r="Q326" s="141">
        <v>1.2999999999999999E-4</v>
      </c>
      <c r="R326" s="141">
        <f>Q326*H326</f>
        <v>8.4614399999999992E-2</v>
      </c>
      <c r="S326" s="141">
        <v>0</v>
      </c>
      <c r="T326" s="142">
        <f>S326*H326</f>
        <v>0</v>
      </c>
      <c r="AR326" s="143" t="s">
        <v>161</v>
      </c>
      <c r="AT326" s="143" t="s">
        <v>156</v>
      </c>
      <c r="AU326" s="143" t="s">
        <v>99</v>
      </c>
      <c r="AY326" s="17" t="s">
        <v>154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99</v>
      </c>
      <c r="BK326" s="144">
        <f>ROUND(I326*H326,2)</f>
        <v>0</v>
      </c>
      <c r="BL326" s="17" t="s">
        <v>161</v>
      </c>
      <c r="BM326" s="143" t="s">
        <v>1848</v>
      </c>
    </row>
    <row r="327" spans="2:65" s="1" customFormat="1" ht="33" customHeight="1">
      <c r="B327" s="32"/>
      <c r="C327" s="132" t="s">
        <v>619</v>
      </c>
      <c r="D327" s="132" t="s">
        <v>156</v>
      </c>
      <c r="E327" s="133" t="s">
        <v>642</v>
      </c>
      <c r="F327" s="134" t="s">
        <v>643</v>
      </c>
      <c r="G327" s="135" t="s">
        <v>256</v>
      </c>
      <c r="H327" s="136">
        <v>683.42399999999998</v>
      </c>
      <c r="I327" s="137"/>
      <c r="J327" s="138">
        <f>ROUND(I327*H327,2)</f>
        <v>0</v>
      </c>
      <c r="K327" s="134" t="s">
        <v>160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2.0000000000000002E-5</v>
      </c>
      <c r="R327" s="141">
        <f>Q327*H327</f>
        <v>1.366848E-2</v>
      </c>
      <c r="S327" s="141">
        <v>0</v>
      </c>
      <c r="T327" s="142">
        <f>S327*H327</f>
        <v>0</v>
      </c>
      <c r="AR327" s="143" t="s">
        <v>161</v>
      </c>
      <c r="AT327" s="143" t="s">
        <v>156</v>
      </c>
      <c r="AU327" s="143" t="s">
        <v>99</v>
      </c>
      <c r="AY327" s="17" t="s">
        <v>154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99</v>
      </c>
      <c r="BK327" s="144">
        <f>ROUND(I327*H327,2)</f>
        <v>0</v>
      </c>
      <c r="BL327" s="17" t="s">
        <v>161</v>
      </c>
      <c r="BM327" s="143" t="s">
        <v>1849</v>
      </c>
    </row>
    <row r="328" spans="2:65" s="11" customFormat="1" ht="22.95" customHeight="1">
      <c r="B328" s="120"/>
      <c r="D328" s="121" t="s">
        <v>76</v>
      </c>
      <c r="E328" s="130" t="s">
        <v>233</v>
      </c>
      <c r="F328" s="130" t="s">
        <v>645</v>
      </c>
      <c r="I328" s="123"/>
      <c r="J328" s="131">
        <f>BK328</f>
        <v>0</v>
      </c>
      <c r="L328" s="120"/>
      <c r="M328" s="125"/>
      <c r="P328" s="126">
        <f>SUM(P329:P343)</f>
        <v>0</v>
      </c>
      <c r="R328" s="126">
        <f>SUM(R329:R343)</f>
        <v>1.55631399</v>
      </c>
      <c r="T328" s="127">
        <f>SUM(T329:T343)</f>
        <v>0</v>
      </c>
      <c r="AR328" s="121" t="s">
        <v>85</v>
      </c>
      <c r="AT328" s="128" t="s">
        <v>76</v>
      </c>
      <c r="AU328" s="128" t="s">
        <v>85</v>
      </c>
      <c r="AY328" s="121" t="s">
        <v>154</v>
      </c>
      <c r="BK328" s="129">
        <f>SUM(BK329:BK343)</f>
        <v>0</v>
      </c>
    </row>
    <row r="329" spans="2:65" s="1" customFormat="1" ht="16.5" customHeight="1">
      <c r="B329" s="32"/>
      <c r="C329" s="132" t="s">
        <v>1850</v>
      </c>
      <c r="D329" s="132" t="s">
        <v>156</v>
      </c>
      <c r="E329" s="133" t="s">
        <v>647</v>
      </c>
      <c r="F329" s="134" t="s">
        <v>648</v>
      </c>
      <c r="G329" s="135" t="s">
        <v>159</v>
      </c>
      <c r="H329" s="136">
        <v>8</v>
      </c>
      <c r="I329" s="137"/>
      <c r="J329" s="138">
        <f>ROUND(I329*H329,2)</f>
        <v>0</v>
      </c>
      <c r="K329" s="134" t="s">
        <v>160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1.8000000000000001E-4</v>
      </c>
      <c r="R329" s="141">
        <f>Q329*H329</f>
        <v>1.4400000000000001E-3</v>
      </c>
      <c r="S329" s="141">
        <v>0</v>
      </c>
      <c r="T329" s="142">
        <f>S329*H329</f>
        <v>0</v>
      </c>
      <c r="AR329" s="143" t="s">
        <v>161</v>
      </c>
      <c r="AT329" s="143" t="s">
        <v>156</v>
      </c>
      <c r="AU329" s="143" t="s">
        <v>99</v>
      </c>
      <c r="AY329" s="17" t="s">
        <v>154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99</v>
      </c>
      <c r="BK329" s="144">
        <f>ROUND(I329*H329,2)</f>
        <v>0</v>
      </c>
      <c r="BL329" s="17" t="s">
        <v>161</v>
      </c>
      <c r="BM329" s="143" t="s">
        <v>1851</v>
      </c>
    </row>
    <row r="330" spans="2:65" s="1" customFormat="1" ht="16.5" customHeight="1">
      <c r="B330" s="32"/>
      <c r="C330" s="160" t="s">
        <v>637</v>
      </c>
      <c r="D330" s="160" t="s">
        <v>270</v>
      </c>
      <c r="E330" s="161" t="s">
        <v>651</v>
      </c>
      <c r="F330" s="162" t="s">
        <v>652</v>
      </c>
      <c r="G330" s="163" t="s">
        <v>159</v>
      </c>
      <c r="H330" s="164">
        <v>8</v>
      </c>
      <c r="I330" s="165"/>
      <c r="J330" s="166">
        <f>ROUND(I330*H330,2)</f>
        <v>0</v>
      </c>
      <c r="K330" s="162" t="s">
        <v>160</v>
      </c>
      <c r="L330" s="167"/>
      <c r="M330" s="168" t="s">
        <v>1</v>
      </c>
      <c r="N330" s="169" t="s">
        <v>43</v>
      </c>
      <c r="P330" s="141">
        <f>O330*H330</f>
        <v>0</v>
      </c>
      <c r="Q330" s="141">
        <v>1.2E-2</v>
      </c>
      <c r="R330" s="141">
        <f>Q330*H330</f>
        <v>9.6000000000000002E-2</v>
      </c>
      <c r="S330" s="141">
        <v>0</v>
      </c>
      <c r="T330" s="142">
        <f>S330*H330</f>
        <v>0</v>
      </c>
      <c r="AR330" s="143" t="s">
        <v>222</v>
      </c>
      <c r="AT330" s="143" t="s">
        <v>270</v>
      </c>
      <c r="AU330" s="143" t="s">
        <v>99</v>
      </c>
      <c r="AY330" s="17" t="s">
        <v>154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99</v>
      </c>
      <c r="BK330" s="144">
        <f>ROUND(I330*H330,2)</f>
        <v>0</v>
      </c>
      <c r="BL330" s="17" t="s">
        <v>161</v>
      </c>
      <c r="BM330" s="143" t="s">
        <v>1852</v>
      </c>
    </row>
    <row r="331" spans="2:65" s="1" customFormat="1" ht="37.950000000000003" customHeight="1">
      <c r="B331" s="32"/>
      <c r="C331" s="132" t="s">
        <v>641</v>
      </c>
      <c r="D331" s="132" t="s">
        <v>156</v>
      </c>
      <c r="E331" s="133" t="s">
        <v>1853</v>
      </c>
      <c r="F331" s="134" t="s">
        <v>656</v>
      </c>
      <c r="G331" s="135" t="s">
        <v>169</v>
      </c>
      <c r="H331" s="136">
        <v>7.59</v>
      </c>
      <c r="I331" s="137"/>
      <c r="J331" s="138">
        <f>ROUND(I331*H331,2)</f>
        <v>0</v>
      </c>
      <c r="K331" s="134" t="s">
        <v>1</v>
      </c>
      <c r="L331" s="32"/>
      <c r="M331" s="139" t="s">
        <v>1</v>
      </c>
      <c r="N331" s="140" t="s">
        <v>43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161</v>
      </c>
      <c r="AT331" s="143" t="s">
        <v>156</v>
      </c>
      <c r="AU331" s="143" t="s">
        <v>99</v>
      </c>
      <c r="AY331" s="17" t="s">
        <v>154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99</v>
      </c>
      <c r="BK331" s="144">
        <f>ROUND(I331*H331,2)</f>
        <v>0</v>
      </c>
      <c r="BL331" s="17" t="s">
        <v>161</v>
      </c>
      <c r="BM331" s="143" t="s">
        <v>1854</v>
      </c>
    </row>
    <row r="332" spans="2:65" s="12" customFormat="1">
      <c r="B332" s="145"/>
      <c r="D332" s="146" t="s">
        <v>175</v>
      </c>
      <c r="E332" s="147" t="s">
        <v>1</v>
      </c>
      <c r="F332" s="148" t="s">
        <v>1855</v>
      </c>
      <c r="H332" s="149">
        <v>7.59</v>
      </c>
      <c r="I332" s="150"/>
      <c r="L332" s="145"/>
      <c r="M332" s="151"/>
      <c r="T332" s="152"/>
      <c r="AT332" s="147" t="s">
        <v>175</v>
      </c>
      <c r="AU332" s="147" t="s">
        <v>99</v>
      </c>
      <c r="AV332" s="12" t="s">
        <v>99</v>
      </c>
      <c r="AW332" s="12" t="s">
        <v>32</v>
      </c>
      <c r="AX332" s="12" t="s">
        <v>85</v>
      </c>
      <c r="AY332" s="147" t="s">
        <v>154</v>
      </c>
    </row>
    <row r="333" spans="2:65" s="1" customFormat="1" ht="21.75" customHeight="1">
      <c r="B333" s="32"/>
      <c r="C333" s="132" t="s">
        <v>646</v>
      </c>
      <c r="D333" s="132" t="s">
        <v>156</v>
      </c>
      <c r="E333" s="133" t="s">
        <v>1856</v>
      </c>
      <c r="F333" s="134" t="s">
        <v>661</v>
      </c>
      <c r="G333" s="135" t="s">
        <v>662</v>
      </c>
      <c r="H333" s="136">
        <v>8</v>
      </c>
      <c r="I333" s="137"/>
      <c r="J333" s="138">
        <f>ROUND(I333*H333,2)</f>
        <v>0</v>
      </c>
      <c r="K333" s="134" t="s">
        <v>1</v>
      </c>
      <c r="L333" s="32"/>
      <c r="M333" s="139" t="s">
        <v>1</v>
      </c>
      <c r="N333" s="140" t="s">
        <v>43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161</v>
      </c>
      <c r="AT333" s="143" t="s">
        <v>156</v>
      </c>
      <c r="AU333" s="143" t="s">
        <v>99</v>
      </c>
      <c r="AY333" s="17" t="s">
        <v>154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99</v>
      </c>
      <c r="BK333" s="144">
        <f>ROUND(I333*H333,2)</f>
        <v>0</v>
      </c>
      <c r="BL333" s="17" t="s">
        <v>161</v>
      </c>
      <c r="BM333" s="143" t="s">
        <v>1857</v>
      </c>
    </row>
    <row r="334" spans="2:65" s="1" customFormat="1" ht="24.15" customHeight="1">
      <c r="B334" s="32"/>
      <c r="C334" s="132" t="s">
        <v>650</v>
      </c>
      <c r="D334" s="132" t="s">
        <v>156</v>
      </c>
      <c r="E334" s="133" t="s">
        <v>665</v>
      </c>
      <c r="F334" s="134" t="s">
        <v>666</v>
      </c>
      <c r="G334" s="135" t="s">
        <v>169</v>
      </c>
      <c r="H334" s="136">
        <v>1040</v>
      </c>
      <c r="I334" s="137"/>
      <c r="J334" s="138">
        <f>ROUND(I334*H334,2)</f>
        <v>0</v>
      </c>
      <c r="K334" s="134" t="s">
        <v>160</v>
      </c>
      <c r="L334" s="32"/>
      <c r="M334" s="139" t="s">
        <v>1</v>
      </c>
      <c r="N334" s="140" t="s">
        <v>43</v>
      </c>
      <c r="P334" s="141">
        <f>O334*H334</f>
        <v>0</v>
      </c>
      <c r="Q334" s="141">
        <v>1.24E-3</v>
      </c>
      <c r="R334" s="141">
        <f>Q334*H334</f>
        <v>1.2896000000000001</v>
      </c>
      <c r="S334" s="141">
        <v>0</v>
      </c>
      <c r="T334" s="142">
        <f>S334*H334</f>
        <v>0</v>
      </c>
      <c r="AR334" s="143" t="s">
        <v>161</v>
      </c>
      <c r="AT334" s="143" t="s">
        <v>156</v>
      </c>
      <c r="AU334" s="143" t="s">
        <v>99</v>
      </c>
      <c r="AY334" s="17" t="s">
        <v>154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99</v>
      </c>
      <c r="BK334" s="144">
        <f>ROUND(I334*H334,2)</f>
        <v>0</v>
      </c>
      <c r="BL334" s="17" t="s">
        <v>161</v>
      </c>
      <c r="BM334" s="143" t="s">
        <v>1858</v>
      </c>
    </row>
    <row r="335" spans="2:65" s="12" customFormat="1">
      <c r="B335" s="145"/>
      <c r="D335" s="146" t="s">
        <v>175</v>
      </c>
      <c r="E335" s="147" t="s">
        <v>1</v>
      </c>
      <c r="F335" s="148" t="s">
        <v>1859</v>
      </c>
      <c r="H335" s="149">
        <v>1040</v>
      </c>
      <c r="I335" s="150"/>
      <c r="L335" s="145"/>
      <c r="M335" s="151"/>
      <c r="T335" s="152"/>
      <c r="AT335" s="147" t="s">
        <v>175</v>
      </c>
      <c r="AU335" s="147" t="s">
        <v>99</v>
      </c>
      <c r="AV335" s="12" t="s">
        <v>99</v>
      </c>
      <c r="AW335" s="12" t="s">
        <v>32</v>
      </c>
      <c r="AX335" s="12" t="s">
        <v>85</v>
      </c>
      <c r="AY335" s="147" t="s">
        <v>154</v>
      </c>
    </row>
    <row r="336" spans="2:65" s="1" customFormat="1" ht="33" customHeight="1">
      <c r="B336" s="32"/>
      <c r="C336" s="132" t="s">
        <v>654</v>
      </c>
      <c r="D336" s="132" t="s">
        <v>156</v>
      </c>
      <c r="E336" s="133" t="s">
        <v>670</v>
      </c>
      <c r="F336" s="134" t="s">
        <v>671</v>
      </c>
      <c r="G336" s="135" t="s">
        <v>169</v>
      </c>
      <c r="H336" s="136">
        <v>78964.157000000007</v>
      </c>
      <c r="I336" s="137"/>
      <c r="J336" s="138">
        <f t="shared" ref="J336:J343" si="40">ROUND(I336*H336,2)</f>
        <v>0</v>
      </c>
      <c r="K336" s="134" t="s">
        <v>160</v>
      </c>
      <c r="L336" s="32"/>
      <c r="M336" s="139" t="s">
        <v>1</v>
      </c>
      <c r="N336" s="140" t="s">
        <v>43</v>
      </c>
      <c r="P336" s="141">
        <f t="shared" ref="P336:P343" si="41">O336*H336</f>
        <v>0</v>
      </c>
      <c r="Q336" s="141">
        <v>0</v>
      </c>
      <c r="R336" s="141">
        <f t="shared" ref="R336:R343" si="42">Q336*H336</f>
        <v>0</v>
      </c>
      <c r="S336" s="141">
        <v>0</v>
      </c>
      <c r="T336" s="142">
        <f t="shared" ref="T336:T343" si="43">S336*H336</f>
        <v>0</v>
      </c>
      <c r="AR336" s="143" t="s">
        <v>161</v>
      </c>
      <c r="AT336" s="143" t="s">
        <v>156</v>
      </c>
      <c r="AU336" s="143" t="s">
        <v>99</v>
      </c>
      <c r="AY336" s="17" t="s">
        <v>154</v>
      </c>
      <c r="BE336" s="144">
        <f t="shared" ref="BE336:BE343" si="44">IF(N336="základní",J336,0)</f>
        <v>0</v>
      </c>
      <c r="BF336" s="144">
        <f t="shared" ref="BF336:BF343" si="45">IF(N336="snížená",J336,0)</f>
        <v>0</v>
      </c>
      <c r="BG336" s="144">
        <f t="shared" ref="BG336:BG343" si="46">IF(N336="zákl. přenesená",J336,0)</f>
        <v>0</v>
      </c>
      <c r="BH336" s="144">
        <f t="shared" ref="BH336:BH343" si="47">IF(N336="sníž. přenesená",J336,0)</f>
        <v>0</v>
      </c>
      <c r="BI336" s="144">
        <f t="shared" ref="BI336:BI343" si="48">IF(N336="nulová",J336,0)</f>
        <v>0</v>
      </c>
      <c r="BJ336" s="17" t="s">
        <v>99</v>
      </c>
      <c r="BK336" s="144">
        <f t="shared" ref="BK336:BK343" si="49">ROUND(I336*H336,2)</f>
        <v>0</v>
      </c>
      <c r="BL336" s="17" t="s">
        <v>161</v>
      </c>
      <c r="BM336" s="143" t="s">
        <v>1860</v>
      </c>
    </row>
    <row r="337" spans="2:65" s="1" customFormat="1" ht="33" customHeight="1">
      <c r="B337" s="32"/>
      <c r="C337" s="132" t="s">
        <v>659</v>
      </c>
      <c r="D337" s="132" t="s">
        <v>156</v>
      </c>
      <c r="E337" s="133" t="s">
        <v>674</v>
      </c>
      <c r="F337" s="134" t="s">
        <v>675</v>
      </c>
      <c r="G337" s="135" t="s">
        <v>169</v>
      </c>
      <c r="H337" s="136">
        <v>877.38</v>
      </c>
      <c r="I337" s="137"/>
      <c r="J337" s="138">
        <f t="shared" si="40"/>
        <v>0</v>
      </c>
      <c r="K337" s="134" t="s">
        <v>160</v>
      </c>
      <c r="L337" s="32"/>
      <c r="M337" s="139" t="s">
        <v>1</v>
      </c>
      <c r="N337" s="140" t="s">
        <v>43</v>
      </c>
      <c r="P337" s="141">
        <f t="shared" si="41"/>
        <v>0</v>
      </c>
      <c r="Q337" s="141">
        <v>0</v>
      </c>
      <c r="R337" s="141">
        <f t="shared" si="42"/>
        <v>0</v>
      </c>
      <c r="S337" s="141">
        <v>0</v>
      </c>
      <c r="T337" s="142">
        <f t="shared" si="43"/>
        <v>0</v>
      </c>
      <c r="AR337" s="143" t="s">
        <v>161</v>
      </c>
      <c r="AT337" s="143" t="s">
        <v>156</v>
      </c>
      <c r="AU337" s="143" t="s">
        <v>99</v>
      </c>
      <c r="AY337" s="17" t="s">
        <v>154</v>
      </c>
      <c r="BE337" s="144">
        <f t="shared" si="44"/>
        <v>0</v>
      </c>
      <c r="BF337" s="144">
        <f t="shared" si="45"/>
        <v>0</v>
      </c>
      <c r="BG337" s="144">
        <f t="shared" si="46"/>
        <v>0</v>
      </c>
      <c r="BH337" s="144">
        <f t="shared" si="47"/>
        <v>0</v>
      </c>
      <c r="BI337" s="144">
        <f t="shared" si="48"/>
        <v>0</v>
      </c>
      <c r="BJ337" s="17" t="s">
        <v>99</v>
      </c>
      <c r="BK337" s="144">
        <f t="shared" si="49"/>
        <v>0</v>
      </c>
      <c r="BL337" s="17" t="s">
        <v>161</v>
      </c>
      <c r="BM337" s="143" t="s">
        <v>1861</v>
      </c>
    </row>
    <row r="338" spans="2:65" s="1" customFormat="1" ht="33" customHeight="1">
      <c r="B338" s="32"/>
      <c r="C338" s="132" t="s">
        <v>664</v>
      </c>
      <c r="D338" s="132" t="s">
        <v>156</v>
      </c>
      <c r="E338" s="133" t="s">
        <v>678</v>
      </c>
      <c r="F338" s="134" t="s">
        <v>679</v>
      </c>
      <c r="G338" s="135" t="s">
        <v>169</v>
      </c>
      <c r="H338" s="136">
        <v>877.38</v>
      </c>
      <c r="I338" s="137"/>
      <c r="J338" s="138">
        <f t="shared" si="40"/>
        <v>0</v>
      </c>
      <c r="K338" s="134" t="s">
        <v>160</v>
      </c>
      <c r="L338" s="32"/>
      <c r="M338" s="139" t="s">
        <v>1</v>
      </c>
      <c r="N338" s="140" t="s">
        <v>43</v>
      </c>
      <c r="P338" s="141">
        <f t="shared" si="41"/>
        <v>0</v>
      </c>
      <c r="Q338" s="141">
        <v>0</v>
      </c>
      <c r="R338" s="141">
        <f t="shared" si="42"/>
        <v>0</v>
      </c>
      <c r="S338" s="141">
        <v>0</v>
      </c>
      <c r="T338" s="142">
        <f t="shared" si="43"/>
        <v>0</v>
      </c>
      <c r="AR338" s="143" t="s">
        <v>161</v>
      </c>
      <c r="AT338" s="143" t="s">
        <v>156</v>
      </c>
      <c r="AU338" s="143" t="s">
        <v>99</v>
      </c>
      <c r="AY338" s="17" t="s">
        <v>154</v>
      </c>
      <c r="BE338" s="144">
        <f t="shared" si="44"/>
        <v>0</v>
      </c>
      <c r="BF338" s="144">
        <f t="shared" si="45"/>
        <v>0</v>
      </c>
      <c r="BG338" s="144">
        <f t="shared" si="46"/>
        <v>0</v>
      </c>
      <c r="BH338" s="144">
        <f t="shared" si="47"/>
        <v>0</v>
      </c>
      <c r="BI338" s="144">
        <f t="shared" si="48"/>
        <v>0</v>
      </c>
      <c r="BJ338" s="17" t="s">
        <v>99</v>
      </c>
      <c r="BK338" s="144">
        <f t="shared" si="49"/>
        <v>0</v>
      </c>
      <c r="BL338" s="17" t="s">
        <v>161</v>
      </c>
      <c r="BM338" s="143" t="s">
        <v>1862</v>
      </c>
    </row>
    <row r="339" spans="2:65" s="1" customFormat="1" ht="16.5" customHeight="1">
      <c r="B339" s="32"/>
      <c r="C339" s="132" t="s">
        <v>669</v>
      </c>
      <c r="D339" s="132" t="s">
        <v>156</v>
      </c>
      <c r="E339" s="133" t="s">
        <v>682</v>
      </c>
      <c r="F339" s="134" t="s">
        <v>683</v>
      </c>
      <c r="G339" s="135" t="s">
        <v>169</v>
      </c>
      <c r="H339" s="136">
        <v>877.38</v>
      </c>
      <c r="I339" s="137"/>
      <c r="J339" s="138">
        <f t="shared" si="40"/>
        <v>0</v>
      </c>
      <c r="K339" s="134" t="s">
        <v>160</v>
      </c>
      <c r="L339" s="32"/>
      <c r="M339" s="139" t="s">
        <v>1</v>
      </c>
      <c r="N339" s="140" t="s">
        <v>43</v>
      </c>
      <c r="P339" s="141">
        <f t="shared" si="41"/>
        <v>0</v>
      </c>
      <c r="Q339" s="141">
        <v>0</v>
      </c>
      <c r="R339" s="141">
        <f t="shared" si="42"/>
        <v>0</v>
      </c>
      <c r="S339" s="141">
        <v>0</v>
      </c>
      <c r="T339" s="142">
        <f t="shared" si="43"/>
        <v>0</v>
      </c>
      <c r="AR339" s="143" t="s">
        <v>161</v>
      </c>
      <c r="AT339" s="143" t="s">
        <v>156</v>
      </c>
      <c r="AU339" s="143" t="s">
        <v>99</v>
      </c>
      <c r="AY339" s="17" t="s">
        <v>154</v>
      </c>
      <c r="BE339" s="144">
        <f t="shared" si="44"/>
        <v>0</v>
      </c>
      <c r="BF339" s="144">
        <f t="shared" si="45"/>
        <v>0</v>
      </c>
      <c r="BG339" s="144">
        <f t="shared" si="46"/>
        <v>0</v>
      </c>
      <c r="BH339" s="144">
        <f t="shared" si="47"/>
        <v>0</v>
      </c>
      <c r="BI339" s="144">
        <f t="shared" si="48"/>
        <v>0</v>
      </c>
      <c r="BJ339" s="17" t="s">
        <v>99</v>
      </c>
      <c r="BK339" s="144">
        <f t="shared" si="49"/>
        <v>0</v>
      </c>
      <c r="BL339" s="17" t="s">
        <v>161</v>
      </c>
      <c r="BM339" s="143" t="s">
        <v>1863</v>
      </c>
    </row>
    <row r="340" spans="2:65" s="1" customFormat="1" ht="21.75" customHeight="1">
      <c r="B340" s="32"/>
      <c r="C340" s="132" t="s">
        <v>673</v>
      </c>
      <c r="D340" s="132" t="s">
        <v>156</v>
      </c>
      <c r="E340" s="133" t="s">
        <v>686</v>
      </c>
      <c r="F340" s="134" t="s">
        <v>687</v>
      </c>
      <c r="G340" s="135" t="s">
        <v>169</v>
      </c>
      <c r="H340" s="136">
        <v>78964.157000000007</v>
      </c>
      <c r="I340" s="137"/>
      <c r="J340" s="138">
        <f t="shared" si="40"/>
        <v>0</v>
      </c>
      <c r="K340" s="134" t="s">
        <v>160</v>
      </c>
      <c r="L340" s="32"/>
      <c r="M340" s="139" t="s">
        <v>1</v>
      </c>
      <c r="N340" s="140" t="s">
        <v>43</v>
      </c>
      <c r="P340" s="141">
        <f t="shared" si="41"/>
        <v>0</v>
      </c>
      <c r="Q340" s="141">
        <v>0</v>
      </c>
      <c r="R340" s="141">
        <f t="shared" si="42"/>
        <v>0</v>
      </c>
      <c r="S340" s="141">
        <v>0</v>
      </c>
      <c r="T340" s="142">
        <f t="shared" si="43"/>
        <v>0</v>
      </c>
      <c r="AR340" s="143" t="s">
        <v>161</v>
      </c>
      <c r="AT340" s="143" t="s">
        <v>156</v>
      </c>
      <c r="AU340" s="143" t="s">
        <v>99</v>
      </c>
      <c r="AY340" s="17" t="s">
        <v>154</v>
      </c>
      <c r="BE340" s="144">
        <f t="shared" si="44"/>
        <v>0</v>
      </c>
      <c r="BF340" s="144">
        <f t="shared" si="45"/>
        <v>0</v>
      </c>
      <c r="BG340" s="144">
        <f t="shared" si="46"/>
        <v>0</v>
      </c>
      <c r="BH340" s="144">
        <f t="shared" si="47"/>
        <v>0</v>
      </c>
      <c r="BI340" s="144">
        <f t="shared" si="48"/>
        <v>0</v>
      </c>
      <c r="BJ340" s="17" t="s">
        <v>99</v>
      </c>
      <c r="BK340" s="144">
        <f t="shared" si="49"/>
        <v>0</v>
      </c>
      <c r="BL340" s="17" t="s">
        <v>161</v>
      </c>
      <c r="BM340" s="143" t="s">
        <v>1864</v>
      </c>
    </row>
    <row r="341" spans="2:65" s="1" customFormat="1" ht="21.75" customHeight="1">
      <c r="B341" s="32"/>
      <c r="C341" s="132" t="s">
        <v>677</v>
      </c>
      <c r="D341" s="132" t="s">
        <v>156</v>
      </c>
      <c r="E341" s="133" t="s">
        <v>690</v>
      </c>
      <c r="F341" s="134" t="s">
        <v>691</v>
      </c>
      <c r="G341" s="135" t="s">
        <v>169</v>
      </c>
      <c r="H341" s="136">
        <v>877.38</v>
      </c>
      <c r="I341" s="137"/>
      <c r="J341" s="138">
        <f t="shared" si="40"/>
        <v>0</v>
      </c>
      <c r="K341" s="134" t="s">
        <v>160</v>
      </c>
      <c r="L341" s="32"/>
      <c r="M341" s="139" t="s">
        <v>1</v>
      </c>
      <c r="N341" s="140" t="s">
        <v>43</v>
      </c>
      <c r="P341" s="141">
        <f t="shared" si="41"/>
        <v>0</v>
      </c>
      <c r="Q341" s="141">
        <v>0</v>
      </c>
      <c r="R341" s="141">
        <f t="shared" si="42"/>
        <v>0</v>
      </c>
      <c r="S341" s="141">
        <v>0</v>
      </c>
      <c r="T341" s="142">
        <f t="shared" si="43"/>
        <v>0</v>
      </c>
      <c r="AR341" s="143" t="s">
        <v>161</v>
      </c>
      <c r="AT341" s="143" t="s">
        <v>156</v>
      </c>
      <c r="AU341" s="143" t="s">
        <v>99</v>
      </c>
      <c r="AY341" s="17" t="s">
        <v>154</v>
      </c>
      <c r="BE341" s="144">
        <f t="shared" si="44"/>
        <v>0</v>
      </c>
      <c r="BF341" s="144">
        <f t="shared" si="45"/>
        <v>0</v>
      </c>
      <c r="BG341" s="144">
        <f t="shared" si="46"/>
        <v>0</v>
      </c>
      <c r="BH341" s="144">
        <f t="shared" si="47"/>
        <v>0</v>
      </c>
      <c r="BI341" s="144">
        <f t="shared" si="48"/>
        <v>0</v>
      </c>
      <c r="BJ341" s="17" t="s">
        <v>99</v>
      </c>
      <c r="BK341" s="144">
        <f t="shared" si="49"/>
        <v>0</v>
      </c>
      <c r="BL341" s="17" t="s">
        <v>161</v>
      </c>
      <c r="BM341" s="143" t="s">
        <v>1865</v>
      </c>
    </row>
    <row r="342" spans="2:65" s="1" customFormat="1" ht="33" customHeight="1">
      <c r="B342" s="32"/>
      <c r="C342" s="132" t="s">
        <v>681</v>
      </c>
      <c r="D342" s="132" t="s">
        <v>156</v>
      </c>
      <c r="E342" s="133" t="s">
        <v>694</v>
      </c>
      <c r="F342" s="134" t="s">
        <v>695</v>
      </c>
      <c r="G342" s="135" t="s">
        <v>169</v>
      </c>
      <c r="H342" s="136">
        <v>940.41099999999994</v>
      </c>
      <c r="I342" s="137"/>
      <c r="J342" s="138">
        <f t="shared" si="40"/>
        <v>0</v>
      </c>
      <c r="K342" s="134" t="s">
        <v>160</v>
      </c>
      <c r="L342" s="32"/>
      <c r="M342" s="139" t="s">
        <v>1</v>
      </c>
      <c r="N342" s="140" t="s">
        <v>43</v>
      </c>
      <c r="P342" s="141">
        <f t="shared" si="41"/>
        <v>0</v>
      </c>
      <c r="Q342" s="141">
        <v>1.2999999999999999E-4</v>
      </c>
      <c r="R342" s="141">
        <f t="shared" si="42"/>
        <v>0.12225342999999998</v>
      </c>
      <c r="S342" s="141">
        <v>0</v>
      </c>
      <c r="T342" s="142">
        <f t="shared" si="43"/>
        <v>0</v>
      </c>
      <c r="AR342" s="143" t="s">
        <v>161</v>
      </c>
      <c r="AT342" s="143" t="s">
        <v>156</v>
      </c>
      <c r="AU342" s="143" t="s">
        <v>99</v>
      </c>
      <c r="AY342" s="17" t="s">
        <v>154</v>
      </c>
      <c r="BE342" s="144">
        <f t="shared" si="44"/>
        <v>0</v>
      </c>
      <c r="BF342" s="144">
        <f t="shared" si="45"/>
        <v>0</v>
      </c>
      <c r="BG342" s="144">
        <f t="shared" si="46"/>
        <v>0</v>
      </c>
      <c r="BH342" s="144">
        <f t="shared" si="47"/>
        <v>0</v>
      </c>
      <c r="BI342" s="144">
        <f t="shared" si="48"/>
        <v>0</v>
      </c>
      <c r="BJ342" s="17" t="s">
        <v>99</v>
      </c>
      <c r="BK342" s="144">
        <f t="shared" si="49"/>
        <v>0</v>
      </c>
      <c r="BL342" s="17" t="s">
        <v>161</v>
      </c>
      <c r="BM342" s="143" t="s">
        <v>1866</v>
      </c>
    </row>
    <row r="343" spans="2:65" s="1" customFormat="1" ht="24.15" customHeight="1">
      <c r="B343" s="32"/>
      <c r="C343" s="132" t="s">
        <v>685</v>
      </c>
      <c r="D343" s="132" t="s">
        <v>156</v>
      </c>
      <c r="E343" s="133" t="s">
        <v>698</v>
      </c>
      <c r="F343" s="134" t="s">
        <v>699</v>
      </c>
      <c r="G343" s="135" t="s">
        <v>169</v>
      </c>
      <c r="H343" s="136">
        <v>1175.5139999999999</v>
      </c>
      <c r="I343" s="137"/>
      <c r="J343" s="138">
        <f t="shared" si="40"/>
        <v>0</v>
      </c>
      <c r="K343" s="134" t="s">
        <v>160</v>
      </c>
      <c r="L343" s="32"/>
      <c r="M343" s="139" t="s">
        <v>1</v>
      </c>
      <c r="N343" s="140" t="s">
        <v>43</v>
      </c>
      <c r="P343" s="141">
        <f t="shared" si="41"/>
        <v>0</v>
      </c>
      <c r="Q343" s="141">
        <v>4.0000000000000003E-5</v>
      </c>
      <c r="R343" s="141">
        <f t="shared" si="42"/>
        <v>4.7020560000000003E-2</v>
      </c>
      <c r="S343" s="141">
        <v>0</v>
      </c>
      <c r="T343" s="142">
        <f t="shared" si="43"/>
        <v>0</v>
      </c>
      <c r="AR343" s="143" t="s">
        <v>161</v>
      </c>
      <c r="AT343" s="143" t="s">
        <v>156</v>
      </c>
      <c r="AU343" s="143" t="s">
        <v>99</v>
      </c>
      <c r="AY343" s="17" t="s">
        <v>154</v>
      </c>
      <c r="BE343" s="144">
        <f t="shared" si="44"/>
        <v>0</v>
      </c>
      <c r="BF343" s="144">
        <f t="shared" si="45"/>
        <v>0</v>
      </c>
      <c r="BG343" s="144">
        <f t="shared" si="46"/>
        <v>0</v>
      </c>
      <c r="BH343" s="144">
        <f t="shared" si="47"/>
        <v>0</v>
      </c>
      <c r="BI343" s="144">
        <f t="shared" si="48"/>
        <v>0</v>
      </c>
      <c r="BJ343" s="17" t="s">
        <v>99</v>
      </c>
      <c r="BK343" s="144">
        <f t="shared" si="49"/>
        <v>0</v>
      </c>
      <c r="BL343" s="17" t="s">
        <v>161</v>
      </c>
      <c r="BM343" s="143" t="s">
        <v>1867</v>
      </c>
    </row>
    <row r="344" spans="2:65" s="11" customFormat="1" ht="22.95" customHeight="1">
      <c r="B344" s="120"/>
      <c r="D344" s="121" t="s">
        <v>76</v>
      </c>
      <c r="E344" s="130" t="s">
        <v>706</v>
      </c>
      <c r="F344" s="130" t="s">
        <v>707</v>
      </c>
      <c r="I344" s="123"/>
      <c r="J344" s="131">
        <f>BK344</f>
        <v>0</v>
      </c>
      <c r="L344" s="120"/>
      <c r="M344" s="125"/>
      <c r="P344" s="126">
        <f>P345</f>
        <v>0</v>
      </c>
      <c r="R344" s="126">
        <f>R345</f>
        <v>0</v>
      </c>
      <c r="T344" s="127">
        <f>T345</f>
        <v>0</v>
      </c>
      <c r="AR344" s="121" t="s">
        <v>85</v>
      </c>
      <c r="AT344" s="128" t="s">
        <v>76</v>
      </c>
      <c r="AU344" s="128" t="s">
        <v>85</v>
      </c>
      <c r="AY344" s="121" t="s">
        <v>154</v>
      </c>
      <c r="BK344" s="129">
        <f>BK345</f>
        <v>0</v>
      </c>
    </row>
    <row r="345" spans="2:65" s="1" customFormat="1" ht="21.75" customHeight="1">
      <c r="B345" s="32"/>
      <c r="C345" s="132" t="s">
        <v>689</v>
      </c>
      <c r="D345" s="132" t="s">
        <v>156</v>
      </c>
      <c r="E345" s="133" t="s">
        <v>709</v>
      </c>
      <c r="F345" s="134" t="s">
        <v>710</v>
      </c>
      <c r="G345" s="135" t="s">
        <v>225</v>
      </c>
      <c r="H345" s="136">
        <v>3435.7049999999999</v>
      </c>
      <c r="I345" s="137"/>
      <c r="J345" s="138">
        <f>ROUND(I345*H345,2)</f>
        <v>0</v>
      </c>
      <c r="K345" s="134" t="s">
        <v>160</v>
      </c>
      <c r="L345" s="32"/>
      <c r="M345" s="139" t="s">
        <v>1</v>
      </c>
      <c r="N345" s="140" t="s">
        <v>43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161</v>
      </c>
      <c r="AT345" s="143" t="s">
        <v>156</v>
      </c>
      <c r="AU345" s="143" t="s">
        <v>99</v>
      </c>
      <c r="AY345" s="17" t="s">
        <v>154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99</v>
      </c>
      <c r="BK345" s="144">
        <f>ROUND(I345*H345,2)</f>
        <v>0</v>
      </c>
      <c r="BL345" s="17" t="s">
        <v>161</v>
      </c>
      <c r="BM345" s="143" t="s">
        <v>1868</v>
      </c>
    </row>
    <row r="346" spans="2:65" s="11" customFormat="1" ht="25.95" customHeight="1">
      <c r="B346" s="120"/>
      <c r="D346" s="121" t="s">
        <v>76</v>
      </c>
      <c r="E346" s="122" t="s">
        <v>712</v>
      </c>
      <c r="F346" s="122" t="s">
        <v>713</v>
      </c>
      <c r="I346" s="123"/>
      <c r="J346" s="124">
        <f>BK346</f>
        <v>0</v>
      </c>
      <c r="L346" s="120"/>
      <c r="M346" s="125"/>
      <c r="P346" s="126">
        <f>P347+P380+P420+P466+P468+P495+P497+P499+P501+P520+P542+P555+P564+P587+P618+P624+P667+P676+P685</f>
        <v>0</v>
      </c>
      <c r="R346" s="126">
        <f>R347+R380+R420+R466+R468+R495+R497+R499+R501+R520+R542+R555+R564+R587+R618+R624+R667+R676+R685</f>
        <v>157.88719662</v>
      </c>
      <c r="T346" s="127">
        <f>T347+T380+T420+T466+T468+T495+T497+T499+T501+T520+T542+T555+T564+T587+T618+T624+T667+T676+T685</f>
        <v>7.1499999999999994E-2</v>
      </c>
      <c r="AR346" s="121" t="s">
        <v>99</v>
      </c>
      <c r="AT346" s="128" t="s">
        <v>76</v>
      </c>
      <c r="AU346" s="128" t="s">
        <v>77</v>
      </c>
      <c r="AY346" s="121" t="s">
        <v>154</v>
      </c>
      <c r="BK346" s="129">
        <f>BK347+BK380+BK420+BK466+BK468+BK495+BK497+BK499+BK501+BK520+BK542+BK555+BK564+BK587+BK618+BK624+BK667+BK676+BK685</f>
        <v>0</v>
      </c>
    </row>
    <row r="347" spans="2:65" s="11" customFormat="1" ht="22.95" customHeight="1">
      <c r="B347" s="120"/>
      <c r="D347" s="121" t="s">
        <v>76</v>
      </c>
      <c r="E347" s="130" t="s">
        <v>714</v>
      </c>
      <c r="F347" s="130" t="s">
        <v>715</v>
      </c>
      <c r="I347" s="123"/>
      <c r="J347" s="131">
        <f>BK347</f>
        <v>0</v>
      </c>
      <c r="L347" s="120"/>
      <c r="M347" s="125"/>
      <c r="P347" s="126">
        <f>SUM(P348:P379)</f>
        <v>0</v>
      </c>
      <c r="R347" s="126">
        <f>SUM(R348:R379)</f>
        <v>12.435866300000001</v>
      </c>
      <c r="T347" s="127">
        <f>SUM(T348:T379)</f>
        <v>0</v>
      </c>
      <c r="AR347" s="121" t="s">
        <v>99</v>
      </c>
      <c r="AT347" s="128" t="s">
        <v>76</v>
      </c>
      <c r="AU347" s="128" t="s">
        <v>85</v>
      </c>
      <c r="AY347" s="121" t="s">
        <v>154</v>
      </c>
      <c r="BK347" s="129">
        <f>SUM(BK348:BK379)</f>
        <v>0</v>
      </c>
    </row>
    <row r="348" spans="2:65" s="1" customFormat="1" ht="24.15" customHeight="1">
      <c r="B348" s="32"/>
      <c r="C348" s="132" t="s">
        <v>693</v>
      </c>
      <c r="D348" s="132" t="s">
        <v>156</v>
      </c>
      <c r="E348" s="133" t="s">
        <v>717</v>
      </c>
      <c r="F348" s="134" t="s">
        <v>718</v>
      </c>
      <c r="G348" s="135" t="s">
        <v>169</v>
      </c>
      <c r="H348" s="136">
        <v>1431.9359999999999</v>
      </c>
      <c r="I348" s="137"/>
      <c r="J348" s="138">
        <f>ROUND(I348*H348,2)</f>
        <v>0</v>
      </c>
      <c r="K348" s="134" t="s">
        <v>160</v>
      </c>
      <c r="L348" s="32"/>
      <c r="M348" s="139" t="s">
        <v>1</v>
      </c>
      <c r="N348" s="140" t="s">
        <v>43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269</v>
      </c>
      <c r="AT348" s="143" t="s">
        <v>156</v>
      </c>
      <c r="AU348" s="143" t="s">
        <v>99</v>
      </c>
      <c r="AY348" s="17" t="s">
        <v>154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99</v>
      </c>
      <c r="BK348" s="144">
        <f>ROUND(I348*H348,2)</f>
        <v>0</v>
      </c>
      <c r="BL348" s="17" t="s">
        <v>269</v>
      </c>
      <c r="BM348" s="143" t="s">
        <v>1869</v>
      </c>
    </row>
    <row r="349" spans="2:65" s="1" customFormat="1" ht="16.5" customHeight="1">
      <c r="B349" s="32"/>
      <c r="C349" s="160" t="s">
        <v>697</v>
      </c>
      <c r="D349" s="160" t="s">
        <v>270</v>
      </c>
      <c r="E349" s="161" t="s">
        <v>721</v>
      </c>
      <c r="F349" s="162" t="s">
        <v>722</v>
      </c>
      <c r="G349" s="163" t="s">
        <v>225</v>
      </c>
      <c r="H349" s="164">
        <v>0.47299999999999998</v>
      </c>
      <c r="I349" s="165"/>
      <c r="J349" s="166">
        <f>ROUND(I349*H349,2)</f>
        <v>0</v>
      </c>
      <c r="K349" s="162" t="s">
        <v>1</v>
      </c>
      <c r="L349" s="167"/>
      <c r="M349" s="168" t="s">
        <v>1</v>
      </c>
      <c r="N349" s="169" t="s">
        <v>43</v>
      </c>
      <c r="P349" s="141">
        <f>O349*H349</f>
        <v>0</v>
      </c>
      <c r="Q349" s="141">
        <v>1</v>
      </c>
      <c r="R349" s="141">
        <f>Q349*H349</f>
        <v>0.47299999999999998</v>
      </c>
      <c r="S349" s="141">
        <v>0</v>
      </c>
      <c r="T349" s="142">
        <f>S349*H349</f>
        <v>0</v>
      </c>
      <c r="AR349" s="143" t="s">
        <v>355</v>
      </c>
      <c r="AT349" s="143" t="s">
        <v>270</v>
      </c>
      <c r="AU349" s="143" t="s">
        <v>99</v>
      </c>
      <c r="AY349" s="17" t="s">
        <v>154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7" t="s">
        <v>99</v>
      </c>
      <c r="BK349" s="144">
        <f>ROUND(I349*H349,2)</f>
        <v>0</v>
      </c>
      <c r="BL349" s="17" t="s">
        <v>269</v>
      </c>
      <c r="BM349" s="143" t="s">
        <v>1870</v>
      </c>
    </row>
    <row r="350" spans="2:65" s="12" customFormat="1">
      <c r="B350" s="145"/>
      <c r="D350" s="146" t="s">
        <v>175</v>
      </c>
      <c r="E350" s="147" t="s">
        <v>1</v>
      </c>
      <c r="F350" s="148" t="s">
        <v>1871</v>
      </c>
      <c r="H350" s="149">
        <v>0.47299999999999998</v>
      </c>
      <c r="I350" s="150"/>
      <c r="L350" s="145"/>
      <c r="M350" s="151"/>
      <c r="T350" s="152"/>
      <c r="AT350" s="147" t="s">
        <v>175</v>
      </c>
      <c r="AU350" s="147" t="s">
        <v>99</v>
      </c>
      <c r="AV350" s="12" t="s">
        <v>99</v>
      </c>
      <c r="AW350" s="12" t="s">
        <v>32</v>
      </c>
      <c r="AX350" s="12" t="s">
        <v>85</v>
      </c>
      <c r="AY350" s="147" t="s">
        <v>154</v>
      </c>
    </row>
    <row r="351" spans="2:65" s="1" customFormat="1" ht="24.15" customHeight="1">
      <c r="B351" s="32"/>
      <c r="C351" s="132" t="s">
        <v>701</v>
      </c>
      <c r="D351" s="132" t="s">
        <v>156</v>
      </c>
      <c r="E351" s="133" t="s">
        <v>726</v>
      </c>
      <c r="F351" s="134" t="s">
        <v>727</v>
      </c>
      <c r="G351" s="135" t="s">
        <v>169</v>
      </c>
      <c r="H351" s="136">
        <v>153.6</v>
      </c>
      <c r="I351" s="137"/>
      <c r="J351" s="138">
        <f>ROUND(I351*H351,2)</f>
        <v>0</v>
      </c>
      <c r="K351" s="134" t="s">
        <v>160</v>
      </c>
      <c r="L351" s="32"/>
      <c r="M351" s="139" t="s">
        <v>1</v>
      </c>
      <c r="N351" s="140" t="s">
        <v>43</v>
      </c>
      <c r="P351" s="141">
        <f>O351*H351</f>
        <v>0</v>
      </c>
      <c r="Q351" s="141">
        <v>0</v>
      </c>
      <c r="R351" s="141">
        <f>Q351*H351</f>
        <v>0</v>
      </c>
      <c r="S351" s="141">
        <v>0</v>
      </c>
      <c r="T351" s="142">
        <f>S351*H351</f>
        <v>0</v>
      </c>
      <c r="AR351" s="143" t="s">
        <v>269</v>
      </c>
      <c r="AT351" s="143" t="s">
        <v>156</v>
      </c>
      <c r="AU351" s="143" t="s">
        <v>99</v>
      </c>
      <c r="AY351" s="17" t="s">
        <v>154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99</v>
      </c>
      <c r="BK351" s="144">
        <f>ROUND(I351*H351,2)</f>
        <v>0</v>
      </c>
      <c r="BL351" s="17" t="s">
        <v>269</v>
      </c>
      <c r="BM351" s="143" t="s">
        <v>1872</v>
      </c>
    </row>
    <row r="352" spans="2:65" s="12" customFormat="1">
      <c r="B352" s="145"/>
      <c r="D352" s="146" t="s">
        <v>175</v>
      </c>
      <c r="E352" s="147" t="s">
        <v>1</v>
      </c>
      <c r="F352" s="148" t="s">
        <v>1873</v>
      </c>
      <c r="H352" s="149">
        <v>153.6</v>
      </c>
      <c r="I352" s="150"/>
      <c r="L352" s="145"/>
      <c r="M352" s="151"/>
      <c r="T352" s="152"/>
      <c r="AT352" s="147" t="s">
        <v>175</v>
      </c>
      <c r="AU352" s="147" t="s">
        <v>99</v>
      </c>
      <c r="AV352" s="12" t="s">
        <v>99</v>
      </c>
      <c r="AW352" s="12" t="s">
        <v>32</v>
      </c>
      <c r="AX352" s="12" t="s">
        <v>85</v>
      </c>
      <c r="AY352" s="147" t="s">
        <v>154</v>
      </c>
    </row>
    <row r="353" spans="2:65" s="1" customFormat="1" ht="16.5" customHeight="1">
      <c r="B353" s="32"/>
      <c r="C353" s="160" t="s">
        <v>708</v>
      </c>
      <c r="D353" s="160" t="s">
        <v>270</v>
      </c>
      <c r="E353" s="161" t="s">
        <v>721</v>
      </c>
      <c r="F353" s="162" t="s">
        <v>722</v>
      </c>
      <c r="G353" s="163" t="s">
        <v>225</v>
      </c>
      <c r="H353" s="164">
        <v>5.1999999999999998E-2</v>
      </c>
      <c r="I353" s="165"/>
      <c r="J353" s="166">
        <f>ROUND(I353*H353,2)</f>
        <v>0</v>
      </c>
      <c r="K353" s="162" t="s">
        <v>1</v>
      </c>
      <c r="L353" s="167"/>
      <c r="M353" s="168" t="s">
        <v>1</v>
      </c>
      <c r="N353" s="169" t="s">
        <v>43</v>
      </c>
      <c r="P353" s="141">
        <f>O353*H353</f>
        <v>0</v>
      </c>
      <c r="Q353" s="141">
        <v>1</v>
      </c>
      <c r="R353" s="141">
        <f>Q353*H353</f>
        <v>5.1999999999999998E-2</v>
      </c>
      <c r="S353" s="141">
        <v>0</v>
      </c>
      <c r="T353" s="142">
        <f>S353*H353</f>
        <v>0</v>
      </c>
      <c r="AR353" s="143" t="s">
        <v>355</v>
      </c>
      <c r="AT353" s="143" t="s">
        <v>270</v>
      </c>
      <c r="AU353" s="143" t="s">
        <v>99</v>
      </c>
      <c r="AY353" s="17" t="s">
        <v>154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99</v>
      </c>
      <c r="BK353" s="144">
        <f>ROUND(I353*H353,2)</f>
        <v>0</v>
      </c>
      <c r="BL353" s="17" t="s">
        <v>269</v>
      </c>
      <c r="BM353" s="143" t="s">
        <v>1874</v>
      </c>
    </row>
    <row r="354" spans="2:65" s="12" customFormat="1">
      <c r="B354" s="145"/>
      <c r="D354" s="146" t="s">
        <v>175</v>
      </c>
      <c r="E354" s="147" t="s">
        <v>1</v>
      </c>
      <c r="F354" s="148" t="s">
        <v>1875</v>
      </c>
      <c r="H354" s="149">
        <v>5.1999999999999998E-2</v>
      </c>
      <c r="I354" s="150"/>
      <c r="L354" s="145"/>
      <c r="M354" s="151"/>
      <c r="T354" s="152"/>
      <c r="AT354" s="147" t="s">
        <v>175</v>
      </c>
      <c r="AU354" s="147" t="s">
        <v>99</v>
      </c>
      <c r="AV354" s="12" t="s">
        <v>99</v>
      </c>
      <c r="AW354" s="12" t="s">
        <v>32</v>
      </c>
      <c r="AX354" s="12" t="s">
        <v>85</v>
      </c>
      <c r="AY354" s="147" t="s">
        <v>154</v>
      </c>
    </row>
    <row r="355" spans="2:65" s="1" customFormat="1" ht="24.15" customHeight="1">
      <c r="B355" s="32"/>
      <c r="C355" s="132" t="s">
        <v>716</v>
      </c>
      <c r="D355" s="132" t="s">
        <v>156</v>
      </c>
      <c r="E355" s="133" t="s">
        <v>734</v>
      </c>
      <c r="F355" s="134" t="s">
        <v>735</v>
      </c>
      <c r="G355" s="135" t="s">
        <v>169</v>
      </c>
      <c r="H355" s="136">
        <v>1431.9359999999999</v>
      </c>
      <c r="I355" s="137"/>
      <c r="J355" s="138">
        <f>ROUND(I355*H355,2)</f>
        <v>0</v>
      </c>
      <c r="K355" s="134" t="s">
        <v>160</v>
      </c>
      <c r="L355" s="32"/>
      <c r="M355" s="139" t="s">
        <v>1</v>
      </c>
      <c r="N355" s="140" t="s">
        <v>43</v>
      </c>
      <c r="P355" s="141">
        <f>O355*H355</f>
        <v>0</v>
      </c>
      <c r="Q355" s="141">
        <v>4.0000000000000002E-4</v>
      </c>
      <c r="R355" s="141">
        <f>Q355*H355</f>
        <v>0.57277440000000002</v>
      </c>
      <c r="S355" s="141">
        <v>0</v>
      </c>
      <c r="T355" s="142">
        <f>S355*H355</f>
        <v>0</v>
      </c>
      <c r="AR355" s="143" t="s">
        <v>269</v>
      </c>
      <c r="AT355" s="143" t="s">
        <v>156</v>
      </c>
      <c r="AU355" s="143" t="s">
        <v>99</v>
      </c>
      <c r="AY355" s="17" t="s">
        <v>154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99</v>
      </c>
      <c r="BK355" s="144">
        <f>ROUND(I355*H355,2)</f>
        <v>0</v>
      </c>
      <c r="BL355" s="17" t="s">
        <v>269</v>
      </c>
      <c r="BM355" s="143" t="s">
        <v>1876</v>
      </c>
    </row>
    <row r="356" spans="2:65" s="1" customFormat="1" ht="55.5" customHeight="1">
      <c r="B356" s="32"/>
      <c r="C356" s="160" t="s">
        <v>720</v>
      </c>
      <c r="D356" s="160" t="s">
        <v>270</v>
      </c>
      <c r="E356" s="161" t="s">
        <v>738</v>
      </c>
      <c r="F356" s="162" t="s">
        <v>739</v>
      </c>
      <c r="G356" s="163" t="s">
        <v>169</v>
      </c>
      <c r="H356" s="164">
        <v>834.46100000000001</v>
      </c>
      <c r="I356" s="165"/>
      <c r="J356" s="166">
        <f>ROUND(I356*H356,2)</f>
        <v>0</v>
      </c>
      <c r="K356" s="162" t="s">
        <v>160</v>
      </c>
      <c r="L356" s="167"/>
      <c r="M356" s="168" t="s">
        <v>1</v>
      </c>
      <c r="N356" s="169" t="s">
        <v>43</v>
      </c>
      <c r="P356" s="141">
        <f>O356*H356</f>
        <v>0</v>
      </c>
      <c r="Q356" s="141">
        <v>4.7000000000000002E-3</v>
      </c>
      <c r="R356" s="141">
        <f>Q356*H356</f>
        <v>3.9219667</v>
      </c>
      <c r="S356" s="141">
        <v>0</v>
      </c>
      <c r="T356" s="142">
        <f>S356*H356</f>
        <v>0</v>
      </c>
      <c r="AR356" s="143" t="s">
        <v>355</v>
      </c>
      <c r="AT356" s="143" t="s">
        <v>270</v>
      </c>
      <c r="AU356" s="143" t="s">
        <v>99</v>
      </c>
      <c r="AY356" s="17" t="s">
        <v>154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99</v>
      </c>
      <c r="BK356" s="144">
        <f>ROUND(I356*H356,2)</f>
        <v>0</v>
      </c>
      <c r="BL356" s="17" t="s">
        <v>269</v>
      </c>
      <c r="BM356" s="143" t="s">
        <v>1877</v>
      </c>
    </row>
    <row r="357" spans="2:65" s="12" customFormat="1">
      <c r="B357" s="145"/>
      <c r="D357" s="146" t="s">
        <v>175</v>
      </c>
      <c r="E357" s="147" t="s">
        <v>1</v>
      </c>
      <c r="F357" s="148" t="s">
        <v>1878</v>
      </c>
      <c r="H357" s="149">
        <v>834.46100000000001</v>
      </c>
      <c r="I357" s="150"/>
      <c r="L357" s="145"/>
      <c r="M357" s="151"/>
      <c r="T357" s="152"/>
      <c r="AT357" s="147" t="s">
        <v>175</v>
      </c>
      <c r="AU357" s="147" t="s">
        <v>99</v>
      </c>
      <c r="AV357" s="12" t="s">
        <v>99</v>
      </c>
      <c r="AW357" s="12" t="s">
        <v>32</v>
      </c>
      <c r="AX357" s="12" t="s">
        <v>85</v>
      </c>
      <c r="AY357" s="147" t="s">
        <v>154</v>
      </c>
    </row>
    <row r="358" spans="2:65" s="1" customFormat="1" ht="44.25" customHeight="1">
      <c r="B358" s="32"/>
      <c r="C358" s="160" t="s">
        <v>1879</v>
      </c>
      <c r="D358" s="160" t="s">
        <v>270</v>
      </c>
      <c r="E358" s="161" t="s">
        <v>743</v>
      </c>
      <c r="F358" s="162" t="s">
        <v>744</v>
      </c>
      <c r="G358" s="163" t="s">
        <v>169</v>
      </c>
      <c r="H358" s="164">
        <v>834.46100000000001</v>
      </c>
      <c r="I358" s="165"/>
      <c r="J358" s="166">
        <f>ROUND(I358*H358,2)</f>
        <v>0</v>
      </c>
      <c r="K358" s="162" t="s">
        <v>1</v>
      </c>
      <c r="L358" s="167"/>
      <c r="M358" s="168" t="s">
        <v>1</v>
      </c>
      <c r="N358" s="169" t="s">
        <v>43</v>
      </c>
      <c r="P358" s="141">
        <f>O358*H358</f>
        <v>0</v>
      </c>
      <c r="Q358" s="141">
        <v>5.4000000000000003E-3</v>
      </c>
      <c r="R358" s="141">
        <f>Q358*H358</f>
        <v>4.5060894000000005</v>
      </c>
      <c r="S358" s="141">
        <v>0</v>
      </c>
      <c r="T358" s="142">
        <f>S358*H358</f>
        <v>0</v>
      </c>
      <c r="AR358" s="143" t="s">
        <v>355</v>
      </c>
      <c r="AT358" s="143" t="s">
        <v>270</v>
      </c>
      <c r="AU358" s="143" t="s">
        <v>99</v>
      </c>
      <c r="AY358" s="17" t="s">
        <v>154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99</v>
      </c>
      <c r="BK358" s="144">
        <f>ROUND(I358*H358,2)</f>
        <v>0</v>
      </c>
      <c r="BL358" s="17" t="s">
        <v>269</v>
      </c>
      <c r="BM358" s="143" t="s">
        <v>1880</v>
      </c>
    </row>
    <row r="359" spans="2:65" s="12" customFormat="1">
      <c r="B359" s="145"/>
      <c r="D359" s="146" t="s">
        <v>175</v>
      </c>
      <c r="E359" s="147" t="s">
        <v>1</v>
      </c>
      <c r="F359" s="148" t="s">
        <v>1878</v>
      </c>
      <c r="H359" s="149">
        <v>834.46100000000001</v>
      </c>
      <c r="I359" s="150"/>
      <c r="L359" s="145"/>
      <c r="M359" s="151"/>
      <c r="T359" s="152"/>
      <c r="AT359" s="147" t="s">
        <v>175</v>
      </c>
      <c r="AU359" s="147" t="s">
        <v>99</v>
      </c>
      <c r="AV359" s="12" t="s">
        <v>99</v>
      </c>
      <c r="AW359" s="12" t="s">
        <v>32</v>
      </c>
      <c r="AX359" s="12" t="s">
        <v>85</v>
      </c>
      <c r="AY359" s="147" t="s">
        <v>154</v>
      </c>
    </row>
    <row r="360" spans="2:65" s="1" customFormat="1" ht="24.15" customHeight="1">
      <c r="B360" s="32"/>
      <c r="C360" s="132" t="s">
        <v>725</v>
      </c>
      <c r="D360" s="132" t="s">
        <v>156</v>
      </c>
      <c r="E360" s="133" t="s">
        <v>747</v>
      </c>
      <c r="F360" s="134" t="s">
        <v>748</v>
      </c>
      <c r="G360" s="135" t="s">
        <v>169</v>
      </c>
      <c r="H360" s="136">
        <v>307.2</v>
      </c>
      <c r="I360" s="137"/>
      <c r="J360" s="138">
        <f>ROUND(I360*H360,2)</f>
        <v>0</v>
      </c>
      <c r="K360" s="134" t="s">
        <v>160</v>
      </c>
      <c r="L360" s="32"/>
      <c r="M360" s="139" t="s">
        <v>1</v>
      </c>
      <c r="N360" s="140" t="s">
        <v>43</v>
      </c>
      <c r="P360" s="141">
        <f>O360*H360</f>
        <v>0</v>
      </c>
      <c r="Q360" s="141">
        <v>4.0000000000000002E-4</v>
      </c>
      <c r="R360" s="141">
        <f>Q360*H360</f>
        <v>0.12288</v>
      </c>
      <c r="S360" s="141">
        <v>0</v>
      </c>
      <c r="T360" s="142">
        <f>S360*H360</f>
        <v>0</v>
      </c>
      <c r="AR360" s="143" t="s">
        <v>269</v>
      </c>
      <c r="AT360" s="143" t="s">
        <v>156</v>
      </c>
      <c r="AU360" s="143" t="s">
        <v>99</v>
      </c>
      <c r="AY360" s="17" t="s">
        <v>154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99</v>
      </c>
      <c r="BK360" s="144">
        <f>ROUND(I360*H360,2)</f>
        <v>0</v>
      </c>
      <c r="BL360" s="17" t="s">
        <v>269</v>
      </c>
      <c r="BM360" s="143" t="s">
        <v>1881</v>
      </c>
    </row>
    <row r="361" spans="2:65" s="12" customFormat="1">
      <c r="B361" s="145"/>
      <c r="D361" s="146" t="s">
        <v>175</v>
      </c>
      <c r="E361" s="147" t="s">
        <v>1</v>
      </c>
      <c r="F361" s="148" t="s">
        <v>1882</v>
      </c>
      <c r="H361" s="149">
        <v>307.2</v>
      </c>
      <c r="I361" s="150"/>
      <c r="L361" s="145"/>
      <c r="M361" s="151"/>
      <c r="T361" s="152"/>
      <c r="AT361" s="147" t="s">
        <v>175</v>
      </c>
      <c r="AU361" s="147" t="s">
        <v>99</v>
      </c>
      <c r="AV361" s="12" t="s">
        <v>99</v>
      </c>
      <c r="AW361" s="12" t="s">
        <v>32</v>
      </c>
      <c r="AX361" s="12" t="s">
        <v>85</v>
      </c>
      <c r="AY361" s="147" t="s">
        <v>154</v>
      </c>
    </row>
    <row r="362" spans="2:65" s="1" customFormat="1" ht="55.5" customHeight="1">
      <c r="B362" s="32"/>
      <c r="C362" s="160" t="s">
        <v>730</v>
      </c>
      <c r="D362" s="160" t="s">
        <v>270</v>
      </c>
      <c r="E362" s="161" t="s">
        <v>738</v>
      </c>
      <c r="F362" s="162" t="s">
        <v>739</v>
      </c>
      <c r="G362" s="163" t="s">
        <v>169</v>
      </c>
      <c r="H362" s="164">
        <v>187.54599999999999</v>
      </c>
      <c r="I362" s="165"/>
      <c r="J362" s="166">
        <f>ROUND(I362*H362,2)</f>
        <v>0</v>
      </c>
      <c r="K362" s="162" t="s">
        <v>160</v>
      </c>
      <c r="L362" s="167"/>
      <c r="M362" s="168" t="s">
        <v>1</v>
      </c>
      <c r="N362" s="169" t="s">
        <v>43</v>
      </c>
      <c r="P362" s="141">
        <f>O362*H362</f>
        <v>0</v>
      </c>
      <c r="Q362" s="141">
        <v>4.7000000000000002E-3</v>
      </c>
      <c r="R362" s="141">
        <f>Q362*H362</f>
        <v>0.88146619999999998</v>
      </c>
      <c r="S362" s="141">
        <v>0</v>
      </c>
      <c r="T362" s="142">
        <f>S362*H362</f>
        <v>0</v>
      </c>
      <c r="AR362" s="143" t="s">
        <v>355</v>
      </c>
      <c r="AT362" s="143" t="s">
        <v>270</v>
      </c>
      <c r="AU362" s="143" t="s">
        <v>99</v>
      </c>
      <c r="AY362" s="17" t="s">
        <v>154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99</v>
      </c>
      <c r="BK362" s="144">
        <f>ROUND(I362*H362,2)</f>
        <v>0</v>
      </c>
      <c r="BL362" s="17" t="s">
        <v>269</v>
      </c>
      <c r="BM362" s="143" t="s">
        <v>1883</v>
      </c>
    </row>
    <row r="363" spans="2:65" s="12" customFormat="1">
      <c r="B363" s="145"/>
      <c r="D363" s="146" t="s">
        <v>175</v>
      </c>
      <c r="E363" s="147" t="s">
        <v>1</v>
      </c>
      <c r="F363" s="148" t="s">
        <v>1884</v>
      </c>
      <c r="H363" s="149">
        <v>187.54599999999999</v>
      </c>
      <c r="I363" s="150"/>
      <c r="L363" s="145"/>
      <c r="M363" s="151"/>
      <c r="T363" s="152"/>
      <c r="AT363" s="147" t="s">
        <v>175</v>
      </c>
      <c r="AU363" s="147" t="s">
        <v>99</v>
      </c>
      <c r="AV363" s="12" t="s">
        <v>99</v>
      </c>
      <c r="AW363" s="12" t="s">
        <v>32</v>
      </c>
      <c r="AX363" s="12" t="s">
        <v>85</v>
      </c>
      <c r="AY363" s="147" t="s">
        <v>154</v>
      </c>
    </row>
    <row r="364" spans="2:65" s="1" customFormat="1" ht="44.25" customHeight="1">
      <c r="B364" s="32"/>
      <c r="C364" s="160" t="s">
        <v>756</v>
      </c>
      <c r="D364" s="160" t="s">
        <v>270</v>
      </c>
      <c r="E364" s="161" t="s">
        <v>743</v>
      </c>
      <c r="F364" s="162" t="s">
        <v>744</v>
      </c>
      <c r="G364" s="163" t="s">
        <v>169</v>
      </c>
      <c r="H364" s="164">
        <v>187.54599999999999</v>
      </c>
      <c r="I364" s="165"/>
      <c r="J364" s="166">
        <f>ROUND(I364*H364,2)</f>
        <v>0</v>
      </c>
      <c r="K364" s="162" t="s">
        <v>1</v>
      </c>
      <c r="L364" s="167"/>
      <c r="M364" s="168" t="s">
        <v>1</v>
      </c>
      <c r="N364" s="169" t="s">
        <v>43</v>
      </c>
      <c r="P364" s="141">
        <f>O364*H364</f>
        <v>0</v>
      </c>
      <c r="Q364" s="141">
        <v>5.4000000000000003E-3</v>
      </c>
      <c r="R364" s="141">
        <f>Q364*H364</f>
        <v>1.0127484</v>
      </c>
      <c r="S364" s="141">
        <v>0</v>
      </c>
      <c r="T364" s="142">
        <f>S364*H364</f>
        <v>0</v>
      </c>
      <c r="AR364" s="143" t="s">
        <v>355</v>
      </c>
      <c r="AT364" s="143" t="s">
        <v>270</v>
      </c>
      <c r="AU364" s="143" t="s">
        <v>99</v>
      </c>
      <c r="AY364" s="17" t="s">
        <v>154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99</v>
      </c>
      <c r="BK364" s="144">
        <f>ROUND(I364*H364,2)</f>
        <v>0</v>
      </c>
      <c r="BL364" s="17" t="s">
        <v>269</v>
      </c>
      <c r="BM364" s="143" t="s">
        <v>1885</v>
      </c>
    </row>
    <row r="365" spans="2:65" s="12" customFormat="1">
      <c r="B365" s="145"/>
      <c r="D365" s="146" t="s">
        <v>175</v>
      </c>
      <c r="E365" s="147" t="s">
        <v>1</v>
      </c>
      <c r="F365" s="148" t="s">
        <v>1884</v>
      </c>
      <c r="H365" s="149">
        <v>187.54599999999999</v>
      </c>
      <c r="I365" s="150"/>
      <c r="L365" s="145"/>
      <c r="M365" s="151"/>
      <c r="T365" s="152"/>
      <c r="AT365" s="147" t="s">
        <v>175</v>
      </c>
      <c r="AU365" s="147" t="s">
        <v>99</v>
      </c>
      <c r="AV365" s="12" t="s">
        <v>99</v>
      </c>
      <c r="AW365" s="12" t="s">
        <v>32</v>
      </c>
      <c r="AX365" s="12" t="s">
        <v>85</v>
      </c>
      <c r="AY365" s="147" t="s">
        <v>154</v>
      </c>
    </row>
    <row r="366" spans="2:65" s="1" customFormat="1" ht="24.15" customHeight="1">
      <c r="B366" s="32"/>
      <c r="C366" s="132" t="s">
        <v>243</v>
      </c>
      <c r="D366" s="132" t="s">
        <v>156</v>
      </c>
      <c r="E366" s="133" t="s">
        <v>757</v>
      </c>
      <c r="F366" s="134" t="s">
        <v>758</v>
      </c>
      <c r="G366" s="135" t="s">
        <v>169</v>
      </c>
      <c r="H366" s="136">
        <v>166.4</v>
      </c>
      <c r="I366" s="137"/>
      <c r="J366" s="138">
        <f>ROUND(I366*H366,2)</f>
        <v>0</v>
      </c>
      <c r="K366" s="134" t="s">
        <v>160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8.0000000000000004E-4</v>
      </c>
      <c r="R366" s="141">
        <f>Q366*H366</f>
        <v>0.13312000000000002</v>
      </c>
      <c r="S366" s="141">
        <v>0</v>
      </c>
      <c r="T366" s="142">
        <f>S366*H366</f>
        <v>0</v>
      </c>
      <c r="AR366" s="143" t="s">
        <v>269</v>
      </c>
      <c r="AT366" s="143" t="s">
        <v>156</v>
      </c>
      <c r="AU366" s="143" t="s">
        <v>99</v>
      </c>
      <c r="AY366" s="17" t="s">
        <v>154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99</v>
      </c>
      <c r="BK366" s="144">
        <f>ROUND(I366*H366,2)</f>
        <v>0</v>
      </c>
      <c r="BL366" s="17" t="s">
        <v>269</v>
      </c>
      <c r="BM366" s="143" t="s">
        <v>1886</v>
      </c>
    </row>
    <row r="367" spans="2:65" s="12" customFormat="1">
      <c r="B367" s="145"/>
      <c r="D367" s="146" t="s">
        <v>175</v>
      </c>
      <c r="E367" s="147" t="s">
        <v>1</v>
      </c>
      <c r="F367" s="148" t="s">
        <v>1887</v>
      </c>
      <c r="H367" s="149">
        <v>166.4</v>
      </c>
      <c r="I367" s="150"/>
      <c r="L367" s="145"/>
      <c r="M367" s="151"/>
      <c r="T367" s="152"/>
      <c r="AT367" s="147" t="s">
        <v>175</v>
      </c>
      <c r="AU367" s="147" t="s">
        <v>99</v>
      </c>
      <c r="AV367" s="12" t="s">
        <v>99</v>
      </c>
      <c r="AW367" s="12" t="s">
        <v>32</v>
      </c>
      <c r="AX367" s="12" t="s">
        <v>85</v>
      </c>
      <c r="AY367" s="147" t="s">
        <v>154</v>
      </c>
    </row>
    <row r="368" spans="2:65" s="1" customFormat="1" ht="24.15" customHeight="1">
      <c r="B368" s="32"/>
      <c r="C368" s="132" t="s">
        <v>470</v>
      </c>
      <c r="D368" s="132" t="s">
        <v>156</v>
      </c>
      <c r="E368" s="133" t="s">
        <v>762</v>
      </c>
      <c r="F368" s="134" t="s">
        <v>763</v>
      </c>
      <c r="G368" s="135" t="s">
        <v>256</v>
      </c>
      <c r="H368" s="136">
        <v>128</v>
      </c>
      <c r="I368" s="137"/>
      <c r="J368" s="138">
        <f>ROUND(I368*H368,2)</f>
        <v>0</v>
      </c>
      <c r="K368" s="134" t="s">
        <v>160</v>
      </c>
      <c r="L368" s="32"/>
      <c r="M368" s="139" t="s">
        <v>1</v>
      </c>
      <c r="N368" s="140" t="s">
        <v>43</v>
      </c>
      <c r="P368" s="141">
        <f>O368*H368</f>
        <v>0</v>
      </c>
      <c r="Q368" s="141">
        <v>1.6000000000000001E-4</v>
      </c>
      <c r="R368" s="141">
        <f>Q368*H368</f>
        <v>2.0480000000000002E-2</v>
      </c>
      <c r="S368" s="141">
        <v>0</v>
      </c>
      <c r="T368" s="142">
        <f>S368*H368</f>
        <v>0</v>
      </c>
      <c r="AR368" s="143" t="s">
        <v>269</v>
      </c>
      <c r="AT368" s="143" t="s">
        <v>156</v>
      </c>
      <c r="AU368" s="143" t="s">
        <v>99</v>
      </c>
      <c r="AY368" s="17" t="s">
        <v>154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99</v>
      </c>
      <c r="BK368" s="144">
        <f>ROUND(I368*H368,2)</f>
        <v>0</v>
      </c>
      <c r="BL368" s="17" t="s">
        <v>269</v>
      </c>
      <c r="BM368" s="143" t="s">
        <v>1888</v>
      </c>
    </row>
    <row r="369" spans="2:65" s="1" customFormat="1" ht="24.15" customHeight="1">
      <c r="B369" s="32"/>
      <c r="C369" s="132" t="s">
        <v>933</v>
      </c>
      <c r="D369" s="132" t="s">
        <v>156</v>
      </c>
      <c r="E369" s="133" t="s">
        <v>766</v>
      </c>
      <c r="F369" s="134" t="s">
        <v>767</v>
      </c>
      <c r="G369" s="135" t="s">
        <v>169</v>
      </c>
      <c r="H369" s="136">
        <v>105</v>
      </c>
      <c r="I369" s="137"/>
      <c r="J369" s="138">
        <f>ROUND(I369*H369,2)</f>
        <v>0</v>
      </c>
      <c r="K369" s="134" t="s">
        <v>160</v>
      </c>
      <c r="L369" s="32"/>
      <c r="M369" s="139" t="s">
        <v>1</v>
      </c>
      <c r="N369" s="140" t="s">
        <v>43</v>
      </c>
      <c r="P369" s="141">
        <f>O369*H369</f>
        <v>0</v>
      </c>
      <c r="Q369" s="141">
        <v>0</v>
      </c>
      <c r="R369" s="141">
        <f>Q369*H369</f>
        <v>0</v>
      </c>
      <c r="S369" s="141">
        <v>0</v>
      </c>
      <c r="T369" s="142">
        <f>S369*H369</f>
        <v>0</v>
      </c>
      <c r="AR369" s="143" t="s">
        <v>269</v>
      </c>
      <c r="AT369" s="143" t="s">
        <v>156</v>
      </c>
      <c r="AU369" s="143" t="s">
        <v>99</v>
      </c>
      <c r="AY369" s="17" t="s">
        <v>154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7" t="s">
        <v>99</v>
      </c>
      <c r="BK369" s="144">
        <f>ROUND(I369*H369,2)</f>
        <v>0</v>
      </c>
      <c r="BL369" s="17" t="s">
        <v>269</v>
      </c>
      <c r="BM369" s="143" t="s">
        <v>1889</v>
      </c>
    </row>
    <row r="370" spans="2:65" s="12" customFormat="1">
      <c r="B370" s="145"/>
      <c r="D370" s="146" t="s">
        <v>175</v>
      </c>
      <c r="E370" s="147" t="s">
        <v>1</v>
      </c>
      <c r="F370" s="148" t="s">
        <v>1890</v>
      </c>
      <c r="H370" s="149">
        <v>63</v>
      </c>
      <c r="I370" s="150"/>
      <c r="L370" s="145"/>
      <c r="M370" s="151"/>
      <c r="T370" s="152"/>
      <c r="AT370" s="147" t="s">
        <v>175</v>
      </c>
      <c r="AU370" s="147" t="s">
        <v>99</v>
      </c>
      <c r="AV370" s="12" t="s">
        <v>99</v>
      </c>
      <c r="AW370" s="12" t="s">
        <v>32</v>
      </c>
      <c r="AX370" s="12" t="s">
        <v>77</v>
      </c>
      <c r="AY370" s="147" t="s">
        <v>154</v>
      </c>
    </row>
    <row r="371" spans="2:65" s="12" customFormat="1">
      <c r="B371" s="145"/>
      <c r="D371" s="146" t="s">
        <v>175</v>
      </c>
      <c r="E371" s="147" t="s">
        <v>1</v>
      </c>
      <c r="F371" s="148" t="s">
        <v>1891</v>
      </c>
      <c r="H371" s="149">
        <v>42</v>
      </c>
      <c r="I371" s="150"/>
      <c r="L371" s="145"/>
      <c r="M371" s="151"/>
      <c r="T371" s="152"/>
      <c r="AT371" s="147" t="s">
        <v>175</v>
      </c>
      <c r="AU371" s="147" t="s">
        <v>99</v>
      </c>
      <c r="AV371" s="12" t="s">
        <v>99</v>
      </c>
      <c r="AW371" s="12" t="s">
        <v>32</v>
      </c>
      <c r="AX371" s="12" t="s">
        <v>77</v>
      </c>
      <c r="AY371" s="147" t="s">
        <v>154</v>
      </c>
    </row>
    <row r="372" spans="2:65" s="13" customFormat="1">
      <c r="B372" s="153"/>
      <c r="D372" s="146" t="s">
        <v>175</v>
      </c>
      <c r="E372" s="154" t="s">
        <v>1</v>
      </c>
      <c r="F372" s="155" t="s">
        <v>177</v>
      </c>
      <c r="H372" s="156">
        <v>105</v>
      </c>
      <c r="I372" s="157"/>
      <c r="L372" s="153"/>
      <c r="M372" s="158"/>
      <c r="T372" s="159"/>
      <c r="AT372" s="154" t="s">
        <v>175</v>
      </c>
      <c r="AU372" s="154" t="s">
        <v>99</v>
      </c>
      <c r="AV372" s="13" t="s">
        <v>161</v>
      </c>
      <c r="AW372" s="13" t="s">
        <v>32</v>
      </c>
      <c r="AX372" s="13" t="s">
        <v>85</v>
      </c>
      <c r="AY372" s="154" t="s">
        <v>154</v>
      </c>
    </row>
    <row r="373" spans="2:65" s="1" customFormat="1" ht="16.5" customHeight="1">
      <c r="B373" s="32"/>
      <c r="C373" s="160" t="s">
        <v>938</v>
      </c>
      <c r="D373" s="160" t="s">
        <v>270</v>
      </c>
      <c r="E373" s="161" t="s">
        <v>721</v>
      </c>
      <c r="F373" s="162" t="s">
        <v>722</v>
      </c>
      <c r="G373" s="163" t="s">
        <v>225</v>
      </c>
      <c r="H373" s="164">
        <v>3.5000000000000003E-2</v>
      </c>
      <c r="I373" s="165"/>
      <c r="J373" s="166">
        <f>ROUND(I373*H373,2)</f>
        <v>0</v>
      </c>
      <c r="K373" s="162" t="s">
        <v>1</v>
      </c>
      <c r="L373" s="167"/>
      <c r="M373" s="168" t="s">
        <v>1</v>
      </c>
      <c r="N373" s="169" t="s">
        <v>43</v>
      </c>
      <c r="P373" s="141">
        <f>O373*H373</f>
        <v>0</v>
      </c>
      <c r="Q373" s="141">
        <v>1</v>
      </c>
      <c r="R373" s="141">
        <f>Q373*H373</f>
        <v>3.5000000000000003E-2</v>
      </c>
      <c r="S373" s="141">
        <v>0</v>
      </c>
      <c r="T373" s="142">
        <f>S373*H373</f>
        <v>0</v>
      </c>
      <c r="AR373" s="143" t="s">
        <v>355</v>
      </c>
      <c r="AT373" s="143" t="s">
        <v>270</v>
      </c>
      <c r="AU373" s="143" t="s">
        <v>99</v>
      </c>
      <c r="AY373" s="17" t="s">
        <v>154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99</v>
      </c>
      <c r="BK373" s="144">
        <f>ROUND(I373*H373,2)</f>
        <v>0</v>
      </c>
      <c r="BL373" s="17" t="s">
        <v>269</v>
      </c>
      <c r="BM373" s="143" t="s">
        <v>1892</v>
      </c>
    </row>
    <row r="374" spans="2:65" s="12" customFormat="1">
      <c r="B374" s="145"/>
      <c r="D374" s="146" t="s">
        <v>175</v>
      </c>
      <c r="F374" s="148" t="s">
        <v>1893</v>
      </c>
      <c r="H374" s="149">
        <v>3.5000000000000003E-2</v>
      </c>
      <c r="I374" s="150"/>
      <c r="L374" s="145"/>
      <c r="M374" s="151"/>
      <c r="T374" s="152"/>
      <c r="AT374" s="147" t="s">
        <v>175</v>
      </c>
      <c r="AU374" s="147" t="s">
        <v>99</v>
      </c>
      <c r="AV374" s="12" t="s">
        <v>99</v>
      </c>
      <c r="AW374" s="12" t="s">
        <v>4</v>
      </c>
      <c r="AX374" s="12" t="s">
        <v>85</v>
      </c>
      <c r="AY374" s="147" t="s">
        <v>154</v>
      </c>
    </row>
    <row r="375" spans="2:65" s="1" customFormat="1" ht="24.15" customHeight="1">
      <c r="B375" s="32"/>
      <c r="C375" s="132" t="s">
        <v>1150</v>
      </c>
      <c r="D375" s="132" t="s">
        <v>156</v>
      </c>
      <c r="E375" s="133" t="s">
        <v>775</v>
      </c>
      <c r="F375" s="134" t="s">
        <v>776</v>
      </c>
      <c r="G375" s="135" t="s">
        <v>169</v>
      </c>
      <c r="H375" s="136">
        <v>105</v>
      </c>
      <c r="I375" s="137"/>
      <c r="J375" s="138">
        <f>ROUND(I375*H375,2)</f>
        <v>0</v>
      </c>
      <c r="K375" s="134" t="s">
        <v>160</v>
      </c>
      <c r="L375" s="32"/>
      <c r="M375" s="139" t="s">
        <v>1</v>
      </c>
      <c r="N375" s="140" t="s">
        <v>43</v>
      </c>
      <c r="P375" s="141">
        <f>O375*H375</f>
        <v>0</v>
      </c>
      <c r="Q375" s="141">
        <v>4.0000000000000002E-4</v>
      </c>
      <c r="R375" s="141">
        <f>Q375*H375</f>
        <v>4.2000000000000003E-2</v>
      </c>
      <c r="S375" s="141">
        <v>0</v>
      </c>
      <c r="T375" s="142">
        <f>S375*H375</f>
        <v>0</v>
      </c>
      <c r="AR375" s="143" t="s">
        <v>269</v>
      </c>
      <c r="AT375" s="143" t="s">
        <v>156</v>
      </c>
      <c r="AU375" s="143" t="s">
        <v>99</v>
      </c>
      <c r="AY375" s="17" t="s">
        <v>154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7" t="s">
        <v>99</v>
      </c>
      <c r="BK375" s="144">
        <f>ROUND(I375*H375,2)</f>
        <v>0</v>
      </c>
      <c r="BL375" s="17" t="s">
        <v>269</v>
      </c>
      <c r="BM375" s="143" t="s">
        <v>1894</v>
      </c>
    </row>
    <row r="376" spans="2:65" s="1" customFormat="1" ht="44.25" customHeight="1">
      <c r="B376" s="32"/>
      <c r="C376" s="160" t="s">
        <v>1165</v>
      </c>
      <c r="D376" s="160" t="s">
        <v>270</v>
      </c>
      <c r="E376" s="161" t="s">
        <v>743</v>
      </c>
      <c r="F376" s="162" t="s">
        <v>744</v>
      </c>
      <c r="G376" s="163" t="s">
        <v>169</v>
      </c>
      <c r="H376" s="164">
        <v>122.378</v>
      </c>
      <c r="I376" s="165"/>
      <c r="J376" s="166">
        <f>ROUND(I376*H376,2)</f>
        <v>0</v>
      </c>
      <c r="K376" s="162" t="s">
        <v>1</v>
      </c>
      <c r="L376" s="167"/>
      <c r="M376" s="168" t="s">
        <v>1</v>
      </c>
      <c r="N376" s="169" t="s">
        <v>43</v>
      </c>
      <c r="P376" s="141">
        <f>O376*H376</f>
        <v>0</v>
      </c>
      <c r="Q376" s="141">
        <v>5.4000000000000003E-3</v>
      </c>
      <c r="R376" s="141">
        <f>Q376*H376</f>
        <v>0.66084120000000002</v>
      </c>
      <c r="S376" s="141">
        <v>0</v>
      </c>
      <c r="T376" s="142">
        <f>S376*H376</f>
        <v>0</v>
      </c>
      <c r="AR376" s="143" t="s">
        <v>355</v>
      </c>
      <c r="AT376" s="143" t="s">
        <v>270</v>
      </c>
      <c r="AU376" s="143" t="s">
        <v>99</v>
      </c>
      <c r="AY376" s="17" t="s">
        <v>154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99</v>
      </c>
      <c r="BK376" s="144">
        <f>ROUND(I376*H376,2)</f>
        <v>0</v>
      </c>
      <c r="BL376" s="17" t="s">
        <v>269</v>
      </c>
      <c r="BM376" s="143" t="s">
        <v>1895</v>
      </c>
    </row>
    <row r="377" spans="2:65" s="12" customFormat="1">
      <c r="B377" s="145"/>
      <c r="D377" s="146" t="s">
        <v>175</v>
      </c>
      <c r="F377" s="148" t="s">
        <v>1896</v>
      </c>
      <c r="H377" s="149">
        <v>122.378</v>
      </c>
      <c r="I377" s="150"/>
      <c r="L377" s="145"/>
      <c r="M377" s="151"/>
      <c r="T377" s="152"/>
      <c r="AT377" s="147" t="s">
        <v>175</v>
      </c>
      <c r="AU377" s="147" t="s">
        <v>99</v>
      </c>
      <c r="AV377" s="12" t="s">
        <v>99</v>
      </c>
      <c r="AW377" s="12" t="s">
        <v>4</v>
      </c>
      <c r="AX377" s="12" t="s">
        <v>85</v>
      </c>
      <c r="AY377" s="147" t="s">
        <v>154</v>
      </c>
    </row>
    <row r="378" spans="2:65" s="1" customFormat="1" ht="33" customHeight="1">
      <c r="B378" s="32"/>
      <c r="C378" s="132" t="s">
        <v>774</v>
      </c>
      <c r="D378" s="132" t="s">
        <v>156</v>
      </c>
      <c r="E378" s="133" t="s">
        <v>782</v>
      </c>
      <c r="F378" s="134" t="s">
        <v>783</v>
      </c>
      <c r="G378" s="135" t="s">
        <v>159</v>
      </c>
      <c r="H378" s="136">
        <v>5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2.9999999999999997E-4</v>
      </c>
      <c r="R378" s="141">
        <f>Q378*H378</f>
        <v>1.4999999999999998E-3</v>
      </c>
      <c r="S378" s="141">
        <v>0</v>
      </c>
      <c r="T378" s="142">
        <f>S378*H378</f>
        <v>0</v>
      </c>
      <c r="AR378" s="143" t="s">
        <v>269</v>
      </c>
      <c r="AT378" s="143" t="s">
        <v>156</v>
      </c>
      <c r="AU378" s="143" t="s">
        <v>99</v>
      </c>
      <c r="AY378" s="17" t="s">
        <v>154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99</v>
      </c>
      <c r="BK378" s="144">
        <f>ROUND(I378*H378,2)</f>
        <v>0</v>
      </c>
      <c r="BL378" s="17" t="s">
        <v>269</v>
      </c>
      <c r="BM378" s="143" t="s">
        <v>1897</v>
      </c>
    </row>
    <row r="379" spans="2:65" s="1" customFormat="1" ht="33" customHeight="1">
      <c r="B379" s="32"/>
      <c r="C379" s="132" t="s">
        <v>733</v>
      </c>
      <c r="D379" s="132" t="s">
        <v>156</v>
      </c>
      <c r="E379" s="133" t="s">
        <v>786</v>
      </c>
      <c r="F379" s="134" t="s">
        <v>787</v>
      </c>
      <c r="G379" s="135" t="s">
        <v>788</v>
      </c>
      <c r="H379" s="179"/>
      <c r="I379" s="137"/>
      <c r="J379" s="138">
        <f>ROUND(I379*H379,2)</f>
        <v>0</v>
      </c>
      <c r="K379" s="134" t="s">
        <v>160</v>
      </c>
      <c r="L379" s="32"/>
      <c r="M379" s="139" t="s">
        <v>1</v>
      </c>
      <c r="N379" s="140" t="s">
        <v>43</v>
      </c>
      <c r="P379" s="141">
        <f>O379*H379</f>
        <v>0</v>
      </c>
      <c r="Q379" s="141">
        <v>0</v>
      </c>
      <c r="R379" s="141">
        <f>Q379*H379</f>
        <v>0</v>
      </c>
      <c r="S379" s="141">
        <v>0</v>
      </c>
      <c r="T379" s="142">
        <f>S379*H379</f>
        <v>0</v>
      </c>
      <c r="AR379" s="143" t="s">
        <v>269</v>
      </c>
      <c r="AT379" s="143" t="s">
        <v>156</v>
      </c>
      <c r="AU379" s="143" t="s">
        <v>99</v>
      </c>
      <c r="AY379" s="17" t="s">
        <v>154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99</v>
      </c>
      <c r="BK379" s="144">
        <f>ROUND(I379*H379,2)</f>
        <v>0</v>
      </c>
      <c r="BL379" s="17" t="s">
        <v>269</v>
      </c>
      <c r="BM379" s="143" t="s">
        <v>1898</v>
      </c>
    </row>
    <row r="380" spans="2:65" s="11" customFormat="1" ht="22.95" customHeight="1">
      <c r="B380" s="120"/>
      <c r="D380" s="121" t="s">
        <v>76</v>
      </c>
      <c r="E380" s="130" t="s">
        <v>790</v>
      </c>
      <c r="F380" s="130" t="s">
        <v>791</v>
      </c>
      <c r="I380" s="123"/>
      <c r="J380" s="131">
        <f>BK380</f>
        <v>0</v>
      </c>
      <c r="L380" s="120"/>
      <c r="M380" s="125"/>
      <c r="P380" s="126">
        <f>SUM(P381:P419)</f>
        <v>0</v>
      </c>
      <c r="R380" s="126">
        <f>SUM(R381:R419)</f>
        <v>36.406285780000005</v>
      </c>
      <c r="T380" s="127">
        <f>SUM(T381:T419)</f>
        <v>0</v>
      </c>
      <c r="AR380" s="121" t="s">
        <v>99</v>
      </c>
      <c r="AT380" s="128" t="s">
        <v>76</v>
      </c>
      <c r="AU380" s="128" t="s">
        <v>85</v>
      </c>
      <c r="AY380" s="121" t="s">
        <v>154</v>
      </c>
      <c r="BK380" s="129">
        <f>SUM(BK381:BK419)</f>
        <v>0</v>
      </c>
    </row>
    <row r="381" spans="2:65" s="1" customFormat="1" ht="24.15" customHeight="1">
      <c r="B381" s="32"/>
      <c r="C381" s="132" t="s">
        <v>737</v>
      </c>
      <c r="D381" s="132" t="s">
        <v>156</v>
      </c>
      <c r="E381" s="133" t="s">
        <v>793</v>
      </c>
      <c r="F381" s="134" t="s">
        <v>794</v>
      </c>
      <c r="G381" s="135" t="s">
        <v>169</v>
      </c>
      <c r="H381" s="136">
        <v>172.565</v>
      </c>
      <c r="I381" s="137"/>
      <c r="J381" s="138">
        <f>ROUND(I381*H381,2)</f>
        <v>0</v>
      </c>
      <c r="K381" s="134" t="s">
        <v>160</v>
      </c>
      <c r="L381" s="32"/>
      <c r="M381" s="139" t="s">
        <v>1</v>
      </c>
      <c r="N381" s="140" t="s">
        <v>43</v>
      </c>
      <c r="P381" s="141">
        <f>O381*H381</f>
        <v>0</v>
      </c>
      <c r="Q381" s="141">
        <v>0</v>
      </c>
      <c r="R381" s="141">
        <f>Q381*H381</f>
        <v>0</v>
      </c>
      <c r="S381" s="141">
        <v>0</v>
      </c>
      <c r="T381" s="142">
        <f>S381*H381</f>
        <v>0</v>
      </c>
      <c r="AR381" s="143" t="s">
        <v>269</v>
      </c>
      <c r="AT381" s="143" t="s">
        <v>156</v>
      </c>
      <c r="AU381" s="143" t="s">
        <v>99</v>
      </c>
      <c r="AY381" s="17" t="s">
        <v>154</v>
      </c>
      <c r="BE381" s="144">
        <f>IF(N381="základní",J381,0)</f>
        <v>0</v>
      </c>
      <c r="BF381" s="144">
        <f>IF(N381="snížená",J381,0)</f>
        <v>0</v>
      </c>
      <c r="BG381" s="144">
        <f>IF(N381="zákl. přenesená",J381,0)</f>
        <v>0</v>
      </c>
      <c r="BH381" s="144">
        <f>IF(N381="sníž. přenesená",J381,0)</f>
        <v>0</v>
      </c>
      <c r="BI381" s="144">
        <f>IF(N381="nulová",J381,0)</f>
        <v>0</v>
      </c>
      <c r="BJ381" s="17" t="s">
        <v>99</v>
      </c>
      <c r="BK381" s="144">
        <f>ROUND(I381*H381,2)</f>
        <v>0</v>
      </c>
      <c r="BL381" s="17" t="s">
        <v>269</v>
      </c>
      <c r="BM381" s="143" t="s">
        <v>1899</v>
      </c>
    </row>
    <row r="382" spans="2:65" s="1" customFormat="1" ht="16.5" customHeight="1">
      <c r="B382" s="32"/>
      <c r="C382" s="160" t="s">
        <v>746</v>
      </c>
      <c r="D382" s="160" t="s">
        <v>270</v>
      </c>
      <c r="E382" s="161" t="s">
        <v>721</v>
      </c>
      <c r="F382" s="162" t="s">
        <v>722</v>
      </c>
      <c r="G382" s="163" t="s">
        <v>225</v>
      </c>
      <c r="H382" s="164">
        <v>5.5E-2</v>
      </c>
      <c r="I382" s="165"/>
      <c r="J382" s="166">
        <f>ROUND(I382*H382,2)</f>
        <v>0</v>
      </c>
      <c r="K382" s="162" t="s">
        <v>1</v>
      </c>
      <c r="L382" s="167"/>
      <c r="M382" s="168" t="s">
        <v>1</v>
      </c>
      <c r="N382" s="169" t="s">
        <v>43</v>
      </c>
      <c r="P382" s="141">
        <f>O382*H382</f>
        <v>0</v>
      </c>
      <c r="Q382" s="141">
        <v>1</v>
      </c>
      <c r="R382" s="141">
        <f>Q382*H382</f>
        <v>5.5E-2</v>
      </c>
      <c r="S382" s="141">
        <v>0</v>
      </c>
      <c r="T382" s="142">
        <f>S382*H382</f>
        <v>0</v>
      </c>
      <c r="AR382" s="143" t="s">
        <v>355</v>
      </c>
      <c r="AT382" s="143" t="s">
        <v>270</v>
      </c>
      <c r="AU382" s="143" t="s">
        <v>99</v>
      </c>
      <c r="AY382" s="17" t="s">
        <v>154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99</v>
      </c>
      <c r="BK382" s="144">
        <f>ROUND(I382*H382,2)</f>
        <v>0</v>
      </c>
      <c r="BL382" s="17" t="s">
        <v>269</v>
      </c>
      <c r="BM382" s="143" t="s">
        <v>1900</v>
      </c>
    </row>
    <row r="383" spans="2:65" s="12" customFormat="1">
      <c r="B383" s="145"/>
      <c r="D383" s="146" t="s">
        <v>175</v>
      </c>
      <c r="E383" s="147" t="s">
        <v>1</v>
      </c>
      <c r="F383" s="148" t="s">
        <v>1901</v>
      </c>
      <c r="H383" s="149">
        <v>5.5E-2</v>
      </c>
      <c r="I383" s="150"/>
      <c r="L383" s="145"/>
      <c r="M383" s="151"/>
      <c r="T383" s="152"/>
      <c r="AT383" s="147" t="s">
        <v>175</v>
      </c>
      <c r="AU383" s="147" t="s">
        <v>99</v>
      </c>
      <c r="AV383" s="12" t="s">
        <v>99</v>
      </c>
      <c r="AW383" s="12" t="s">
        <v>32</v>
      </c>
      <c r="AX383" s="12" t="s">
        <v>85</v>
      </c>
      <c r="AY383" s="147" t="s">
        <v>154</v>
      </c>
    </row>
    <row r="384" spans="2:65" s="1" customFormat="1" ht="24.15" customHeight="1">
      <c r="B384" s="32"/>
      <c r="C384" s="132" t="s">
        <v>751</v>
      </c>
      <c r="D384" s="132" t="s">
        <v>156</v>
      </c>
      <c r="E384" s="133" t="s">
        <v>800</v>
      </c>
      <c r="F384" s="134" t="s">
        <v>801</v>
      </c>
      <c r="G384" s="135" t="s">
        <v>169</v>
      </c>
      <c r="H384" s="136">
        <v>158.357</v>
      </c>
      <c r="I384" s="137"/>
      <c r="J384" s="138">
        <f>ROUND(I384*H384,2)</f>
        <v>0</v>
      </c>
      <c r="K384" s="134" t="s">
        <v>160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8.8000000000000003E-4</v>
      </c>
      <c r="R384" s="141">
        <f>Q384*H384</f>
        <v>0.13935416</v>
      </c>
      <c r="S384" s="141">
        <v>0</v>
      </c>
      <c r="T384" s="142">
        <f>S384*H384</f>
        <v>0</v>
      </c>
      <c r="AR384" s="143" t="s">
        <v>269</v>
      </c>
      <c r="AT384" s="143" t="s">
        <v>156</v>
      </c>
      <c r="AU384" s="143" t="s">
        <v>99</v>
      </c>
      <c r="AY384" s="17" t="s">
        <v>154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99</v>
      </c>
      <c r="BK384" s="144">
        <f>ROUND(I384*H384,2)</f>
        <v>0</v>
      </c>
      <c r="BL384" s="17" t="s">
        <v>269</v>
      </c>
      <c r="BM384" s="143" t="s">
        <v>1902</v>
      </c>
    </row>
    <row r="385" spans="2:65" s="1" customFormat="1" ht="44.25" customHeight="1">
      <c r="B385" s="32"/>
      <c r="C385" s="160" t="s">
        <v>785</v>
      </c>
      <c r="D385" s="160" t="s">
        <v>270</v>
      </c>
      <c r="E385" s="161" t="s">
        <v>743</v>
      </c>
      <c r="F385" s="162" t="s">
        <v>744</v>
      </c>
      <c r="G385" s="163" t="s">
        <v>169</v>
      </c>
      <c r="H385" s="164">
        <v>167.315</v>
      </c>
      <c r="I385" s="165"/>
      <c r="J385" s="166">
        <f>ROUND(I385*H385,2)</f>
        <v>0</v>
      </c>
      <c r="K385" s="162" t="s">
        <v>1</v>
      </c>
      <c r="L385" s="167"/>
      <c r="M385" s="168" t="s">
        <v>1</v>
      </c>
      <c r="N385" s="169" t="s">
        <v>43</v>
      </c>
      <c r="P385" s="141">
        <f>O385*H385</f>
        <v>0</v>
      </c>
      <c r="Q385" s="141">
        <v>5.4000000000000003E-3</v>
      </c>
      <c r="R385" s="141">
        <f>Q385*H385</f>
        <v>0.903501</v>
      </c>
      <c r="S385" s="141">
        <v>0</v>
      </c>
      <c r="T385" s="142">
        <f>S385*H385</f>
        <v>0</v>
      </c>
      <c r="AR385" s="143" t="s">
        <v>355</v>
      </c>
      <c r="AT385" s="143" t="s">
        <v>270</v>
      </c>
      <c r="AU385" s="143" t="s">
        <v>99</v>
      </c>
      <c r="AY385" s="17" t="s">
        <v>154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99</v>
      </c>
      <c r="BK385" s="144">
        <f>ROUND(I385*H385,2)</f>
        <v>0</v>
      </c>
      <c r="BL385" s="17" t="s">
        <v>269</v>
      </c>
      <c r="BM385" s="143" t="s">
        <v>1903</v>
      </c>
    </row>
    <row r="386" spans="2:65" s="12" customFormat="1" ht="20.399999999999999">
      <c r="B386" s="145"/>
      <c r="D386" s="146" t="s">
        <v>175</v>
      </c>
      <c r="E386" s="147" t="s">
        <v>1</v>
      </c>
      <c r="F386" s="148" t="s">
        <v>1904</v>
      </c>
      <c r="H386" s="149">
        <v>167.315</v>
      </c>
      <c r="I386" s="150"/>
      <c r="L386" s="145"/>
      <c r="M386" s="151"/>
      <c r="T386" s="152"/>
      <c r="AT386" s="147" t="s">
        <v>175</v>
      </c>
      <c r="AU386" s="147" t="s">
        <v>99</v>
      </c>
      <c r="AV386" s="12" t="s">
        <v>99</v>
      </c>
      <c r="AW386" s="12" t="s">
        <v>32</v>
      </c>
      <c r="AX386" s="12" t="s">
        <v>85</v>
      </c>
      <c r="AY386" s="147" t="s">
        <v>154</v>
      </c>
    </row>
    <row r="387" spans="2:65" s="1" customFormat="1" ht="49.2" customHeight="1">
      <c r="B387" s="32"/>
      <c r="C387" s="160" t="s">
        <v>1170</v>
      </c>
      <c r="D387" s="160" t="s">
        <v>270</v>
      </c>
      <c r="E387" s="161" t="s">
        <v>807</v>
      </c>
      <c r="F387" s="162" t="s">
        <v>808</v>
      </c>
      <c r="G387" s="163" t="s">
        <v>169</v>
      </c>
      <c r="H387" s="164">
        <v>17.242000000000001</v>
      </c>
      <c r="I387" s="165"/>
      <c r="J387" s="166">
        <f>ROUND(I387*H387,2)</f>
        <v>0</v>
      </c>
      <c r="K387" s="162" t="s">
        <v>160</v>
      </c>
      <c r="L387" s="167"/>
      <c r="M387" s="168" t="s">
        <v>1</v>
      </c>
      <c r="N387" s="169" t="s">
        <v>43</v>
      </c>
      <c r="P387" s="141">
        <f>O387*H387</f>
        <v>0</v>
      </c>
      <c r="Q387" s="141">
        <v>5.3E-3</v>
      </c>
      <c r="R387" s="141">
        <f>Q387*H387</f>
        <v>9.1382600000000008E-2</v>
      </c>
      <c r="S387" s="141">
        <v>0</v>
      </c>
      <c r="T387" s="142">
        <f>S387*H387</f>
        <v>0</v>
      </c>
      <c r="AR387" s="143" t="s">
        <v>355</v>
      </c>
      <c r="AT387" s="143" t="s">
        <v>270</v>
      </c>
      <c r="AU387" s="143" t="s">
        <v>99</v>
      </c>
      <c r="AY387" s="17" t="s">
        <v>154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99</v>
      </c>
      <c r="BK387" s="144">
        <f>ROUND(I387*H387,2)</f>
        <v>0</v>
      </c>
      <c r="BL387" s="17" t="s">
        <v>269</v>
      </c>
      <c r="BM387" s="143" t="s">
        <v>1905</v>
      </c>
    </row>
    <row r="388" spans="2:65" s="12" customFormat="1">
      <c r="B388" s="145"/>
      <c r="D388" s="146" t="s">
        <v>175</v>
      </c>
      <c r="E388" s="147" t="s">
        <v>1</v>
      </c>
      <c r="F388" s="148" t="s">
        <v>810</v>
      </c>
      <c r="H388" s="149">
        <v>17.242000000000001</v>
      </c>
      <c r="I388" s="150"/>
      <c r="L388" s="145"/>
      <c r="M388" s="151"/>
      <c r="T388" s="152"/>
      <c r="AT388" s="147" t="s">
        <v>175</v>
      </c>
      <c r="AU388" s="147" t="s">
        <v>99</v>
      </c>
      <c r="AV388" s="12" t="s">
        <v>99</v>
      </c>
      <c r="AW388" s="12" t="s">
        <v>32</v>
      </c>
      <c r="AX388" s="12" t="s">
        <v>85</v>
      </c>
      <c r="AY388" s="147" t="s">
        <v>154</v>
      </c>
    </row>
    <row r="389" spans="2:65" s="1" customFormat="1" ht="24.15" customHeight="1">
      <c r="B389" s="32"/>
      <c r="C389" s="132" t="s">
        <v>792</v>
      </c>
      <c r="D389" s="132" t="s">
        <v>156</v>
      </c>
      <c r="E389" s="133" t="s">
        <v>812</v>
      </c>
      <c r="F389" s="134" t="s">
        <v>813</v>
      </c>
      <c r="G389" s="135" t="s">
        <v>169</v>
      </c>
      <c r="H389" s="136">
        <v>129.941</v>
      </c>
      <c r="I389" s="137"/>
      <c r="J389" s="138">
        <f>ROUND(I389*H389,2)</f>
        <v>0</v>
      </c>
      <c r="K389" s="134" t="s">
        <v>160</v>
      </c>
      <c r="L389" s="32"/>
      <c r="M389" s="139" t="s">
        <v>1</v>
      </c>
      <c r="N389" s="140" t="s">
        <v>43</v>
      </c>
      <c r="P389" s="141">
        <f>O389*H389</f>
        <v>0</v>
      </c>
      <c r="Q389" s="141">
        <v>7.2000000000000005E-4</v>
      </c>
      <c r="R389" s="141">
        <f>Q389*H389</f>
        <v>9.3557520000000005E-2</v>
      </c>
      <c r="S389" s="141">
        <v>0</v>
      </c>
      <c r="T389" s="142">
        <f>S389*H389</f>
        <v>0</v>
      </c>
      <c r="AR389" s="143" t="s">
        <v>269</v>
      </c>
      <c r="AT389" s="143" t="s">
        <v>156</v>
      </c>
      <c r="AU389" s="143" t="s">
        <v>99</v>
      </c>
      <c r="AY389" s="17" t="s">
        <v>154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99</v>
      </c>
      <c r="BK389" s="144">
        <f>ROUND(I389*H389,2)</f>
        <v>0</v>
      </c>
      <c r="BL389" s="17" t="s">
        <v>269</v>
      </c>
      <c r="BM389" s="143" t="s">
        <v>1906</v>
      </c>
    </row>
    <row r="390" spans="2:65" s="1" customFormat="1" ht="33" customHeight="1">
      <c r="B390" s="32"/>
      <c r="C390" s="160" t="s">
        <v>796</v>
      </c>
      <c r="D390" s="160" t="s">
        <v>270</v>
      </c>
      <c r="E390" s="161" t="s">
        <v>816</v>
      </c>
      <c r="F390" s="162" t="s">
        <v>817</v>
      </c>
      <c r="G390" s="163" t="s">
        <v>169</v>
      </c>
      <c r="H390" s="164">
        <v>151.446</v>
      </c>
      <c r="I390" s="165"/>
      <c r="J390" s="166">
        <f>ROUND(I390*H390,2)</f>
        <v>0</v>
      </c>
      <c r="K390" s="162" t="s">
        <v>1</v>
      </c>
      <c r="L390" s="167"/>
      <c r="M390" s="168" t="s">
        <v>1</v>
      </c>
      <c r="N390" s="169" t="s">
        <v>43</v>
      </c>
      <c r="P390" s="141">
        <f>O390*H390</f>
        <v>0</v>
      </c>
      <c r="Q390" s="141">
        <v>1.9E-3</v>
      </c>
      <c r="R390" s="141">
        <f>Q390*H390</f>
        <v>0.28774739999999999</v>
      </c>
      <c r="S390" s="141">
        <v>0</v>
      </c>
      <c r="T390" s="142">
        <f>S390*H390</f>
        <v>0</v>
      </c>
      <c r="AR390" s="143" t="s">
        <v>355</v>
      </c>
      <c r="AT390" s="143" t="s">
        <v>270</v>
      </c>
      <c r="AU390" s="143" t="s">
        <v>99</v>
      </c>
      <c r="AY390" s="17" t="s">
        <v>154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99</v>
      </c>
      <c r="BK390" s="144">
        <f>ROUND(I390*H390,2)</f>
        <v>0</v>
      </c>
      <c r="BL390" s="17" t="s">
        <v>269</v>
      </c>
      <c r="BM390" s="143" t="s">
        <v>1907</v>
      </c>
    </row>
    <row r="391" spans="2:65" s="12" customFormat="1">
      <c r="B391" s="145"/>
      <c r="D391" s="146" t="s">
        <v>175</v>
      </c>
      <c r="E391" s="147" t="s">
        <v>1</v>
      </c>
      <c r="F391" s="148" t="s">
        <v>1908</v>
      </c>
      <c r="H391" s="149">
        <v>151.446</v>
      </c>
      <c r="I391" s="150"/>
      <c r="L391" s="145"/>
      <c r="M391" s="151"/>
      <c r="T391" s="152"/>
      <c r="AT391" s="147" t="s">
        <v>175</v>
      </c>
      <c r="AU391" s="147" t="s">
        <v>99</v>
      </c>
      <c r="AV391" s="12" t="s">
        <v>99</v>
      </c>
      <c r="AW391" s="12" t="s">
        <v>32</v>
      </c>
      <c r="AX391" s="12" t="s">
        <v>85</v>
      </c>
      <c r="AY391" s="147" t="s">
        <v>154</v>
      </c>
    </row>
    <row r="392" spans="2:65" s="1" customFormat="1" ht="33" customHeight="1">
      <c r="B392" s="32"/>
      <c r="C392" s="132" t="s">
        <v>1499</v>
      </c>
      <c r="D392" s="132" t="s">
        <v>156</v>
      </c>
      <c r="E392" s="133" t="s">
        <v>821</v>
      </c>
      <c r="F392" s="134" t="s">
        <v>822</v>
      </c>
      <c r="G392" s="135" t="s">
        <v>169</v>
      </c>
      <c r="H392" s="136">
        <v>129.941</v>
      </c>
      <c r="I392" s="137"/>
      <c r="J392" s="138">
        <f>ROUND(I392*H392,2)</f>
        <v>0</v>
      </c>
      <c r="K392" s="134" t="s">
        <v>1</v>
      </c>
      <c r="L392" s="32"/>
      <c r="M392" s="139" t="s">
        <v>1</v>
      </c>
      <c r="N392" s="140" t="s">
        <v>43</v>
      </c>
      <c r="P392" s="141">
        <f>O392*H392</f>
        <v>0</v>
      </c>
      <c r="Q392" s="141">
        <v>0</v>
      </c>
      <c r="R392" s="141">
        <f>Q392*H392</f>
        <v>0</v>
      </c>
      <c r="S392" s="141">
        <v>0</v>
      </c>
      <c r="T392" s="142">
        <f>S392*H392</f>
        <v>0</v>
      </c>
      <c r="AR392" s="143" t="s">
        <v>269</v>
      </c>
      <c r="AT392" s="143" t="s">
        <v>156</v>
      </c>
      <c r="AU392" s="143" t="s">
        <v>99</v>
      </c>
      <c r="AY392" s="17" t="s">
        <v>154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7" t="s">
        <v>99</v>
      </c>
      <c r="BK392" s="144">
        <f>ROUND(I392*H392,2)</f>
        <v>0</v>
      </c>
      <c r="BL392" s="17" t="s">
        <v>269</v>
      </c>
      <c r="BM392" s="143" t="s">
        <v>1909</v>
      </c>
    </row>
    <row r="393" spans="2:65" s="1" customFormat="1" ht="24.15" customHeight="1">
      <c r="B393" s="32"/>
      <c r="C393" s="132" t="s">
        <v>742</v>
      </c>
      <c r="D393" s="132" t="s">
        <v>156</v>
      </c>
      <c r="E393" s="133" t="s">
        <v>825</v>
      </c>
      <c r="F393" s="134" t="s">
        <v>826</v>
      </c>
      <c r="G393" s="135" t="s">
        <v>169</v>
      </c>
      <c r="H393" s="136">
        <v>129.941</v>
      </c>
      <c r="I393" s="137"/>
      <c r="J393" s="138">
        <f>ROUND(I393*H393,2)</f>
        <v>0</v>
      </c>
      <c r="K393" s="134" t="s">
        <v>160</v>
      </c>
      <c r="L393" s="32"/>
      <c r="M393" s="139" t="s">
        <v>1</v>
      </c>
      <c r="N393" s="140" t="s">
        <v>43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269</v>
      </c>
      <c r="AT393" s="143" t="s">
        <v>156</v>
      </c>
      <c r="AU393" s="143" t="s">
        <v>99</v>
      </c>
      <c r="AY393" s="17" t="s">
        <v>154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99</v>
      </c>
      <c r="BK393" s="144">
        <f>ROUND(I393*H393,2)</f>
        <v>0</v>
      </c>
      <c r="BL393" s="17" t="s">
        <v>269</v>
      </c>
      <c r="BM393" s="143" t="s">
        <v>1910</v>
      </c>
    </row>
    <row r="394" spans="2:65" s="1" customFormat="1" ht="24.15" customHeight="1">
      <c r="B394" s="32"/>
      <c r="C394" s="160" t="s">
        <v>754</v>
      </c>
      <c r="D394" s="160" t="s">
        <v>270</v>
      </c>
      <c r="E394" s="161" t="s">
        <v>829</v>
      </c>
      <c r="F394" s="162" t="s">
        <v>830</v>
      </c>
      <c r="G394" s="163" t="s">
        <v>169</v>
      </c>
      <c r="H394" s="164">
        <v>151.446</v>
      </c>
      <c r="I394" s="165"/>
      <c r="J394" s="166">
        <f>ROUND(I394*H394,2)</f>
        <v>0</v>
      </c>
      <c r="K394" s="162" t="s">
        <v>160</v>
      </c>
      <c r="L394" s="167"/>
      <c r="M394" s="168" t="s">
        <v>1</v>
      </c>
      <c r="N394" s="169" t="s">
        <v>43</v>
      </c>
      <c r="P394" s="141">
        <f>O394*H394</f>
        <v>0</v>
      </c>
      <c r="Q394" s="141">
        <v>2.9999999999999997E-4</v>
      </c>
      <c r="R394" s="141">
        <f>Q394*H394</f>
        <v>4.5433799999999996E-2</v>
      </c>
      <c r="S394" s="141">
        <v>0</v>
      </c>
      <c r="T394" s="142">
        <f>S394*H394</f>
        <v>0</v>
      </c>
      <c r="AR394" s="143" t="s">
        <v>355</v>
      </c>
      <c r="AT394" s="143" t="s">
        <v>270</v>
      </c>
      <c r="AU394" s="143" t="s">
        <v>99</v>
      </c>
      <c r="AY394" s="17" t="s">
        <v>154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99</v>
      </c>
      <c r="BK394" s="144">
        <f>ROUND(I394*H394,2)</f>
        <v>0</v>
      </c>
      <c r="BL394" s="17" t="s">
        <v>269</v>
      </c>
      <c r="BM394" s="143" t="s">
        <v>1911</v>
      </c>
    </row>
    <row r="395" spans="2:65" s="12" customFormat="1">
      <c r="B395" s="145"/>
      <c r="D395" s="146" t="s">
        <v>175</v>
      </c>
      <c r="F395" s="148" t="s">
        <v>1912</v>
      </c>
      <c r="H395" s="149">
        <v>151.446</v>
      </c>
      <c r="I395" s="150"/>
      <c r="L395" s="145"/>
      <c r="M395" s="151"/>
      <c r="T395" s="152"/>
      <c r="AT395" s="147" t="s">
        <v>175</v>
      </c>
      <c r="AU395" s="147" t="s">
        <v>99</v>
      </c>
      <c r="AV395" s="12" t="s">
        <v>99</v>
      </c>
      <c r="AW395" s="12" t="s">
        <v>4</v>
      </c>
      <c r="AX395" s="12" t="s">
        <v>85</v>
      </c>
      <c r="AY395" s="147" t="s">
        <v>154</v>
      </c>
    </row>
    <row r="396" spans="2:65" s="1" customFormat="1" ht="24.15" customHeight="1">
      <c r="B396" s="32"/>
      <c r="C396" s="132" t="s">
        <v>799</v>
      </c>
      <c r="D396" s="132" t="s">
        <v>156</v>
      </c>
      <c r="E396" s="133" t="s">
        <v>834</v>
      </c>
      <c r="F396" s="134" t="s">
        <v>835</v>
      </c>
      <c r="G396" s="135" t="s">
        <v>169</v>
      </c>
      <c r="H396" s="136">
        <v>129.941</v>
      </c>
      <c r="I396" s="137"/>
      <c r="J396" s="138">
        <f>ROUND(I396*H396,2)</f>
        <v>0</v>
      </c>
      <c r="K396" s="134" t="s">
        <v>160</v>
      </c>
      <c r="L396" s="32"/>
      <c r="M396" s="139" t="s">
        <v>1</v>
      </c>
      <c r="N396" s="140" t="s">
        <v>43</v>
      </c>
      <c r="P396" s="141">
        <f>O396*H396</f>
        <v>0</v>
      </c>
      <c r="Q396" s="141">
        <v>0</v>
      </c>
      <c r="R396" s="141">
        <f>Q396*H396</f>
        <v>0</v>
      </c>
      <c r="S396" s="141">
        <v>0</v>
      </c>
      <c r="T396" s="142">
        <f>S396*H396</f>
        <v>0</v>
      </c>
      <c r="AR396" s="143" t="s">
        <v>269</v>
      </c>
      <c r="AT396" s="143" t="s">
        <v>156</v>
      </c>
      <c r="AU396" s="143" t="s">
        <v>99</v>
      </c>
      <c r="AY396" s="17" t="s">
        <v>154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99</v>
      </c>
      <c r="BK396" s="144">
        <f>ROUND(I396*H396,2)</f>
        <v>0</v>
      </c>
      <c r="BL396" s="17" t="s">
        <v>269</v>
      </c>
      <c r="BM396" s="143" t="s">
        <v>1913</v>
      </c>
    </row>
    <row r="397" spans="2:65" s="1" customFormat="1" ht="24.15" customHeight="1">
      <c r="B397" s="32"/>
      <c r="C397" s="160" t="s">
        <v>803</v>
      </c>
      <c r="D397" s="160" t="s">
        <v>270</v>
      </c>
      <c r="E397" s="161" t="s">
        <v>838</v>
      </c>
      <c r="F397" s="162" t="s">
        <v>839</v>
      </c>
      <c r="G397" s="163" t="s">
        <v>169</v>
      </c>
      <c r="H397" s="164">
        <v>151.446</v>
      </c>
      <c r="I397" s="165"/>
      <c r="J397" s="166">
        <f>ROUND(I397*H397,2)</f>
        <v>0</v>
      </c>
      <c r="K397" s="162" t="s">
        <v>160</v>
      </c>
      <c r="L397" s="167"/>
      <c r="M397" s="168" t="s">
        <v>1</v>
      </c>
      <c r="N397" s="169" t="s">
        <v>43</v>
      </c>
      <c r="P397" s="141">
        <f>O397*H397</f>
        <v>0</v>
      </c>
      <c r="Q397" s="141">
        <v>5.0000000000000001E-4</v>
      </c>
      <c r="R397" s="141">
        <f>Q397*H397</f>
        <v>7.5722999999999999E-2</v>
      </c>
      <c r="S397" s="141">
        <v>0</v>
      </c>
      <c r="T397" s="142">
        <f>S397*H397</f>
        <v>0</v>
      </c>
      <c r="AR397" s="143" t="s">
        <v>355</v>
      </c>
      <c r="AT397" s="143" t="s">
        <v>270</v>
      </c>
      <c r="AU397" s="143" t="s">
        <v>99</v>
      </c>
      <c r="AY397" s="17" t="s">
        <v>154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99</v>
      </c>
      <c r="BK397" s="144">
        <f>ROUND(I397*H397,2)</f>
        <v>0</v>
      </c>
      <c r="BL397" s="17" t="s">
        <v>269</v>
      </c>
      <c r="BM397" s="143" t="s">
        <v>1914</v>
      </c>
    </row>
    <row r="398" spans="2:65" s="12" customFormat="1">
      <c r="B398" s="145"/>
      <c r="D398" s="146" t="s">
        <v>175</v>
      </c>
      <c r="E398" s="147" t="s">
        <v>1</v>
      </c>
      <c r="F398" s="148" t="s">
        <v>1908</v>
      </c>
      <c r="H398" s="149">
        <v>151.446</v>
      </c>
      <c r="I398" s="150"/>
      <c r="L398" s="145"/>
      <c r="M398" s="151"/>
      <c r="T398" s="152"/>
      <c r="AT398" s="147" t="s">
        <v>175</v>
      </c>
      <c r="AU398" s="147" t="s">
        <v>99</v>
      </c>
      <c r="AV398" s="12" t="s">
        <v>99</v>
      </c>
      <c r="AW398" s="12" t="s">
        <v>32</v>
      </c>
      <c r="AX398" s="12" t="s">
        <v>85</v>
      </c>
      <c r="AY398" s="147" t="s">
        <v>154</v>
      </c>
    </row>
    <row r="399" spans="2:65" s="1" customFormat="1" ht="24.15" customHeight="1">
      <c r="B399" s="32"/>
      <c r="C399" s="132" t="s">
        <v>811</v>
      </c>
      <c r="D399" s="132" t="s">
        <v>156</v>
      </c>
      <c r="E399" s="133" t="s">
        <v>843</v>
      </c>
      <c r="F399" s="134" t="s">
        <v>844</v>
      </c>
      <c r="G399" s="135" t="s">
        <v>169</v>
      </c>
      <c r="H399" s="136">
        <v>129.941</v>
      </c>
      <c r="I399" s="137"/>
      <c r="J399" s="138">
        <f>ROUND(I399*H399,2)</f>
        <v>0</v>
      </c>
      <c r="K399" s="134" t="s">
        <v>160</v>
      </c>
      <c r="L399" s="32"/>
      <c r="M399" s="139" t="s">
        <v>1</v>
      </c>
      <c r="N399" s="140" t="s">
        <v>43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269</v>
      </c>
      <c r="AT399" s="143" t="s">
        <v>156</v>
      </c>
      <c r="AU399" s="143" t="s">
        <v>99</v>
      </c>
      <c r="AY399" s="17" t="s">
        <v>154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99</v>
      </c>
      <c r="BK399" s="144">
        <f>ROUND(I399*H399,2)</f>
        <v>0</v>
      </c>
      <c r="BL399" s="17" t="s">
        <v>269</v>
      </c>
      <c r="BM399" s="143" t="s">
        <v>1915</v>
      </c>
    </row>
    <row r="400" spans="2:65" s="1" customFormat="1" ht="16.5" customHeight="1">
      <c r="B400" s="32"/>
      <c r="C400" s="160" t="s">
        <v>815</v>
      </c>
      <c r="D400" s="160" t="s">
        <v>270</v>
      </c>
      <c r="E400" s="161" t="s">
        <v>847</v>
      </c>
      <c r="F400" s="162" t="s">
        <v>848</v>
      </c>
      <c r="G400" s="163" t="s">
        <v>225</v>
      </c>
      <c r="H400" s="164">
        <v>10.72</v>
      </c>
      <c r="I400" s="165"/>
      <c r="J400" s="166">
        <f>ROUND(I400*H400,2)</f>
        <v>0</v>
      </c>
      <c r="K400" s="162" t="s">
        <v>160</v>
      </c>
      <c r="L400" s="167"/>
      <c r="M400" s="168" t="s">
        <v>1</v>
      </c>
      <c r="N400" s="169" t="s">
        <v>43</v>
      </c>
      <c r="P400" s="141">
        <f>O400*H400</f>
        <v>0</v>
      </c>
      <c r="Q400" s="141">
        <v>1</v>
      </c>
      <c r="R400" s="141">
        <f>Q400*H400</f>
        <v>10.72</v>
      </c>
      <c r="S400" s="141">
        <v>0</v>
      </c>
      <c r="T400" s="142">
        <f>S400*H400</f>
        <v>0</v>
      </c>
      <c r="AR400" s="143" t="s">
        <v>355</v>
      </c>
      <c r="AT400" s="143" t="s">
        <v>270</v>
      </c>
      <c r="AU400" s="143" t="s">
        <v>99</v>
      </c>
      <c r="AY400" s="17" t="s">
        <v>154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99</v>
      </c>
      <c r="BK400" s="144">
        <f>ROUND(I400*H400,2)</f>
        <v>0</v>
      </c>
      <c r="BL400" s="17" t="s">
        <v>269</v>
      </c>
      <c r="BM400" s="143" t="s">
        <v>1916</v>
      </c>
    </row>
    <row r="401" spans="2:65" s="12" customFormat="1">
      <c r="B401" s="145"/>
      <c r="D401" s="146" t="s">
        <v>175</v>
      </c>
      <c r="E401" s="147" t="s">
        <v>1</v>
      </c>
      <c r="F401" s="148" t="s">
        <v>1917</v>
      </c>
      <c r="H401" s="149">
        <v>10.72</v>
      </c>
      <c r="I401" s="150"/>
      <c r="L401" s="145"/>
      <c r="M401" s="151"/>
      <c r="T401" s="152"/>
      <c r="AT401" s="147" t="s">
        <v>175</v>
      </c>
      <c r="AU401" s="147" t="s">
        <v>99</v>
      </c>
      <c r="AV401" s="12" t="s">
        <v>99</v>
      </c>
      <c r="AW401" s="12" t="s">
        <v>32</v>
      </c>
      <c r="AX401" s="12" t="s">
        <v>85</v>
      </c>
      <c r="AY401" s="147" t="s">
        <v>154</v>
      </c>
    </row>
    <row r="402" spans="2:65" s="1" customFormat="1" ht="24.15" customHeight="1">
      <c r="B402" s="32"/>
      <c r="C402" s="132" t="s">
        <v>833</v>
      </c>
      <c r="D402" s="132" t="s">
        <v>156</v>
      </c>
      <c r="E402" s="133" t="s">
        <v>852</v>
      </c>
      <c r="F402" s="134" t="s">
        <v>853</v>
      </c>
      <c r="G402" s="135" t="s">
        <v>169</v>
      </c>
      <c r="H402" s="136">
        <v>1299.4079999999999</v>
      </c>
      <c r="I402" s="137"/>
      <c r="J402" s="138">
        <f>ROUND(I402*H402,2)</f>
        <v>0</v>
      </c>
      <c r="K402" s="134" t="s">
        <v>160</v>
      </c>
      <c r="L402" s="32"/>
      <c r="M402" s="139" t="s">
        <v>1</v>
      </c>
      <c r="N402" s="140" t="s">
        <v>43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269</v>
      </c>
      <c r="AT402" s="143" t="s">
        <v>156</v>
      </c>
      <c r="AU402" s="143" t="s">
        <v>99</v>
      </c>
      <c r="AY402" s="17" t="s">
        <v>154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99</v>
      </c>
      <c r="BK402" s="144">
        <f>ROUND(I402*H402,2)</f>
        <v>0</v>
      </c>
      <c r="BL402" s="17" t="s">
        <v>269</v>
      </c>
      <c r="BM402" s="143" t="s">
        <v>1918</v>
      </c>
    </row>
    <row r="403" spans="2:65" s="1" customFormat="1" ht="16.5" customHeight="1">
      <c r="B403" s="32"/>
      <c r="C403" s="160" t="s">
        <v>837</v>
      </c>
      <c r="D403" s="160" t="s">
        <v>270</v>
      </c>
      <c r="E403" s="161" t="s">
        <v>847</v>
      </c>
      <c r="F403" s="162" t="s">
        <v>848</v>
      </c>
      <c r="G403" s="163" t="s">
        <v>225</v>
      </c>
      <c r="H403" s="164">
        <v>21.44</v>
      </c>
      <c r="I403" s="165"/>
      <c r="J403" s="166">
        <f>ROUND(I403*H403,2)</f>
        <v>0</v>
      </c>
      <c r="K403" s="162" t="s">
        <v>160</v>
      </c>
      <c r="L403" s="167"/>
      <c r="M403" s="168" t="s">
        <v>1</v>
      </c>
      <c r="N403" s="169" t="s">
        <v>43</v>
      </c>
      <c r="P403" s="141">
        <f>O403*H403</f>
        <v>0</v>
      </c>
      <c r="Q403" s="141">
        <v>1</v>
      </c>
      <c r="R403" s="141">
        <f>Q403*H403</f>
        <v>21.44</v>
      </c>
      <c r="S403" s="141">
        <v>0</v>
      </c>
      <c r="T403" s="142">
        <f>S403*H403</f>
        <v>0</v>
      </c>
      <c r="AR403" s="143" t="s">
        <v>355</v>
      </c>
      <c r="AT403" s="143" t="s">
        <v>270</v>
      </c>
      <c r="AU403" s="143" t="s">
        <v>99</v>
      </c>
      <c r="AY403" s="17" t="s">
        <v>154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99</v>
      </c>
      <c r="BK403" s="144">
        <f>ROUND(I403*H403,2)</f>
        <v>0</v>
      </c>
      <c r="BL403" s="17" t="s">
        <v>269</v>
      </c>
      <c r="BM403" s="143" t="s">
        <v>1919</v>
      </c>
    </row>
    <row r="404" spans="2:65" s="12" customFormat="1">
      <c r="B404" s="145"/>
      <c r="D404" s="146" t="s">
        <v>175</v>
      </c>
      <c r="E404" s="147" t="s">
        <v>1</v>
      </c>
      <c r="F404" s="148" t="s">
        <v>1920</v>
      </c>
      <c r="H404" s="149">
        <v>21.44</v>
      </c>
      <c r="I404" s="150"/>
      <c r="L404" s="145"/>
      <c r="M404" s="151"/>
      <c r="T404" s="152"/>
      <c r="AT404" s="147" t="s">
        <v>175</v>
      </c>
      <c r="AU404" s="147" t="s">
        <v>99</v>
      </c>
      <c r="AV404" s="12" t="s">
        <v>99</v>
      </c>
      <c r="AW404" s="12" t="s">
        <v>32</v>
      </c>
      <c r="AX404" s="12" t="s">
        <v>85</v>
      </c>
      <c r="AY404" s="147" t="s">
        <v>154</v>
      </c>
    </row>
    <row r="405" spans="2:65" s="1" customFormat="1" ht="24.15" customHeight="1">
      <c r="B405" s="32"/>
      <c r="C405" s="132" t="s">
        <v>1046</v>
      </c>
      <c r="D405" s="132" t="s">
        <v>156</v>
      </c>
      <c r="E405" s="133" t="s">
        <v>859</v>
      </c>
      <c r="F405" s="134" t="s">
        <v>860</v>
      </c>
      <c r="G405" s="135" t="s">
        <v>169</v>
      </c>
      <c r="H405" s="136">
        <v>689.47799999999995</v>
      </c>
      <c r="I405" s="137"/>
      <c r="J405" s="138">
        <f>ROUND(I405*H405,2)</f>
        <v>0</v>
      </c>
      <c r="K405" s="134" t="s">
        <v>160</v>
      </c>
      <c r="L405" s="32"/>
      <c r="M405" s="139" t="s">
        <v>1</v>
      </c>
      <c r="N405" s="140" t="s">
        <v>43</v>
      </c>
      <c r="P405" s="141">
        <f>O405*H405</f>
        <v>0</v>
      </c>
      <c r="Q405" s="141">
        <v>0</v>
      </c>
      <c r="R405" s="141">
        <f>Q405*H405</f>
        <v>0</v>
      </c>
      <c r="S405" s="141">
        <v>0</v>
      </c>
      <c r="T405" s="142">
        <f>S405*H405</f>
        <v>0</v>
      </c>
      <c r="AR405" s="143" t="s">
        <v>269</v>
      </c>
      <c r="AT405" s="143" t="s">
        <v>156</v>
      </c>
      <c r="AU405" s="143" t="s">
        <v>99</v>
      </c>
      <c r="AY405" s="17" t="s">
        <v>154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7" t="s">
        <v>99</v>
      </c>
      <c r="BK405" s="144">
        <f>ROUND(I405*H405,2)</f>
        <v>0</v>
      </c>
      <c r="BL405" s="17" t="s">
        <v>269</v>
      </c>
      <c r="BM405" s="143" t="s">
        <v>1921</v>
      </c>
    </row>
    <row r="406" spans="2:65" s="1" customFormat="1" ht="55.5" customHeight="1">
      <c r="B406" s="32"/>
      <c r="C406" s="160" t="s">
        <v>1051</v>
      </c>
      <c r="D406" s="160" t="s">
        <v>270</v>
      </c>
      <c r="E406" s="161" t="s">
        <v>863</v>
      </c>
      <c r="F406" s="162" t="s">
        <v>864</v>
      </c>
      <c r="G406" s="163" t="s">
        <v>169</v>
      </c>
      <c r="H406" s="164">
        <v>792.9</v>
      </c>
      <c r="I406" s="165"/>
      <c r="J406" s="166">
        <f>ROUND(I406*H406,2)</f>
        <v>0</v>
      </c>
      <c r="K406" s="162" t="s">
        <v>160</v>
      </c>
      <c r="L406" s="167"/>
      <c r="M406" s="168" t="s">
        <v>1</v>
      </c>
      <c r="N406" s="169" t="s">
        <v>43</v>
      </c>
      <c r="P406" s="141">
        <f>O406*H406</f>
        <v>0</v>
      </c>
      <c r="Q406" s="141">
        <v>2.3E-3</v>
      </c>
      <c r="R406" s="141">
        <f>Q406*H406</f>
        <v>1.8236699999999999</v>
      </c>
      <c r="S406" s="141">
        <v>0</v>
      </c>
      <c r="T406" s="142">
        <f>S406*H406</f>
        <v>0</v>
      </c>
      <c r="AR406" s="143" t="s">
        <v>355</v>
      </c>
      <c r="AT406" s="143" t="s">
        <v>270</v>
      </c>
      <c r="AU406" s="143" t="s">
        <v>99</v>
      </c>
      <c r="AY406" s="17" t="s">
        <v>154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99</v>
      </c>
      <c r="BK406" s="144">
        <f>ROUND(I406*H406,2)</f>
        <v>0</v>
      </c>
      <c r="BL406" s="17" t="s">
        <v>269</v>
      </c>
      <c r="BM406" s="143" t="s">
        <v>1922</v>
      </c>
    </row>
    <row r="407" spans="2:65" s="12" customFormat="1">
      <c r="B407" s="145"/>
      <c r="D407" s="146" t="s">
        <v>175</v>
      </c>
      <c r="F407" s="148" t="s">
        <v>1923</v>
      </c>
      <c r="H407" s="149">
        <v>792.9</v>
      </c>
      <c r="I407" s="150"/>
      <c r="L407" s="145"/>
      <c r="M407" s="151"/>
      <c r="T407" s="152"/>
      <c r="AT407" s="147" t="s">
        <v>175</v>
      </c>
      <c r="AU407" s="147" t="s">
        <v>99</v>
      </c>
      <c r="AV407" s="12" t="s">
        <v>99</v>
      </c>
      <c r="AW407" s="12" t="s">
        <v>4</v>
      </c>
      <c r="AX407" s="12" t="s">
        <v>85</v>
      </c>
      <c r="AY407" s="147" t="s">
        <v>154</v>
      </c>
    </row>
    <row r="408" spans="2:65" s="1" customFormat="1" ht="24.15" customHeight="1">
      <c r="B408" s="32"/>
      <c r="C408" s="132" t="s">
        <v>1538</v>
      </c>
      <c r="D408" s="132" t="s">
        <v>156</v>
      </c>
      <c r="E408" s="133" t="s">
        <v>868</v>
      </c>
      <c r="F408" s="134" t="s">
        <v>869</v>
      </c>
      <c r="G408" s="135" t="s">
        <v>169</v>
      </c>
      <c r="H408" s="136">
        <v>38.700000000000003</v>
      </c>
      <c r="I408" s="137"/>
      <c r="J408" s="138">
        <f>ROUND(I408*H408,2)</f>
        <v>0</v>
      </c>
      <c r="K408" s="134" t="s">
        <v>160</v>
      </c>
      <c r="L408" s="32"/>
      <c r="M408" s="139" t="s">
        <v>1</v>
      </c>
      <c r="N408" s="140" t="s">
        <v>43</v>
      </c>
      <c r="P408" s="141">
        <f>O408*H408</f>
        <v>0</v>
      </c>
      <c r="Q408" s="141">
        <v>0</v>
      </c>
      <c r="R408" s="141">
        <f>Q408*H408</f>
        <v>0</v>
      </c>
      <c r="S408" s="141">
        <v>0</v>
      </c>
      <c r="T408" s="142">
        <f>S408*H408</f>
        <v>0</v>
      </c>
      <c r="AR408" s="143" t="s">
        <v>269</v>
      </c>
      <c r="AT408" s="143" t="s">
        <v>156</v>
      </c>
      <c r="AU408" s="143" t="s">
        <v>99</v>
      </c>
      <c r="AY408" s="17" t="s">
        <v>154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7" t="s">
        <v>99</v>
      </c>
      <c r="BK408" s="144">
        <f>ROUND(I408*H408,2)</f>
        <v>0</v>
      </c>
      <c r="BL408" s="17" t="s">
        <v>269</v>
      </c>
      <c r="BM408" s="143" t="s">
        <v>1924</v>
      </c>
    </row>
    <row r="409" spans="2:65" s="1" customFormat="1" ht="16.5" customHeight="1">
      <c r="B409" s="32"/>
      <c r="C409" s="160" t="s">
        <v>1641</v>
      </c>
      <c r="D409" s="160" t="s">
        <v>270</v>
      </c>
      <c r="E409" s="161" t="s">
        <v>721</v>
      </c>
      <c r="F409" s="162" t="s">
        <v>722</v>
      </c>
      <c r="G409" s="163" t="s">
        <v>225</v>
      </c>
      <c r="H409" s="164">
        <v>1.4E-2</v>
      </c>
      <c r="I409" s="165"/>
      <c r="J409" s="166">
        <f>ROUND(I409*H409,2)</f>
        <v>0</v>
      </c>
      <c r="K409" s="162" t="s">
        <v>1</v>
      </c>
      <c r="L409" s="167"/>
      <c r="M409" s="168" t="s">
        <v>1</v>
      </c>
      <c r="N409" s="169" t="s">
        <v>43</v>
      </c>
      <c r="P409" s="141">
        <f>O409*H409</f>
        <v>0</v>
      </c>
      <c r="Q409" s="141">
        <v>1</v>
      </c>
      <c r="R409" s="141">
        <f>Q409*H409</f>
        <v>1.4E-2</v>
      </c>
      <c r="S409" s="141">
        <v>0</v>
      </c>
      <c r="T409" s="142">
        <f>S409*H409</f>
        <v>0</v>
      </c>
      <c r="AR409" s="143" t="s">
        <v>355</v>
      </c>
      <c r="AT409" s="143" t="s">
        <v>270</v>
      </c>
      <c r="AU409" s="143" t="s">
        <v>99</v>
      </c>
      <c r="AY409" s="17" t="s">
        <v>154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99</v>
      </c>
      <c r="BK409" s="144">
        <f>ROUND(I409*H409,2)</f>
        <v>0</v>
      </c>
      <c r="BL409" s="17" t="s">
        <v>269</v>
      </c>
      <c r="BM409" s="143" t="s">
        <v>1925</v>
      </c>
    </row>
    <row r="410" spans="2:65" s="12" customFormat="1">
      <c r="B410" s="145"/>
      <c r="D410" s="146" t="s">
        <v>175</v>
      </c>
      <c r="F410" s="148" t="s">
        <v>1926</v>
      </c>
      <c r="H410" s="149">
        <v>1.4E-2</v>
      </c>
      <c r="I410" s="150"/>
      <c r="L410" s="145"/>
      <c r="M410" s="151"/>
      <c r="T410" s="152"/>
      <c r="AT410" s="147" t="s">
        <v>175</v>
      </c>
      <c r="AU410" s="147" t="s">
        <v>99</v>
      </c>
      <c r="AV410" s="12" t="s">
        <v>99</v>
      </c>
      <c r="AW410" s="12" t="s">
        <v>4</v>
      </c>
      <c r="AX410" s="12" t="s">
        <v>85</v>
      </c>
      <c r="AY410" s="147" t="s">
        <v>154</v>
      </c>
    </row>
    <row r="411" spans="2:65" s="1" customFormat="1" ht="24.15" customHeight="1">
      <c r="B411" s="32"/>
      <c r="C411" s="132" t="s">
        <v>1671</v>
      </c>
      <c r="D411" s="132" t="s">
        <v>156</v>
      </c>
      <c r="E411" s="133" t="s">
        <v>875</v>
      </c>
      <c r="F411" s="134" t="s">
        <v>876</v>
      </c>
      <c r="G411" s="135" t="s">
        <v>169</v>
      </c>
      <c r="H411" s="136">
        <v>38.700000000000003</v>
      </c>
      <c r="I411" s="137"/>
      <c r="J411" s="138">
        <f>ROUND(I411*H411,2)</f>
        <v>0</v>
      </c>
      <c r="K411" s="134" t="s">
        <v>160</v>
      </c>
      <c r="L411" s="32"/>
      <c r="M411" s="139" t="s">
        <v>1</v>
      </c>
      <c r="N411" s="140" t="s">
        <v>43</v>
      </c>
      <c r="P411" s="141">
        <f>O411*H411</f>
        <v>0</v>
      </c>
      <c r="Q411" s="141">
        <v>9.3999999999999997E-4</v>
      </c>
      <c r="R411" s="141">
        <f>Q411*H411</f>
        <v>3.6378000000000001E-2</v>
      </c>
      <c r="S411" s="141">
        <v>0</v>
      </c>
      <c r="T411" s="142">
        <f>S411*H411</f>
        <v>0</v>
      </c>
      <c r="AR411" s="143" t="s">
        <v>269</v>
      </c>
      <c r="AT411" s="143" t="s">
        <v>156</v>
      </c>
      <c r="AU411" s="143" t="s">
        <v>99</v>
      </c>
      <c r="AY411" s="17" t="s">
        <v>154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7" t="s">
        <v>99</v>
      </c>
      <c r="BK411" s="144">
        <f>ROUND(I411*H411,2)</f>
        <v>0</v>
      </c>
      <c r="BL411" s="17" t="s">
        <v>269</v>
      </c>
      <c r="BM411" s="143" t="s">
        <v>1927</v>
      </c>
    </row>
    <row r="412" spans="2:65" s="1" customFormat="1" ht="44.25" customHeight="1">
      <c r="B412" s="32"/>
      <c r="C412" s="160" t="s">
        <v>1667</v>
      </c>
      <c r="D412" s="160" t="s">
        <v>270</v>
      </c>
      <c r="E412" s="161" t="s">
        <v>743</v>
      </c>
      <c r="F412" s="162" t="s">
        <v>744</v>
      </c>
      <c r="G412" s="163" t="s">
        <v>169</v>
      </c>
      <c r="H412" s="164">
        <v>46.44</v>
      </c>
      <c r="I412" s="165"/>
      <c r="J412" s="166">
        <f>ROUND(I412*H412,2)</f>
        <v>0</v>
      </c>
      <c r="K412" s="162" t="s">
        <v>1</v>
      </c>
      <c r="L412" s="167"/>
      <c r="M412" s="168" t="s">
        <v>1</v>
      </c>
      <c r="N412" s="169" t="s">
        <v>43</v>
      </c>
      <c r="P412" s="141">
        <f>O412*H412</f>
        <v>0</v>
      </c>
      <c r="Q412" s="141">
        <v>5.4000000000000003E-3</v>
      </c>
      <c r="R412" s="141">
        <f>Q412*H412</f>
        <v>0.250776</v>
      </c>
      <c r="S412" s="141">
        <v>0</v>
      </c>
      <c r="T412" s="142">
        <f>S412*H412</f>
        <v>0</v>
      </c>
      <c r="AR412" s="143" t="s">
        <v>355</v>
      </c>
      <c r="AT412" s="143" t="s">
        <v>270</v>
      </c>
      <c r="AU412" s="143" t="s">
        <v>99</v>
      </c>
      <c r="AY412" s="17" t="s">
        <v>154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99</v>
      </c>
      <c r="BK412" s="144">
        <f>ROUND(I412*H412,2)</f>
        <v>0</v>
      </c>
      <c r="BL412" s="17" t="s">
        <v>269</v>
      </c>
      <c r="BM412" s="143" t="s">
        <v>1928</v>
      </c>
    </row>
    <row r="413" spans="2:65" s="12" customFormat="1">
      <c r="B413" s="145"/>
      <c r="D413" s="146" t="s">
        <v>175</v>
      </c>
      <c r="F413" s="148" t="s">
        <v>1929</v>
      </c>
      <c r="H413" s="149">
        <v>46.44</v>
      </c>
      <c r="I413" s="150"/>
      <c r="L413" s="145"/>
      <c r="M413" s="151"/>
      <c r="T413" s="152"/>
      <c r="AT413" s="147" t="s">
        <v>175</v>
      </c>
      <c r="AU413" s="147" t="s">
        <v>99</v>
      </c>
      <c r="AV413" s="12" t="s">
        <v>99</v>
      </c>
      <c r="AW413" s="12" t="s">
        <v>4</v>
      </c>
      <c r="AX413" s="12" t="s">
        <v>85</v>
      </c>
      <c r="AY413" s="147" t="s">
        <v>154</v>
      </c>
    </row>
    <row r="414" spans="2:65" s="1" customFormat="1" ht="24.15" customHeight="1">
      <c r="B414" s="32"/>
      <c r="C414" s="132" t="s">
        <v>1390</v>
      </c>
      <c r="D414" s="132" t="s">
        <v>156</v>
      </c>
      <c r="E414" s="133" t="s">
        <v>882</v>
      </c>
      <c r="F414" s="134" t="s">
        <v>883</v>
      </c>
      <c r="G414" s="135" t="s">
        <v>169</v>
      </c>
      <c r="H414" s="136">
        <v>38.700000000000003</v>
      </c>
      <c r="I414" s="137"/>
      <c r="J414" s="138">
        <f>ROUND(I414*H414,2)</f>
        <v>0</v>
      </c>
      <c r="K414" s="134" t="s">
        <v>160</v>
      </c>
      <c r="L414" s="32"/>
      <c r="M414" s="139" t="s">
        <v>1</v>
      </c>
      <c r="N414" s="140" t="s">
        <v>43</v>
      </c>
      <c r="P414" s="141">
        <f>O414*H414</f>
        <v>0</v>
      </c>
      <c r="Q414" s="141">
        <v>7.6999999999999996E-4</v>
      </c>
      <c r="R414" s="141">
        <f>Q414*H414</f>
        <v>2.9798999999999999E-2</v>
      </c>
      <c r="S414" s="141">
        <v>0</v>
      </c>
      <c r="T414" s="142">
        <f>S414*H414</f>
        <v>0</v>
      </c>
      <c r="AR414" s="143" t="s">
        <v>269</v>
      </c>
      <c r="AT414" s="143" t="s">
        <v>156</v>
      </c>
      <c r="AU414" s="143" t="s">
        <v>99</v>
      </c>
      <c r="AY414" s="17" t="s">
        <v>154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7" t="s">
        <v>99</v>
      </c>
      <c r="BK414" s="144">
        <f>ROUND(I414*H414,2)</f>
        <v>0</v>
      </c>
      <c r="BL414" s="17" t="s">
        <v>269</v>
      </c>
      <c r="BM414" s="143" t="s">
        <v>1930</v>
      </c>
    </row>
    <row r="415" spans="2:65" s="1" customFormat="1" ht="33" customHeight="1">
      <c r="B415" s="32"/>
      <c r="C415" s="160" t="s">
        <v>765</v>
      </c>
      <c r="D415" s="160" t="s">
        <v>270</v>
      </c>
      <c r="E415" s="161" t="s">
        <v>816</v>
      </c>
      <c r="F415" s="162" t="s">
        <v>817</v>
      </c>
      <c r="G415" s="163" t="s">
        <v>169</v>
      </c>
      <c r="H415" s="164">
        <v>46.44</v>
      </c>
      <c r="I415" s="165"/>
      <c r="J415" s="166">
        <f>ROUND(I415*H415,2)</f>
        <v>0</v>
      </c>
      <c r="K415" s="162" t="s">
        <v>1</v>
      </c>
      <c r="L415" s="167"/>
      <c r="M415" s="168" t="s">
        <v>1</v>
      </c>
      <c r="N415" s="169" t="s">
        <v>43</v>
      </c>
      <c r="P415" s="141">
        <f>O415*H415</f>
        <v>0</v>
      </c>
      <c r="Q415" s="141">
        <v>1.9E-3</v>
      </c>
      <c r="R415" s="141">
        <f>Q415*H415</f>
        <v>8.8235999999999995E-2</v>
      </c>
      <c r="S415" s="141">
        <v>0</v>
      </c>
      <c r="T415" s="142">
        <f>S415*H415</f>
        <v>0</v>
      </c>
      <c r="AR415" s="143" t="s">
        <v>355</v>
      </c>
      <c r="AT415" s="143" t="s">
        <v>270</v>
      </c>
      <c r="AU415" s="143" t="s">
        <v>99</v>
      </c>
      <c r="AY415" s="17" t="s">
        <v>154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99</v>
      </c>
      <c r="BK415" s="144">
        <f>ROUND(I415*H415,2)</f>
        <v>0</v>
      </c>
      <c r="BL415" s="17" t="s">
        <v>269</v>
      </c>
      <c r="BM415" s="143" t="s">
        <v>1931</v>
      </c>
    </row>
    <row r="416" spans="2:65" s="12" customFormat="1">
      <c r="B416" s="145"/>
      <c r="D416" s="146" t="s">
        <v>175</v>
      </c>
      <c r="F416" s="148" t="s">
        <v>1929</v>
      </c>
      <c r="H416" s="149">
        <v>46.44</v>
      </c>
      <c r="I416" s="150"/>
      <c r="L416" s="145"/>
      <c r="M416" s="151"/>
      <c r="T416" s="152"/>
      <c r="AT416" s="147" t="s">
        <v>175</v>
      </c>
      <c r="AU416" s="147" t="s">
        <v>99</v>
      </c>
      <c r="AV416" s="12" t="s">
        <v>99</v>
      </c>
      <c r="AW416" s="12" t="s">
        <v>4</v>
      </c>
      <c r="AX416" s="12" t="s">
        <v>85</v>
      </c>
      <c r="AY416" s="147" t="s">
        <v>154</v>
      </c>
    </row>
    <row r="417" spans="2:65" s="1" customFormat="1" ht="24.15" customHeight="1">
      <c r="B417" s="32"/>
      <c r="C417" s="132" t="s">
        <v>842</v>
      </c>
      <c r="D417" s="132" t="s">
        <v>156</v>
      </c>
      <c r="E417" s="133" t="s">
        <v>888</v>
      </c>
      <c r="F417" s="134" t="s">
        <v>889</v>
      </c>
      <c r="G417" s="135" t="s">
        <v>788</v>
      </c>
      <c r="H417" s="179"/>
      <c r="I417" s="137"/>
      <c r="J417" s="138">
        <f>ROUND(I417*H417,2)</f>
        <v>0</v>
      </c>
      <c r="K417" s="134" t="s">
        <v>160</v>
      </c>
      <c r="L417" s="32"/>
      <c r="M417" s="139" t="s">
        <v>1</v>
      </c>
      <c r="N417" s="140" t="s">
        <v>43</v>
      </c>
      <c r="P417" s="141">
        <f>O417*H417</f>
        <v>0</v>
      </c>
      <c r="Q417" s="141">
        <v>0</v>
      </c>
      <c r="R417" s="141">
        <f>Q417*H417</f>
        <v>0</v>
      </c>
      <c r="S417" s="141">
        <v>0</v>
      </c>
      <c r="T417" s="142">
        <f>S417*H417</f>
        <v>0</v>
      </c>
      <c r="AR417" s="143" t="s">
        <v>269</v>
      </c>
      <c r="AT417" s="143" t="s">
        <v>156</v>
      </c>
      <c r="AU417" s="143" t="s">
        <v>99</v>
      </c>
      <c r="AY417" s="17" t="s">
        <v>154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99</v>
      </c>
      <c r="BK417" s="144">
        <f>ROUND(I417*H417,2)</f>
        <v>0</v>
      </c>
      <c r="BL417" s="17" t="s">
        <v>269</v>
      </c>
      <c r="BM417" s="143" t="s">
        <v>1932</v>
      </c>
    </row>
    <row r="418" spans="2:65" s="1" customFormat="1" ht="33" customHeight="1">
      <c r="B418" s="32"/>
      <c r="C418" s="160" t="s">
        <v>1386</v>
      </c>
      <c r="D418" s="160" t="s">
        <v>270</v>
      </c>
      <c r="E418" s="161" t="s">
        <v>816</v>
      </c>
      <c r="F418" s="162" t="s">
        <v>817</v>
      </c>
      <c r="G418" s="163" t="s">
        <v>169</v>
      </c>
      <c r="H418" s="164">
        <v>164.06700000000001</v>
      </c>
      <c r="I418" s="165"/>
      <c r="J418" s="166">
        <f>ROUND(I418*H418,2)</f>
        <v>0</v>
      </c>
      <c r="K418" s="162" t="s">
        <v>1</v>
      </c>
      <c r="L418" s="167"/>
      <c r="M418" s="168" t="s">
        <v>1</v>
      </c>
      <c r="N418" s="169" t="s">
        <v>43</v>
      </c>
      <c r="P418" s="141">
        <f>O418*H418</f>
        <v>0</v>
      </c>
      <c r="Q418" s="141">
        <v>1.9E-3</v>
      </c>
      <c r="R418" s="141">
        <f>Q418*H418</f>
        <v>0.31172730000000004</v>
      </c>
      <c r="S418" s="141">
        <v>0</v>
      </c>
      <c r="T418" s="142">
        <f>S418*H418</f>
        <v>0</v>
      </c>
      <c r="AR418" s="143" t="s">
        <v>355</v>
      </c>
      <c r="AT418" s="143" t="s">
        <v>270</v>
      </c>
      <c r="AU418" s="143" t="s">
        <v>99</v>
      </c>
      <c r="AY418" s="17" t="s">
        <v>154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99</v>
      </c>
      <c r="BK418" s="144">
        <f>ROUND(I418*H418,2)</f>
        <v>0</v>
      </c>
      <c r="BL418" s="17" t="s">
        <v>269</v>
      </c>
      <c r="BM418" s="143" t="s">
        <v>1933</v>
      </c>
    </row>
    <row r="419" spans="2:65" s="12" customFormat="1">
      <c r="B419" s="145"/>
      <c r="D419" s="146" t="s">
        <v>175</v>
      </c>
      <c r="E419" s="147" t="s">
        <v>1</v>
      </c>
      <c r="F419" s="148" t="s">
        <v>819</v>
      </c>
      <c r="H419" s="149">
        <v>164.06700000000001</v>
      </c>
      <c r="I419" s="150"/>
      <c r="L419" s="145"/>
      <c r="M419" s="151"/>
      <c r="T419" s="152"/>
      <c r="AT419" s="147" t="s">
        <v>175</v>
      </c>
      <c r="AU419" s="147" t="s">
        <v>99</v>
      </c>
      <c r="AV419" s="12" t="s">
        <v>99</v>
      </c>
      <c r="AW419" s="12" t="s">
        <v>32</v>
      </c>
      <c r="AX419" s="12" t="s">
        <v>85</v>
      </c>
      <c r="AY419" s="147" t="s">
        <v>154</v>
      </c>
    </row>
    <row r="420" spans="2:65" s="11" customFormat="1" ht="22.95" customHeight="1">
      <c r="B420" s="120"/>
      <c r="D420" s="121" t="s">
        <v>76</v>
      </c>
      <c r="E420" s="130" t="s">
        <v>891</v>
      </c>
      <c r="F420" s="130" t="s">
        <v>892</v>
      </c>
      <c r="I420" s="123"/>
      <c r="J420" s="131">
        <f>BK420</f>
        <v>0</v>
      </c>
      <c r="L420" s="120"/>
      <c r="M420" s="125"/>
      <c r="P420" s="126">
        <f>SUM(P421:P465)</f>
        <v>0</v>
      </c>
      <c r="R420" s="126">
        <f>SUM(R421:R465)</f>
        <v>36.841411280000003</v>
      </c>
      <c r="T420" s="127">
        <f>SUM(T421:T465)</f>
        <v>0</v>
      </c>
      <c r="AR420" s="121" t="s">
        <v>99</v>
      </c>
      <c r="AT420" s="128" t="s">
        <v>76</v>
      </c>
      <c r="AU420" s="128" t="s">
        <v>85</v>
      </c>
      <c r="AY420" s="121" t="s">
        <v>154</v>
      </c>
      <c r="BK420" s="129">
        <f>SUM(BK421:BK465)</f>
        <v>0</v>
      </c>
    </row>
    <row r="421" spans="2:65" s="1" customFormat="1" ht="24.15" customHeight="1">
      <c r="B421" s="32"/>
      <c r="C421" s="132" t="s">
        <v>846</v>
      </c>
      <c r="D421" s="132" t="s">
        <v>156</v>
      </c>
      <c r="E421" s="133" t="s">
        <v>894</v>
      </c>
      <c r="F421" s="134" t="s">
        <v>895</v>
      </c>
      <c r="G421" s="135" t="s">
        <v>169</v>
      </c>
      <c r="H421" s="136">
        <v>650.88</v>
      </c>
      <c r="I421" s="137"/>
      <c r="J421" s="138">
        <f>ROUND(I421*H421,2)</f>
        <v>0</v>
      </c>
      <c r="K421" s="134" t="s">
        <v>160</v>
      </c>
      <c r="L421" s="32"/>
      <c r="M421" s="139" t="s">
        <v>1</v>
      </c>
      <c r="N421" s="140" t="s">
        <v>43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161</v>
      </c>
      <c r="AT421" s="143" t="s">
        <v>156</v>
      </c>
      <c r="AU421" s="143" t="s">
        <v>99</v>
      </c>
      <c r="AY421" s="17" t="s">
        <v>154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99</v>
      </c>
      <c r="BK421" s="144">
        <f>ROUND(I421*H421,2)</f>
        <v>0</v>
      </c>
      <c r="BL421" s="17" t="s">
        <v>161</v>
      </c>
      <c r="BM421" s="143" t="s">
        <v>1934</v>
      </c>
    </row>
    <row r="422" spans="2:65" s="1" customFormat="1" ht="24.15" customHeight="1">
      <c r="B422" s="32"/>
      <c r="C422" s="160" t="s">
        <v>851</v>
      </c>
      <c r="D422" s="160" t="s">
        <v>270</v>
      </c>
      <c r="E422" s="161" t="s">
        <v>898</v>
      </c>
      <c r="F422" s="162" t="s">
        <v>899</v>
      </c>
      <c r="G422" s="163" t="s">
        <v>169</v>
      </c>
      <c r="H422" s="164">
        <v>663.89800000000002</v>
      </c>
      <c r="I422" s="165"/>
      <c r="J422" s="166">
        <f>ROUND(I422*H422,2)</f>
        <v>0</v>
      </c>
      <c r="K422" s="162" t="s">
        <v>160</v>
      </c>
      <c r="L422" s="167"/>
      <c r="M422" s="168" t="s">
        <v>1</v>
      </c>
      <c r="N422" s="169" t="s">
        <v>43</v>
      </c>
      <c r="P422" s="141">
        <f>O422*H422</f>
        <v>0</v>
      </c>
      <c r="Q422" s="141">
        <v>2.8999999999999998E-3</v>
      </c>
      <c r="R422" s="141">
        <f>Q422*H422</f>
        <v>1.9253042</v>
      </c>
      <c r="S422" s="141">
        <v>0</v>
      </c>
      <c r="T422" s="142">
        <f>S422*H422</f>
        <v>0</v>
      </c>
      <c r="AR422" s="143" t="s">
        <v>222</v>
      </c>
      <c r="AT422" s="143" t="s">
        <v>270</v>
      </c>
      <c r="AU422" s="143" t="s">
        <v>99</v>
      </c>
      <c r="AY422" s="17" t="s">
        <v>154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99</v>
      </c>
      <c r="BK422" s="144">
        <f>ROUND(I422*H422,2)</f>
        <v>0</v>
      </c>
      <c r="BL422" s="17" t="s">
        <v>161</v>
      </c>
      <c r="BM422" s="143" t="s">
        <v>1935</v>
      </c>
    </row>
    <row r="423" spans="2:65" s="12" customFormat="1">
      <c r="B423" s="145"/>
      <c r="D423" s="146" t="s">
        <v>175</v>
      </c>
      <c r="E423" s="147" t="s">
        <v>1</v>
      </c>
      <c r="F423" s="148" t="s">
        <v>1936</v>
      </c>
      <c r="H423" s="149">
        <v>663.89800000000002</v>
      </c>
      <c r="I423" s="150"/>
      <c r="L423" s="145"/>
      <c r="M423" s="151"/>
      <c r="T423" s="152"/>
      <c r="AT423" s="147" t="s">
        <v>175</v>
      </c>
      <c r="AU423" s="147" t="s">
        <v>99</v>
      </c>
      <c r="AV423" s="12" t="s">
        <v>99</v>
      </c>
      <c r="AW423" s="12" t="s">
        <v>32</v>
      </c>
      <c r="AX423" s="12" t="s">
        <v>85</v>
      </c>
      <c r="AY423" s="147" t="s">
        <v>154</v>
      </c>
    </row>
    <row r="424" spans="2:65" s="1" customFormat="1" ht="24.15" customHeight="1">
      <c r="B424" s="32"/>
      <c r="C424" s="160" t="s">
        <v>855</v>
      </c>
      <c r="D424" s="160" t="s">
        <v>270</v>
      </c>
      <c r="E424" s="161" t="s">
        <v>903</v>
      </c>
      <c r="F424" s="162" t="s">
        <v>904</v>
      </c>
      <c r="G424" s="163" t="s">
        <v>169</v>
      </c>
      <c r="H424" s="164">
        <v>663.89800000000002</v>
      </c>
      <c r="I424" s="165"/>
      <c r="J424" s="166">
        <f>ROUND(I424*H424,2)</f>
        <v>0</v>
      </c>
      <c r="K424" s="162" t="s">
        <v>160</v>
      </c>
      <c r="L424" s="167"/>
      <c r="M424" s="168" t="s">
        <v>1</v>
      </c>
      <c r="N424" s="169" t="s">
        <v>43</v>
      </c>
      <c r="P424" s="141">
        <f>O424*H424</f>
        <v>0</v>
      </c>
      <c r="Q424" s="141">
        <v>4.4999999999999997E-3</v>
      </c>
      <c r="R424" s="141">
        <f>Q424*H424</f>
        <v>2.9875409999999998</v>
      </c>
      <c r="S424" s="141">
        <v>0</v>
      </c>
      <c r="T424" s="142">
        <f>S424*H424</f>
        <v>0</v>
      </c>
      <c r="AR424" s="143" t="s">
        <v>222</v>
      </c>
      <c r="AT424" s="143" t="s">
        <v>270</v>
      </c>
      <c r="AU424" s="143" t="s">
        <v>99</v>
      </c>
      <c r="AY424" s="17" t="s">
        <v>154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99</v>
      </c>
      <c r="BK424" s="144">
        <f>ROUND(I424*H424,2)</f>
        <v>0</v>
      </c>
      <c r="BL424" s="17" t="s">
        <v>161</v>
      </c>
      <c r="BM424" s="143" t="s">
        <v>1937</v>
      </c>
    </row>
    <row r="425" spans="2:65" s="12" customFormat="1">
      <c r="B425" s="145"/>
      <c r="D425" s="146" t="s">
        <v>175</v>
      </c>
      <c r="E425" s="147" t="s">
        <v>1</v>
      </c>
      <c r="F425" s="148" t="s">
        <v>1936</v>
      </c>
      <c r="H425" s="149">
        <v>663.89800000000002</v>
      </c>
      <c r="I425" s="150"/>
      <c r="L425" s="145"/>
      <c r="M425" s="151"/>
      <c r="T425" s="152"/>
      <c r="AT425" s="147" t="s">
        <v>175</v>
      </c>
      <c r="AU425" s="147" t="s">
        <v>99</v>
      </c>
      <c r="AV425" s="12" t="s">
        <v>99</v>
      </c>
      <c r="AW425" s="12" t="s">
        <v>32</v>
      </c>
      <c r="AX425" s="12" t="s">
        <v>85</v>
      </c>
      <c r="AY425" s="147" t="s">
        <v>154</v>
      </c>
    </row>
    <row r="426" spans="2:65" s="1" customFormat="1" ht="24.15" customHeight="1">
      <c r="B426" s="32"/>
      <c r="C426" s="132" t="s">
        <v>887</v>
      </c>
      <c r="D426" s="132" t="s">
        <v>156</v>
      </c>
      <c r="E426" s="133" t="s">
        <v>894</v>
      </c>
      <c r="F426" s="134" t="s">
        <v>895</v>
      </c>
      <c r="G426" s="135" t="s">
        <v>169</v>
      </c>
      <c r="H426" s="136">
        <v>394.416</v>
      </c>
      <c r="I426" s="137"/>
      <c r="J426" s="138">
        <f>ROUND(I426*H426,2)</f>
        <v>0</v>
      </c>
      <c r="K426" s="134" t="s">
        <v>160</v>
      </c>
      <c r="L426" s="32"/>
      <c r="M426" s="139" t="s">
        <v>1</v>
      </c>
      <c r="N426" s="140" t="s">
        <v>43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269</v>
      </c>
      <c r="AT426" s="143" t="s">
        <v>156</v>
      </c>
      <c r="AU426" s="143" t="s">
        <v>99</v>
      </c>
      <c r="AY426" s="17" t="s">
        <v>154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99</v>
      </c>
      <c r="BK426" s="144">
        <f>ROUND(I426*H426,2)</f>
        <v>0</v>
      </c>
      <c r="BL426" s="17" t="s">
        <v>269</v>
      </c>
      <c r="BM426" s="143" t="s">
        <v>1938</v>
      </c>
    </row>
    <row r="427" spans="2:65" s="1" customFormat="1" ht="24.15" customHeight="1">
      <c r="B427" s="32"/>
      <c r="C427" s="160" t="s">
        <v>893</v>
      </c>
      <c r="D427" s="160" t="s">
        <v>270</v>
      </c>
      <c r="E427" s="161" t="s">
        <v>909</v>
      </c>
      <c r="F427" s="162" t="s">
        <v>910</v>
      </c>
      <c r="G427" s="163" t="s">
        <v>169</v>
      </c>
      <c r="H427" s="164">
        <v>402.30399999999997</v>
      </c>
      <c r="I427" s="165"/>
      <c r="J427" s="166">
        <f>ROUND(I427*H427,2)</f>
        <v>0</v>
      </c>
      <c r="K427" s="162" t="s">
        <v>160</v>
      </c>
      <c r="L427" s="167"/>
      <c r="M427" s="168" t="s">
        <v>1</v>
      </c>
      <c r="N427" s="169" t="s">
        <v>43</v>
      </c>
      <c r="P427" s="141">
        <f>O427*H427</f>
        <v>0</v>
      </c>
      <c r="Q427" s="141">
        <v>2.5999999999999998E-4</v>
      </c>
      <c r="R427" s="141">
        <f>Q427*H427</f>
        <v>0.10459903999999999</v>
      </c>
      <c r="S427" s="141">
        <v>0</v>
      </c>
      <c r="T427" s="142">
        <f>S427*H427</f>
        <v>0</v>
      </c>
      <c r="AR427" s="143" t="s">
        <v>355</v>
      </c>
      <c r="AT427" s="143" t="s">
        <v>270</v>
      </c>
      <c r="AU427" s="143" t="s">
        <v>99</v>
      </c>
      <c r="AY427" s="17" t="s">
        <v>154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99</v>
      </c>
      <c r="BK427" s="144">
        <f>ROUND(I427*H427,2)</f>
        <v>0</v>
      </c>
      <c r="BL427" s="17" t="s">
        <v>269</v>
      </c>
      <c r="BM427" s="143" t="s">
        <v>1939</v>
      </c>
    </row>
    <row r="428" spans="2:65" s="12" customFormat="1">
      <c r="B428" s="145"/>
      <c r="D428" s="146" t="s">
        <v>175</v>
      </c>
      <c r="E428" s="147" t="s">
        <v>1</v>
      </c>
      <c r="F428" s="148" t="s">
        <v>1940</v>
      </c>
      <c r="H428" s="149">
        <v>402.30399999999997</v>
      </c>
      <c r="I428" s="150"/>
      <c r="L428" s="145"/>
      <c r="M428" s="151"/>
      <c r="T428" s="152"/>
      <c r="AT428" s="147" t="s">
        <v>175</v>
      </c>
      <c r="AU428" s="147" t="s">
        <v>99</v>
      </c>
      <c r="AV428" s="12" t="s">
        <v>99</v>
      </c>
      <c r="AW428" s="12" t="s">
        <v>32</v>
      </c>
      <c r="AX428" s="12" t="s">
        <v>85</v>
      </c>
      <c r="AY428" s="147" t="s">
        <v>154</v>
      </c>
    </row>
    <row r="429" spans="2:65" s="1" customFormat="1" ht="33" customHeight="1">
      <c r="B429" s="32"/>
      <c r="C429" s="160" t="s">
        <v>897</v>
      </c>
      <c r="D429" s="160" t="s">
        <v>270</v>
      </c>
      <c r="E429" s="161" t="s">
        <v>914</v>
      </c>
      <c r="F429" s="162" t="s">
        <v>915</v>
      </c>
      <c r="G429" s="163" t="s">
        <v>169</v>
      </c>
      <c r="H429" s="164">
        <v>402.30399999999997</v>
      </c>
      <c r="I429" s="165"/>
      <c r="J429" s="166">
        <f>ROUND(I429*H429,2)</f>
        <v>0</v>
      </c>
      <c r="K429" s="162" t="s">
        <v>160</v>
      </c>
      <c r="L429" s="167"/>
      <c r="M429" s="168" t="s">
        <v>1</v>
      </c>
      <c r="N429" s="169" t="s">
        <v>43</v>
      </c>
      <c r="P429" s="141">
        <f>O429*H429</f>
        <v>0</v>
      </c>
      <c r="Q429" s="141">
        <v>3.0000000000000001E-3</v>
      </c>
      <c r="R429" s="141">
        <f>Q429*H429</f>
        <v>1.206912</v>
      </c>
      <c r="S429" s="141">
        <v>0</v>
      </c>
      <c r="T429" s="142">
        <f>S429*H429</f>
        <v>0</v>
      </c>
      <c r="AR429" s="143" t="s">
        <v>355</v>
      </c>
      <c r="AT429" s="143" t="s">
        <v>270</v>
      </c>
      <c r="AU429" s="143" t="s">
        <v>99</v>
      </c>
      <c r="AY429" s="17" t="s">
        <v>154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99</v>
      </c>
      <c r="BK429" s="144">
        <f>ROUND(I429*H429,2)</f>
        <v>0</v>
      </c>
      <c r="BL429" s="17" t="s">
        <v>269</v>
      </c>
      <c r="BM429" s="143" t="s">
        <v>1941</v>
      </c>
    </row>
    <row r="430" spans="2:65" s="12" customFormat="1">
      <c r="B430" s="145"/>
      <c r="D430" s="146" t="s">
        <v>175</v>
      </c>
      <c r="E430" s="147" t="s">
        <v>1</v>
      </c>
      <c r="F430" s="148" t="s">
        <v>1940</v>
      </c>
      <c r="H430" s="149">
        <v>402.30399999999997</v>
      </c>
      <c r="I430" s="150"/>
      <c r="L430" s="145"/>
      <c r="M430" s="151"/>
      <c r="T430" s="152"/>
      <c r="AT430" s="147" t="s">
        <v>175</v>
      </c>
      <c r="AU430" s="147" t="s">
        <v>99</v>
      </c>
      <c r="AV430" s="12" t="s">
        <v>99</v>
      </c>
      <c r="AW430" s="12" t="s">
        <v>32</v>
      </c>
      <c r="AX430" s="12" t="s">
        <v>85</v>
      </c>
      <c r="AY430" s="147" t="s">
        <v>154</v>
      </c>
    </row>
    <row r="431" spans="2:65" s="1" customFormat="1" ht="24.15" customHeight="1">
      <c r="B431" s="32"/>
      <c r="C431" s="132" t="s">
        <v>902</v>
      </c>
      <c r="D431" s="132" t="s">
        <v>156</v>
      </c>
      <c r="E431" s="133" t="s">
        <v>918</v>
      </c>
      <c r="F431" s="134" t="s">
        <v>919</v>
      </c>
      <c r="G431" s="135" t="s">
        <v>169</v>
      </c>
      <c r="H431" s="136">
        <v>119.78</v>
      </c>
      <c r="I431" s="137"/>
      <c r="J431" s="138">
        <f>ROUND(I431*H431,2)</f>
        <v>0</v>
      </c>
      <c r="K431" s="134" t="s">
        <v>160</v>
      </c>
      <c r="L431" s="32"/>
      <c r="M431" s="139" t="s">
        <v>1</v>
      </c>
      <c r="N431" s="140" t="s">
        <v>43</v>
      </c>
      <c r="P431" s="141">
        <f>O431*H431</f>
        <v>0</v>
      </c>
      <c r="Q431" s="141">
        <v>6.0000000000000001E-3</v>
      </c>
      <c r="R431" s="141">
        <f>Q431*H431</f>
        <v>0.71867999999999999</v>
      </c>
      <c r="S431" s="141">
        <v>0</v>
      </c>
      <c r="T431" s="142">
        <f>S431*H431</f>
        <v>0</v>
      </c>
      <c r="AR431" s="143" t="s">
        <v>269</v>
      </c>
      <c r="AT431" s="143" t="s">
        <v>156</v>
      </c>
      <c r="AU431" s="143" t="s">
        <v>99</v>
      </c>
      <c r="AY431" s="17" t="s">
        <v>154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99</v>
      </c>
      <c r="BK431" s="144">
        <f>ROUND(I431*H431,2)</f>
        <v>0</v>
      </c>
      <c r="BL431" s="17" t="s">
        <v>269</v>
      </c>
      <c r="BM431" s="143" t="s">
        <v>1942</v>
      </c>
    </row>
    <row r="432" spans="2:65" s="12" customFormat="1">
      <c r="B432" s="145"/>
      <c r="D432" s="146" t="s">
        <v>175</v>
      </c>
      <c r="E432" s="147" t="s">
        <v>1</v>
      </c>
      <c r="F432" s="148" t="s">
        <v>1943</v>
      </c>
      <c r="H432" s="149">
        <v>97.28</v>
      </c>
      <c r="I432" s="150"/>
      <c r="L432" s="145"/>
      <c r="M432" s="151"/>
      <c r="T432" s="152"/>
      <c r="AT432" s="147" t="s">
        <v>175</v>
      </c>
      <c r="AU432" s="147" t="s">
        <v>99</v>
      </c>
      <c r="AV432" s="12" t="s">
        <v>99</v>
      </c>
      <c r="AW432" s="12" t="s">
        <v>32</v>
      </c>
      <c r="AX432" s="12" t="s">
        <v>77</v>
      </c>
      <c r="AY432" s="147" t="s">
        <v>154</v>
      </c>
    </row>
    <row r="433" spans="2:65" s="12" customFormat="1">
      <c r="B433" s="145"/>
      <c r="D433" s="146" t="s">
        <v>175</v>
      </c>
      <c r="E433" s="147" t="s">
        <v>1</v>
      </c>
      <c r="F433" s="148" t="s">
        <v>1944</v>
      </c>
      <c r="H433" s="149">
        <v>3.25</v>
      </c>
      <c r="I433" s="150"/>
      <c r="L433" s="145"/>
      <c r="M433" s="151"/>
      <c r="T433" s="152"/>
      <c r="AT433" s="147" t="s">
        <v>175</v>
      </c>
      <c r="AU433" s="147" t="s">
        <v>99</v>
      </c>
      <c r="AV433" s="12" t="s">
        <v>99</v>
      </c>
      <c r="AW433" s="12" t="s">
        <v>32</v>
      </c>
      <c r="AX433" s="12" t="s">
        <v>77</v>
      </c>
      <c r="AY433" s="147" t="s">
        <v>154</v>
      </c>
    </row>
    <row r="434" spans="2:65" s="12" customFormat="1">
      <c r="B434" s="145"/>
      <c r="D434" s="146" t="s">
        <v>175</v>
      </c>
      <c r="E434" s="147" t="s">
        <v>1</v>
      </c>
      <c r="F434" s="148" t="s">
        <v>1945</v>
      </c>
      <c r="H434" s="149">
        <v>10.5</v>
      </c>
      <c r="I434" s="150"/>
      <c r="L434" s="145"/>
      <c r="M434" s="151"/>
      <c r="T434" s="152"/>
      <c r="AT434" s="147" t="s">
        <v>175</v>
      </c>
      <c r="AU434" s="147" t="s">
        <v>99</v>
      </c>
      <c r="AV434" s="12" t="s">
        <v>99</v>
      </c>
      <c r="AW434" s="12" t="s">
        <v>32</v>
      </c>
      <c r="AX434" s="12" t="s">
        <v>77</v>
      </c>
      <c r="AY434" s="147" t="s">
        <v>154</v>
      </c>
    </row>
    <row r="435" spans="2:65" s="12" customFormat="1">
      <c r="B435" s="145"/>
      <c r="D435" s="146" t="s">
        <v>175</v>
      </c>
      <c r="E435" s="147" t="s">
        <v>1</v>
      </c>
      <c r="F435" s="148" t="s">
        <v>1946</v>
      </c>
      <c r="H435" s="149">
        <v>8.75</v>
      </c>
      <c r="I435" s="150"/>
      <c r="L435" s="145"/>
      <c r="M435" s="151"/>
      <c r="T435" s="152"/>
      <c r="AT435" s="147" t="s">
        <v>175</v>
      </c>
      <c r="AU435" s="147" t="s">
        <v>99</v>
      </c>
      <c r="AV435" s="12" t="s">
        <v>99</v>
      </c>
      <c r="AW435" s="12" t="s">
        <v>32</v>
      </c>
      <c r="AX435" s="12" t="s">
        <v>77</v>
      </c>
      <c r="AY435" s="147" t="s">
        <v>154</v>
      </c>
    </row>
    <row r="436" spans="2:65" s="13" customFormat="1">
      <c r="B436" s="153"/>
      <c r="D436" s="146" t="s">
        <v>175</v>
      </c>
      <c r="E436" s="154" t="s">
        <v>1</v>
      </c>
      <c r="F436" s="155" t="s">
        <v>177</v>
      </c>
      <c r="H436" s="156">
        <v>119.78</v>
      </c>
      <c r="I436" s="157"/>
      <c r="L436" s="153"/>
      <c r="M436" s="158"/>
      <c r="T436" s="159"/>
      <c r="AT436" s="154" t="s">
        <v>175</v>
      </c>
      <c r="AU436" s="154" t="s">
        <v>99</v>
      </c>
      <c r="AV436" s="13" t="s">
        <v>161</v>
      </c>
      <c r="AW436" s="13" t="s">
        <v>32</v>
      </c>
      <c r="AX436" s="13" t="s">
        <v>85</v>
      </c>
      <c r="AY436" s="154" t="s">
        <v>154</v>
      </c>
    </row>
    <row r="437" spans="2:65" s="1" customFormat="1" ht="24.15" customHeight="1">
      <c r="B437" s="32"/>
      <c r="C437" s="160" t="s">
        <v>906</v>
      </c>
      <c r="D437" s="160" t="s">
        <v>270</v>
      </c>
      <c r="E437" s="161" t="s">
        <v>926</v>
      </c>
      <c r="F437" s="162" t="s">
        <v>927</v>
      </c>
      <c r="G437" s="163" t="s">
        <v>169</v>
      </c>
      <c r="H437" s="164">
        <v>102.14400000000001</v>
      </c>
      <c r="I437" s="165"/>
      <c r="J437" s="166">
        <f>ROUND(I437*H437,2)</f>
        <v>0</v>
      </c>
      <c r="K437" s="162" t="s">
        <v>160</v>
      </c>
      <c r="L437" s="167"/>
      <c r="M437" s="168" t="s">
        <v>1</v>
      </c>
      <c r="N437" s="169" t="s">
        <v>43</v>
      </c>
      <c r="P437" s="141">
        <f>O437*H437</f>
        <v>0</v>
      </c>
      <c r="Q437" s="141">
        <v>4.7999999999999996E-3</v>
      </c>
      <c r="R437" s="141">
        <f>Q437*H437</f>
        <v>0.49029119999999998</v>
      </c>
      <c r="S437" s="141">
        <v>0</v>
      </c>
      <c r="T437" s="142">
        <f>S437*H437</f>
        <v>0</v>
      </c>
      <c r="AR437" s="143" t="s">
        <v>355</v>
      </c>
      <c r="AT437" s="143" t="s">
        <v>270</v>
      </c>
      <c r="AU437" s="143" t="s">
        <v>99</v>
      </c>
      <c r="AY437" s="17" t="s">
        <v>154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99</v>
      </c>
      <c r="BK437" s="144">
        <f>ROUND(I437*H437,2)</f>
        <v>0</v>
      </c>
      <c r="BL437" s="17" t="s">
        <v>269</v>
      </c>
      <c r="BM437" s="143" t="s">
        <v>1947</v>
      </c>
    </row>
    <row r="438" spans="2:65" s="12" customFormat="1">
      <c r="B438" s="145"/>
      <c r="D438" s="146" t="s">
        <v>175</v>
      </c>
      <c r="E438" s="147" t="s">
        <v>1</v>
      </c>
      <c r="F438" s="148" t="s">
        <v>1948</v>
      </c>
      <c r="H438" s="149">
        <v>102.14400000000001</v>
      </c>
      <c r="I438" s="150"/>
      <c r="L438" s="145"/>
      <c r="M438" s="151"/>
      <c r="T438" s="152"/>
      <c r="AT438" s="147" t="s">
        <v>175</v>
      </c>
      <c r="AU438" s="147" t="s">
        <v>99</v>
      </c>
      <c r="AV438" s="12" t="s">
        <v>99</v>
      </c>
      <c r="AW438" s="12" t="s">
        <v>32</v>
      </c>
      <c r="AX438" s="12" t="s">
        <v>85</v>
      </c>
      <c r="AY438" s="147" t="s">
        <v>154</v>
      </c>
    </row>
    <row r="439" spans="2:65" s="1" customFormat="1" ht="24.15" customHeight="1">
      <c r="B439" s="32"/>
      <c r="C439" s="160" t="s">
        <v>1949</v>
      </c>
      <c r="D439" s="160" t="s">
        <v>270</v>
      </c>
      <c r="E439" s="161" t="s">
        <v>585</v>
      </c>
      <c r="F439" s="162" t="s">
        <v>586</v>
      </c>
      <c r="G439" s="163" t="s">
        <v>169</v>
      </c>
      <c r="H439" s="164">
        <v>11.025</v>
      </c>
      <c r="I439" s="165"/>
      <c r="J439" s="166">
        <f>ROUND(I439*H439,2)</f>
        <v>0</v>
      </c>
      <c r="K439" s="162" t="s">
        <v>1</v>
      </c>
      <c r="L439" s="167"/>
      <c r="M439" s="168" t="s">
        <v>1</v>
      </c>
      <c r="N439" s="169" t="s">
        <v>43</v>
      </c>
      <c r="P439" s="141">
        <f>O439*H439</f>
        <v>0</v>
      </c>
      <c r="Q439" s="141">
        <v>1.5E-3</v>
      </c>
      <c r="R439" s="141">
        <f>Q439*H439</f>
        <v>1.65375E-2</v>
      </c>
      <c r="S439" s="141">
        <v>0</v>
      </c>
      <c r="T439" s="142">
        <f>S439*H439</f>
        <v>0</v>
      </c>
      <c r="AR439" s="143" t="s">
        <v>355</v>
      </c>
      <c r="AT439" s="143" t="s">
        <v>270</v>
      </c>
      <c r="AU439" s="143" t="s">
        <v>99</v>
      </c>
      <c r="AY439" s="17" t="s">
        <v>154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99</v>
      </c>
      <c r="BK439" s="144">
        <f>ROUND(I439*H439,2)</f>
        <v>0</v>
      </c>
      <c r="BL439" s="17" t="s">
        <v>269</v>
      </c>
      <c r="BM439" s="143" t="s">
        <v>1950</v>
      </c>
    </row>
    <row r="440" spans="2:65" s="12" customFormat="1">
      <c r="B440" s="145"/>
      <c r="D440" s="146" t="s">
        <v>175</v>
      </c>
      <c r="E440" s="147" t="s">
        <v>1</v>
      </c>
      <c r="F440" s="148" t="s">
        <v>1951</v>
      </c>
      <c r="H440" s="149">
        <v>11.025</v>
      </c>
      <c r="I440" s="150"/>
      <c r="L440" s="145"/>
      <c r="M440" s="151"/>
      <c r="T440" s="152"/>
      <c r="AT440" s="147" t="s">
        <v>175</v>
      </c>
      <c r="AU440" s="147" t="s">
        <v>99</v>
      </c>
      <c r="AV440" s="12" t="s">
        <v>99</v>
      </c>
      <c r="AW440" s="12" t="s">
        <v>32</v>
      </c>
      <c r="AX440" s="12" t="s">
        <v>85</v>
      </c>
      <c r="AY440" s="147" t="s">
        <v>154</v>
      </c>
    </row>
    <row r="441" spans="2:65" s="1" customFormat="1" ht="24.15" customHeight="1">
      <c r="B441" s="32"/>
      <c r="C441" s="160" t="s">
        <v>476</v>
      </c>
      <c r="D441" s="160" t="s">
        <v>270</v>
      </c>
      <c r="E441" s="161" t="s">
        <v>934</v>
      </c>
      <c r="F441" s="162" t="s">
        <v>935</v>
      </c>
      <c r="G441" s="163" t="s">
        <v>169</v>
      </c>
      <c r="H441" s="164">
        <v>3.4129999999999998</v>
      </c>
      <c r="I441" s="165"/>
      <c r="J441" s="166">
        <f>ROUND(I441*H441,2)</f>
        <v>0</v>
      </c>
      <c r="K441" s="162" t="s">
        <v>160</v>
      </c>
      <c r="L441" s="167"/>
      <c r="M441" s="168" t="s">
        <v>1</v>
      </c>
      <c r="N441" s="169" t="s">
        <v>43</v>
      </c>
      <c r="P441" s="141">
        <f>O441*H441</f>
        <v>0</v>
      </c>
      <c r="Q441" s="141">
        <v>2.3999999999999998E-3</v>
      </c>
      <c r="R441" s="141">
        <f>Q441*H441</f>
        <v>8.1911999999999992E-3</v>
      </c>
      <c r="S441" s="141">
        <v>0</v>
      </c>
      <c r="T441" s="142">
        <f>S441*H441</f>
        <v>0</v>
      </c>
      <c r="AR441" s="143" t="s">
        <v>355</v>
      </c>
      <c r="AT441" s="143" t="s">
        <v>270</v>
      </c>
      <c r="AU441" s="143" t="s">
        <v>99</v>
      </c>
      <c r="AY441" s="17" t="s">
        <v>154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99</v>
      </c>
      <c r="BK441" s="144">
        <f>ROUND(I441*H441,2)</f>
        <v>0</v>
      </c>
      <c r="BL441" s="17" t="s">
        <v>269</v>
      </c>
      <c r="BM441" s="143" t="s">
        <v>1952</v>
      </c>
    </row>
    <row r="442" spans="2:65" s="12" customFormat="1">
      <c r="B442" s="145"/>
      <c r="D442" s="146" t="s">
        <v>175</v>
      </c>
      <c r="E442" s="147" t="s">
        <v>1</v>
      </c>
      <c r="F442" s="148" t="s">
        <v>1953</v>
      </c>
      <c r="H442" s="149">
        <v>3.4129999999999998</v>
      </c>
      <c r="I442" s="150"/>
      <c r="L442" s="145"/>
      <c r="M442" s="151"/>
      <c r="T442" s="152"/>
      <c r="AT442" s="147" t="s">
        <v>175</v>
      </c>
      <c r="AU442" s="147" t="s">
        <v>99</v>
      </c>
      <c r="AV442" s="12" t="s">
        <v>99</v>
      </c>
      <c r="AW442" s="12" t="s">
        <v>32</v>
      </c>
      <c r="AX442" s="12" t="s">
        <v>85</v>
      </c>
      <c r="AY442" s="147" t="s">
        <v>154</v>
      </c>
    </row>
    <row r="443" spans="2:65" s="1" customFormat="1" ht="24.15" customHeight="1">
      <c r="B443" s="32"/>
      <c r="C443" s="160" t="s">
        <v>431</v>
      </c>
      <c r="D443" s="160" t="s">
        <v>270</v>
      </c>
      <c r="E443" s="161" t="s">
        <v>939</v>
      </c>
      <c r="F443" s="162" t="s">
        <v>940</v>
      </c>
      <c r="G443" s="163" t="s">
        <v>169</v>
      </c>
      <c r="H443" s="164">
        <v>9.1880000000000006</v>
      </c>
      <c r="I443" s="165"/>
      <c r="J443" s="166">
        <f>ROUND(I443*H443,2)</f>
        <v>0</v>
      </c>
      <c r="K443" s="162" t="s">
        <v>160</v>
      </c>
      <c r="L443" s="167"/>
      <c r="M443" s="168" t="s">
        <v>1</v>
      </c>
      <c r="N443" s="169" t="s">
        <v>43</v>
      </c>
      <c r="P443" s="141">
        <f>O443*H443</f>
        <v>0</v>
      </c>
      <c r="Q443" s="141">
        <v>1.5E-3</v>
      </c>
      <c r="R443" s="141">
        <f>Q443*H443</f>
        <v>1.3782000000000001E-2</v>
      </c>
      <c r="S443" s="141">
        <v>0</v>
      </c>
      <c r="T443" s="142">
        <f>S443*H443</f>
        <v>0</v>
      </c>
      <c r="AR443" s="143" t="s">
        <v>355</v>
      </c>
      <c r="AT443" s="143" t="s">
        <v>270</v>
      </c>
      <c r="AU443" s="143" t="s">
        <v>99</v>
      </c>
      <c r="AY443" s="17" t="s">
        <v>154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99</v>
      </c>
      <c r="BK443" s="144">
        <f>ROUND(I443*H443,2)</f>
        <v>0</v>
      </c>
      <c r="BL443" s="17" t="s">
        <v>269</v>
      </c>
      <c r="BM443" s="143" t="s">
        <v>1954</v>
      </c>
    </row>
    <row r="444" spans="2:65" s="12" customFormat="1">
      <c r="B444" s="145"/>
      <c r="D444" s="146" t="s">
        <v>175</v>
      </c>
      <c r="E444" s="147" t="s">
        <v>1</v>
      </c>
      <c r="F444" s="148" t="s">
        <v>1955</v>
      </c>
      <c r="H444" s="149">
        <v>9.1880000000000006</v>
      </c>
      <c r="I444" s="150"/>
      <c r="L444" s="145"/>
      <c r="M444" s="151"/>
      <c r="T444" s="152"/>
      <c r="AT444" s="147" t="s">
        <v>175</v>
      </c>
      <c r="AU444" s="147" t="s">
        <v>99</v>
      </c>
      <c r="AV444" s="12" t="s">
        <v>99</v>
      </c>
      <c r="AW444" s="12" t="s">
        <v>32</v>
      </c>
      <c r="AX444" s="12" t="s">
        <v>85</v>
      </c>
      <c r="AY444" s="147" t="s">
        <v>154</v>
      </c>
    </row>
    <row r="445" spans="2:65" s="1" customFormat="1" ht="33" customHeight="1">
      <c r="B445" s="32"/>
      <c r="C445" s="132" t="s">
        <v>908</v>
      </c>
      <c r="D445" s="132" t="s">
        <v>156</v>
      </c>
      <c r="E445" s="133" t="s">
        <v>944</v>
      </c>
      <c r="F445" s="134" t="s">
        <v>945</v>
      </c>
      <c r="G445" s="135" t="s">
        <v>169</v>
      </c>
      <c r="H445" s="136">
        <v>285.87</v>
      </c>
      <c r="I445" s="137"/>
      <c r="J445" s="138">
        <f>ROUND(I445*H445,2)</f>
        <v>0</v>
      </c>
      <c r="K445" s="134" t="s">
        <v>160</v>
      </c>
      <c r="L445" s="32"/>
      <c r="M445" s="139" t="s">
        <v>1</v>
      </c>
      <c r="N445" s="140" t="s">
        <v>43</v>
      </c>
      <c r="P445" s="141">
        <f>O445*H445</f>
        <v>0</v>
      </c>
      <c r="Q445" s="141">
        <v>1.2E-4</v>
      </c>
      <c r="R445" s="141">
        <f>Q445*H445</f>
        <v>3.4304399999999999E-2</v>
      </c>
      <c r="S445" s="141">
        <v>0</v>
      </c>
      <c r="T445" s="142">
        <f>S445*H445</f>
        <v>0</v>
      </c>
      <c r="AR445" s="143" t="s">
        <v>269</v>
      </c>
      <c r="AT445" s="143" t="s">
        <v>156</v>
      </c>
      <c r="AU445" s="143" t="s">
        <v>99</v>
      </c>
      <c r="AY445" s="17" t="s">
        <v>154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99</v>
      </c>
      <c r="BK445" s="144">
        <f>ROUND(I445*H445,2)</f>
        <v>0</v>
      </c>
      <c r="BL445" s="17" t="s">
        <v>269</v>
      </c>
      <c r="BM445" s="143" t="s">
        <v>1956</v>
      </c>
    </row>
    <row r="446" spans="2:65" s="12" customFormat="1">
      <c r="B446" s="145"/>
      <c r="D446" s="146" t="s">
        <v>175</v>
      </c>
      <c r="E446" s="147" t="s">
        <v>1</v>
      </c>
      <c r="F446" s="148" t="s">
        <v>1957</v>
      </c>
      <c r="H446" s="149">
        <v>285.87</v>
      </c>
      <c r="I446" s="150"/>
      <c r="L446" s="145"/>
      <c r="M446" s="151"/>
      <c r="T446" s="152"/>
      <c r="AT446" s="147" t="s">
        <v>175</v>
      </c>
      <c r="AU446" s="147" t="s">
        <v>99</v>
      </c>
      <c r="AV446" s="12" t="s">
        <v>99</v>
      </c>
      <c r="AW446" s="12" t="s">
        <v>32</v>
      </c>
      <c r="AX446" s="12" t="s">
        <v>85</v>
      </c>
      <c r="AY446" s="147" t="s">
        <v>154</v>
      </c>
    </row>
    <row r="447" spans="2:65" s="1" customFormat="1" ht="24.15" customHeight="1">
      <c r="B447" s="32"/>
      <c r="C447" s="160" t="s">
        <v>913</v>
      </c>
      <c r="D447" s="160" t="s">
        <v>270</v>
      </c>
      <c r="E447" s="161" t="s">
        <v>949</v>
      </c>
      <c r="F447" s="162" t="s">
        <v>950</v>
      </c>
      <c r="G447" s="163" t="s">
        <v>169</v>
      </c>
      <c r="H447" s="164">
        <v>145.79400000000001</v>
      </c>
      <c r="I447" s="165"/>
      <c r="J447" s="166">
        <f>ROUND(I447*H447,2)</f>
        <v>0</v>
      </c>
      <c r="K447" s="162" t="s">
        <v>160</v>
      </c>
      <c r="L447" s="167"/>
      <c r="M447" s="168" t="s">
        <v>1</v>
      </c>
      <c r="N447" s="169" t="s">
        <v>43</v>
      </c>
      <c r="P447" s="141">
        <f>O447*H447</f>
        <v>0</v>
      </c>
      <c r="Q447" s="141">
        <v>3.7499999999999999E-3</v>
      </c>
      <c r="R447" s="141">
        <f>Q447*H447</f>
        <v>0.54672750000000003</v>
      </c>
      <c r="S447" s="141">
        <v>0</v>
      </c>
      <c r="T447" s="142">
        <f>S447*H447</f>
        <v>0</v>
      </c>
      <c r="AR447" s="143" t="s">
        <v>355</v>
      </c>
      <c r="AT447" s="143" t="s">
        <v>270</v>
      </c>
      <c r="AU447" s="143" t="s">
        <v>99</v>
      </c>
      <c r="AY447" s="17" t="s">
        <v>154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99</v>
      </c>
      <c r="BK447" s="144">
        <f>ROUND(I447*H447,2)</f>
        <v>0</v>
      </c>
      <c r="BL447" s="17" t="s">
        <v>269</v>
      </c>
      <c r="BM447" s="143" t="s">
        <v>1958</v>
      </c>
    </row>
    <row r="448" spans="2:65" s="12" customFormat="1">
      <c r="B448" s="145"/>
      <c r="D448" s="146" t="s">
        <v>175</v>
      </c>
      <c r="E448" s="147" t="s">
        <v>1</v>
      </c>
      <c r="F448" s="148" t="s">
        <v>1959</v>
      </c>
      <c r="H448" s="149">
        <v>145.79400000000001</v>
      </c>
      <c r="I448" s="150"/>
      <c r="L448" s="145"/>
      <c r="M448" s="151"/>
      <c r="T448" s="152"/>
      <c r="AT448" s="147" t="s">
        <v>175</v>
      </c>
      <c r="AU448" s="147" t="s">
        <v>99</v>
      </c>
      <c r="AV448" s="12" t="s">
        <v>99</v>
      </c>
      <c r="AW448" s="12" t="s">
        <v>32</v>
      </c>
      <c r="AX448" s="12" t="s">
        <v>85</v>
      </c>
      <c r="AY448" s="147" t="s">
        <v>154</v>
      </c>
    </row>
    <row r="449" spans="2:65" s="1" customFormat="1" ht="24.15" customHeight="1">
      <c r="B449" s="32"/>
      <c r="C449" s="160" t="s">
        <v>917</v>
      </c>
      <c r="D449" s="160" t="s">
        <v>270</v>
      </c>
      <c r="E449" s="161" t="s">
        <v>954</v>
      </c>
      <c r="F449" s="162" t="s">
        <v>955</v>
      </c>
      <c r="G449" s="163" t="s">
        <v>169</v>
      </c>
      <c r="H449" s="164">
        <v>145.79400000000001</v>
      </c>
      <c r="I449" s="165"/>
      <c r="J449" s="166">
        <f>ROUND(I449*H449,2)</f>
        <v>0</v>
      </c>
      <c r="K449" s="162" t="s">
        <v>160</v>
      </c>
      <c r="L449" s="167"/>
      <c r="M449" s="168" t="s">
        <v>1</v>
      </c>
      <c r="N449" s="169" t="s">
        <v>43</v>
      </c>
      <c r="P449" s="141">
        <f>O449*H449</f>
        <v>0</v>
      </c>
      <c r="Q449" s="141">
        <v>5.0000000000000001E-3</v>
      </c>
      <c r="R449" s="141">
        <f>Q449*H449</f>
        <v>0.72897000000000012</v>
      </c>
      <c r="S449" s="141">
        <v>0</v>
      </c>
      <c r="T449" s="142">
        <f>S449*H449</f>
        <v>0</v>
      </c>
      <c r="AR449" s="143" t="s">
        <v>355</v>
      </c>
      <c r="AT449" s="143" t="s">
        <v>270</v>
      </c>
      <c r="AU449" s="143" t="s">
        <v>99</v>
      </c>
      <c r="AY449" s="17" t="s">
        <v>154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99</v>
      </c>
      <c r="BK449" s="144">
        <f>ROUND(I449*H449,2)</f>
        <v>0</v>
      </c>
      <c r="BL449" s="17" t="s">
        <v>269</v>
      </c>
      <c r="BM449" s="143" t="s">
        <v>1960</v>
      </c>
    </row>
    <row r="450" spans="2:65" s="12" customFormat="1">
      <c r="B450" s="145"/>
      <c r="D450" s="146" t="s">
        <v>175</v>
      </c>
      <c r="E450" s="147" t="s">
        <v>1</v>
      </c>
      <c r="F450" s="148" t="s">
        <v>1959</v>
      </c>
      <c r="H450" s="149">
        <v>145.79400000000001</v>
      </c>
      <c r="I450" s="150"/>
      <c r="L450" s="145"/>
      <c r="M450" s="151"/>
      <c r="T450" s="152"/>
      <c r="AT450" s="147" t="s">
        <v>175</v>
      </c>
      <c r="AU450" s="147" t="s">
        <v>99</v>
      </c>
      <c r="AV450" s="12" t="s">
        <v>99</v>
      </c>
      <c r="AW450" s="12" t="s">
        <v>32</v>
      </c>
      <c r="AX450" s="12" t="s">
        <v>85</v>
      </c>
      <c r="AY450" s="147" t="s">
        <v>154</v>
      </c>
    </row>
    <row r="451" spans="2:65" s="1" customFormat="1" ht="33" customHeight="1">
      <c r="B451" s="32"/>
      <c r="C451" s="132" t="s">
        <v>925</v>
      </c>
      <c r="D451" s="132" t="s">
        <v>156</v>
      </c>
      <c r="E451" s="133" t="s">
        <v>944</v>
      </c>
      <c r="F451" s="134" t="s">
        <v>945</v>
      </c>
      <c r="G451" s="135" t="s">
        <v>169</v>
      </c>
      <c r="H451" s="136">
        <v>44.4</v>
      </c>
      <c r="I451" s="137"/>
      <c r="J451" s="138">
        <f>ROUND(I451*H451,2)</f>
        <v>0</v>
      </c>
      <c r="K451" s="134" t="s">
        <v>160</v>
      </c>
      <c r="L451" s="32"/>
      <c r="M451" s="139" t="s">
        <v>1</v>
      </c>
      <c r="N451" s="140" t="s">
        <v>43</v>
      </c>
      <c r="P451" s="141">
        <f>O451*H451</f>
        <v>0</v>
      </c>
      <c r="Q451" s="141">
        <v>1.2E-4</v>
      </c>
      <c r="R451" s="141">
        <f>Q451*H451</f>
        <v>5.3280000000000003E-3</v>
      </c>
      <c r="S451" s="141">
        <v>0</v>
      </c>
      <c r="T451" s="142">
        <f>S451*H451</f>
        <v>0</v>
      </c>
      <c r="AR451" s="143" t="s">
        <v>269</v>
      </c>
      <c r="AT451" s="143" t="s">
        <v>156</v>
      </c>
      <c r="AU451" s="143" t="s">
        <v>99</v>
      </c>
      <c r="AY451" s="17" t="s">
        <v>154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99</v>
      </c>
      <c r="BK451" s="144">
        <f>ROUND(I451*H451,2)</f>
        <v>0</v>
      </c>
      <c r="BL451" s="17" t="s">
        <v>269</v>
      </c>
      <c r="BM451" s="143" t="s">
        <v>1961</v>
      </c>
    </row>
    <row r="452" spans="2:65" s="12" customFormat="1">
      <c r="B452" s="145"/>
      <c r="D452" s="146" t="s">
        <v>175</v>
      </c>
      <c r="E452" s="147" t="s">
        <v>1</v>
      </c>
      <c r="F452" s="148" t="s">
        <v>959</v>
      </c>
      <c r="H452" s="149">
        <v>44.4</v>
      </c>
      <c r="I452" s="150"/>
      <c r="L452" s="145"/>
      <c r="M452" s="151"/>
      <c r="T452" s="152"/>
      <c r="AT452" s="147" t="s">
        <v>175</v>
      </c>
      <c r="AU452" s="147" t="s">
        <v>99</v>
      </c>
      <c r="AV452" s="12" t="s">
        <v>99</v>
      </c>
      <c r="AW452" s="12" t="s">
        <v>32</v>
      </c>
      <c r="AX452" s="12" t="s">
        <v>85</v>
      </c>
      <c r="AY452" s="147" t="s">
        <v>154</v>
      </c>
    </row>
    <row r="453" spans="2:65" s="1" customFormat="1" ht="24.15" customHeight="1">
      <c r="B453" s="32"/>
      <c r="C453" s="160" t="s">
        <v>943</v>
      </c>
      <c r="D453" s="160" t="s">
        <v>270</v>
      </c>
      <c r="E453" s="161" t="s">
        <v>961</v>
      </c>
      <c r="F453" s="162" t="s">
        <v>962</v>
      </c>
      <c r="G453" s="163" t="s">
        <v>169</v>
      </c>
      <c r="H453" s="164">
        <v>15.096</v>
      </c>
      <c r="I453" s="165"/>
      <c r="J453" s="166">
        <f>ROUND(I453*H453,2)</f>
        <v>0</v>
      </c>
      <c r="K453" s="162" t="s">
        <v>160</v>
      </c>
      <c r="L453" s="167"/>
      <c r="M453" s="168" t="s">
        <v>1</v>
      </c>
      <c r="N453" s="169" t="s">
        <v>43</v>
      </c>
      <c r="P453" s="141">
        <f>O453*H453</f>
        <v>0</v>
      </c>
      <c r="Q453" s="141">
        <v>3.0000000000000001E-3</v>
      </c>
      <c r="R453" s="141">
        <f>Q453*H453</f>
        <v>4.5288000000000002E-2</v>
      </c>
      <c r="S453" s="141">
        <v>0</v>
      </c>
      <c r="T453" s="142">
        <f>S453*H453</f>
        <v>0</v>
      </c>
      <c r="AR453" s="143" t="s">
        <v>355</v>
      </c>
      <c r="AT453" s="143" t="s">
        <v>270</v>
      </c>
      <c r="AU453" s="143" t="s">
        <v>99</v>
      </c>
      <c r="AY453" s="17" t="s">
        <v>154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99</v>
      </c>
      <c r="BK453" s="144">
        <f>ROUND(I453*H453,2)</f>
        <v>0</v>
      </c>
      <c r="BL453" s="17" t="s">
        <v>269</v>
      </c>
      <c r="BM453" s="143" t="s">
        <v>1962</v>
      </c>
    </row>
    <row r="454" spans="2:65" s="12" customFormat="1">
      <c r="B454" s="145"/>
      <c r="D454" s="146" t="s">
        <v>175</v>
      </c>
      <c r="E454" s="147" t="s">
        <v>1</v>
      </c>
      <c r="F454" s="148" t="s">
        <v>964</v>
      </c>
      <c r="H454" s="149">
        <v>15.096</v>
      </c>
      <c r="I454" s="150"/>
      <c r="L454" s="145"/>
      <c r="M454" s="151"/>
      <c r="T454" s="152"/>
      <c r="AT454" s="147" t="s">
        <v>175</v>
      </c>
      <c r="AU454" s="147" t="s">
        <v>99</v>
      </c>
      <c r="AV454" s="12" t="s">
        <v>99</v>
      </c>
      <c r="AW454" s="12" t="s">
        <v>32</v>
      </c>
      <c r="AX454" s="12" t="s">
        <v>85</v>
      </c>
      <c r="AY454" s="147" t="s">
        <v>154</v>
      </c>
    </row>
    <row r="455" spans="2:65" s="1" customFormat="1" ht="24.15" customHeight="1">
      <c r="B455" s="32"/>
      <c r="C455" s="160" t="s">
        <v>948</v>
      </c>
      <c r="D455" s="160" t="s">
        <v>270</v>
      </c>
      <c r="E455" s="161" t="s">
        <v>966</v>
      </c>
      <c r="F455" s="162" t="s">
        <v>967</v>
      </c>
      <c r="G455" s="163" t="s">
        <v>169</v>
      </c>
      <c r="H455" s="164">
        <v>15.096</v>
      </c>
      <c r="I455" s="165"/>
      <c r="J455" s="166">
        <f>ROUND(I455*H455,2)</f>
        <v>0</v>
      </c>
      <c r="K455" s="162" t="s">
        <v>160</v>
      </c>
      <c r="L455" s="167"/>
      <c r="M455" s="168" t="s">
        <v>1</v>
      </c>
      <c r="N455" s="169" t="s">
        <v>43</v>
      </c>
      <c r="P455" s="141">
        <f>O455*H455</f>
        <v>0</v>
      </c>
      <c r="Q455" s="141">
        <v>3.5999999999999999E-3</v>
      </c>
      <c r="R455" s="141">
        <f>Q455*H455</f>
        <v>5.4345600000000001E-2</v>
      </c>
      <c r="S455" s="141">
        <v>0</v>
      </c>
      <c r="T455" s="142">
        <f>S455*H455</f>
        <v>0</v>
      </c>
      <c r="AR455" s="143" t="s">
        <v>355</v>
      </c>
      <c r="AT455" s="143" t="s">
        <v>270</v>
      </c>
      <c r="AU455" s="143" t="s">
        <v>99</v>
      </c>
      <c r="AY455" s="17" t="s">
        <v>154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99</v>
      </c>
      <c r="BK455" s="144">
        <f>ROUND(I455*H455,2)</f>
        <v>0</v>
      </c>
      <c r="BL455" s="17" t="s">
        <v>269</v>
      </c>
      <c r="BM455" s="143" t="s">
        <v>1963</v>
      </c>
    </row>
    <row r="456" spans="2:65" s="12" customFormat="1">
      <c r="B456" s="145"/>
      <c r="D456" s="146" t="s">
        <v>175</v>
      </c>
      <c r="E456" s="147" t="s">
        <v>1</v>
      </c>
      <c r="F456" s="148" t="s">
        <v>964</v>
      </c>
      <c r="H456" s="149">
        <v>15.096</v>
      </c>
      <c r="I456" s="150"/>
      <c r="L456" s="145"/>
      <c r="M456" s="151"/>
      <c r="T456" s="152"/>
      <c r="AT456" s="147" t="s">
        <v>175</v>
      </c>
      <c r="AU456" s="147" t="s">
        <v>99</v>
      </c>
      <c r="AV456" s="12" t="s">
        <v>99</v>
      </c>
      <c r="AW456" s="12" t="s">
        <v>32</v>
      </c>
      <c r="AX456" s="12" t="s">
        <v>85</v>
      </c>
      <c r="AY456" s="147" t="s">
        <v>154</v>
      </c>
    </row>
    <row r="457" spans="2:65" s="1" customFormat="1" ht="21.75" customHeight="1">
      <c r="B457" s="32"/>
      <c r="C457" s="160" t="s">
        <v>953</v>
      </c>
      <c r="D457" s="160" t="s">
        <v>270</v>
      </c>
      <c r="E457" s="161" t="s">
        <v>970</v>
      </c>
      <c r="F457" s="162" t="s">
        <v>971</v>
      </c>
      <c r="G457" s="163" t="s">
        <v>169</v>
      </c>
      <c r="H457" s="164">
        <v>15.096</v>
      </c>
      <c r="I457" s="165"/>
      <c r="J457" s="166">
        <f>ROUND(I457*H457,2)</f>
        <v>0</v>
      </c>
      <c r="K457" s="162" t="s">
        <v>160</v>
      </c>
      <c r="L457" s="167"/>
      <c r="M457" s="168" t="s">
        <v>1</v>
      </c>
      <c r="N457" s="169" t="s">
        <v>43</v>
      </c>
      <c r="P457" s="141">
        <f>O457*H457</f>
        <v>0</v>
      </c>
      <c r="Q457" s="141">
        <v>3.5000000000000001E-3</v>
      </c>
      <c r="R457" s="141">
        <f>Q457*H457</f>
        <v>5.2836000000000001E-2</v>
      </c>
      <c r="S457" s="141">
        <v>0</v>
      </c>
      <c r="T457" s="142">
        <f>S457*H457</f>
        <v>0</v>
      </c>
      <c r="AR457" s="143" t="s">
        <v>355</v>
      </c>
      <c r="AT457" s="143" t="s">
        <v>270</v>
      </c>
      <c r="AU457" s="143" t="s">
        <v>99</v>
      </c>
      <c r="AY457" s="17" t="s">
        <v>154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99</v>
      </c>
      <c r="BK457" s="144">
        <f>ROUND(I457*H457,2)</f>
        <v>0</v>
      </c>
      <c r="BL457" s="17" t="s">
        <v>269</v>
      </c>
      <c r="BM457" s="143" t="s">
        <v>1964</v>
      </c>
    </row>
    <row r="458" spans="2:65" s="12" customFormat="1">
      <c r="B458" s="145"/>
      <c r="D458" s="146" t="s">
        <v>175</v>
      </c>
      <c r="E458" s="147" t="s">
        <v>1</v>
      </c>
      <c r="F458" s="148" t="s">
        <v>964</v>
      </c>
      <c r="H458" s="149">
        <v>15.096</v>
      </c>
      <c r="I458" s="150"/>
      <c r="L458" s="145"/>
      <c r="M458" s="151"/>
      <c r="T458" s="152"/>
      <c r="AT458" s="147" t="s">
        <v>175</v>
      </c>
      <c r="AU458" s="147" t="s">
        <v>99</v>
      </c>
      <c r="AV458" s="12" t="s">
        <v>99</v>
      </c>
      <c r="AW458" s="12" t="s">
        <v>32</v>
      </c>
      <c r="AX458" s="12" t="s">
        <v>85</v>
      </c>
      <c r="AY458" s="147" t="s">
        <v>154</v>
      </c>
    </row>
    <row r="459" spans="2:65" s="1" customFormat="1" ht="37.950000000000003" customHeight="1">
      <c r="B459" s="32"/>
      <c r="C459" s="132" t="s">
        <v>957</v>
      </c>
      <c r="D459" s="132" t="s">
        <v>156</v>
      </c>
      <c r="E459" s="133" t="s">
        <v>974</v>
      </c>
      <c r="F459" s="134" t="s">
        <v>975</v>
      </c>
      <c r="G459" s="135" t="s">
        <v>169</v>
      </c>
      <c r="H459" s="136">
        <v>689.47799999999995</v>
      </c>
      <c r="I459" s="137"/>
      <c r="J459" s="138">
        <f>ROUND(I459*H459,2)</f>
        <v>0</v>
      </c>
      <c r="K459" s="134" t="s">
        <v>160</v>
      </c>
      <c r="L459" s="32"/>
      <c r="M459" s="139" t="s">
        <v>1</v>
      </c>
      <c r="N459" s="140" t="s">
        <v>43</v>
      </c>
      <c r="P459" s="141">
        <f>O459*H459</f>
        <v>0</v>
      </c>
      <c r="Q459" s="141">
        <v>1.7000000000000001E-4</v>
      </c>
      <c r="R459" s="141">
        <f>Q459*H459</f>
        <v>0.11721126</v>
      </c>
      <c r="S459" s="141">
        <v>0</v>
      </c>
      <c r="T459" s="142">
        <f>S459*H459</f>
        <v>0</v>
      </c>
      <c r="AR459" s="143" t="s">
        <v>269</v>
      </c>
      <c r="AT459" s="143" t="s">
        <v>156</v>
      </c>
      <c r="AU459" s="143" t="s">
        <v>99</v>
      </c>
      <c r="AY459" s="17" t="s">
        <v>154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99</v>
      </c>
      <c r="BK459" s="144">
        <f>ROUND(I459*H459,2)</f>
        <v>0</v>
      </c>
      <c r="BL459" s="17" t="s">
        <v>269</v>
      </c>
      <c r="BM459" s="143" t="s">
        <v>1965</v>
      </c>
    </row>
    <row r="460" spans="2:65" s="1" customFormat="1" ht="37.950000000000003" customHeight="1">
      <c r="B460" s="32"/>
      <c r="C460" s="160" t="s">
        <v>960</v>
      </c>
      <c r="D460" s="160" t="s">
        <v>270</v>
      </c>
      <c r="E460" s="161" t="s">
        <v>978</v>
      </c>
      <c r="F460" s="162" t="s">
        <v>979</v>
      </c>
      <c r="G460" s="163" t="s">
        <v>169</v>
      </c>
      <c r="H460" s="164">
        <v>703.26700000000005</v>
      </c>
      <c r="I460" s="165"/>
      <c r="J460" s="166">
        <f>ROUND(I460*H460,2)</f>
        <v>0</v>
      </c>
      <c r="K460" s="162" t="s">
        <v>160</v>
      </c>
      <c r="L460" s="167"/>
      <c r="M460" s="168" t="s">
        <v>1</v>
      </c>
      <c r="N460" s="169" t="s">
        <v>43</v>
      </c>
      <c r="P460" s="141">
        <f>O460*H460</f>
        <v>0</v>
      </c>
      <c r="Q460" s="141">
        <v>5.4000000000000003E-3</v>
      </c>
      <c r="R460" s="141">
        <f>Q460*H460</f>
        <v>3.7976418000000005</v>
      </c>
      <c r="S460" s="141">
        <v>0</v>
      </c>
      <c r="T460" s="142">
        <f>S460*H460</f>
        <v>0</v>
      </c>
      <c r="AR460" s="143" t="s">
        <v>355</v>
      </c>
      <c r="AT460" s="143" t="s">
        <v>270</v>
      </c>
      <c r="AU460" s="143" t="s">
        <v>99</v>
      </c>
      <c r="AY460" s="17" t="s">
        <v>154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99</v>
      </c>
      <c r="BK460" s="144">
        <f>ROUND(I460*H460,2)</f>
        <v>0</v>
      </c>
      <c r="BL460" s="17" t="s">
        <v>269</v>
      </c>
      <c r="BM460" s="143" t="s">
        <v>1966</v>
      </c>
    </row>
    <row r="461" spans="2:65" s="12" customFormat="1">
      <c r="B461" s="145"/>
      <c r="D461" s="146" t="s">
        <v>175</v>
      </c>
      <c r="E461" s="147" t="s">
        <v>1</v>
      </c>
      <c r="F461" s="148" t="s">
        <v>1967</v>
      </c>
      <c r="H461" s="149">
        <v>703.26700000000005</v>
      </c>
      <c r="I461" s="150"/>
      <c r="L461" s="145"/>
      <c r="M461" s="151"/>
      <c r="T461" s="152"/>
      <c r="AT461" s="147" t="s">
        <v>175</v>
      </c>
      <c r="AU461" s="147" t="s">
        <v>99</v>
      </c>
      <c r="AV461" s="12" t="s">
        <v>99</v>
      </c>
      <c r="AW461" s="12" t="s">
        <v>32</v>
      </c>
      <c r="AX461" s="12" t="s">
        <v>85</v>
      </c>
      <c r="AY461" s="147" t="s">
        <v>154</v>
      </c>
    </row>
    <row r="462" spans="2:65" s="1" customFormat="1" ht="37.950000000000003" customHeight="1">
      <c r="B462" s="32"/>
      <c r="C462" s="132" t="s">
        <v>965</v>
      </c>
      <c r="D462" s="132" t="s">
        <v>156</v>
      </c>
      <c r="E462" s="133" t="s">
        <v>983</v>
      </c>
      <c r="F462" s="134" t="s">
        <v>984</v>
      </c>
      <c r="G462" s="135" t="s">
        <v>169</v>
      </c>
      <c r="H462" s="136">
        <v>689.47799999999995</v>
      </c>
      <c r="I462" s="137"/>
      <c r="J462" s="138">
        <f>ROUND(I462*H462,2)</f>
        <v>0</v>
      </c>
      <c r="K462" s="134" t="s">
        <v>160</v>
      </c>
      <c r="L462" s="32"/>
      <c r="M462" s="139" t="s">
        <v>1</v>
      </c>
      <c r="N462" s="140" t="s">
        <v>43</v>
      </c>
      <c r="P462" s="141">
        <f>O462*H462</f>
        <v>0</v>
      </c>
      <c r="Q462" s="141">
        <v>1.1E-4</v>
      </c>
      <c r="R462" s="141">
        <f>Q462*H462</f>
        <v>7.5842579999999993E-2</v>
      </c>
      <c r="S462" s="141">
        <v>0</v>
      </c>
      <c r="T462" s="142">
        <f>S462*H462</f>
        <v>0</v>
      </c>
      <c r="AR462" s="143" t="s">
        <v>269</v>
      </c>
      <c r="AT462" s="143" t="s">
        <v>156</v>
      </c>
      <c r="AU462" s="143" t="s">
        <v>99</v>
      </c>
      <c r="AY462" s="17" t="s">
        <v>154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7" t="s">
        <v>99</v>
      </c>
      <c r="BK462" s="144">
        <f>ROUND(I462*H462,2)</f>
        <v>0</v>
      </c>
      <c r="BL462" s="17" t="s">
        <v>269</v>
      </c>
      <c r="BM462" s="143" t="s">
        <v>1968</v>
      </c>
    </row>
    <row r="463" spans="2:65" s="1" customFormat="1" ht="16.5" customHeight="1">
      <c r="B463" s="32"/>
      <c r="C463" s="160" t="s">
        <v>969</v>
      </c>
      <c r="D463" s="160" t="s">
        <v>270</v>
      </c>
      <c r="E463" s="161" t="s">
        <v>987</v>
      </c>
      <c r="F463" s="162" t="s">
        <v>988</v>
      </c>
      <c r="G463" s="163" t="s">
        <v>169</v>
      </c>
      <c r="H463" s="164">
        <v>703.26700000000005</v>
      </c>
      <c r="I463" s="165"/>
      <c r="J463" s="166">
        <f>ROUND(I463*H463,2)</f>
        <v>0</v>
      </c>
      <c r="K463" s="162" t="s">
        <v>160</v>
      </c>
      <c r="L463" s="167"/>
      <c r="M463" s="168" t="s">
        <v>1</v>
      </c>
      <c r="N463" s="169" t="s">
        <v>43</v>
      </c>
      <c r="P463" s="141">
        <f>O463*H463</f>
        <v>0</v>
      </c>
      <c r="Q463" s="141">
        <v>3.4000000000000002E-2</v>
      </c>
      <c r="R463" s="141">
        <f>Q463*H463</f>
        <v>23.911078000000003</v>
      </c>
      <c r="S463" s="141">
        <v>0</v>
      </c>
      <c r="T463" s="142">
        <f>S463*H463</f>
        <v>0</v>
      </c>
      <c r="AR463" s="143" t="s">
        <v>355</v>
      </c>
      <c r="AT463" s="143" t="s">
        <v>270</v>
      </c>
      <c r="AU463" s="143" t="s">
        <v>99</v>
      </c>
      <c r="AY463" s="17" t="s">
        <v>154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99</v>
      </c>
      <c r="BK463" s="144">
        <f>ROUND(I463*H463,2)</f>
        <v>0</v>
      </c>
      <c r="BL463" s="17" t="s">
        <v>269</v>
      </c>
      <c r="BM463" s="143" t="s">
        <v>1969</v>
      </c>
    </row>
    <row r="464" spans="2:65" s="12" customFormat="1">
      <c r="B464" s="145"/>
      <c r="D464" s="146" t="s">
        <v>175</v>
      </c>
      <c r="E464" s="147" t="s">
        <v>1</v>
      </c>
      <c r="F464" s="148" t="s">
        <v>1967</v>
      </c>
      <c r="H464" s="149">
        <v>703.26700000000005</v>
      </c>
      <c r="I464" s="150"/>
      <c r="L464" s="145"/>
      <c r="M464" s="151"/>
      <c r="T464" s="152"/>
      <c r="AT464" s="147" t="s">
        <v>175</v>
      </c>
      <c r="AU464" s="147" t="s">
        <v>99</v>
      </c>
      <c r="AV464" s="12" t="s">
        <v>99</v>
      </c>
      <c r="AW464" s="12" t="s">
        <v>32</v>
      </c>
      <c r="AX464" s="12" t="s">
        <v>85</v>
      </c>
      <c r="AY464" s="147" t="s">
        <v>154</v>
      </c>
    </row>
    <row r="465" spans="2:65" s="1" customFormat="1" ht="24.15" customHeight="1">
      <c r="B465" s="32"/>
      <c r="C465" s="132" t="s">
        <v>973</v>
      </c>
      <c r="D465" s="132" t="s">
        <v>156</v>
      </c>
      <c r="E465" s="133" t="s">
        <v>991</v>
      </c>
      <c r="F465" s="134" t="s">
        <v>992</v>
      </c>
      <c r="G465" s="135" t="s">
        <v>788</v>
      </c>
      <c r="H465" s="179"/>
      <c r="I465" s="137"/>
      <c r="J465" s="138">
        <f>ROUND(I465*H465,2)</f>
        <v>0</v>
      </c>
      <c r="K465" s="134" t="s">
        <v>160</v>
      </c>
      <c r="L465" s="32"/>
      <c r="M465" s="139" t="s">
        <v>1</v>
      </c>
      <c r="N465" s="140" t="s">
        <v>43</v>
      </c>
      <c r="P465" s="141">
        <f>O465*H465</f>
        <v>0</v>
      </c>
      <c r="Q465" s="141">
        <v>0</v>
      </c>
      <c r="R465" s="141">
        <f>Q465*H465</f>
        <v>0</v>
      </c>
      <c r="S465" s="141">
        <v>0</v>
      </c>
      <c r="T465" s="142">
        <f>S465*H465</f>
        <v>0</v>
      </c>
      <c r="AR465" s="143" t="s">
        <v>269</v>
      </c>
      <c r="AT465" s="143" t="s">
        <v>156</v>
      </c>
      <c r="AU465" s="143" t="s">
        <v>99</v>
      </c>
      <c r="AY465" s="17" t="s">
        <v>154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7" t="s">
        <v>99</v>
      </c>
      <c r="BK465" s="144">
        <f>ROUND(I465*H465,2)</f>
        <v>0</v>
      </c>
      <c r="BL465" s="17" t="s">
        <v>269</v>
      </c>
      <c r="BM465" s="143" t="s">
        <v>1970</v>
      </c>
    </row>
    <row r="466" spans="2:65" s="11" customFormat="1" ht="22.95" customHeight="1">
      <c r="B466" s="120"/>
      <c r="D466" s="121" t="s">
        <v>76</v>
      </c>
      <c r="E466" s="130" t="s">
        <v>994</v>
      </c>
      <c r="F466" s="130" t="s">
        <v>995</v>
      </c>
      <c r="I466" s="123"/>
      <c r="J466" s="131">
        <f>BK466</f>
        <v>0</v>
      </c>
      <c r="L466" s="120"/>
      <c r="M466" s="125"/>
      <c r="P466" s="126">
        <f>P467</f>
        <v>0</v>
      </c>
      <c r="R466" s="126">
        <f>R467</f>
        <v>0</v>
      </c>
      <c r="T466" s="127">
        <f>T467</f>
        <v>0</v>
      </c>
      <c r="AR466" s="121" t="s">
        <v>99</v>
      </c>
      <c r="AT466" s="128" t="s">
        <v>76</v>
      </c>
      <c r="AU466" s="128" t="s">
        <v>85</v>
      </c>
      <c r="AY466" s="121" t="s">
        <v>154</v>
      </c>
      <c r="BK466" s="129">
        <f>BK467</f>
        <v>0</v>
      </c>
    </row>
    <row r="467" spans="2:65" s="1" customFormat="1" ht="33" customHeight="1">
      <c r="B467" s="32"/>
      <c r="C467" s="132" t="s">
        <v>977</v>
      </c>
      <c r="D467" s="132" t="s">
        <v>156</v>
      </c>
      <c r="E467" s="133" t="s">
        <v>1971</v>
      </c>
      <c r="F467" s="134" t="s">
        <v>1972</v>
      </c>
      <c r="G467" s="135" t="s">
        <v>999</v>
      </c>
      <c r="H467" s="136">
        <v>1</v>
      </c>
      <c r="I467" s="137"/>
      <c r="J467" s="138">
        <f>ROUND(I467*H467,2)</f>
        <v>0</v>
      </c>
      <c r="K467" s="134" t="s">
        <v>1</v>
      </c>
      <c r="L467" s="32"/>
      <c r="M467" s="139" t="s">
        <v>1</v>
      </c>
      <c r="N467" s="140" t="s">
        <v>43</v>
      </c>
      <c r="P467" s="141">
        <f>O467*H467</f>
        <v>0</v>
      </c>
      <c r="Q467" s="141">
        <v>0</v>
      </c>
      <c r="R467" s="141">
        <f>Q467*H467</f>
        <v>0</v>
      </c>
      <c r="S467" s="141">
        <v>0</v>
      </c>
      <c r="T467" s="142">
        <f>S467*H467</f>
        <v>0</v>
      </c>
      <c r="AR467" s="143" t="s">
        <v>269</v>
      </c>
      <c r="AT467" s="143" t="s">
        <v>156</v>
      </c>
      <c r="AU467" s="143" t="s">
        <v>99</v>
      </c>
      <c r="AY467" s="17" t="s">
        <v>154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99</v>
      </c>
      <c r="BK467" s="144">
        <f>ROUND(I467*H467,2)</f>
        <v>0</v>
      </c>
      <c r="BL467" s="17" t="s">
        <v>269</v>
      </c>
      <c r="BM467" s="143" t="s">
        <v>1973</v>
      </c>
    </row>
    <row r="468" spans="2:65" s="11" customFormat="1" ht="22.95" customHeight="1">
      <c r="B468" s="120"/>
      <c r="D468" s="121" t="s">
        <v>76</v>
      </c>
      <c r="E468" s="130" t="s">
        <v>1001</v>
      </c>
      <c r="F468" s="130" t="s">
        <v>1002</v>
      </c>
      <c r="I468" s="123"/>
      <c r="J468" s="131">
        <f>BK468</f>
        <v>0</v>
      </c>
      <c r="L468" s="120"/>
      <c r="M468" s="125"/>
      <c r="P468" s="126">
        <f>SUM(P469:P494)</f>
        <v>0</v>
      </c>
      <c r="R468" s="126">
        <f>SUM(R469:R494)</f>
        <v>8.0599999999999991E-2</v>
      </c>
      <c r="T468" s="127">
        <f>SUM(T469:T494)</f>
        <v>0</v>
      </c>
      <c r="AR468" s="121" t="s">
        <v>99</v>
      </c>
      <c r="AT468" s="128" t="s">
        <v>76</v>
      </c>
      <c r="AU468" s="128" t="s">
        <v>85</v>
      </c>
      <c r="AY468" s="121" t="s">
        <v>154</v>
      </c>
      <c r="BK468" s="129">
        <f>SUM(BK469:BK494)</f>
        <v>0</v>
      </c>
    </row>
    <row r="469" spans="2:65" s="1" customFormat="1" ht="24.15" customHeight="1">
      <c r="B469" s="32"/>
      <c r="C469" s="132" t="s">
        <v>1651</v>
      </c>
      <c r="D469" s="132" t="s">
        <v>156</v>
      </c>
      <c r="E469" s="133" t="s">
        <v>1004</v>
      </c>
      <c r="F469" s="134" t="s">
        <v>1005</v>
      </c>
      <c r="G469" s="135" t="s">
        <v>1006</v>
      </c>
      <c r="H469" s="136">
        <v>7</v>
      </c>
      <c r="I469" s="137"/>
      <c r="J469" s="138">
        <f>ROUND(I469*H469,2)</f>
        <v>0</v>
      </c>
      <c r="K469" s="134" t="s">
        <v>160</v>
      </c>
      <c r="L469" s="32"/>
      <c r="M469" s="139" t="s">
        <v>1</v>
      </c>
      <c r="N469" s="140" t="s">
        <v>43</v>
      </c>
      <c r="P469" s="141">
        <f>O469*H469</f>
        <v>0</v>
      </c>
      <c r="Q469" s="141">
        <v>5.1999999999999995E-4</v>
      </c>
      <c r="R469" s="141">
        <f>Q469*H469</f>
        <v>3.6399999999999996E-3</v>
      </c>
      <c r="S469" s="141">
        <v>0</v>
      </c>
      <c r="T469" s="142">
        <f>S469*H469</f>
        <v>0</v>
      </c>
      <c r="AR469" s="143" t="s">
        <v>269</v>
      </c>
      <c r="AT469" s="143" t="s">
        <v>156</v>
      </c>
      <c r="AU469" s="143" t="s">
        <v>99</v>
      </c>
      <c r="AY469" s="17" t="s">
        <v>154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99</v>
      </c>
      <c r="BK469" s="144">
        <f>ROUND(I469*H469,2)</f>
        <v>0</v>
      </c>
      <c r="BL469" s="17" t="s">
        <v>269</v>
      </c>
      <c r="BM469" s="143" t="s">
        <v>1974</v>
      </c>
    </row>
    <row r="470" spans="2:65" s="12" customFormat="1">
      <c r="B470" s="145"/>
      <c r="D470" s="146" t="s">
        <v>175</v>
      </c>
      <c r="E470" s="147" t="s">
        <v>1</v>
      </c>
      <c r="F470" s="148" t="s">
        <v>1975</v>
      </c>
      <c r="H470" s="149">
        <v>7</v>
      </c>
      <c r="I470" s="150"/>
      <c r="L470" s="145"/>
      <c r="M470" s="151"/>
      <c r="T470" s="152"/>
      <c r="AT470" s="147" t="s">
        <v>175</v>
      </c>
      <c r="AU470" s="147" t="s">
        <v>99</v>
      </c>
      <c r="AV470" s="12" t="s">
        <v>99</v>
      </c>
      <c r="AW470" s="12" t="s">
        <v>32</v>
      </c>
      <c r="AX470" s="12" t="s">
        <v>85</v>
      </c>
      <c r="AY470" s="147" t="s">
        <v>154</v>
      </c>
    </row>
    <row r="471" spans="2:65" s="1" customFormat="1" ht="24.15" customHeight="1">
      <c r="B471" s="32"/>
      <c r="C471" s="132" t="s">
        <v>1656</v>
      </c>
      <c r="D471" s="132" t="s">
        <v>156</v>
      </c>
      <c r="E471" s="133" t="s">
        <v>1010</v>
      </c>
      <c r="F471" s="134" t="s">
        <v>1011</v>
      </c>
      <c r="G471" s="135" t="s">
        <v>1006</v>
      </c>
      <c r="H471" s="136">
        <v>12</v>
      </c>
      <c r="I471" s="137"/>
      <c r="J471" s="138">
        <f>ROUND(I471*H471,2)</f>
        <v>0</v>
      </c>
      <c r="K471" s="134" t="s">
        <v>160</v>
      </c>
      <c r="L471" s="32"/>
      <c r="M471" s="139" t="s">
        <v>1</v>
      </c>
      <c r="N471" s="140" t="s">
        <v>43</v>
      </c>
      <c r="P471" s="141">
        <f>O471*H471</f>
        <v>0</v>
      </c>
      <c r="Q471" s="141">
        <v>5.1999999999999995E-4</v>
      </c>
      <c r="R471" s="141">
        <f>Q471*H471</f>
        <v>6.239999999999999E-3</v>
      </c>
      <c r="S471" s="141">
        <v>0</v>
      </c>
      <c r="T471" s="142">
        <f>S471*H471</f>
        <v>0</v>
      </c>
      <c r="AR471" s="143" t="s">
        <v>269</v>
      </c>
      <c r="AT471" s="143" t="s">
        <v>156</v>
      </c>
      <c r="AU471" s="143" t="s">
        <v>99</v>
      </c>
      <c r="AY471" s="17" t="s">
        <v>154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99</v>
      </c>
      <c r="BK471" s="144">
        <f>ROUND(I471*H471,2)</f>
        <v>0</v>
      </c>
      <c r="BL471" s="17" t="s">
        <v>269</v>
      </c>
      <c r="BM471" s="143" t="s">
        <v>1976</v>
      </c>
    </row>
    <row r="472" spans="2:65" s="12" customFormat="1" ht="20.399999999999999">
      <c r="B472" s="145"/>
      <c r="D472" s="146" t="s">
        <v>175</v>
      </c>
      <c r="E472" s="147" t="s">
        <v>1</v>
      </c>
      <c r="F472" s="148" t="s">
        <v>1050</v>
      </c>
      <c r="H472" s="149">
        <v>12</v>
      </c>
      <c r="I472" s="150"/>
      <c r="L472" s="145"/>
      <c r="M472" s="151"/>
      <c r="T472" s="152"/>
      <c r="AT472" s="147" t="s">
        <v>175</v>
      </c>
      <c r="AU472" s="147" t="s">
        <v>99</v>
      </c>
      <c r="AV472" s="12" t="s">
        <v>99</v>
      </c>
      <c r="AW472" s="12" t="s">
        <v>32</v>
      </c>
      <c r="AX472" s="12" t="s">
        <v>85</v>
      </c>
      <c r="AY472" s="147" t="s">
        <v>154</v>
      </c>
    </row>
    <row r="473" spans="2:65" s="1" customFormat="1" ht="24.15" customHeight="1">
      <c r="B473" s="32"/>
      <c r="C473" s="132" t="s">
        <v>1662</v>
      </c>
      <c r="D473" s="132" t="s">
        <v>156</v>
      </c>
      <c r="E473" s="133" t="s">
        <v>1015</v>
      </c>
      <c r="F473" s="134" t="s">
        <v>1016</v>
      </c>
      <c r="G473" s="135" t="s">
        <v>1006</v>
      </c>
      <c r="H473" s="136">
        <v>12</v>
      </c>
      <c r="I473" s="137"/>
      <c r="J473" s="138">
        <f>ROUND(I473*H473,2)</f>
        <v>0</v>
      </c>
      <c r="K473" s="134" t="s">
        <v>1</v>
      </c>
      <c r="L473" s="32"/>
      <c r="M473" s="139" t="s">
        <v>1</v>
      </c>
      <c r="N473" s="140" t="s">
        <v>43</v>
      </c>
      <c r="P473" s="141">
        <f>O473*H473</f>
        <v>0</v>
      </c>
      <c r="Q473" s="141">
        <v>5.1999999999999995E-4</v>
      </c>
      <c r="R473" s="141">
        <f>Q473*H473</f>
        <v>6.239999999999999E-3</v>
      </c>
      <c r="S473" s="141">
        <v>0</v>
      </c>
      <c r="T473" s="142">
        <f>S473*H473</f>
        <v>0</v>
      </c>
      <c r="AR473" s="143" t="s">
        <v>269</v>
      </c>
      <c r="AT473" s="143" t="s">
        <v>156</v>
      </c>
      <c r="AU473" s="143" t="s">
        <v>99</v>
      </c>
      <c r="AY473" s="17" t="s">
        <v>154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7" t="s">
        <v>99</v>
      </c>
      <c r="BK473" s="144">
        <f>ROUND(I473*H473,2)</f>
        <v>0</v>
      </c>
      <c r="BL473" s="17" t="s">
        <v>269</v>
      </c>
      <c r="BM473" s="143" t="s">
        <v>1977</v>
      </c>
    </row>
    <row r="474" spans="2:65" s="12" customFormat="1" ht="20.399999999999999">
      <c r="B474" s="145"/>
      <c r="D474" s="146" t="s">
        <v>175</v>
      </c>
      <c r="E474" s="147" t="s">
        <v>1</v>
      </c>
      <c r="F474" s="148" t="s">
        <v>1050</v>
      </c>
      <c r="H474" s="149">
        <v>12</v>
      </c>
      <c r="I474" s="150"/>
      <c r="L474" s="145"/>
      <c r="M474" s="151"/>
      <c r="T474" s="152"/>
      <c r="AT474" s="147" t="s">
        <v>175</v>
      </c>
      <c r="AU474" s="147" t="s">
        <v>99</v>
      </c>
      <c r="AV474" s="12" t="s">
        <v>99</v>
      </c>
      <c r="AW474" s="12" t="s">
        <v>32</v>
      </c>
      <c r="AX474" s="12" t="s">
        <v>85</v>
      </c>
      <c r="AY474" s="147" t="s">
        <v>154</v>
      </c>
    </row>
    <row r="475" spans="2:65" s="1" customFormat="1" ht="21.75" customHeight="1">
      <c r="B475" s="32"/>
      <c r="C475" s="132" t="s">
        <v>1978</v>
      </c>
      <c r="D475" s="132" t="s">
        <v>156</v>
      </c>
      <c r="E475" s="133" t="s">
        <v>1019</v>
      </c>
      <c r="F475" s="134" t="s">
        <v>1020</v>
      </c>
      <c r="G475" s="135" t="s">
        <v>1006</v>
      </c>
      <c r="H475" s="136">
        <v>8</v>
      </c>
      <c r="I475" s="137"/>
      <c r="J475" s="138">
        <f>ROUND(I475*H475,2)</f>
        <v>0</v>
      </c>
      <c r="K475" s="134" t="s">
        <v>1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5.1999999999999995E-4</v>
      </c>
      <c r="R475" s="141">
        <f>Q475*H475</f>
        <v>4.1599999999999996E-3</v>
      </c>
      <c r="S475" s="141">
        <v>0</v>
      </c>
      <c r="T475" s="142">
        <f>S475*H475</f>
        <v>0</v>
      </c>
      <c r="AR475" s="143" t="s">
        <v>269</v>
      </c>
      <c r="AT475" s="143" t="s">
        <v>156</v>
      </c>
      <c r="AU475" s="143" t="s">
        <v>99</v>
      </c>
      <c r="AY475" s="17" t="s">
        <v>154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99</v>
      </c>
      <c r="BK475" s="144">
        <f>ROUND(I475*H475,2)</f>
        <v>0</v>
      </c>
      <c r="BL475" s="17" t="s">
        <v>269</v>
      </c>
      <c r="BM475" s="143" t="s">
        <v>1979</v>
      </c>
    </row>
    <row r="476" spans="2:65" s="12" customFormat="1">
      <c r="B476" s="145"/>
      <c r="D476" s="146" t="s">
        <v>175</v>
      </c>
      <c r="E476" s="147" t="s">
        <v>1</v>
      </c>
      <c r="F476" s="148" t="s">
        <v>1008</v>
      </c>
      <c r="H476" s="149">
        <v>8</v>
      </c>
      <c r="I476" s="150"/>
      <c r="L476" s="145"/>
      <c r="M476" s="151"/>
      <c r="T476" s="152"/>
      <c r="AT476" s="147" t="s">
        <v>175</v>
      </c>
      <c r="AU476" s="147" t="s">
        <v>99</v>
      </c>
      <c r="AV476" s="12" t="s">
        <v>99</v>
      </c>
      <c r="AW476" s="12" t="s">
        <v>32</v>
      </c>
      <c r="AX476" s="12" t="s">
        <v>85</v>
      </c>
      <c r="AY476" s="147" t="s">
        <v>154</v>
      </c>
    </row>
    <row r="477" spans="2:65" s="1" customFormat="1" ht="24.15" customHeight="1">
      <c r="B477" s="32"/>
      <c r="C477" s="132" t="s">
        <v>1675</v>
      </c>
      <c r="D477" s="132" t="s">
        <v>156</v>
      </c>
      <c r="E477" s="133" t="s">
        <v>1023</v>
      </c>
      <c r="F477" s="134" t="s">
        <v>1024</v>
      </c>
      <c r="G477" s="135" t="s">
        <v>1006</v>
      </c>
      <c r="H477" s="136">
        <v>3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5.1999999999999995E-4</v>
      </c>
      <c r="R477" s="141">
        <f>Q477*H477</f>
        <v>1.5599999999999998E-3</v>
      </c>
      <c r="S477" s="141">
        <v>0</v>
      </c>
      <c r="T477" s="142">
        <f>S477*H477</f>
        <v>0</v>
      </c>
      <c r="AR477" s="143" t="s">
        <v>269</v>
      </c>
      <c r="AT477" s="143" t="s">
        <v>156</v>
      </c>
      <c r="AU477" s="143" t="s">
        <v>99</v>
      </c>
      <c r="AY477" s="17" t="s">
        <v>154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99</v>
      </c>
      <c r="BK477" s="144">
        <f>ROUND(I477*H477,2)</f>
        <v>0</v>
      </c>
      <c r="BL477" s="17" t="s">
        <v>269</v>
      </c>
      <c r="BM477" s="143" t="s">
        <v>1980</v>
      </c>
    </row>
    <row r="478" spans="2:65" s="12" customFormat="1">
      <c r="B478" s="145"/>
      <c r="D478" s="146" t="s">
        <v>175</v>
      </c>
      <c r="E478" s="147" t="s">
        <v>1</v>
      </c>
      <c r="F478" s="148" t="s">
        <v>1981</v>
      </c>
      <c r="H478" s="149">
        <v>3</v>
      </c>
      <c r="I478" s="150"/>
      <c r="L478" s="145"/>
      <c r="M478" s="151"/>
      <c r="T478" s="152"/>
      <c r="AT478" s="147" t="s">
        <v>175</v>
      </c>
      <c r="AU478" s="147" t="s">
        <v>99</v>
      </c>
      <c r="AV478" s="12" t="s">
        <v>99</v>
      </c>
      <c r="AW478" s="12" t="s">
        <v>32</v>
      </c>
      <c r="AX478" s="12" t="s">
        <v>85</v>
      </c>
      <c r="AY478" s="147" t="s">
        <v>154</v>
      </c>
    </row>
    <row r="479" spans="2:65" s="1" customFormat="1" ht="24.15" customHeight="1">
      <c r="B479" s="32"/>
      <c r="C479" s="132" t="s">
        <v>1694</v>
      </c>
      <c r="D479" s="132" t="s">
        <v>156</v>
      </c>
      <c r="E479" s="133" t="s">
        <v>1028</v>
      </c>
      <c r="F479" s="134" t="s">
        <v>1029</v>
      </c>
      <c r="G479" s="135" t="s">
        <v>1006</v>
      </c>
      <c r="H479" s="136">
        <v>65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5.1999999999999995E-4</v>
      </c>
      <c r="R479" s="141">
        <f>Q479*H479</f>
        <v>3.3799999999999997E-2</v>
      </c>
      <c r="S479" s="141">
        <v>0</v>
      </c>
      <c r="T479" s="142">
        <f>S479*H479</f>
        <v>0</v>
      </c>
      <c r="AR479" s="143" t="s">
        <v>269</v>
      </c>
      <c r="AT479" s="143" t="s">
        <v>156</v>
      </c>
      <c r="AU479" s="143" t="s">
        <v>99</v>
      </c>
      <c r="AY479" s="17" t="s">
        <v>154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99</v>
      </c>
      <c r="BK479" s="144">
        <f>ROUND(I479*H479,2)</f>
        <v>0</v>
      </c>
      <c r="BL479" s="17" t="s">
        <v>269</v>
      </c>
      <c r="BM479" s="143" t="s">
        <v>1982</v>
      </c>
    </row>
    <row r="480" spans="2:65" s="12" customFormat="1" ht="20.399999999999999">
      <c r="B480" s="145"/>
      <c r="D480" s="146" t="s">
        <v>175</v>
      </c>
      <c r="E480" s="147" t="s">
        <v>1</v>
      </c>
      <c r="F480" s="148" t="s">
        <v>1031</v>
      </c>
      <c r="H480" s="149">
        <v>65</v>
      </c>
      <c r="I480" s="150"/>
      <c r="L480" s="145"/>
      <c r="M480" s="151"/>
      <c r="T480" s="152"/>
      <c r="AT480" s="147" t="s">
        <v>175</v>
      </c>
      <c r="AU480" s="147" t="s">
        <v>99</v>
      </c>
      <c r="AV480" s="12" t="s">
        <v>99</v>
      </c>
      <c r="AW480" s="12" t="s">
        <v>32</v>
      </c>
      <c r="AX480" s="12" t="s">
        <v>85</v>
      </c>
      <c r="AY480" s="147" t="s">
        <v>154</v>
      </c>
    </row>
    <row r="481" spans="2:65" s="1" customFormat="1" ht="24.15" customHeight="1">
      <c r="B481" s="32"/>
      <c r="C481" s="132" t="s">
        <v>1698</v>
      </c>
      <c r="D481" s="132" t="s">
        <v>156</v>
      </c>
      <c r="E481" s="133" t="s">
        <v>1033</v>
      </c>
      <c r="F481" s="134" t="s">
        <v>1034</v>
      </c>
      <c r="G481" s="135" t="s">
        <v>1006</v>
      </c>
      <c r="H481" s="136">
        <v>5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5.1999999999999995E-4</v>
      </c>
      <c r="R481" s="141">
        <f>Q481*H481</f>
        <v>2.5999999999999999E-3</v>
      </c>
      <c r="S481" s="141">
        <v>0</v>
      </c>
      <c r="T481" s="142">
        <f>S481*H481</f>
        <v>0</v>
      </c>
      <c r="AR481" s="143" t="s">
        <v>269</v>
      </c>
      <c r="AT481" s="143" t="s">
        <v>156</v>
      </c>
      <c r="AU481" s="143" t="s">
        <v>99</v>
      </c>
      <c r="AY481" s="17" t="s">
        <v>154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99</v>
      </c>
      <c r="BK481" s="144">
        <f>ROUND(I481*H481,2)</f>
        <v>0</v>
      </c>
      <c r="BL481" s="17" t="s">
        <v>269</v>
      </c>
      <c r="BM481" s="143" t="s">
        <v>1983</v>
      </c>
    </row>
    <row r="482" spans="2:65" s="12" customFormat="1">
      <c r="B482" s="145"/>
      <c r="D482" s="146" t="s">
        <v>175</v>
      </c>
      <c r="E482" s="147" t="s">
        <v>1</v>
      </c>
      <c r="F482" s="148" t="s">
        <v>1036</v>
      </c>
      <c r="H482" s="149">
        <v>5</v>
      </c>
      <c r="I482" s="150"/>
      <c r="L482" s="145"/>
      <c r="M482" s="151"/>
      <c r="T482" s="152"/>
      <c r="AT482" s="147" t="s">
        <v>175</v>
      </c>
      <c r="AU482" s="147" t="s">
        <v>99</v>
      </c>
      <c r="AV482" s="12" t="s">
        <v>99</v>
      </c>
      <c r="AW482" s="12" t="s">
        <v>32</v>
      </c>
      <c r="AX482" s="12" t="s">
        <v>85</v>
      </c>
      <c r="AY482" s="147" t="s">
        <v>154</v>
      </c>
    </row>
    <row r="483" spans="2:65" s="1" customFormat="1" ht="24.15" customHeight="1">
      <c r="B483" s="32"/>
      <c r="C483" s="132" t="s">
        <v>1425</v>
      </c>
      <c r="D483" s="132" t="s">
        <v>156</v>
      </c>
      <c r="E483" s="133" t="s">
        <v>1038</v>
      </c>
      <c r="F483" s="134" t="s">
        <v>1039</v>
      </c>
      <c r="G483" s="135" t="s">
        <v>1006</v>
      </c>
      <c r="H483" s="136">
        <v>5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5.1999999999999995E-4</v>
      </c>
      <c r="R483" s="141">
        <f>Q483*H483</f>
        <v>2.5999999999999999E-3</v>
      </c>
      <c r="S483" s="141">
        <v>0</v>
      </c>
      <c r="T483" s="142">
        <f>S483*H483</f>
        <v>0</v>
      </c>
      <c r="AR483" s="143" t="s">
        <v>269</v>
      </c>
      <c r="AT483" s="143" t="s">
        <v>156</v>
      </c>
      <c r="AU483" s="143" t="s">
        <v>99</v>
      </c>
      <c r="AY483" s="17" t="s">
        <v>154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99</v>
      </c>
      <c r="BK483" s="144">
        <f>ROUND(I483*H483,2)</f>
        <v>0</v>
      </c>
      <c r="BL483" s="17" t="s">
        <v>269</v>
      </c>
      <c r="BM483" s="143" t="s">
        <v>1984</v>
      </c>
    </row>
    <row r="484" spans="2:65" s="12" customFormat="1">
      <c r="B484" s="145"/>
      <c r="D484" s="146" t="s">
        <v>175</v>
      </c>
      <c r="E484" s="147" t="s">
        <v>1</v>
      </c>
      <c r="F484" s="148" t="s">
        <v>1036</v>
      </c>
      <c r="H484" s="149">
        <v>5</v>
      </c>
      <c r="I484" s="150"/>
      <c r="L484" s="145"/>
      <c r="M484" s="151"/>
      <c r="T484" s="152"/>
      <c r="AT484" s="147" t="s">
        <v>175</v>
      </c>
      <c r="AU484" s="147" t="s">
        <v>99</v>
      </c>
      <c r="AV484" s="12" t="s">
        <v>99</v>
      </c>
      <c r="AW484" s="12" t="s">
        <v>32</v>
      </c>
      <c r="AX484" s="12" t="s">
        <v>85</v>
      </c>
      <c r="AY484" s="147" t="s">
        <v>154</v>
      </c>
    </row>
    <row r="485" spans="2:65" s="1" customFormat="1" ht="24.15" customHeight="1">
      <c r="B485" s="32"/>
      <c r="C485" s="132" t="s">
        <v>286</v>
      </c>
      <c r="D485" s="132" t="s">
        <v>156</v>
      </c>
      <c r="E485" s="133" t="s">
        <v>1042</v>
      </c>
      <c r="F485" s="134" t="s">
        <v>1043</v>
      </c>
      <c r="G485" s="135" t="s">
        <v>1006</v>
      </c>
      <c r="H485" s="136">
        <v>9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5.1999999999999995E-4</v>
      </c>
      <c r="R485" s="141">
        <f>Q485*H485</f>
        <v>4.6799999999999993E-3</v>
      </c>
      <c r="S485" s="141">
        <v>0</v>
      </c>
      <c r="T485" s="142">
        <f>S485*H485</f>
        <v>0</v>
      </c>
      <c r="AR485" s="143" t="s">
        <v>269</v>
      </c>
      <c r="AT485" s="143" t="s">
        <v>156</v>
      </c>
      <c r="AU485" s="143" t="s">
        <v>99</v>
      </c>
      <c r="AY485" s="17" t="s">
        <v>154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99</v>
      </c>
      <c r="BK485" s="144">
        <f>ROUND(I485*H485,2)</f>
        <v>0</v>
      </c>
      <c r="BL485" s="17" t="s">
        <v>269</v>
      </c>
      <c r="BM485" s="143" t="s">
        <v>1985</v>
      </c>
    </row>
    <row r="486" spans="2:65" s="12" customFormat="1">
      <c r="B486" s="145"/>
      <c r="D486" s="146" t="s">
        <v>175</v>
      </c>
      <c r="E486" s="147" t="s">
        <v>1</v>
      </c>
      <c r="F486" s="148" t="s">
        <v>1063</v>
      </c>
      <c r="H486" s="149">
        <v>9</v>
      </c>
      <c r="I486" s="150"/>
      <c r="L486" s="145"/>
      <c r="M486" s="151"/>
      <c r="T486" s="152"/>
      <c r="AT486" s="147" t="s">
        <v>175</v>
      </c>
      <c r="AU486" s="147" t="s">
        <v>99</v>
      </c>
      <c r="AV486" s="12" t="s">
        <v>99</v>
      </c>
      <c r="AW486" s="12" t="s">
        <v>32</v>
      </c>
      <c r="AX486" s="12" t="s">
        <v>85</v>
      </c>
      <c r="AY486" s="147" t="s">
        <v>154</v>
      </c>
    </row>
    <row r="487" spans="2:65" s="1" customFormat="1" ht="24.15" customHeight="1">
      <c r="B487" s="32"/>
      <c r="C487" s="132" t="s">
        <v>1986</v>
      </c>
      <c r="D487" s="132" t="s">
        <v>156</v>
      </c>
      <c r="E487" s="133" t="s">
        <v>1047</v>
      </c>
      <c r="F487" s="134" t="s">
        <v>1048</v>
      </c>
      <c r="G487" s="135" t="s">
        <v>1006</v>
      </c>
      <c r="H487" s="136">
        <v>12</v>
      </c>
      <c r="I487" s="137"/>
      <c r="J487" s="138">
        <f>ROUND(I487*H487,2)</f>
        <v>0</v>
      </c>
      <c r="K487" s="134" t="s">
        <v>1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5.1999999999999995E-4</v>
      </c>
      <c r="R487" s="141">
        <f>Q487*H487</f>
        <v>6.239999999999999E-3</v>
      </c>
      <c r="S487" s="141">
        <v>0</v>
      </c>
      <c r="T487" s="142">
        <f>S487*H487</f>
        <v>0</v>
      </c>
      <c r="AR487" s="143" t="s">
        <v>269</v>
      </c>
      <c r="AT487" s="143" t="s">
        <v>156</v>
      </c>
      <c r="AU487" s="143" t="s">
        <v>99</v>
      </c>
      <c r="AY487" s="17" t="s">
        <v>154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99</v>
      </c>
      <c r="BK487" s="144">
        <f>ROUND(I487*H487,2)</f>
        <v>0</v>
      </c>
      <c r="BL487" s="17" t="s">
        <v>269</v>
      </c>
      <c r="BM487" s="143" t="s">
        <v>1987</v>
      </c>
    </row>
    <row r="488" spans="2:65" s="12" customFormat="1" ht="20.399999999999999">
      <c r="B488" s="145"/>
      <c r="D488" s="146" t="s">
        <v>175</v>
      </c>
      <c r="E488" s="147" t="s">
        <v>1</v>
      </c>
      <c r="F488" s="148" t="s">
        <v>1050</v>
      </c>
      <c r="H488" s="149">
        <v>12</v>
      </c>
      <c r="I488" s="150"/>
      <c r="L488" s="145"/>
      <c r="M488" s="151"/>
      <c r="T488" s="152"/>
      <c r="AT488" s="147" t="s">
        <v>175</v>
      </c>
      <c r="AU488" s="147" t="s">
        <v>99</v>
      </c>
      <c r="AV488" s="12" t="s">
        <v>99</v>
      </c>
      <c r="AW488" s="12" t="s">
        <v>32</v>
      </c>
      <c r="AX488" s="12" t="s">
        <v>85</v>
      </c>
      <c r="AY488" s="147" t="s">
        <v>154</v>
      </c>
    </row>
    <row r="489" spans="2:65" s="1" customFormat="1" ht="24.15" customHeight="1">
      <c r="B489" s="32"/>
      <c r="C489" s="132" t="s">
        <v>1003</v>
      </c>
      <c r="D489" s="132" t="s">
        <v>156</v>
      </c>
      <c r="E489" s="133" t="s">
        <v>1052</v>
      </c>
      <c r="F489" s="134" t="s">
        <v>1053</v>
      </c>
      <c r="G489" s="135" t="s">
        <v>1006</v>
      </c>
      <c r="H489" s="136">
        <v>4</v>
      </c>
      <c r="I489" s="137"/>
      <c r="J489" s="138">
        <f>ROUND(I489*H489,2)</f>
        <v>0</v>
      </c>
      <c r="K489" s="134" t="s">
        <v>1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5.1999999999999995E-4</v>
      </c>
      <c r="R489" s="141">
        <f>Q489*H489</f>
        <v>2.0799999999999998E-3</v>
      </c>
      <c r="S489" s="141">
        <v>0</v>
      </c>
      <c r="T489" s="142">
        <f>S489*H489</f>
        <v>0</v>
      </c>
      <c r="AR489" s="143" t="s">
        <v>269</v>
      </c>
      <c r="AT489" s="143" t="s">
        <v>156</v>
      </c>
      <c r="AU489" s="143" t="s">
        <v>99</v>
      </c>
      <c r="AY489" s="17" t="s">
        <v>154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99</v>
      </c>
      <c r="BK489" s="144">
        <f>ROUND(I489*H489,2)</f>
        <v>0</v>
      </c>
      <c r="BL489" s="17" t="s">
        <v>269</v>
      </c>
      <c r="BM489" s="143" t="s">
        <v>1988</v>
      </c>
    </row>
    <row r="490" spans="2:65" s="12" customFormat="1">
      <c r="B490" s="145"/>
      <c r="D490" s="146" t="s">
        <v>175</v>
      </c>
      <c r="E490" s="147" t="s">
        <v>1</v>
      </c>
      <c r="F490" s="148" t="s">
        <v>1026</v>
      </c>
      <c r="H490" s="149">
        <v>4</v>
      </c>
      <c r="I490" s="150"/>
      <c r="L490" s="145"/>
      <c r="M490" s="151"/>
      <c r="T490" s="152"/>
      <c r="AT490" s="147" t="s">
        <v>175</v>
      </c>
      <c r="AU490" s="147" t="s">
        <v>99</v>
      </c>
      <c r="AV490" s="12" t="s">
        <v>99</v>
      </c>
      <c r="AW490" s="12" t="s">
        <v>32</v>
      </c>
      <c r="AX490" s="12" t="s">
        <v>85</v>
      </c>
      <c r="AY490" s="147" t="s">
        <v>154</v>
      </c>
    </row>
    <row r="491" spans="2:65" s="1" customFormat="1" ht="37.950000000000003" customHeight="1">
      <c r="B491" s="32"/>
      <c r="C491" s="132" t="s">
        <v>1009</v>
      </c>
      <c r="D491" s="132" t="s">
        <v>156</v>
      </c>
      <c r="E491" s="133" t="s">
        <v>1056</v>
      </c>
      <c r="F491" s="134" t="s">
        <v>1057</v>
      </c>
      <c r="G491" s="135" t="s">
        <v>1006</v>
      </c>
      <c r="H491" s="136">
        <v>5</v>
      </c>
      <c r="I491" s="137"/>
      <c r="J491" s="138">
        <f>ROUND(I491*H491,2)</f>
        <v>0</v>
      </c>
      <c r="K491" s="134" t="s">
        <v>1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5.1999999999999995E-4</v>
      </c>
      <c r="R491" s="141">
        <f>Q491*H491</f>
        <v>2.5999999999999999E-3</v>
      </c>
      <c r="S491" s="141">
        <v>0</v>
      </c>
      <c r="T491" s="142">
        <f>S491*H491</f>
        <v>0</v>
      </c>
      <c r="AR491" s="143" t="s">
        <v>269</v>
      </c>
      <c r="AT491" s="143" t="s">
        <v>156</v>
      </c>
      <c r="AU491" s="143" t="s">
        <v>99</v>
      </c>
      <c r="AY491" s="17" t="s">
        <v>154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99</v>
      </c>
      <c r="BK491" s="144">
        <f>ROUND(I491*H491,2)</f>
        <v>0</v>
      </c>
      <c r="BL491" s="17" t="s">
        <v>269</v>
      </c>
      <c r="BM491" s="143" t="s">
        <v>1989</v>
      </c>
    </row>
    <row r="492" spans="2:65" s="12" customFormat="1">
      <c r="B492" s="145"/>
      <c r="D492" s="146" t="s">
        <v>175</v>
      </c>
      <c r="E492" s="147" t="s">
        <v>1</v>
      </c>
      <c r="F492" s="148" t="s">
        <v>1036</v>
      </c>
      <c r="H492" s="149">
        <v>5</v>
      </c>
      <c r="I492" s="150"/>
      <c r="L492" s="145"/>
      <c r="M492" s="151"/>
      <c r="T492" s="152"/>
      <c r="AT492" s="147" t="s">
        <v>175</v>
      </c>
      <c r="AU492" s="147" t="s">
        <v>99</v>
      </c>
      <c r="AV492" s="12" t="s">
        <v>99</v>
      </c>
      <c r="AW492" s="12" t="s">
        <v>32</v>
      </c>
      <c r="AX492" s="12" t="s">
        <v>85</v>
      </c>
      <c r="AY492" s="147" t="s">
        <v>154</v>
      </c>
    </row>
    <row r="493" spans="2:65" s="1" customFormat="1" ht="24.15" customHeight="1">
      <c r="B493" s="32"/>
      <c r="C493" s="132" t="s">
        <v>1014</v>
      </c>
      <c r="D493" s="132" t="s">
        <v>156</v>
      </c>
      <c r="E493" s="133" t="s">
        <v>1060</v>
      </c>
      <c r="F493" s="134" t="s">
        <v>1061</v>
      </c>
      <c r="G493" s="135" t="s">
        <v>1006</v>
      </c>
      <c r="H493" s="136">
        <v>8</v>
      </c>
      <c r="I493" s="137"/>
      <c r="J493" s="138">
        <f>ROUND(I493*H493,2)</f>
        <v>0</v>
      </c>
      <c r="K493" s="134" t="s">
        <v>1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5.1999999999999995E-4</v>
      </c>
      <c r="R493" s="141">
        <f>Q493*H493</f>
        <v>4.1599999999999996E-3</v>
      </c>
      <c r="S493" s="141">
        <v>0</v>
      </c>
      <c r="T493" s="142">
        <f>S493*H493</f>
        <v>0</v>
      </c>
      <c r="AR493" s="143" t="s">
        <v>269</v>
      </c>
      <c r="AT493" s="143" t="s">
        <v>156</v>
      </c>
      <c r="AU493" s="143" t="s">
        <v>99</v>
      </c>
      <c r="AY493" s="17" t="s">
        <v>154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99</v>
      </c>
      <c r="BK493" s="144">
        <f>ROUND(I493*H493,2)</f>
        <v>0</v>
      </c>
      <c r="BL493" s="17" t="s">
        <v>269</v>
      </c>
      <c r="BM493" s="143" t="s">
        <v>1990</v>
      </c>
    </row>
    <row r="494" spans="2:65" s="12" customFormat="1">
      <c r="B494" s="145"/>
      <c r="D494" s="146" t="s">
        <v>175</v>
      </c>
      <c r="E494" s="147" t="s">
        <v>1</v>
      </c>
      <c r="F494" s="148" t="s">
        <v>1008</v>
      </c>
      <c r="H494" s="149">
        <v>8</v>
      </c>
      <c r="I494" s="150"/>
      <c r="L494" s="145"/>
      <c r="M494" s="151"/>
      <c r="T494" s="152"/>
      <c r="AT494" s="147" t="s">
        <v>175</v>
      </c>
      <c r="AU494" s="147" t="s">
        <v>99</v>
      </c>
      <c r="AV494" s="12" t="s">
        <v>99</v>
      </c>
      <c r="AW494" s="12" t="s">
        <v>32</v>
      </c>
      <c r="AX494" s="12" t="s">
        <v>85</v>
      </c>
      <c r="AY494" s="147" t="s">
        <v>154</v>
      </c>
    </row>
    <row r="495" spans="2:65" s="11" customFormat="1" ht="22.95" customHeight="1">
      <c r="B495" s="120"/>
      <c r="D495" s="121" t="s">
        <v>76</v>
      </c>
      <c r="E495" s="130" t="s">
        <v>1064</v>
      </c>
      <c r="F495" s="130" t="s">
        <v>1065</v>
      </c>
      <c r="I495" s="123"/>
      <c r="J495" s="131">
        <f>BK495</f>
        <v>0</v>
      </c>
      <c r="L495" s="120"/>
      <c r="M495" s="125"/>
      <c r="P495" s="126">
        <f>P496</f>
        <v>0</v>
      </c>
      <c r="R495" s="126">
        <f>R496</f>
        <v>0</v>
      </c>
      <c r="T495" s="127">
        <f>T496</f>
        <v>0</v>
      </c>
      <c r="AR495" s="121" t="s">
        <v>99</v>
      </c>
      <c r="AT495" s="128" t="s">
        <v>76</v>
      </c>
      <c r="AU495" s="128" t="s">
        <v>85</v>
      </c>
      <c r="AY495" s="121" t="s">
        <v>154</v>
      </c>
      <c r="BK495" s="129">
        <f>BK496</f>
        <v>0</v>
      </c>
    </row>
    <row r="496" spans="2:65" s="1" customFormat="1" ht="24.15" customHeight="1">
      <c r="B496" s="32"/>
      <c r="C496" s="132" t="s">
        <v>982</v>
      </c>
      <c r="D496" s="132" t="s">
        <v>156</v>
      </c>
      <c r="E496" s="133" t="s">
        <v>1991</v>
      </c>
      <c r="F496" s="134" t="s">
        <v>1992</v>
      </c>
      <c r="G496" s="135" t="s">
        <v>999</v>
      </c>
      <c r="H496" s="136">
        <v>1</v>
      </c>
      <c r="I496" s="137"/>
      <c r="J496" s="138">
        <f>ROUND(I496*H496,2)</f>
        <v>0</v>
      </c>
      <c r="K496" s="134" t="s">
        <v>1</v>
      </c>
      <c r="L496" s="32"/>
      <c r="M496" s="139" t="s">
        <v>1</v>
      </c>
      <c r="N496" s="140" t="s">
        <v>43</v>
      </c>
      <c r="P496" s="141">
        <f>O496*H496</f>
        <v>0</v>
      </c>
      <c r="Q496" s="141">
        <v>0</v>
      </c>
      <c r="R496" s="141">
        <f>Q496*H496</f>
        <v>0</v>
      </c>
      <c r="S496" s="141">
        <v>0</v>
      </c>
      <c r="T496" s="142">
        <f>S496*H496</f>
        <v>0</v>
      </c>
      <c r="AR496" s="143" t="s">
        <v>269</v>
      </c>
      <c r="AT496" s="143" t="s">
        <v>156</v>
      </c>
      <c r="AU496" s="143" t="s">
        <v>99</v>
      </c>
      <c r="AY496" s="17" t="s">
        <v>154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7" t="s">
        <v>99</v>
      </c>
      <c r="BK496" s="144">
        <f>ROUND(I496*H496,2)</f>
        <v>0</v>
      </c>
      <c r="BL496" s="17" t="s">
        <v>269</v>
      </c>
      <c r="BM496" s="143" t="s">
        <v>1993</v>
      </c>
    </row>
    <row r="497" spans="2:65" s="11" customFormat="1" ht="22.95" customHeight="1">
      <c r="B497" s="120"/>
      <c r="D497" s="121" t="s">
        <v>76</v>
      </c>
      <c r="E497" s="130" t="s">
        <v>1070</v>
      </c>
      <c r="F497" s="130" t="s">
        <v>1071</v>
      </c>
      <c r="I497" s="123"/>
      <c r="J497" s="131">
        <f>BK497</f>
        <v>0</v>
      </c>
      <c r="L497" s="120"/>
      <c r="M497" s="125"/>
      <c r="P497" s="126">
        <f>P498</f>
        <v>0</v>
      </c>
      <c r="R497" s="126">
        <f>R498</f>
        <v>0</v>
      </c>
      <c r="T497" s="127">
        <f>T498</f>
        <v>0</v>
      </c>
      <c r="AR497" s="121" t="s">
        <v>99</v>
      </c>
      <c r="AT497" s="128" t="s">
        <v>76</v>
      </c>
      <c r="AU497" s="128" t="s">
        <v>85</v>
      </c>
      <c r="AY497" s="121" t="s">
        <v>154</v>
      </c>
      <c r="BK497" s="129">
        <f>BK498</f>
        <v>0</v>
      </c>
    </row>
    <row r="498" spans="2:65" s="1" customFormat="1" ht="37.950000000000003" customHeight="1">
      <c r="B498" s="32"/>
      <c r="C498" s="132" t="s">
        <v>986</v>
      </c>
      <c r="D498" s="132" t="s">
        <v>156</v>
      </c>
      <c r="E498" s="133" t="s">
        <v>1994</v>
      </c>
      <c r="F498" s="134" t="s">
        <v>1074</v>
      </c>
      <c r="G498" s="135" t="s">
        <v>999</v>
      </c>
      <c r="H498" s="136">
        <v>1</v>
      </c>
      <c r="I498" s="137"/>
      <c r="J498" s="138">
        <f>ROUND(I498*H498,2)</f>
        <v>0</v>
      </c>
      <c r="K498" s="134" t="s">
        <v>1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0</v>
      </c>
      <c r="R498" s="141">
        <f>Q498*H498</f>
        <v>0</v>
      </c>
      <c r="S498" s="141">
        <v>0</v>
      </c>
      <c r="T498" s="142">
        <f>S498*H498</f>
        <v>0</v>
      </c>
      <c r="AR498" s="143" t="s">
        <v>269</v>
      </c>
      <c r="AT498" s="143" t="s">
        <v>156</v>
      </c>
      <c r="AU498" s="143" t="s">
        <v>99</v>
      </c>
      <c r="AY498" s="17" t="s">
        <v>154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99</v>
      </c>
      <c r="BK498" s="144">
        <f>ROUND(I498*H498,2)</f>
        <v>0</v>
      </c>
      <c r="BL498" s="17" t="s">
        <v>269</v>
      </c>
      <c r="BM498" s="143" t="s">
        <v>1995</v>
      </c>
    </row>
    <row r="499" spans="2:65" s="11" customFormat="1" ht="22.95" customHeight="1">
      <c r="B499" s="120"/>
      <c r="D499" s="121" t="s">
        <v>76</v>
      </c>
      <c r="E499" s="130" t="s">
        <v>1076</v>
      </c>
      <c r="F499" s="130" t="s">
        <v>1077</v>
      </c>
      <c r="I499" s="123"/>
      <c r="J499" s="131">
        <f>BK499</f>
        <v>0</v>
      </c>
      <c r="L499" s="120"/>
      <c r="M499" s="125"/>
      <c r="P499" s="126">
        <f>P500</f>
        <v>0</v>
      </c>
      <c r="R499" s="126">
        <f>R500</f>
        <v>0</v>
      </c>
      <c r="T499" s="127">
        <f>T500</f>
        <v>0</v>
      </c>
      <c r="AR499" s="121" t="s">
        <v>99</v>
      </c>
      <c r="AT499" s="128" t="s">
        <v>76</v>
      </c>
      <c r="AU499" s="128" t="s">
        <v>85</v>
      </c>
      <c r="AY499" s="121" t="s">
        <v>154</v>
      </c>
      <c r="BK499" s="129">
        <f>BK500</f>
        <v>0</v>
      </c>
    </row>
    <row r="500" spans="2:65" s="1" customFormat="1" ht="24.15" customHeight="1">
      <c r="B500" s="32"/>
      <c r="C500" s="132" t="s">
        <v>990</v>
      </c>
      <c r="D500" s="132" t="s">
        <v>156</v>
      </c>
      <c r="E500" s="133" t="s">
        <v>1996</v>
      </c>
      <c r="F500" s="134" t="s">
        <v>1997</v>
      </c>
      <c r="G500" s="135" t="s">
        <v>999</v>
      </c>
      <c r="H500" s="136">
        <v>1</v>
      </c>
      <c r="I500" s="137"/>
      <c r="J500" s="138">
        <f>ROUND(I500*H500,2)</f>
        <v>0</v>
      </c>
      <c r="K500" s="134" t="s">
        <v>1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269</v>
      </c>
      <c r="AT500" s="143" t="s">
        <v>156</v>
      </c>
      <c r="AU500" s="143" t="s">
        <v>99</v>
      </c>
      <c r="AY500" s="17" t="s">
        <v>154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99</v>
      </c>
      <c r="BK500" s="144">
        <f>ROUND(I500*H500,2)</f>
        <v>0</v>
      </c>
      <c r="BL500" s="17" t="s">
        <v>269</v>
      </c>
      <c r="BM500" s="143" t="s">
        <v>1998</v>
      </c>
    </row>
    <row r="501" spans="2:65" s="11" customFormat="1" ht="22.95" customHeight="1">
      <c r="B501" s="120"/>
      <c r="D501" s="121" t="s">
        <v>76</v>
      </c>
      <c r="E501" s="130" t="s">
        <v>1082</v>
      </c>
      <c r="F501" s="130" t="s">
        <v>1083</v>
      </c>
      <c r="I501" s="123"/>
      <c r="J501" s="131">
        <f>BK501</f>
        <v>0</v>
      </c>
      <c r="L501" s="120"/>
      <c r="M501" s="125"/>
      <c r="P501" s="126">
        <f>SUM(P502:P519)</f>
        <v>0</v>
      </c>
      <c r="R501" s="126">
        <f>SUM(R502:R519)</f>
        <v>32.231107860000002</v>
      </c>
      <c r="T501" s="127">
        <f>SUM(T502:T519)</f>
        <v>0</v>
      </c>
      <c r="AR501" s="121" t="s">
        <v>99</v>
      </c>
      <c r="AT501" s="128" t="s">
        <v>76</v>
      </c>
      <c r="AU501" s="128" t="s">
        <v>85</v>
      </c>
      <c r="AY501" s="121" t="s">
        <v>154</v>
      </c>
      <c r="BK501" s="129">
        <f>SUM(BK502:BK519)</f>
        <v>0</v>
      </c>
    </row>
    <row r="502" spans="2:65" s="1" customFormat="1" ht="33" customHeight="1">
      <c r="B502" s="32"/>
      <c r="C502" s="132" t="s">
        <v>996</v>
      </c>
      <c r="D502" s="132" t="s">
        <v>156</v>
      </c>
      <c r="E502" s="133" t="s">
        <v>1085</v>
      </c>
      <c r="F502" s="134" t="s">
        <v>1086</v>
      </c>
      <c r="G502" s="135" t="s">
        <v>173</v>
      </c>
      <c r="H502" s="136">
        <v>32.923999999999999</v>
      </c>
      <c r="I502" s="137"/>
      <c r="J502" s="138">
        <f t="shared" ref="J502:J514" si="50">ROUND(I502*H502,2)</f>
        <v>0</v>
      </c>
      <c r="K502" s="134" t="s">
        <v>160</v>
      </c>
      <c r="L502" s="32"/>
      <c r="M502" s="139" t="s">
        <v>1</v>
      </c>
      <c r="N502" s="140" t="s">
        <v>43</v>
      </c>
      <c r="P502" s="141">
        <f t="shared" ref="P502:P514" si="51">O502*H502</f>
        <v>0</v>
      </c>
      <c r="Q502" s="141">
        <v>1.08E-3</v>
      </c>
      <c r="R502" s="141">
        <f t="shared" ref="R502:R514" si="52">Q502*H502</f>
        <v>3.555792E-2</v>
      </c>
      <c r="S502" s="141">
        <v>0</v>
      </c>
      <c r="T502" s="142">
        <f t="shared" ref="T502:T514" si="53">S502*H502</f>
        <v>0</v>
      </c>
      <c r="AR502" s="143" t="s">
        <v>269</v>
      </c>
      <c r="AT502" s="143" t="s">
        <v>156</v>
      </c>
      <c r="AU502" s="143" t="s">
        <v>99</v>
      </c>
      <c r="AY502" s="17" t="s">
        <v>154</v>
      </c>
      <c r="BE502" s="144">
        <f t="shared" ref="BE502:BE514" si="54">IF(N502="základní",J502,0)</f>
        <v>0</v>
      </c>
      <c r="BF502" s="144">
        <f t="shared" ref="BF502:BF514" si="55">IF(N502="snížená",J502,0)</f>
        <v>0</v>
      </c>
      <c r="BG502" s="144">
        <f t="shared" ref="BG502:BG514" si="56">IF(N502="zákl. přenesená",J502,0)</f>
        <v>0</v>
      </c>
      <c r="BH502" s="144">
        <f t="shared" ref="BH502:BH514" si="57">IF(N502="sníž. přenesená",J502,0)</f>
        <v>0</v>
      </c>
      <c r="BI502" s="144">
        <f t="shared" ref="BI502:BI514" si="58">IF(N502="nulová",J502,0)</f>
        <v>0</v>
      </c>
      <c r="BJ502" s="17" t="s">
        <v>99</v>
      </c>
      <c r="BK502" s="144">
        <f t="shared" ref="BK502:BK514" si="59">ROUND(I502*H502,2)</f>
        <v>0</v>
      </c>
      <c r="BL502" s="17" t="s">
        <v>269</v>
      </c>
      <c r="BM502" s="143" t="s">
        <v>1999</v>
      </c>
    </row>
    <row r="503" spans="2:65" s="1" customFormat="1" ht="24.15" customHeight="1">
      <c r="B503" s="32"/>
      <c r="C503" s="132" t="s">
        <v>1066</v>
      </c>
      <c r="D503" s="132" t="s">
        <v>156</v>
      </c>
      <c r="E503" s="133" t="s">
        <v>1089</v>
      </c>
      <c r="F503" s="134" t="s">
        <v>1090</v>
      </c>
      <c r="G503" s="135" t="s">
        <v>256</v>
      </c>
      <c r="H503" s="136">
        <v>79.415999999999997</v>
      </c>
      <c r="I503" s="137"/>
      <c r="J503" s="138">
        <f t="shared" si="50"/>
        <v>0</v>
      </c>
      <c r="K503" s="134" t="s">
        <v>160</v>
      </c>
      <c r="L503" s="32"/>
      <c r="M503" s="139" t="s">
        <v>1</v>
      </c>
      <c r="N503" s="140" t="s">
        <v>43</v>
      </c>
      <c r="P503" s="141">
        <f t="shared" si="51"/>
        <v>0</v>
      </c>
      <c r="Q503" s="141">
        <v>0</v>
      </c>
      <c r="R503" s="141">
        <f t="shared" si="52"/>
        <v>0</v>
      </c>
      <c r="S503" s="141">
        <v>0</v>
      </c>
      <c r="T503" s="142">
        <f t="shared" si="53"/>
        <v>0</v>
      </c>
      <c r="AR503" s="143" t="s">
        <v>269</v>
      </c>
      <c r="AT503" s="143" t="s">
        <v>156</v>
      </c>
      <c r="AU503" s="143" t="s">
        <v>99</v>
      </c>
      <c r="AY503" s="17" t="s">
        <v>154</v>
      </c>
      <c r="BE503" s="144">
        <f t="shared" si="54"/>
        <v>0</v>
      </c>
      <c r="BF503" s="144">
        <f t="shared" si="55"/>
        <v>0</v>
      </c>
      <c r="BG503" s="144">
        <f t="shared" si="56"/>
        <v>0</v>
      </c>
      <c r="BH503" s="144">
        <f t="shared" si="57"/>
        <v>0</v>
      </c>
      <c r="BI503" s="144">
        <f t="shared" si="58"/>
        <v>0</v>
      </c>
      <c r="BJ503" s="17" t="s">
        <v>99</v>
      </c>
      <c r="BK503" s="144">
        <f t="shared" si="59"/>
        <v>0</v>
      </c>
      <c r="BL503" s="17" t="s">
        <v>269</v>
      </c>
      <c r="BM503" s="143" t="s">
        <v>2000</v>
      </c>
    </row>
    <row r="504" spans="2:65" s="1" customFormat="1" ht="21.75" customHeight="1">
      <c r="B504" s="32"/>
      <c r="C504" s="160" t="s">
        <v>1072</v>
      </c>
      <c r="D504" s="160" t="s">
        <v>270</v>
      </c>
      <c r="E504" s="161" t="s">
        <v>1093</v>
      </c>
      <c r="F504" s="162" t="s">
        <v>1094</v>
      </c>
      <c r="G504" s="163" t="s">
        <v>173</v>
      </c>
      <c r="H504" s="164">
        <v>1.1180000000000001</v>
      </c>
      <c r="I504" s="165"/>
      <c r="J504" s="166">
        <f t="shared" si="50"/>
        <v>0</v>
      </c>
      <c r="K504" s="162" t="s">
        <v>160</v>
      </c>
      <c r="L504" s="167"/>
      <c r="M504" s="168" t="s">
        <v>1</v>
      </c>
      <c r="N504" s="169" t="s">
        <v>43</v>
      </c>
      <c r="P504" s="141">
        <f t="shared" si="51"/>
        <v>0</v>
      </c>
      <c r="Q504" s="141">
        <v>0.55000000000000004</v>
      </c>
      <c r="R504" s="141">
        <f t="shared" si="52"/>
        <v>0.61490000000000011</v>
      </c>
      <c r="S504" s="141">
        <v>0</v>
      </c>
      <c r="T504" s="142">
        <f t="shared" si="53"/>
        <v>0</v>
      </c>
      <c r="AR504" s="143" t="s">
        <v>355</v>
      </c>
      <c r="AT504" s="143" t="s">
        <v>270</v>
      </c>
      <c r="AU504" s="143" t="s">
        <v>99</v>
      </c>
      <c r="AY504" s="17" t="s">
        <v>154</v>
      </c>
      <c r="BE504" s="144">
        <f t="shared" si="54"/>
        <v>0</v>
      </c>
      <c r="BF504" s="144">
        <f t="shared" si="55"/>
        <v>0</v>
      </c>
      <c r="BG504" s="144">
        <f t="shared" si="56"/>
        <v>0</v>
      </c>
      <c r="BH504" s="144">
        <f t="shared" si="57"/>
        <v>0</v>
      </c>
      <c r="BI504" s="144">
        <f t="shared" si="58"/>
        <v>0</v>
      </c>
      <c r="BJ504" s="17" t="s">
        <v>99</v>
      </c>
      <c r="BK504" s="144">
        <f t="shared" si="59"/>
        <v>0</v>
      </c>
      <c r="BL504" s="17" t="s">
        <v>269</v>
      </c>
      <c r="BM504" s="143" t="s">
        <v>2001</v>
      </c>
    </row>
    <row r="505" spans="2:65" s="1" customFormat="1" ht="24.15" customHeight="1">
      <c r="B505" s="32"/>
      <c r="C505" s="132" t="s">
        <v>1078</v>
      </c>
      <c r="D505" s="132" t="s">
        <v>156</v>
      </c>
      <c r="E505" s="133" t="s">
        <v>1089</v>
      </c>
      <c r="F505" s="134" t="s">
        <v>1090</v>
      </c>
      <c r="G505" s="135" t="s">
        <v>256</v>
      </c>
      <c r="H505" s="136">
        <v>96.623999999999995</v>
      </c>
      <c r="I505" s="137"/>
      <c r="J505" s="138">
        <f t="shared" si="50"/>
        <v>0</v>
      </c>
      <c r="K505" s="134" t="s">
        <v>160</v>
      </c>
      <c r="L505" s="32"/>
      <c r="M505" s="139" t="s">
        <v>1</v>
      </c>
      <c r="N505" s="140" t="s">
        <v>43</v>
      </c>
      <c r="P505" s="141">
        <f t="shared" si="51"/>
        <v>0</v>
      </c>
      <c r="Q505" s="141">
        <v>0</v>
      </c>
      <c r="R505" s="141">
        <f t="shared" si="52"/>
        <v>0</v>
      </c>
      <c r="S505" s="141">
        <v>0</v>
      </c>
      <c r="T505" s="142">
        <f t="shared" si="53"/>
        <v>0</v>
      </c>
      <c r="AR505" s="143" t="s">
        <v>269</v>
      </c>
      <c r="AT505" s="143" t="s">
        <v>156</v>
      </c>
      <c r="AU505" s="143" t="s">
        <v>99</v>
      </c>
      <c r="AY505" s="17" t="s">
        <v>154</v>
      </c>
      <c r="BE505" s="144">
        <f t="shared" si="54"/>
        <v>0</v>
      </c>
      <c r="BF505" s="144">
        <f t="shared" si="55"/>
        <v>0</v>
      </c>
      <c r="BG505" s="144">
        <f t="shared" si="56"/>
        <v>0</v>
      </c>
      <c r="BH505" s="144">
        <f t="shared" si="57"/>
        <v>0</v>
      </c>
      <c r="BI505" s="144">
        <f t="shared" si="58"/>
        <v>0</v>
      </c>
      <c r="BJ505" s="17" t="s">
        <v>99</v>
      </c>
      <c r="BK505" s="144">
        <f t="shared" si="59"/>
        <v>0</v>
      </c>
      <c r="BL505" s="17" t="s">
        <v>269</v>
      </c>
      <c r="BM505" s="143" t="s">
        <v>2002</v>
      </c>
    </row>
    <row r="506" spans="2:65" s="1" customFormat="1" ht="21.75" customHeight="1">
      <c r="B506" s="32"/>
      <c r="C506" s="160" t="s">
        <v>1084</v>
      </c>
      <c r="D506" s="160" t="s">
        <v>270</v>
      </c>
      <c r="E506" s="161" t="s">
        <v>1093</v>
      </c>
      <c r="F506" s="162" t="s">
        <v>1094</v>
      </c>
      <c r="G506" s="163" t="s">
        <v>173</v>
      </c>
      <c r="H506" s="164">
        <v>2.7210000000000001</v>
      </c>
      <c r="I506" s="165"/>
      <c r="J506" s="166">
        <f t="shared" si="50"/>
        <v>0</v>
      </c>
      <c r="K506" s="162" t="s">
        <v>160</v>
      </c>
      <c r="L506" s="167"/>
      <c r="M506" s="168" t="s">
        <v>1</v>
      </c>
      <c r="N506" s="169" t="s">
        <v>43</v>
      </c>
      <c r="P506" s="141">
        <f t="shared" si="51"/>
        <v>0</v>
      </c>
      <c r="Q506" s="141">
        <v>0.55000000000000004</v>
      </c>
      <c r="R506" s="141">
        <f t="shared" si="52"/>
        <v>1.4965500000000003</v>
      </c>
      <c r="S506" s="141">
        <v>0</v>
      </c>
      <c r="T506" s="142">
        <f t="shared" si="53"/>
        <v>0</v>
      </c>
      <c r="AR506" s="143" t="s">
        <v>355</v>
      </c>
      <c r="AT506" s="143" t="s">
        <v>270</v>
      </c>
      <c r="AU506" s="143" t="s">
        <v>99</v>
      </c>
      <c r="AY506" s="17" t="s">
        <v>154</v>
      </c>
      <c r="BE506" s="144">
        <f t="shared" si="54"/>
        <v>0</v>
      </c>
      <c r="BF506" s="144">
        <f t="shared" si="55"/>
        <v>0</v>
      </c>
      <c r="BG506" s="144">
        <f t="shared" si="56"/>
        <v>0</v>
      </c>
      <c r="BH506" s="144">
        <f t="shared" si="57"/>
        <v>0</v>
      </c>
      <c r="BI506" s="144">
        <f t="shared" si="58"/>
        <v>0</v>
      </c>
      <c r="BJ506" s="17" t="s">
        <v>99</v>
      </c>
      <c r="BK506" s="144">
        <f t="shared" si="59"/>
        <v>0</v>
      </c>
      <c r="BL506" s="17" t="s">
        <v>269</v>
      </c>
      <c r="BM506" s="143" t="s">
        <v>2003</v>
      </c>
    </row>
    <row r="507" spans="2:65" s="1" customFormat="1" ht="24.15" customHeight="1">
      <c r="B507" s="32"/>
      <c r="C507" s="132" t="s">
        <v>1088</v>
      </c>
      <c r="D507" s="132" t="s">
        <v>156</v>
      </c>
      <c r="E507" s="133" t="s">
        <v>1089</v>
      </c>
      <c r="F507" s="134" t="s">
        <v>1090</v>
      </c>
      <c r="G507" s="135" t="s">
        <v>256</v>
      </c>
      <c r="H507" s="136">
        <v>31.92</v>
      </c>
      <c r="I507" s="137"/>
      <c r="J507" s="138">
        <f t="shared" si="50"/>
        <v>0</v>
      </c>
      <c r="K507" s="134" t="s">
        <v>160</v>
      </c>
      <c r="L507" s="32"/>
      <c r="M507" s="139" t="s">
        <v>1</v>
      </c>
      <c r="N507" s="140" t="s">
        <v>43</v>
      </c>
      <c r="P507" s="141">
        <f t="shared" si="51"/>
        <v>0</v>
      </c>
      <c r="Q507" s="141">
        <v>0</v>
      </c>
      <c r="R507" s="141">
        <f t="shared" si="52"/>
        <v>0</v>
      </c>
      <c r="S507" s="141">
        <v>0</v>
      </c>
      <c r="T507" s="142">
        <f t="shared" si="53"/>
        <v>0</v>
      </c>
      <c r="AR507" s="143" t="s">
        <v>269</v>
      </c>
      <c r="AT507" s="143" t="s">
        <v>156</v>
      </c>
      <c r="AU507" s="143" t="s">
        <v>99</v>
      </c>
      <c r="AY507" s="17" t="s">
        <v>154</v>
      </c>
      <c r="BE507" s="144">
        <f t="shared" si="54"/>
        <v>0</v>
      </c>
      <c r="BF507" s="144">
        <f t="shared" si="55"/>
        <v>0</v>
      </c>
      <c r="BG507" s="144">
        <f t="shared" si="56"/>
        <v>0</v>
      </c>
      <c r="BH507" s="144">
        <f t="shared" si="57"/>
        <v>0</v>
      </c>
      <c r="BI507" s="144">
        <f t="shared" si="58"/>
        <v>0</v>
      </c>
      <c r="BJ507" s="17" t="s">
        <v>99</v>
      </c>
      <c r="BK507" s="144">
        <f t="shared" si="59"/>
        <v>0</v>
      </c>
      <c r="BL507" s="17" t="s">
        <v>269</v>
      </c>
      <c r="BM507" s="143" t="s">
        <v>2004</v>
      </c>
    </row>
    <row r="508" spans="2:65" s="1" customFormat="1" ht="21.75" customHeight="1">
      <c r="B508" s="32"/>
      <c r="C508" s="160" t="s">
        <v>1092</v>
      </c>
      <c r="D508" s="160" t="s">
        <v>270</v>
      </c>
      <c r="E508" s="161" t="s">
        <v>1093</v>
      </c>
      <c r="F508" s="162" t="s">
        <v>1094</v>
      </c>
      <c r="G508" s="163" t="s">
        <v>173</v>
      </c>
      <c r="H508" s="164">
        <v>0.39300000000000002</v>
      </c>
      <c r="I508" s="165"/>
      <c r="J508" s="166">
        <f t="shared" si="50"/>
        <v>0</v>
      </c>
      <c r="K508" s="162" t="s">
        <v>160</v>
      </c>
      <c r="L508" s="167"/>
      <c r="M508" s="168" t="s">
        <v>1</v>
      </c>
      <c r="N508" s="169" t="s">
        <v>43</v>
      </c>
      <c r="P508" s="141">
        <f t="shared" si="51"/>
        <v>0</v>
      </c>
      <c r="Q508" s="141">
        <v>0.55000000000000004</v>
      </c>
      <c r="R508" s="141">
        <f t="shared" si="52"/>
        <v>0.21615000000000004</v>
      </c>
      <c r="S508" s="141">
        <v>0</v>
      </c>
      <c r="T508" s="142">
        <f t="shared" si="53"/>
        <v>0</v>
      </c>
      <c r="AR508" s="143" t="s">
        <v>355</v>
      </c>
      <c r="AT508" s="143" t="s">
        <v>270</v>
      </c>
      <c r="AU508" s="143" t="s">
        <v>99</v>
      </c>
      <c r="AY508" s="17" t="s">
        <v>154</v>
      </c>
      <c r="BE508" s="144">
        <f t="shared" si="54"/>
        <v>0</v>
      </c>
      <c r="BF508" s="144">
        <f t="shared" si="55"/>
        <v>0</v>
      </c>
      <c r="BG508" s="144">
        <f t="shared" si="56"/>
        <v>0</v>
      </c>
      <c r="BH508" s="144">
        <f t="shared" si="57"/>
        <v>0</v>
      </c>
      <c r="BI508" s="144">
        <f t="shared" si="58"/>
        <v>0</v>
      </c>
      <c r="BJ508" s="17" t="s">
        <v>99</v>
      </c>
      <c r="BK508" s="144">
        <f t="shared" si="59"/>
        <v>0</v>
      </c>
      <c r="BL508" s="17" t="s">
        <v>269</v>
      </c>
      <c r="BM508" s="143" t="s">
        <v>2005</v>
      </c>
    </row>
    <row r="509" spans="2:65" s="1" customFormat="1" ht="24.15" customHeight="1">
      <c r="B509" s="32"/>
      <c r="C509" s="132" t="s">
        <v>1096</v>
      </c>
      <c r="D509" s="132" t="s">
        <v>156</v>
      </c>
      <c r="E509" s="133" t="s">
        <v>1105</v>
      </c>
      <c r="F509" s="134" t="s">
        <v>1106</v>
      </c>
      <c r="G509" s="135" t="s">
        <v>256</v>
      </c>
      <c r="H509" s="136">
        <v>744.88800000000003</v>
      </c>
      <c r="I509" s="137"/>
      <c r="J509" s="138">
        <f t="shared" si="50"/>
        <v>0</v>
      </c>
      <c r="K509" s="134" t="s">
        <v>160</v>
      </c>
      <c r="L509" s="32"/>
      <c r="M509" s="139" t="s">
        <v>1</v>
      </c>
      <c r="N509" s="140" t="s">
        <v>43</v>
      </c>
      <c r="P509" s="141">
        <f t="shared" si="51"/>
        <v>0</v>
      </c>
      <c r="Q509" s="141">
        <v>0</v>
      </c>
      <c r="R509" s="141">
        <f t="shared" si="52"/>
        <v>0</v>
      </c>
      <c r="S509" s="141">
        <v>0</v>
      </c>
      <c r="T509" s="142">
        <f t="shared" si="53"/>
        <v>0</v>
      </c>
      <c r="AR509" s="143" t="s">
        <v>269</v>
      </c>
      <c r="AT509" s="143" t="s">
        <v>156</v>
      </c>
      <c r="AU509" s="143" t="s">
        <v>99</v>
      </c>
      <c r="AY509" s="17" t="s">
        <v>154</v>
      </c>
      <c r="BE509" s="144">
        <f t="shared" si="54"/>
        <v>0</v>
      </c>
      <c r="BF509" s="144">
        <f t="shared" si="55"/>
        <v>0</v>
      </c>
      <c r="BG509" s="144">
        <f t="shared" si="56"/>
        <v>0</v>
      </c>
      <c r="BH509" s="144">
        <f t="shared" si="57"/>
        <v>0</v>
      </c>
      <c r="BI509" s="144">
        <f t="shared" si="58"/>
        <v>0</v>
      </c>
      <c r="BJ509" s="17" t="s">
        <v>99</v>
      </c>
      <c r="BK509" s="144">
        <f t="shared" si="59"/>
        <v>0</v>
      </c>
      <c r="BL509" s="17" t="s">
        <v>269</v>
      </c>
      <c r="BM509" s="143" t="s">
        <v>2006</v>
      </c>
    </row>
    <row r="510" spans="2:65" s="1" customFormat="1" ht="21.75" customHeight="1">
      <c r="B510" s="32"/>
      <c r="C510" s="160" t="s">
        <v>1098</v>
      </c>
      <c r="D510" s="160" t="s">
        <v>270</v>
      </c>
      <c r="E510" s="161" t="s">
        <v>1109</v>
      </c>
      <c r="F510" s="162" t="s">
        <v>1110</v>
      </c>
      <c r="G510" s="163" t="s">
        <v>173</v>
      </c>
      <c r="H510" s="164">
        <v>26.22</v>
      </c>
      <c r="I510" s="165"/>
      <c r="J510" s="166">
        <f t="shared" si="50"/>
        <v>0</v>
      </c>
      <c r="K510" s="162" t="s">
        <v>160</v>
      </c>
      <c r="L510" s="167"/>
      <c r="M510" s="168" t="s">
        <v>1</v>
      </c>
      <c r="N510" s="169" t="s">
        <v>43</v>
      </c>
      <c r="P510" s="141">
        <f t="shared" si="51"/>
        <v>0</v>
      </c>
      <c r="Q510" s="141">
        <v>0.55000000000000004</v>
      </c>
      <c r="R510" s="141">
        <f t="shared" si="52"/>
        <v>14.421000000000001</v>
      </c>
      <c r="S510" s="141">
        <v>0</v>
      </c>
      <c r="T510" s="142">
        <f t="shared" si="53"/>
        <v>0</v>
      </c>
      <c r="AR510" s="143" t="s">
        <v>355</v>
      </c>
      <c r="AT510" s="143" t="s">
        <v>270</v>
      </c>
      <c r="AU510" s="143" t="s">
        <v>99</v>
      </c>
      <c r="AY510" s="17" t="s">
        <v>154</v>
      </c>
      <c r="BE510" s="144">
        <f t="shared" si="54"/>
        <v>0</v>
      </c>
      <c r="BF510" s="144">
        <f t="shared" si="55"/>
        <v>0</v>
      </c>
      <c r="BG510" s="144">
        <f t="shared" si="56"/>
        <v>0</v>
      </c>
      <c r="BH510" s="144">
        <f t="shared" si="57"/>
        <v>0</v>
      </c>
      <c r="BI510" s="144">
        <f t="shared" si="58"/>
        <v>0</v>
      </c>
      <c r="BJ510" s="17" t="s">
        <v>99</v>
      </c>
      <c r="BK510" s="144">
        <f t="shared" si="59"/>
        <v>0</v>
      </c>
      <c r="BL510" s="17" t="s">
        <v>269</v>
      </c>
      <c r="BM510" s="143" t="s">
        <v>2007</v>
      </c>
    </row>
    <row r="511" spans="2:65" s="1" customFormat="1" ht="33" customHeight="1">
      <c r="B511" s="32"/>
      <c r="C511" s="132" t="s">
        <v>1100</v>
      </c>
      <c r="D511" s="132" t="s">
        <v>156</v>
      </c>
      <c r="E511" s="133" t="s">
        <v>1113</v>
      </c>
      <c r="F511" s="134" t="s">
        <v>1114</v>
      </c>
      <c r="G511" s="135" t="s">
        <v>256</v>
      </c>
      <c r="H511" s="136">
        <v>36</v>
      </c>
      <c r="I511" s="137"/>
      <c r="J511" s="138">
        <f t="shared" si="50"/>
        <v>0</v>
      </c>
      <c r="K511" s="134" t="s">
        <v>160</v>
      </c>
      <c r="L511" s="32"/>
      <c r="M511" s="139" t="s">
        <v>1</v>
      </c>
      <c r="N511" s="140" t="s">
        <v>43</v>
      </c>
      <c r="P511" s="141">
        <f t="shared" si="51"/>
        <v>0</v>
      </c>
      <c r="Q511" s="141">
        <v>0</v>
      </c>
      <c r="R511" s="141">
        <f t="shared" si="52"/>
        <v>0</v>
      </c>
      <c r="S511" s="141">
        <v>0</v>
      </c>
      <c r="T511" s="142">
        <f t="shared" si="53"/>
        <v>0</v>
      </c>
      <c r="AR511" s="143" t="s">
        <v>269</v>
      </c>
      <c r="AT511" s="143" t="s">
        <v>156</v>
      </c>
      <c r="AU511" s="143" t="s">
        <v>99</v>
      </c>
      <c r="AY511" s="17" t="s">
        <v>154</v>
      </c>
      <c r="BE511" s="144">
        <f t="shared" si="54"/>
        <v>0</v>
      </c>
      <c r="BF511" s="144">
        <f t="shared" si="55"/>
        <v>0</v>
      </c>
      <c r="BG511" s="144">
        <f t="shared" si="56"/>
        <v>0</v>
      </c>
      <c r="BH511" s="144">
        <f t="shared" si="57"/>
        <v>0</v>
      </c>
      <c r="BI511" s="144">
        <f t="shared" si="58"/>
        <v>0</v>
      </c>
      <c r="BJ511" s="17" t="s">
        <v>99</v>
      </c>
      <c r="BK511" s="144">
        <f t="shared" si="59"/>
        <v>0</v>
      </c>
      <c r="BL511" s="17" t="s">
        <v>269</v>
      </c>
      <c r="BM511" s="143" t="s">
        <v>2008</v>
      </c>
    </row>
    <row r="512" spans="2:65" s="1" customFormat="1" ht="21.75" customHeight="1">
      <c r="B512" s="32"/>
      <c r="C512" s="160" t="s">
        <v>1102</v>
      </c>
      <c r="D512" s="160" t="s">
        <v>270</v>
      </c>
      <c r="E512" s="161" t="s">
        <v>1117</v>
      </c>
      <c r="F512" s="162" t="s">
        <v>1118</v>
      </c>
      <c r="G512" s="163" t="s">
        <v>173</v>
      </c>
      <c r="H512" s="164">
        <v>2.4710000000000001</v>
      </c>
      <c r="I512" s="165"/>
      <c r="J512" s="166">
        <f t="shared" si="50"/>
        <v>0</v>
      </c>
      <c r="K512" s="162" t="s">
        <v>160</v>
      </c>
      <c r="L512" s="167"/>
      <c r="M512" s="168" t="s">
        <v>1</v>
      </c>
      <c r="N512" s="169" t="s">
        <v>43</v>
      </c>
      <c r="P512" s="141">
        <f t="shared" si="51"/>
        <v>0</v>
      </c>
      <c r="Q512" s="141">
        <v>0.55000000000000004</v>
      </c>
      <c r="R512" s="141">
        <f t="shared" si="52"/>
        <v>1.3590500000000001</v>
      </c>
      <c r="S512" s="141">
        <v>0</v>
      </c>
      <c r="T512" s="142">
        <f t="shared" si="53"/>
        <v>0</v>
      </c>
      <c r="AR512" s="143" t="s">
        <v>355</v>
      </c>
      <c r="AT512" s="143" t="s">
        <v>270</v>
      </c>
      <c r="AU512" s="143" t="s">
        <v>99</v>
      </c>
      <c r="AY512" s="17" t="s">
        <v>154</v>
      </c>
      <c r="BE512" s="144">
        <f t="shared" si="54"/>
        <v>0</v>
      </c>
      <c r="BF512" s="144">
        <f t="shared" si="55"/>
        <v>0</v>
      </c>
      <c r="BG512" s="144">
        <f t="shared" si="56"/>
        <v>0</v>
      </c>
      <c r="BH512" s="144">
        <f t="shared" si="57"/>
        <v>0</v>
      </c>
      <c r="BI512" s="144">
        <f t="shared" si="58"/>
        <v>0</v>
      </c>
      <c r="BJ512" s="17" t="s">
        <v>99</v>
      </c>
      <c r="BK512" s="144">
        <f t="shared" si="59"/>
        <v>0</v>
      </c>
      <c r="BL512" s="17" t="s">
        <v>269</v>
      </c>
      <c r="BM512" s="143" t="s">
        <v>2009</v>
      </c>
    </row>
    <row r="513" spans="2:65" s="1" customFormat="1" ht="24.15" customHeight="1">
      <c r="B513" s="32"/>
      <c r="C513" s="132" t="s">
        <v>1104</v>
      </c>
      <c r="D513" s="132" t="s">
        <v>156</v>
      </c>
      <c r="E513" s="133" t="s">
        <v>1121</v>
      </c>
      <c r="F513" s="134" t="s">
        <v>1122</v>
      </c>
      <c r="G513" s="135" t="s">
        <v>169</v>
      </c>
      <c r="H513" s="136">
        <v>689.47799999999995</v>
      </c>
      <c r="I513" s="137"/>
      <c r="J513" s="138">
        <f t="shared" si="50"/>
        <v>0</v>
      </c>
      <c r="K513" s="134" t="s">
        <v>160</v>
      </c>
      <c r="L513" s="32"/>
      <c r="M513" s="139" t="s">
        <v>1</v>
      </c>
      <c r="N513" s="140" t="s">
        <v>43</v>
      </c>
      <c r="P513" s="141">
        <f t="shared" si="51"/>
        <v>0</v>
      </c>
      <c r="Q513" s="141">
        <v>1.61E-2</v>
      </c>
      <c r="R513" s="141">
        <f t="shared" si="52"/>
        <v>11.100595799999999</v>
      </c>
      <c r="S513" s="141">
        <v>0</v>
      </c>
      <c r="T513" s="142">
        <f t="shared" si="53"/>
        <v>0</v>
      </c>
      <c r="AR513" s="143" t="s">
        <v>269</v>
      </c>
      <c r="AT513" s="143" t="s">
        <v>156</v>
      </c>
      <c r="AU513" s="143" t="s">
        <v>99</v>
      </c>
      <c r="AY513" s="17" t="s">
        <v>154</v>
      </c>
      <c r="BE513" s="144">
        <f t="shared" si="54"/>
        <v>0</v>
      </c>
      <c r="BF513" s="144">
        <f t="shared" si="55"/>
        <v>0</v>
      </c>
      <c r="BG513" s="144">
        <f t="shared" si="56"/>
        <v>0</v>
      </c>
      <c r="BH513" s="144">
        <f t="shared" si="57"/>
        <v>0</v>
      </c>
      <c r="BI513" s="144">
        <f t="shared" si="58"/>
        <v>0</v>
      </c>
      <c r="BJ513" s="17" t="s">
        <v>99</v>
      </c>
      <c r="BK513" s="144">
        <f t="shared" si="59"/>
        <v>0</v>
      </c>
      <c r="BL513" s="17" t="s">
        <v>269</v>
      </c>
      <c r="BM513" s="143" t="s">
        <v>2010</v>
      </c>
    </row>
    <row r="514" spans="2:65" s="1" customFormat="1" ht="44.25" customHeight="1">
      <c r="B514" s="32"/>
      <c r="C514" s="132" t="s">
        <v>1108</v>
      </c>
      <c r="D514" s="132" t="s">
        <v>156</v>
      </c>
      <c r="E514" s="133" t="s">
        <v>1125</v>
      </c>
      <c r="F514" s="134" t="s">
        <v>1126</v>
      </c>
      <c r="G514" s="135" t="s">
        <v>256</v>
      </c>
      <c r="H514" s="136">
        <v>811.15099999999995</v>
      </c>
      <c r="I514" s="137"/>
      <c r="J514" s="138">
        <f t="shared" si="50"/>
        <v>0</v>
      </c>
      <c r="K514" s="134" t="s">
        <v>160</v>
      </c>
      <c r="L514" s="32"/>
      <c r="M514" s="139" t="s">
        <v>1</v>
      </c>
      <c r="N514" s="140" t="s">
        <v>43</v>
      </c>
      <c r="P514" s="141">
        <f t="shared" si="51"/>
        <v>0</v>
      </c>
      <c r="Q514" s="141">
        <v>4.2000000000000002E-4</v>
      </c>
      <c r="R514" s="141">
        <f t="shared" si="52"/>
        <v>0.34068342000000001</v>
      </c>
      <c r="S514" s="141">
        <v>0</v>
      </c>
      <c r="T514" s="142">
        <f t="shared" si="53"/>
        <v>0</v>
      </c>
      <c r="AR514" s="143" t="s">
        <v>269</v>
      </c>
      <c r="AT514" s="143" t="s">
        <v>156</v>
      </c>
      <c r="AU514" s="143" t="s">
        <v>99</v>
      </c>
      <c r="AY514" s="17" t="s">
        <v>154</v>
      </c>
      <c r="BE514" s="144">
        <f t="shared" si="54"/>
        <v>0</v>
      </c>
      <c r="BF514" s="144">
        <f t="shared" si="55"/>
        <v>0</v>
      </c>
      <c r="BG514" s="144">
        <f t="shared" si="56"/>
        <v>0</v>
      </c>
      <c r="BH514" s="144">
        <f t="shared" si="57"/>
        <v>0</v>
      </c>
      <c r="BI514" s="144">
        <f t="shared" si="58"/>
        <v>0</v>
      </c>
      <c r="BJ514" s="17" t="s">
        <v>99</v>
      </c>
      <c r="BK514" s="144">
        <f t="shared" si="59"/>
        <v>0</v>
      </c>
      <c r="BL514" s="17" t="s">
        <v>269</v>
      </c>
      <c r="BM514" s="143" t="s">
        <v>2011</v>
      </c>
    </row>
    <row r="515" spans="2:65" s="12" customFormat="1">
      <c r="B515" s="145"/>
      <c r="D515" s="146" t="s">
        <v>175</v>
      </c>
      <c r="E515" s="147" t="s">
        <v>1</v>
      </c>
      <c r="F515" s="148" t="s">
        <v>2012</v>
      </c>
      <c r="H515" s="149">
        <v>811.15099999999995</v>
      </c>
      <c r="I515" s="150"/>
      <c r="L515" s="145"/>
      <c r="M515" s="151"/>
      <c r="T515" s="152"/>
      <c r="AT515" s="147" t="s">
        <v>175</v>
      </c>
      <c r="AU515" s="147" t="s">
        <v>99</v>
      </c>
      <c r="AV515" s="12" t="s">
        <v>99</v>
      </c>
      <c r="AW515" s="12" t="s">
        <v>32</v>
      </c>
      <c r="AX515" s="12" t="s">
        <v>85</v>
      </c>
      <c r="AY515" s="147" t="s">
        <v>154</v>
      </c>
    </row>
    <row r="516" spans="2:65" s="1" customFormat="1" ht="16.5" customHeight="1">
      <c r="B516" s="32"/>
      <c r="C516" s="160" t="s">
        <v>1112</v>
      </c>
      <c r="D516" s="160" t="s">
        <v>270</v>
      </c>
      <c r="E516" s="161" t="s">
        <v>1130</v>
      </c>
      <c r="F516" s="162" t="s">
        <v>1131</v>
      </c>
      <c r="G516" s="163" t="s">
        <v>173</v>
      </c>
      <c r="H516" s="164">
        <v>3.2120000000000002</v>
      </c>
      <c r="I516" s="165"/>
      <c r="J516" s="166">
        <f>ROUND(I516*H516,2)</f>
        <v>0</v>
      </c>
      <c r="K516" s="162" t="s">
        <v>160</v>
      </c>
      <c r="L516" s="167"/>
      <c r="M516" s="168" t="s">
        <v>1</v>
      </c>
      <c r="N516" s="169" t="s">
        <v>43</v>
      </c>
      <c r="P516" s="141">
        <f>O516*H516</f>
        <v>0</v>
      </c>
      <c r="Q516" s="141">
        <v>0.55000000000000004</v>
      </c>
      <c r="R516" s="141">
        <f>Q516*H516</f>
        <v>1.7666000000000002</v>
      </c>
      <c r="S516" s="141">
        <v>0</v>
      </c>
      <c r="T516" s="142">
        <f>S516*H516</f>
        <v>0</v>
      </c>
      <c r="AR516" s="143" t="s">
        <v>355</v>
      </c>
      <c r="AT516" s="143" t="s">
        <v>270</v>
      </c>
      <c r="AU516" s="143" t="s">
        <v>99</v>
      </c>
      <c r="AY516" s="17" t="s">
        <v>154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99</v>
      </c>
      <c r="BK516" s="144">
        <f>ROUND(I516*H516,2)</f>
        <v>0</v>
      </c>
      <c r="BL516" s="17" t="s">
        <v>269</v>
      </c>
      <c r="BM516" s="143" t="s">
        <v>2013</v>
      </c>
    </row>
    <row r="517" spans="2:65" s="12" customFormat="1">
      <c r="B517" s="145"/>
      <c r="D517" s="146" t="s">
        <v>175</v>
      </c>
      <c r="E517" s="147" t="s">
        <v>1</v>
      </c>
      <c r="F517" s="148" t="s">
        <v>2014</v>
      </c>
      <c r="H517" s="149">
        <v>3.2120000000000002</v>
      </c>
      <c r="I517" s="150"/>
      <c r="L517" s="145"/>
      <c r="M517" s="151"/>
      <c r="T517" s="152"/>
      <c r="AT517" s="147" t="s">
        <v>175</v>
      </c>
      <c r="AU517" s="147" t="s">
        <v>99</v>
      </c>
      <c r="AV517" s="12" t="s">
        <v>99</v>
      </c>
      <c r="AW517" s="12" t="s">
        <v>32</v>
      </c>
      <c r="AX517" s="12" t="s">
        <v>85</v>
      </c>
      <c r="AY517" s="147" t="s">
        <v>154</v>
      </c>
    </row>
    <row r="518" spans="2:65" s="1" customFormat="1" ht="24.15" customHeight="1">
      <c r="B518" s="32"/>
      <c r="C518" s="132" t="s">
        <v>1116</v>
      </c>
      <c r="D518" s="132" t="s">
        <v>156</v>
      </c>
      <c r="E518" s="133" t="s">
        <v>1135</v>
      </c>
      <c r="F518" s="134" t="s">
        <v>1136</v>
      </c>
      <c r="G518" s="135" t="s">
        <v>173</v>
      </c>
      <c r="H518" s="136">
        <v>37.655999999999999</v>
      </c>
      <c r="I518" s="137"/>
      <c r="J518" s="138">
        <f>ROUND(I518*H518,2)</f>
        <v>0</v>
      </c>
      <c r="K518" s="134" t="s">
        <v>160</v>
      </c>
      <c r="L518" s="32"/>
      <c r="M518" s="139" t="s">
        <v>1</v>
      </c>
      <c r="N518" s="140" t="s">
        <v>43</v>
      </c>
      <c r="P518" s="141">
        <f>O518*H518</f>
        <v>0</v>
      </c>
      <c r="Q518" s="141">
        <v>2.3369999999999998E-2</v>
      </c>
      <c r="R518" s="141">
        <f>Q518*H518</f>
        <v>0.88002071999999987</v>
      </c>
      <c r="S518" s="141">
        <v>0</v>
      </c>
      <c r="T518" s="142">
        <f>S518*H518</f>
        <v>0</v>
      </c>
      <c r="AR518" s="143" t="s">
        <v>269</v>
      </c>
      <c r="AT518" s="143" t="s">
        <v>156</v>
      </c>
      <c r="AU518" s="143" t="s">
        <v>99</v>
      </c>
      <c r="AY518" s="17" t="s">
        <v>154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99</v>
      </c>
      <c r="BK518" s="144">
        <f>ROUND(I518*H518,2)</f>
        <v>0</v>
      </c>
      <c r="BL518" s="17" t="s">
        <v>269</v>
      </c>
      <c r="BM518" s="143" t="s">
        <v>2015</v>
      </c>
    </row>
    <row r="519" spans="2:65" s="1" customFormat="1" ht="24.15" customHeight="1">
      <c r="B519" s="32"/>
      <c r="C519" s="132" t="s">
        <v>1120</v>
      </c>
      <c r="D519" s="132" t="s">
        <v>156</v>
      </c>
      <c r="E519" s="133" t="s">
        <v>1139</v>
      </c>
      <c r="F519" s="134" t="s">
        <v>1140</v>
      </c>
      <c r="G519" s="135" t="s">
        <v>788</v>
      </c>
      <c r="H519" s="179"/>
      <c r="I519" s="137"/>
      <c r="J519" s="138">
        <f>ROUND(I519*H519,2)</f>
        <v>0</v>
      </c>
      <c r="K519" s="134" t="s">
        <v>160</v>
      </c>
      <c r="L519" s="32"/>
      <c r="M519" s="139" t="s">
        <v>1</v>
      </c>
      <c r="N519" s="140" t="s">
        <v>43</v>
      </c>
      <c r="P519" s="141">
        <f>O519*H519</f>
        <v>0</v>
      </c>
      <c r="Q519" s="141">
        <v>0</v>
      </c>
      <c r="R519" s="141">
        <f>Q519*H519</f>
        <v>0</v>
      </c>
      <c r="S519" s="141">
        <v>0</v>
      </c>
      <c r="T519" s="142">
        <f>S519*H519</f>
        <v>0</v>
      </c>
      <c r="AR519" s="143" t="s">
        <v>269</v>
      </c>
      <c r="AT519" s="143" t="s">
        <v>156</v>
      </c>
      <c r="AU519" s="143" t="s">
        <v>99</v>
      </c>
      <c r="AY519" s="17" t="s">
        <v>154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99</v>
      </c>
      <c r="BK519" s="144">
        <f>ROUND(I519*H519,2)</f>
        <v>0</v>
      </c>
      <c r="BL519" s="17" t="s">
        <v>269</v>
      </c>
      <c r="BM519" s="143" t="s">
        <v>2016</v>
      </c>
    </row>
    <row r="520" spans="2:65" s="11" customFormat="1" ht="22.95" customHeight="1">
      <c r="B520" s="120"/>
      <c r="D520" s="121" t="s">
        <v>76</v>
      </c>
      <c r="E520" s="130" t="s">
        <v>1142</v>
      </c>
      <c r="F520" s="130" t="s">
        <v>1143</v>
      </c>
      <c r="I520" s="123"/>
      <c r="J520" s="131">
        <f>BK520</f>
        <v>0</v>
      </c>
      <c r="L520" s="120"/>
      <c r="M520" s="125"/>
      <c r="P520" s="126">
        <f>SUM(P521:P541)</f>
        <v>0</v>
      </c>
      <c r="R520" s="126">
        <f>SUM(R521:R541)</f>
        <v>23.355108650000002</v>
      </c>
      <c r="T520" s="127">
        <f>SUM(T521:T541)</f>
        <v>7.1499999999999994E-2</v>
      </c>
      <c r="AR520" s="121" t="s">
        <v>99</v>
      </c>
      <c r="AT520" s="128" t="s">
        <v>76</v>
      </c>
      <c r="AU520" s="128" t="s">
        <v>85</v>
      </c>
      <c r="AY520" s="121" t="s">
        <v>154</v>
      </c>
      <c r="BK520" s="129">
        <f>SUM(BK521:BK541)</f>
        <v>0</v>
      </c>
    </row>
    <row r="521" spans="2:65" s="1" customFormat="1" ht="24.15" customHeight="1">
      <c r="B521" s="32"/>
      <c r="C521" s="132" t="s">
        <v>1129</v>
      </c>
      <c r="D521" s="132" t="s">
        <v>156</v>
      </c>
      <c r="E521" s="133" t="s">
        <v>1145</v>
      </c>
      <c r="F521" s="134" t="s">
        <v>1146</v>
      </c>
      <c r="G521" s="135" t="s">
        <v>169</v>
      </c>
      <c r="H521" s="136">
        <v>408.18700000000001</v>
      </c>
      <c r="I521" s="137"/>
      <c r="J521" s="138">
        <f>ROUND(I521*H521,2)</f>
        <v>0</v>
      </c>
      <c r="K521" s="134" t="s">
        <v>160</v>
      </c>
      <c r="L521" s="32"/>
      <c r="M521" s="139" t="s">
        <v>1</v>
      </c>
      <c r="N521" s="140" t="s">
        <v>43</v>
      </c>
      <c r="P521" s="141">
        <f>O521*H521</f>
        <v>0</v>
      </c>
      <c r="Q521" s="141">
        <v>1.6910000000000001E-2</v>
      </c>
      <c r="R521" s="141">
        <f>Q521*H521</f>
        <v>6.9024421700000005</v>
      </c>
      <c r="S521" s="141">
        <v>0</v>
      </c>
      <c r="T521" s="142">
        <f>S521*H521</f>
        <v>0</v>
      </c>
      <c r="AR521" s="143" t="s">
        <v>269</v>
      </c>
      <c r="AT521" s="143" t="s">
        <v>156</v>
      </c>
      <c r="AU521" s="143" t="s">
        <v>99</v>
      </c>
      <c r="AY521" s="17" t="s">
        <v>154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7" t="s">
        <v>99</v>
      </c>
      <c r="BK521" s="144">
        <f>ROUND(I521*H521,2)</f>
        <v>0</v>
      </c>
      <c r="BL521" s="17" t="s">
        <v>269</v>
      </c>
      <c r="BM521" s="143" t="s">
        <v>2017</v>
      </c>
    </row>
    <row r="522" spans="2:65" s="1" customFormat="1" ht="48">
      <c r="B522" s="32"/>
      <c r="D522" s="146" t="s">
        <v>274</v>
      </c>
      <c r="F522" s="170" t="s">
        <v>1148</v>
      </c>
      <c r="I522" s="171"/>
      <c r="L522" s="32"/>
      <c r="M522" s="172"/>
      <c r="T522" s="56"/>
      <c r="AT522" s="17" t="s">
        <v>274</v>
      </c>
      <c r="AU522" s="17" t="s">
        <v>99</v>
      </c>
    </row>
    <row r="523" spans="2:65" s="12" customFormat="1">
      <c r="B523" s="145"/>
      <c r="D523" s="146" t="s">
        <v>175</v>
      </c>
      <c r="E523" s="147" t="s">
        <v>1</v>
      </c>
      <c r="F523" s="148" t="s">
        <v>2018</v>
      </c>
      <c r="H523" s="149">
        <v>408.18700000000001</v>
      </c>
      <c r="I523" s="150"/>
      <c r="L523" s="145"/>
      <c r="M523" s="151"/>
      <c r="T523" s="152"/>
      <c r="AT523" s="147" t="s">
        <v>175</v>
      </c>
      <c r="AU523" s="147" t="s">
        <v>99</v>
      </c>
      <c r="AV523" s="12" t="s">
        <v>99</v>
      </c>
      <c r="AW523" s="12" t="s">
        <v>32</v>
      </c>
      <c r="AX523" s="12" t="s">
        <v>85</v>
      </c>
      <c r="AY523" s="147" t="s">
        <v>154</v>
      </c>
    </row>
    <row r="524" spans="2:65" s="1" customFormat="1" ht="24.15" customHeight="1">
      <c r="B524" s="32"/>
      <c r="C524" s="132" t="s">
        <v>594</v>
      </c>
      <c r="D524" s="132" t="s">
        <v>156</v>
      </c>
      <c r="E524" s="133" t="s">
        <v>1151</v>
      </c>
      <c r="F524" s="134" t="s">
        <v>1152</v>
      </c>
      <c r="G524" s="135" t="s">
        <v>169</v>
      </c>
      <c r="H524" s="136">
        <v>51</v>
      </c>
      <c r="I524" s="137"/>
      <c r="J524" s="138">
        <f>ROUND(I524*H524,2)</f>
        <v>0</v>
      </c>
      <c r="K524" s="134" t="s">
        <v>1</v>
      </c>
      <c r="L524" s="32"/>
      <c r="M524" s="139" t="s">
        <v>1</v>
      </c>
      <c r="N524" s="140" t="s">
        <v>43</v>
      </c>
      <c r="P524" s="141">
        <f>O524*H524</f>
        <v>0</v>
      </c>
      <c r="Q524" s="141">
        <v>3.1189999999999999E-2</v>
      </c>
      <c r="R524" s="141">
        <f>Q524*H524</f>
        <v>1.5906899999999999</v>
      </c>
      <c r="S524" s="141">
        <v>0</v>
      </c>
      <c r="T524" s="142">
        <f>S524*H524</f>
        <v>0</v>
      </c>
      <c r="AR524" s="143" t="s">
        <v>269</v>
      </c>
      <c r="AT524" s="143" t="s">
        <v>156</v>
      </c>
      <c r="AU524" s="143" t="s">
        <v>99</v>
      </c>
      <c r="AY524" s="17" t="s">
        <v>154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99</v>
      </c>
      <c r="BK524" s="144">
        <f>ROUND(I524*H524,2)</f>
        <v>0</v>
      </c>
      <c r="BL524" s="17" t="s">
        <v>269</v>
      </c>
      <c r="BM524" s="143" t="s">
        <v>2019</v>
      </c>
    </row>
    <row r="525" spans="2:65" s="1" customFormat="1" ht="48">
      <c r="B525" s="32"/>
      <c r="D525" s="146" t="s">
        <v>274</v>
      </c>
      <c r="F525" s="170" t="s">
        <v>1148</v>
      </c>
      <c r="I525" s="171"/>
      <c r="L525" s="32"/>
      <c r="M525" s="172"/>
      <c r="T525" s="56"/>
      <c r="AT525" s="17" t="s">
        <v>274</v>
      </c>
      <c r="AU525" s="17" t="s">
        <v>99</v>
      </c>
    </row>
    <row r="526" spans="2:65" s="12" customFormat="1">
      <c r="B526" s="145"/>
      <c r="D526" s="146" t="s">
        <v>175</v>
      </c>
      <c r="E526" s="147" t="s">
        <v>1</v>
      </c>
      <c r="F526" s="148" t="s">
        <v>2020</v>
      </c>
      <c r="H526" s="149">
        <v>51</v>
      </c>
      <c r="I526" s="150"/>
      <c r="L526" s="145"/>
      <c r="M526" s="151"/>
      <c r="T526" s="152"/>
      <c r="AT526" s="147" t="s">
        <v>175</v>
      </c>
      <c r="AU526" s="147" t="s">
        <v>99</v>
      </c>
      <c r="AV526" s="12" t="s">
        <v>99</v>
      </c>
      <c r="AW526" s="12" t="s">
        <v>32</v>
      </c>
      <c r="AX526" s="12" t="s">
        <v>85</v>
      </c>
      <c r="AY526" s="147" t="s">
        <v>154</v>
      </c>
    </row>
    <row r="527" spans="2:65" s="1" customFormat="1" ht="16.5" customHeight="1">
      <c r="B527" s="32"/>
      <c r="C527" s="132" t="s">
        <v>1134</v>
      </c>
      <c r="D527" s="132" t="s">
        <v>156</v>
      </c>
      <c r="E527" s="133" t="s">
        <v>1156</v>
      </c>
      <c r="F527" s="134" t="s">
        <v>1157</v>
      </c>
      <c r="G527" s="135" t="s">
        <v>169</v>
      </c>
      <c r="H527" s="136">
        <v>689.47799999999995</v>
      </c>
      <c r="I527" s="137"/>
      <c r="J527" s="138">
        <f>ROUND(I527*H527,2)</f>
        <v>0</v>
      </c>
      <c r="K527" s="134" t="s">
        <v>160</v>
      </c>
      <c r="L527" s="32"/>
      <c r="M527" s="139" t="s">
        <v>1</v>
      </c>
      <c r="N527" s="140" t="s">
        <v>43</v>
      </c>
      <c r="P527" s="141">
        <f>O527*H527</f>
        <v>0</v>
      </c>
      <c r="Q527" s="141">
        <v>1E-4</v>
      </c>
      <c r="R527" s="141">
        <f>Q527*H527</f>
        <v>6.8947800000000004E-2</v>
      </c>
      <c r="S527" s="141">
        <v>0</v>
      </c>
      <c r="T527" s="142">
        <f>S527*H527</f>
        <v>0</v>
      </c>
      <c r="AR527" s="143" t="s">
        <v>269</v>
      </c>
      <c r="AT527" s="143" t="s">
        <v>156</v>
      </c>
      <c r="AU527" s="143" t="s">
        <v>99</v>
      </c>
      <c r="AY527" s="17" t="s">
        <v>154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99</v>
      </c>
      <c r="BK527" s="144">
        <f>ROUND(I527*H527,2)</f>
        <v>0</v>
      </c>
      <c r="BL527" s="17" t="s">
        <v>269</v>
      </c>
      <c r="BM527" s="143" t="s">
        <v>2021</v>
      </c>
    </row>
    <row r="528" spans="2:65" s="1" customFormat="1" ht="16.5" customHeight="1">
      <c r="B528" s="32"/>
      <c r="C528" s="132" t="s">
        <v>1138</v>
      </c>
      <c r="D528" s="132" t="s">
        <v>156</v>
      </c>
      <c r="E528" s="133" t="s">
        <v>1156</v>
      </c>
      <c r="F528" s="134" t="s">
        <v>1157</v>
      </c>
      <c r="G528" s="135" t="s">
        <v>169</v>
      </c>
      <c r="H528" s="136">
        <v>459.18700000000001</v>
      </c>
      <c r="I528" s="137"/>
      <c r="J528" s="138">
        <f>ROUND(I528*H528,2)</f>
        <v>0</v>
      </c>
      <c r="K528" s="134" t="s">
        <v>160</v>
      </c>
      <c r="L528" s="32"/>
      <c r="M528" s="139" t="s">
        <v>1</v>
      </c>
      <c r="N528" s="140" t="s">
        <v>43</v>
      </c>
      <c r="P528" s="141">
        <f>O528*H528</f>
        <v>0</v>
      </c>
      <c r="Q528" s="141">
        <v>1E-4</v>
      </c>
      <c r="R528" s="141">
        <f>Q528*H528</f>
        <v>4.5918700000000007E-2</v>
      </c>
      <c r="S528" s="141">
        <v>0</v>
      </c>
      <c r="T528" s="142">
        <f>S528*H528</f>
        <v>0</v>
      </c>
      <c r="AR528" s="143" t="s">
        <v>269</v>
      </c>
      <c r="AT528" s="143" t="s">
        <v>156</v>
      </c>
      <c r="AU528" s="143" t="s">
        <v>99</v>
      </c>
      <c r="AY528" s="17" t="s">
        <v>154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99</v>
      </c>
      <c r="BK528" s="144">
        <f>ROUND(I528*H528,2)</f>
        <v>0</v>
      </c>
      <c r="BL528" s="17" t="s">
        <v>269</v>
      </c>
      <c r="BM528" s="143" t="s">
        <v>2022</v>
      </c>
    </row>
    <row r="529" spans="2:65" s="1" customFormat="1" ht="24.15" customHeight="1">
      <c r="B529" s="32"/>
      <c r="C529" s="132" t="s">
        <v>778</v>
      </c>
      <c r="D529" s="132" t="s">
        <v>156</v>
      </c>
      <c r="E529" s="133" t="s">
        <v>1162</v>
      </c>
      <c r="F529" s="134" t="s">
        <v>1163</v>
      </c>
      <c r="G529" s="135" t="s">
        <v>159</v>
      </c>
      <c r="H529" s="136">
        <v>13</v>
      </c>
      <c r="I529" s="137"/>
      <c r="J529" s="138">
        <f>ROUND(I529*H529,2)</f>
        <v>0</v>
      </c>
      <c r="K529" s="134" t="s">
        <v>160</v>
      </c>
      <c r="L529" s="32"/>
      <c r="M529" s="139" t="s">
        <v>1</v>
      </c>
      <c r="N529" s="140" t="s">
        <v>43</v>
      </c>
      <c r="P529" s="141">
        <f>O529*H529</f>
        <v>0</v>
      </c>
      <c r="Q529" s="141">
        <v>1.0499999999999999E-3</v>
      </c>
      <c r="R529" s="141">
        <f>Q529*H529</f>
        <v>1.3649999999999999E-2</v>
      </c>
      <c r="S529" s="141">
        <v>5.4999999999999997E-3</v>
      </c>
      <c r="T529" s="142">
        <f>S529*H529</f>
        <v>7.1499999999999994E-2</v>
      </c>
      <c r="AR529" s="143" t="s">
        <v>269</v>
      </c>
      <c r="AT529" s="143" t="s">
        <v>156</v>
      </c>
      <c r="AU529" s="143" t="s">
        <v>99</v>
      </c>
      <c r="AY529" s="17" t="s">
        <v>154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7" t="s">
        <v>99</v>
      </c>
      <c r="BK529" s="144">
        <f>ROUND(I529*H529,2)</f>
        <v>0</v>
      </c>
      <c r="BL529" s="17" t="s">
        <v>269</v>
      </c>
      <c r="BM529" s="143" t="s">
        <v>2023</v>
      </c>
    </row>
    <row r="530" spans="2:65" s="1" customFormat="1" ht="33" customHeight="1">
      <c r="B530" s="32"/>
      <c r="C530" s="132" t="s">
        <v>590</v>
      </c>
      <c r="D530" s="132" t="s">
        <v>156</v>
      </c>
      <c r="E530" s="133" t="s">
        <v>1166</v>
      </c>
      <c r="F530" s="134" t="s">
        <v>1167</v>
      </c>
      <c r="G530" s="135" t="s">
        <v>169</v>
      </c>
      <c r="H530" s="136">
        <v>670.55799999999999</v>
      </c>
      <c r="I530" s="137"/>
      <c r="J530" s="138">
        <f>ROUND(I530*H530,2)</f>
        <v>0</v>
      </c>
      <c r="K530" s="134" t="s">
        <v>1</v>
      </c>
      <c r="L530" s="32"/>
      <c r="M530" s="139" t="s">
        <v>1</v>
      </c>
      <c r="N530" s="140" t="s">
        <v>43</v>
      </c>
      <c r="P530" s="141">
        <f>O530*H530</f>
        <v>0</v>
      </c>
      <c r="Q530" s="141">
        <v>2.0889999999999999E-2</v>
      </c>
      <c r="R530" s="141">
        <f>Q530*H530</f>
        <v>14.00795662</v>
      </c>
      <c r="S530" s="141">
        <v>0</v>
      </c>
      <c r="T530" s="142">
        <f>S530*H530</f>
        <v>0</v>
      </c>
      <c r="AR530" s="143" t="s">
        <v>269</v>
      </c>
      <c r="AT530" s="143" t="s">
        <v>156</v>
      </c>
      <c r="AU530" s="143" t="s">
        <v>99</v>
      </c>
      <c r="AY530" s="17" t="s">
        <v>154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7" t="s">
        <v>99</v>
      </c>
      <c r="BK530" s="144">
        <f>ROUND(I530*H530,2)</f>
        <v>0</v>
      </c>
      <c r="BL530" s="17" t="s">
        <v>269</v>
      </c>
      <c r="BM530" s="143" t="s">
        <v>2024</v>
      </c>
    </row>
    <row r="531" spans="2:65" s="1" customFormat="1" ht="48">
      <c r="B531" s="32"/>
      <c r="D531" s="146" t="s">
        <v>274</v>
      </c>
      <c r="F531" s="170" t="s">
        <v>1148</v>
      </c>
      <c r="I531" s="171"/>
      <c r="L531" s="32"/>
      <c r="M531" s="172"/>
      <c r="T531" s="56"/>
      <c r="AT531" s="17" t="s">
        <v>274</v>
      </c>
      <c r="AU531" s="17" t="s">
        <v>99</v>
      </c>
    </row>
    <row r="532" spans="2:65" s="12" customFormat="1">
      <c r="B532" s="145"/>
      <c r="D532" s="146" t="s">
        <v>175</v>
      </c>
      <c r="E532" s="147" t="s">
        <v>1</v>
      </c>
      <c r="F532" s="148" t="s">
        <v>2025</v>
      </c>
      <c r="H532" s="149">
        <v>670.55799999999999</v>
      </c>
      <c r="I532" s="150"/>
      <c r="L532" s="145"/>
      <c r="M532" s="151"/>
      <c r="T532" s="152"/>
      <c r="AT532" s="147" t="s">
        <v>175</v>
      </c>
      <c r="AU532" s="147" t="s">
        <v>99</v>
      </c>
      <c r="AV532" s="12" t="s">
        <v>99</v>
      </c>
      <c r="AW532" s="12" t="s">
        <v>32</v>
      </c>
      <c r="AX532" s="12" t="s">
        <v>85</v>
      </c>
      <c r="AY532" s="147" t="s">
        <v>154</v>
      </c>
    </row>
    <row r="533" spans="2:65" s="1" customFormat="1" ht="37.950000000000003" customHeight="1">
      <c r="B533" s="32"/>
      <c r="C533" s="132" t="s">
        <v>633</v>
      </c>
      <c r="D533" s="132" t="s">
        <v>156</v>
      </c>
      <c r="E533" s="133" t="s">
        <v>1171</v>
      </c>
      <c r="F533" s="134" t="s">
        <v>1172</v>
      </c>
      <c r="G533" s="135" t="s">
        <v>169</v>
      </c>
      <c r="H533" s="136">
        <v>18.920000000000002</v>
      </c>
      <c r="I533" s="137"/>
      <c r="J533" s="138">
        <f>ROUND(I533*H533,2)</f>
        <v>0</v>
      </c>
      <c r="K533" s="134" t="s">
        <v>1</v>
      </c>
      <c r="L533" s="32"/>
      <c r="M533" s="139" t="s">
        <v>1</v>
      </c>
      <c r="N533" s="140" t="s">
        <v>43</v>
      </c>
      <c r="P533" s="141">
        <f>O533*H533</f>
        <v>0</v>
      </c>
      <c r="Q533" s="141">
        <v>2.0889999999999999E-2</v>
      </c>
      <c r="R533" s="141">
        <f>Q533*H533</f>
        <v>0.3952388</v>
      </c>
      <c r="S533" s="141">
        <v>0</v>
      </c>
      <c r="T533" s="142">
        <f>S533*H533</f>
        <v>0</v>
      </c>
      <c r="AR533" s="143" t="s">
        <v>269</v>
      </c>
      <c r="AT533" s="143" t="s">
        <v>156</v>
      </c>
      <c r="AU533" s="143" t="s">
        <v>99</v>
      </c>
      <c r="AY533" s="17" t="s">
        <v>154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99</v>
      </c>
      <c r="BK533" s="144">
        <f>ROUND(I533*H533,2)</f>
        <v>0</v>
      </c>
      <c r="BL533" s="17" t="s">
        <v>269</v>
      </c>
      <c r="BM533" s="143" t="s">
        <v>2026</v>
      </c>
    </row>
    <row r="534" spans="2:65" s="1" customFormat="1" ht="48">
      <c r="B534" s="32"/>
      <c r="D534" s="146" t="s">
        <v>274</v>
      </c>
      <c r="F534" s="170" t="s">
        <v>1148</v>
      </c>
      <c r="I534" s="171"/>
      <c r="L534" s="32"/>
      <c r="M534" s="172"/>
      <c r="T534" s="56"/>
      <c r="AT534" s="17" t="s">
        <v>274</v>
      </c>
      <c r="AU534" s="17" t="s">
        <v>99</v>
      </c>
    </row>
    <row r="535" spans="2:65" s="12" customFormat="1">
      <c r="B535" s="145"/>
      <c r="D535" s="146" t="s">
        <v>175</v>
      </c>
      <c r="E535" s="147" t="s">
        <v>1</v>
      </c>
      <c r="F535" s="148" t="s">
        <v>2027</v>
      </c>
      <c r="H535" s="149">
        <v>18.920000000000002</v>
      </c>
      <c r="I535" s="150"/>
      <c r="L535" s="145"/>
      <c r="M535" s="151"/>
      <c r="T535" s="152"/>
      <c r="AT535" s="147" t="s">
        <v>175</v>
      </c>
      <c r="AU535" s="147" t="s">
        <v>99</v>
      </c>
      <c r="AV535" s="12" t="s">
        <v>99</v>
      </c>
      <c r="AW535" s="12" t="s">
        <v>32</v>
      </c>
      <c r="AX535" s="12" t="s">
        <v>85</v>
      </c>
      <c r="AY535" s="147" t="s">
        <v>154</v>
      </c>
    </row>
    <row r="536" spans="2:65" s="1" customFormat="1" ht="24.15" customHeight="1">
      <c r="B536" s="32"/>
      <c r="C536" s="132" t="s">
        <v>806</v>
      </c>
      <c r="D536" s="132" t="s">
        <v>156</v>
      </c>
      <c r="E536" s="133" t="s">
        <v>1176</v>
      </c>
      <c r="F536" s="134" t="s">
        <v>1177</v>
      </c>
      <c r="G536" s="135" t="s">
        <v>159</v>
      </c>
      <c r="H536" s="136">
        <v>13</v>
      </c>
      <c r="I536" s="137"/>
      <c r="J536" s="138">
        <f>ROUND(I536*H536,2)</f>
        <v>0</v>
      </c>
      <c r="K536" s="134" t="s">
        <v>160</v>
      </c>
      <c r="L536" s="32"/>
      <c r="M536" s="139" t="s">
        <v>1</v>
      </c>
      <c r="N536" s="140" t="s">
        <v>43</v>
      </c>
      <c r="P536" s="141">
        <f>O536*H536</f>
        <v>0</v>
      </c>
      <c r="Q536" s="141">
        <v>3.0000000000000001E-5</v>
      </c>
      <c r="R536" s="141">
        <f>Q536*H536</f>
        <v>3.8999999999999999E-4</v>
      </c>
      <c r="S536" s="141">
        <v>0</v>
      </c>
      <c r="T536" s="142">
        <f>S536*H536</f>
        <v>0</v>
      </c>
      <c r="AR536" s="143" t="s">
        <v>269</v>
      </c>
      <c r="AT536" s="143" t="s">
        <v>156</v>
      </c>
      <c r="AU536" s="143" t="s">
        <v>99</v>
      </c>
      <c r="AY536" s="17" t="s">
        <v>154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7" t="s">
        <v>99</v>
      </c>
      <c r="BK536" s="144">
        <f>ROUND(I536*H536,2)</f>
        <v>0</v>
      </c>
      <c r="BL536" s="17" t="s">
        <v>269</v>
      </c>
      <c r="BM536" s="143" t="s">
        <v>2028</v>
      </c>
    </row>
    <row r="537" spans="2:65" s="1" customFormat="1" ht="24.15" customHeight="1">
      <c r="B537" s="32"/>
      <c r="C537" s="160" t="s">
        <v>824</v>
      </c>
      <c r="D537" s="160" t="s">
        <v>270</v>
      </c>
      <c r="E537" s="161" t="s">
        <v>1180</v>
      </c>
      <c r="F537" s="162" t="s">
        <v>1181</v>
      </c>
      <c r="G537" s="163" t="s">
        <v>159</v>
      </c>
      <c r="H537" s="164">
        <v>13</v>
      </c>
      <c r="I537" s="165"/>
      <c r="J537" s="166">
        <f>ROUND(I537*H537,2)</f>
        <v>0</v>
      </c>
      <c r="K537" s="162" t="s">
        <v>160</v>
      </c>
      <c r="L537" s="167"/>
      <c r="M537" s="168" t="s">
        <v>1</v>
      </c>
      <c r="N537" s="169" t="s">
        <v>43</v>
      </c>
      <c r="P537" s="141">
        <f>O537*H537</f>
        <v>0</v>
      </c>
      <c r="Q537" s="141">
        <v>3.2000000000000002E-3</v>
      </c>
      <c r="R537" s="141">
        <f>Q537*H537</f>
        <v>4.1600000000000005E-2</v>
      </c>
      <c r="S537" s="141">
        <v>0</v>
      </c>
      <c r="T537" s="142">
        <f>S537*H537</f>
        <v>0</v>
      </c>
      <c r="AR537" s="143" t="s">
        <v>355</v>
      </c>
      <c r="AT537" s="143" t="s">
        <v>270</v>
      </c>
      <c r="AU537" s="143" t="s">
        <v>99</v>
      </c>
      <c r="AY537" s="17" t="s">
        <v>154</v>
      </c>
      <c r="BE537" s="144">
        <f>IF(N537="základní",J537,0)</f>
        <v>0</v>
      </c>
      <c r="BF537" s="144">
        <f>IF(N537="snížená",J537,0)</f>
        <v>0</v>
      </c>
      <c r="BG537" s="144">
        <f>IF(N537="zákl. přenesená",J537,0)</f>
        <v>0</v>
      </c>
      <c r="BH537" s="144">
        <f>IF(N537="sníž. přenesená",J537,0)</f>
        <v>0</v>
      </c>
      <c r="BI537" s="144">
        <f>IF(N537="nulová",J537,0)</f>
        <v>0</v>
      </c>
      <c r="BJ537" s="17" t="s">
        <v>99</v>
      </c>
      <c r="BK537" s="144">
        <f>ROUND(I537*H537,2)</f>
        <v>0</v>
      </c>
      <c r="BL537" s="17" t="s">
        <v>269</v>
      </c>
      <c r="BM537" s="143" t="s">
        <v>2029</v>
      </c>
    </row>
    <row r="538" spans="2:65" s="1" customFormat="1" ht="37.950000000000003" customHeight="1">
      <c r="B538" s="32"/>
      <c r="C538" s="132" t="s">
        <v>2030</v>
      </c>
      <c r="D538" s="132" t="s">
        <v>156</v>
      </c>
      <c r="E538" s="133" t="s">
        <v>1184</v>
      </c>
      <c r="F538" s="134" t="s">
        <v>1185</v>
      </c>
      <c r="G538" s="135" t="s">
        <v>169</v>
      </c>
      <c r="H538" s="136">
        <v>11.288</v>
      </c>
      <c r="I538" s="137"/>
      <c r="J538" s="138">
        <f>ROUND(I538*H538,2)</f>
        <v>0</v>
      </c>
      <c r="K538" s="134" t="s">
        <v>160</v>
      </c>
      <c r="L538" s="32"/>
      <c r="M538" s="139" t="s">
        <v>1</v>
      </c>
      <c r="N538" s="140" t="s">
        <v>43</v>
      </c>
      <c r="P538" s="141">
        <f>O538*H538</f>
        <v>0</v>
      </c>
      <c r="Q538" s="141">
        <v>2.0119999999999999E-2</v>
      </c>
      <c r="R538" s="141">
        <f>Q538*H538</f>
        <v>0.22711455999999999</v>
      </c>
      <c r="S538" s="141">
        <v>0</v>
      </c>
      <c r="T538" s="142">
        <f>S538*H538</f>
        <v>0</v>
      </c>
      <c r="AR538" s="143" t="s">
        <v>269</v>
      </c>
      <c r="AT538" s="143" t="s">
        <v>156</v>
      </c>
      <c r="AU538" s="143" t="s">
        <v>99</v>
      </c>
      <c r="AY538" s="17" t="s">
        <v>154</v>
      </c>
      <c r="BE538" s="144">
        <f>IF(N538="základní",J538,0)</f>
        <v>0</v>
      </c>
      <c r="BF538" s="144">
        <f>IF(N538="snížená",J538,0)</f>
        <v>0</v>
      </c>
      <c r="BG538" s="144">
        <f>IF(N538="zákl. přenesená",J538,0)</f>
        <v>0</v>
      </c>
      <c r="BH538" s="144">
        <f>IF(N538="sníž. přenesená",J538,0)</f>
        <v>0</v>
      </c>
      <c r="BI538" s="144">
        <f>IF(N538="nulová",J538,0)</f>
        <v>0</v>
      </c>
      <c r="BJ538" s="17" t="s">
        <v>99</v>
      </c>
      <c r="BK538" s="144">
        <f>ROUND(I538*H538,2)</f>
        <v>0</v>
      </c>
      <c r="BL538" s="17" t="s">
        <v>269</v>
      </c>
      <c r="BM538" s="143" t="s">
        <v>2031</v>
      </c>
    </row>
    <row r="539" spans="2:65" s="12" customFormat="1">
      <c r="B539" s="145"/>
      <c r="D539" s="146" t="s">
        <v>175</v>
      </c>
      <c r="E539" s="147" t="s">
        <v>1</v>
      </c>
      <c r="F539" s="148" t="s">
        <v>2032</v>
      </c>
      <c r="H539" s="149">
        <v>11.288</v>
      </c>
      <c r="I539" s="150"/>
      <c r="L539" s="145"/>
      <c r="M539" s="151"/>
      <c r="T539" s="152"/>
      <c r="AT539" s="147" t="s">
        <v>175</v>
      </c>
      <c r="AU539" s="147" t="s">
        <v>99</v>
      </c>
      <c r="AV539" s="12" t="s">
        <v>99</v>
      </c>
      <c r="AW539" s="12" t="s">
        <v>32</v>
      </c>
      <c r="AX539" s="12" t="s">
        <v>85</v>
      </c>
      <c r="AY539" s="147" t="s">
        <v>154</v>
      </c>
    </row>
    <row r="540" spans="2:65" s="1" customFormat="1" ht="24.15" customHeight="1">
      <c r="B540" s="32"/>
      <c r="C540" s="132" t="s">
        <v>1144</v>
      </c>
      <c r="D540" s="132" t="s">
        <v>156</v>
      </c>
      <c r="E540" s="133" t="s">
        <v>1189</v>
      </c>
      <c r="F540" s="134" t="s">
        <v>1190</v>
      </c>
      <c r="G540" s="135" t="s">
        <v>159</v>
      </c>
      <c r="H540" s="136">
        <v>2</v>
      </c>
      <c r="I540" s="137"/>
      <c r="J540" s="138">
        <f>ROUND(I540*H540,2)</f>
        <v>0</v>
      </c>
      <c r="K540" s="134" t="s">
        <v>160</v>
      </c>
      <c r="L540" s="32"/>
      <c r="M540" s="139" t="s">
        <v>1</v>
      </c>
      <c r="N540" s="140" t="s">
        <v>43</v>
      </c>
      <c r="P540" s="141">
        <f>O540*H540</f>
        <v>0</v>
      </c>
      <c r="Q540" s="141">
        <v>3.058E-2</v>
      </c>
      <c r="R540" s="141">
        <f>Q540*H540</f>
        <v>6.1159999999999999E-2</v>
      </c>
      <c r="S540" s="141">
        <v>0</v>
      </c>
      <c r="T540" s="142">
        <f>S540*H540</f>
        <v>0</v>
      </c>
      <c r="AR540" s="143" t="s">
        <v>269</v>
      </c>
      <c r="AT540" s="143" t="s">
        <v>156</v>
      </c>
      <c r="AU540" s="143" t="s">
        <v>99</v>
      </c>
      <c r="AY540" s="17" t="s">
        <v>154</v>
      </c>
      <c r="BE540" s="144">
        <f>IF(N540="základní",J540,0)</f>
        <v>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7" t="s">
        <v>99</v>
      </c>
      <c r="BK540" s="144">
        <f>ROUND(I540*H540,2)</f>
        <v>0</v>
      </c>
      <c r="BL540" s="17" t="s">
        <v>269</v>
      </c>
      <c r="BM540" s="143" t="s">
        <v>2033</v>
      </c>
    </row>
    <row r="541" spans="2:65" s="1" customFormat="1" ht="24.15" customHeight="1">
      <c r="B541" s="32"/>
      <c r="C541" s="132" t="s">
        <v>1155</v>
      </c>
      <c r="D541" s="132" t="s">
        <v>156</v>
      </c>
      <c r="E541" s="133" t="s">
        <v>1193</v>
      </c>
      <c r="F541" s="134" t="s">
        <v>1194</v>
      </c>
      <c r="G541" s="135" t="s">
        <v>788</v>
      </c>
      <c r="H541" s="179"/>
      <c r="I541" s="137"/>
      <c r="J541" s="138">
        <f>ROUND(I541*H541,2)</f>
        <v>0</v>
      </c>
      <c r="K541" s="134" t="s">
        <v>160</v>
      </c>
      <c r="L541" s="32"/>
      <c r="M541" s="139" t="s">
        <v>1</v>
      </c>
      <c r="N541" s="140" t="s">
        <v>43</v>
      </c>
      <c r="P541" s="141">
        <f>O541*H541</f>
        <v>0</v>
      </c>
      <c r="Q541" s="141">
        <v>0</v>
      </c>
      <c r="R541" s="141">
        <f>Q541*H541</f>
        <v>0</v>
      </c>
      <c r="S541" s="141">
        <v>0</v>
      </c>
      <c r="T541" s="142">
        <f>S541*H541</f>
        <v>0</v>
      </c>
      <c r="AR541" s="143" t="s">
        <v>269</v>
      </c>
      <c r="AT541" s="143" t="s">
        <v>156</v>
      </c>
      <c r="AU541" s="143" t="s">
        <v>99</v>
      </c>
      <c r="AY541" s="17" t="s">
        <v>154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99</v>
      </c>
      <c r="BK541" s="144">
        <f>ROUND(I541*H541,2)</f>
        <v>0</v>
      </c>
      <c r="BL541" s="17" t="s">
        <v>269</v>
      </c>
      <c r="BM541" s="143" t="s">
        <v>2034</v>
      </c>
    </row>
    <row r="542" spans="2:65" s="11" customFormat="1" ht="22.95" customHeight="1">
      <c r="B542" s="120"/>
      <c r="D542" s="121" t="s">
        <v>76</v>
      </c>
      <c r="E542" s="130" t="s">
        <v>1196</v>
      </c>
      <c r="F542" s="130" t="s">
        <v>1197</v>
      </c>
      <c r="I542" s="123"/>
      <c r="J542" s="131">
        <f>BK542</f>
        <v>0</v>
      </c>
      <c r="L542" s="120"/>
      <c r="M542" s="125"/>
      <c r="P542" s="126">
        <f>SUM(P543:P554)</f>
        <v>0</v>
      </c>
      <c r="R542" s="126">
        <f>SUM(R543:R554)</f>
        <v>2.7989876000000002</v>
      </c>
      <c r="T542" s="127">
        <f>SUM(T543:T554)</f>
        <v>0</v>
      </c>
      <c r="AR542" s="121" t="s">
        <v>99</v>
      </c>
      <c r="AT542" s="128" t="s">
        <v>76</v>
      </c>
      <c r="AU542" s="128" t="s">
        <v>85</v>
      </c>
      <c r="AY542" s="121" t="s">
        <v>154</v>
      </c>
      <c r="BK542" s="129">
        <f>SUM(BK543:BK554)</f>
        <v>0</v>
      </c>
    </row>
    <row r="543" spans="2:65" s="1" customFormat="1" ht="16.5" customHeight="1">
      <c r="B543" s="32"/>
      <c r="C543" s="132" t="s">
        <v>1159</v>
      </c>
      <c r="D543" s="132" t="s">
        <v>156</v>
      </c>
      <c r="E543" s="133" t="s">
        <v>1199</v>
      </c>
      <c r="F543" s="134" t="s">
        <v>1200</v>
      </c>
      <c r="G543" s="135" t="s">
        <v>999</v>
      </c>
      <c r="H543" s="136">
        <v>7</v>
      </c>
      <c r="I543" s="137"/>
      <c r="J543" s="138">
        <f t="shared" ref="J543:J554" si="60">ROUND(I543*H543,2)</f>
        <v>0</v>
      </c>
      <c r="K543" s="134" t="s">
        <v>1</v>
      </c>
      <c r="L543" s="32"/>
      <c r="M543" s="139" t="s">
        <v>1</v>
      </c>
      <c r="N543" s="140" t="s">
        <v>43</v>
      </c>
      <c r="P543" s="141">
        <f t="shared" ref="P543:P554" si="61">O543*H543</f>
        <v>0</v>
      </c>
      <c r="Q543" s="141">
        <v>0</v>
      </c>
      <c r="R543" s="141">
        <f t="shared" ref="R543:R554" si="62">Q543*H543</f>
        <v>0</v>
      </c>
      <c r="S543" s="141">
        <v>0</v>
      </c>
      <c r="T543" s="142">
        <f t="shared" ref="T543:T554" si="63">S543*H543</f>
        <v>0</v>
      </c>
      <c r="AR543" s="143" t="s">
        <v>269</v>
      </c>
      <c r="AT543" s="143" t="s">
        <v>156</v>
      </c>
      <c r="AU543" s="143" t="s">
        <v>99</v>
      </c>
      <c r="AY543" s="17" t="s">
        <v>154</v>
      </c>
      <c r="BE543" s="144">
        <f t="shared" ref="BE543:BE554" si="64">IF(N543="základní",J543,0)</f>
        <v>0</v>
      </c>
      <c r="BF543" s="144">
        <f t="shared" ref="BF543:BF554" si="65">IF(N543="snížená",J543,0)</f>
        <v>0</v>
      </c>
      <c r="BG543" s="144">
        <f t="shared" ref="BG543:BG554" si="66">IF(N543="zákl. přenesená",J543,0)</f>
        <v>0</v>
      </c>
      <c r="BH543" s="144">
        <f t="shared" ref="BH543:BH554" si="67">IF(N543="sníž. přenesená",J543,0)</f>
        <v>0</v>
      </c>
      <c r="BI543" s="144">
        <f t="shared" ref="BI543:BI554" si="68">IF(N543="nulová",J543,0)</f>
        <v>0</v>
      </c>
      <c r="BJ543" s="17" t="s">
        <v>99</v>
      </c>
      <c r="BK543" s="144">
        <f t="shared" ref="BK543:BK554" si="69">ROUND(I543*H543,2)</f>
        <v>0</v>
      </c>
      <c r="BL543" s="17" t="s">
        <v>269</v>
      </c>
      <c r="BM543" s="143" t="s">
        <v>2035</v>
      </c>
    </row>
    <row r="544" spans="2:65" s="1" customFormat="1" ht="24.15" customHeight="1">
      <c r="B544" s="32"/>
      <c r="C544" s="132" t="s">
        <v>1188</v>
      </c>
      <c r="D544" s="132" t="s">
        <v>156</v>
      </c>
      <c r="E544" s="133" t="s">
        <v>1203</v>
      </c>
      <c r="F544" s="134" t="s">
        <v>1204</v>
      </c>
      <c r="G544" s="135" t="s">
        <v>169</v>
      </c>
      <c r="H544" s="136">
        <v>689.47799999999995</v>
      </c>
      <c r="I544" s="137"/>
      <c r="J544" s="138">
        <f t="shared" si="60"/>
        <v>0</v>
      </c>
      <c r="K544" s="134" t="s">
        <v>160</v>
      </c>
      <c r="L544" s="32"/>
      <c r="M544" s="139" t="s">
        <v>1</v>
      </c>
      <c r="N544" s="140" t="s">
        <v>43</v>
      </c>
      <c r="P544" s="141">
        <f t="shared" si="61"/>
        <v>0</v>
      </c>
      <c r="Q544" s="141">
        <v>2.63E-3</v>
      </c>
      <c r="R544" s="141">
        <f t="shared" si="62"/>
        <v>1.8133271399999999</v>
      </c>
      <c r="S544" s="141">
        <v>0</v>
      </c>
      <c r="T544" s="142">
        <f t="shared" si="63"/>
        <v>0</v>
      </c>
      <c r="AR544" s="143" t="s">
        <v>269</v>
      </c>
      <c r="AT544" s="143" t="s">
        <v>156</v>
      </c>
      <c r="AU544" s="143" t="s">
        <v>99</v>
      </c>
      <c r="AY544" s="17" t="s">
        <v>154</v>
      </c>
      <c r="BE544" s="144">
        <f t="shared" si="64"/>
        <v>0</v>
      </c>
      <c r="BF544" s="144">
        <f t="shared" si="65"/>
        <v>0</v>
      </c>
      <c r="BG544" s="144">
        <f t="shared" si="66"/>
        <v>0</v>
      </c>
      <c r="BH544" s="144">
        <f t="shared" si="67"/>
        <v>0</v>
      </c>
      <c r="BI544" s="144">
        <f t="shared" si="68"/>
        <v>0</v>
      </c>
      <c r="BJ544" s="17" t="s">
        <v>99</v>
      </c>
      <c r="BK544" s="144">
        <f t="shared" si="69"/>
        <v>0</v>
      </c>
      <c r="BL544" s="17" t="s">
        <v>269</v>
      </c>
      <c r="BM544" s="143" t="s">
        <v>2036</v>
      </c>
    </row>
    <row r="545" spans="2:65" s="1" customFormat="1" ht="24.15" customHeight="1">
      <c r="B545" s="32"/>
      <c r="C545" s="132" t="s">
        <v>1192</v>
      </c>
      <c r="D545" s="132" t="s">
        <v>156</v>
      </c>
      <c r="E545" s="133" t="s">
        <v>1207</v>
      </c>
      <c r="F545" s="134" t="s">
        <v>1208</v>
      </c>
      <c r="G545" s="135" t="s">
        <v>256</v>
      </c>
      <c r="H545" s="136">
        <v>100.8</v>
      </c>
      <c r="I545" s="137"/>
      <c r="J545" s="138">
        <f t="shared" si="60"/>
        <v>0</v>
      </c>
      <c r="K545" s="134" t="s">
        <v>160</v>
      </c>
      <c r="L545" s="32"/>
      <c r="M545" s="139" t="s">
        <v>1</v>
      </c>
      <c r="N545" s="140" t="s">
        <v>43</v>
      </c>
      <c r="P545" s="141">
        <f t="shared" si="61"/>
        <v>0</v>
      </c>
      <c r="Q545" s="141">
        <v>2.8300000000000001E-3</v>
      </c>
      <c r="R545" s="141">
        <f t="shared" si="62"/>
        <v>0.28526400000000002</v>
      </c>
      <c r="S545" s="141">
        <v>0</v>
      </c>
      <c r="T545" s="142">
        <f t="shared" si="63"/>
        <v>0</v>
      </c>
      <c r="AR545" s="143" t="s">
        <v>269</v>
      </c>
      <c r="AT545" s="143" t="s">
        <v>156</v>
      </c>
      <c r="AU545" s="143" t="s">
        <v>99</v>
      </c>
      <c r="AY545" s="17" t="s">
        <v>154</v>
      </c>
      <c r="BE545" s="144">
        <f t="shared" si="64"/>
        <v>0</v>
      </c>
      <c r="BF545" s="144">
        <f t="shared" si="65"/>
        <v>0</v>
      </c>
      <c r="BG545" s="144">
        <f t="shared" si="66"/>
        <v>0</v>
      </c>
      <c r="BH545" s="144">
        <f t="shared" si="67"/>
        <v>0</v>
      </c>
      <c r="BI545" s="144">
        <f t="shared" si="68"/>
        <v>0</v>
      </c>
      <c r="BJ545" s="17" t="s">
        <v>99</v>
      </c>
      <c r="BK545" s="144">
        <f t="shared" si="69"/>
        <v>0</v>
      </c>
      <c r="BL545" s="17" t="s">
        <v>269</v>
      </c>
      <c r="BM545" s="143" t="s">
        <v>2037</v>
      </c>
    </row>
    <row r="546" spans="2:65" s="1" customFormat="1" ht="24.15" customHeight="1">
      <c r="B546" s="32"/>
      <c r="C546" s="132" t="s">
        <v>1198</v>
      </c>
      <c r="D546" s="132" t="s">
        <v>156</v>
      </c>
      <c r="E546" s="133" t="s">
        <v>1211</v>
      </c>
      <c r="F546" s="134" t="s">
        <v>1212</v>
      </c>
      <c r="G546" s="135" t="s">
        <v>256</v>
      </c>
      <c r="H546" s="136">
        <v>1.3919999999999999</v>
      </c>
      <c r="I546" s="137"/>
      <c r="J546" s="138">
        <f t="shared" si="60"/>
        <v>0</v>
      </c>
      <c r="K546" s="134" t="s">
        <v>160</v>
      </c>
      <c r="L546" s="32"/>
      <c r="M546" s="139" t="s">
        <v>1</v>
      </c>
      <c r="N546" s="140" t="s">
        <v>43</v>
      </c>
      <c r="P546" s="141">
        <f t="shared" si="61"/>
        <v>0</v>
      </c>
      <c r="Q546" s="141">
        <v>1.48E-3</v>
      </c>
      <c r="R546" s="141">
        <f t="shared" si="62"/>
        <v>2.0601599999999997E-3</v>
      </c>
      <c r="S546" s="141">
        <v>0</v>
      </c>
      <c r="T546" s="142">
        <f t="shared" si="63"/>
        <v>0</v>
      </c>
      <c r="AR546" s="143" t="s">
        <v>269</v>
      </c>
      <c r="AT546" s="143" t="s">
        <v>156</v>
      </c>
      <c r="AU546" s="143" t="s">
        <v>99</v>
      </c>
      <c r="AY546" s="17" t="s">
        <v>154</v>
      </c>
      <c r="BE546" s="144">
        <f t="shared" si="64"/>
        <v>0</v>
      </c>
      <c r="BF546" s="144">
        <f t="shared" si="65"/>
        <v>0</v>
      </c>
      <c r="BG546" s="144">
        <f t="shared" si="66"/>
        <v>0</v>
      </c>
      <c r="BH546" s="144">
        <f t="shared" si="67"/>
        <v>0</v>
      </c>
      <c r="BI546" s="144">
        <f t="shared" si="68"/>
        <v>0</v>
      </c>
      <c r="BJ546" s="17" t="s">
        <v>99</v>
      </c>
      <c r="BK546" s="144">
        <f t="shared" si="69"/>
        <v>0</v>
      </c>
      <c r="BL546" s="17" t="s">
        <v>269</v>
      </c>
      <c r="BM546" s="143" t="s">
        <v>2038</v>
      </c>
    </row>
    <row r="547" spans="2:65" s="1" customFormat="1" ht="24.15" customHeight="1">
      <c r="B547" s="32"/>
      <c r="C547" s="132" t="s">
        <v>2039</v>
      </c>
      <c r="D547" s="132" t="s">
        <v>156</v>
      </c>
      <c r="E547" s="133" t="s">
        <v>1215</v>
      </c>
      <c r="F547" s="134" t="s">
        <v>1216</v>
      </c>
      <c r="G547" s="135" t="s">
        <v>256</v>
      </c>
      <c r="H547" s="136">
        <v>103.72799999999999</v>
      </c>
      <c r="I547" s="137"/>
      <c r="J547" s="138">
        <f t="shared" si="60"/>
        <v>0</v>
      </c>
      <c r="K547" s="134" t="s">
        <v>160</v>
      </c>
      <c r="L547" s="32"/>
      <c r="M547" s="139" t="s">
        <v>1</v>
      </c>
      <c r="N547" s="140" t="s">
        <v>43</v>
      </c>
      <c r="P547" s="141">
        <f t="shared" si="61"/>
        <v>0</v>
      </c>
      <c r="Q547" s="141">
        <v>8.8999999999999995E-4</v>
      </c>
      <c r="R547" s="141">
        <f t="shared" si="62"/>
        <v>9.2317919999999984E-2</v>
      </c>
      <c r="S547" s="141">
        <v>0</v>
      </c>
      <c r="T547" s="142">
        <f t="shared" si="63"/>
        <v>0</v>
      </c>
      <c r="AR547" s="143" t="s">
        <v>269</v>
      </c>
      <c r="AT547" s="143" t="s">
        <v>156</v>
      </c>
      <c r="AU547" s="143" t="s">
        <v>99</v>
      </c>
      <c r="AY547" s="17" t="s">
        <v>154</v>
      </c>
      <c r="BE547" s="144">
        <f t="shared" si="64"/>
        <v>0</v>
      </c>
      <c r="BF547" s="144">
        <f t="shared" si="65"/>
        <v>0</v>
      </c>
      <c r="BG547" s="144">
        <f t="shared" si="66"/>
        <v>0</v>
      </c>
      <c r="BH547" s="144">
        <f t="shared" si="67"/>
        <v>0</v>
      </c>
      <c r="BI547" s="144">
        <f t="shared" si="68"/>
        <v>0</v>
      </c>
      <c r="BJ547" s="17" t="s">
        <v>99</v>
      </c>
      <c r="BK547" s="144">
        <f t="shared" si="69"/>
        <v>0</v>
      </c>
      <c r="BL547" s="17" t="s">
        <v>269</v>
      </c>
      <c r="BM547" s="143" t="s">
        <v>2040</v>
      </c>
    </row>
    <row r="548" spans="2:65" s="1" customFormat="1" ht="33" customHeight="1">
      <c r="B548" s="32"/>
      <c r="C548" s="132" t="s">
        <v>1202</v>
      </c>
      <c r="D548" s="132" t="s">
        <v>156</v>
      </c>
      <c r="E548" s="133" t="s">
        <v>1219</v>
      </c>
      <c r="F548" s="134" t="s">
        <v>1220</v>
      </c>
      <c r="G548" s="135" t="s">
        <v>256</v>
      </c>
      <c r="H548" s="136">
        <v>57.6</v>
      </c>
      <c r="I548" s="137"/>
      <c r="J548" s="138">
        <f t="shared" si="60"/>
        <v>0</v>
      </c>
      <c r="K548" s="134" t="s">
        <v>160</v>
      </c>
      <c r="L548" s="32"/>
      <c r="M548" s="139" t="s">
        <v>1</v>
      </c>
      <c r="N548" s="140" t="s">
        <v>43</v>
      </c>
      <c r="P548" s="141">
        <f t="shared" si="61"/>
        <v>0</v>
      </c>
      <c r="Q548" s="141">
        <v>1.15E-3</v>
      </c>
      <c r="R548" s="141">
        <f t="shared" si="62"/>
        <v>6.6240000000000007E-2</v>
      </c>
      <c r="S548" s="141">
        <v>0</v>
      </c>
      <c r="T548" s="142">
        <f t="shared" si="63"/>
        <v>0</v>
      </c>
      <c r="AR548" s="143" t="s">
        <v>269</v>
      </c>
      <c r="AT548" s="143" t="s">
        <v>156</v>
      </c>
      <c r="AU548" s="143" t="s">
        <v>99</v>
      </c>
      <c r="AY548" s="17" t="s">
        <v>154</v>
      </c>
      <c r="BE548" s="144">
        <f t="shared" si="64"/>
        <v>0</v>
      </c>
      <c r="BF548" s="144">
        <f t="shared" si="65"/>
        <v>0</v>
      </c>
      <c r="BG548" s="144">
        <f t="shared" si="66"/>
        <v>0</v>
      </c>
      <c r="BH548" s="144">
        <f t="shared" si="67"/>
        <v>0</v>
      </c>
      <c r="BI548" s="144">
        <f t="shared" si="68"/>
        <v>0</v>
      </c>
      <c r="BJ548" s="17" t="s">
        <v>99</v>
      </c>
      <c r="BK548" s="144">
        <f t="shared" si="69"/>
        <v>0</v>
      </c>
      <c r="BL548" s="17" t="s">
        <v>269</v>
      </c>
      <c r="BM548" s="143" t="s">
        <v>2041</v>
      </c>
    </row>
    <row r="549" spans="2:65" s="1" customFormat="1" ht="33" customHeight="1">
      <c r="B549" s="32"/>
      <c r="C549" s="132" t="s">
        <v>1206</v>
      </c>
      <c r="D549" s="132" t="s">
        <v>156</v>
      </c>
      <c r="E549" s="133" t="s">
        <v>1223</v>
      </c>
      <c r="F549" s="134" t="s">
        <v>1224</v>
      </c>
      <c r="G549" s="135" t="s">
        <v>169</v>
      </c>
      <c r="H549" s="136">
        <v>150.90600000000001</v>
      </c>
      <c r="I549" s="137"/>
      <c r="J549" s="138">
        <f t="shared" si="60"/>
        <v>0</v>
      </c>
      <c r="K549" s="134" t="s">
        <v>160</v>
      </c>
      <c r="L549" s="32"/>
      <c r="M549" s="139" t="s">
        <v>1</v>
      </c>
      <c r="N549" s="140" t="s">
        <v>43</v>
      </c>
      <c r="P549" s="141">
        <f t="shared" si="61"/>
        <v>0</v>
      </c>
      <c r="Q549" s="141">
        <v>2.0300000000000001E-3</v>
      </c>
      <c r="R549" s="141">
        <f t="shared" si="62"/>
        <v>0.30633918000000004</v>
      </c>
      <c r="S549" s="141">
        <v>0</v>
      </c>
      <c r="T549" s="142">
        <f t="shared" si="63"/>
        <v>0</v>
      </c>
      <c r="AR549" s="143" t="s">
        <v>269</v>
      </c>
      <c r="AT549" s="143" t="s">
        <v>156</v>
      </c>
      <c r="AU549" s="143" t="s">
        <v>99</v>
      </c>
      <c r="AY549" s="17" t="s">
        <v>154</v>
      </c>
      <c r="BE549" s="144">
        <f t="shared" si="64"/>
        <v>0</v>
      </c>
      <c r="BF549" s="144">
        <f t="shared" si="65"/>
        <v>0</v>
      </c>
      <c r="BG549" s="144">
        <f t="shared" si="66"/>
        <v>0</v>
      </c>
      <c r="BH549" s="144">
        <f t="shared" si="67"/>
        <v>0</v>
      </c>
      <c r="BI549" s="144">
        <f t="shared" si="68"/>
        <v>0</v>
      </c>
      <c r="BJ549" s="17" t="s">
        <v>99</v>
      </c>
      <c r="BK549" s="144">
        <f t="shared" si="69"/>
        <v>0</v>
      </c>
      <c r="BL549" s="17" t="s">
        <v>269</v>
      </c>
      <c r="BM549" s="143" t="s">
        <v>2042</v>
      </c>
    </row>
    <row r="550" spans="2:65" s="1" customFormat="1" ht="24.15" customHeight="1">
      <c r="B550" s="32"/>
      <c r="C550" s="132" t="s">
        <v>1210</v>
      </c>
      <c r="D550" s="132" t="s">
        <v>156</v>
      </c>
      <c r="E550" s="133" t="s">
        <v>1227</v>
      </c>
      <c r="F550" s="134" t="s">
        <v>1228</v>
      </c>
      <c r="G550" s="135" t="s">
        <v>256</v>
      </c>
      <c r="H550" s="136">
        <v>38.808</v>
      </c>
      <c r="I550" s="137"/>
      <c r="J550" s="138">
        <f t="shared" si="60"/>
        <v>0</v>
      </c>
      <c r="K550" s="134" t="s">
        <v>160</v>
      </c>
      <c r="L550" s="32"/>
      <c r="M550" s="139" t="s">
        <v>1</v>
      </c>
      <c r="N550" s="140" t="s">
        <v>43</v>
      </c>
      <c r="P550" s="141">
        <f t="shared" si="61"/>
        <v>0</v>
      </c>
      <c r="Q550" s="141">
        <v>1.4599999999999999E-3</v>
      </c>
      <c r="R550" s="141">
        <f t="shared" si="62"/>
        <v>5.6659679999999997E-2</v>
      </c>
      <c r="S550" s="141">
        <v>0</v>
      </c>
      <c r="T550" s="142">
        <f t="shared" si="63"/>
        <v>0</v>
      </c>
      <c r="AR550" s="143" t="s">
        <v>269</v>
      </c>
      <c r="AT550" s="143" t="s">
        <v>156</v>
      </c>
      <c r="AU550" s="143" t="s">
        <v>99</v>
      </c>
      <c r="AY550" s="17" t="s">
        <v>154</v>
      </c>
      <c r="BE550" s="144">
        <f t="shared" si="64"/>
        <v>0</v>
      </c>
      <c r="BF550" s="144">
        <f t="shared" si="65"/>
        <v>0</v>
      </c>
      <c r="BG550" s="144">
        <f t="shared" si="66"/>
        <v>0</v>
      </c>
      <c r="BH550" s="144">
        <f t="shared" si="67"/>
        <v>0</v>
      </c>
      <c r="BI550" s="144">
        <f t="shared" si="68"/>
        <v>0</v>
      </c>
      <c r="BJ550" s="17" t="s">
        <v>99</v>
      </c>
      <c r="BK550" s="144">
        <f t="shared" si="69"/>
        <v>0</v>
      </c>
      <c r="BL550" s="17" t="s">
        <v>269</v>
      </c>
      <c r="BM550" s="143" t="s">
        <v>2043</v>
      </c>
    </row>
    <row r="551" spans="2:65" s="1" customFormat="1" ht="16.5" customHeight="1">
      <c r="B551" s="32"/>
      <c r="C551" s="132" t="s">
        <v>1214</v>
      </c>
      <c r="D551" s="132" t="s">
        <v>156</v>
      </c>
      <c r="E551" s="133" t="s">
        <v>1231</v>
      </c>
      <c r="F551" s="134" t="s">
        <v>1232</v>
      </c>
      <c r="G551" s="135" t="s">
        <v>256</v>
      </c>
      <c r="H551" s="136">
        <v>102.14400000000001</v>
      </c>
      <c r="I551" s="137"/>
      <c r="J551" s="138">
        <f t="shared" si="60"/>
        <v>0</v>
      </c>
      <c r="K551" s="134" t="s">
        <v>160</v>
      </c>
      <c r="L551" s="32"/>
      <c r="M551" s="139" t="s">
        <v>1</v>
      </c>
      <c r="N551" s="140" t="s">
        <v>43</v>
      </c>
      <c r="P551" s="141">
        <f t="shared" si="61"/>
        <v>0</v>
      </c>
      <c r="Q551" s="141">
        <v>1.4300000000000001E-3</v>
      </c>
      <c r="R551" s="141">
        <f t="shared" si="62"/>
        <v>0.14606592000000002</v>
      </c>
      <c r="S551" s="141">
        <v>0</v>
      </c>
      <c r="T551" s="142">
        <f t="shared" si="63"/>
        <v>0</v>
      </c>
      <c r="AR551" s="143" t="s">
        <v>269</v>
      </c>
      <c r="AT551" s="143" t="s">
        <v>156</v>
      </c>
      <c r="AU551" s="143" t="s">
        <v>99</v>
      </c>
      <c r="AY551" s="17" t="s">
        <v>154</v>
      </c>
      <c r="BE551" s="144">
        <f t="shared" si="64"/>
        <v>0</v>
      </c>
      <c r="BF551" s="144">
        <f t="shared" si="65"/>
        <v>0</v>
      </c>
      <c r="BG551" s="144">
        <f t="shared" si="66"/>
        <v>0</v>
      </c>
      <c r="BH551" s="144">
        <f t="shared" si="67"/>
        <v>0</v>
      </c>
      <c r="BI551" s="144">
        <f t="shared" si="68"/>
        <v>0</v>
      </c>
      <c r="BJ551" s="17" t="s">
        <v>99</v>
      </c>
      <c r="BK551" s="144">
        <f t="shared" si="69"/>
        <v>0</v>
      </c>
      <c r="BL551" s="17" t="s">
        <v>269</v>
      </c>
      <c r="BM551" s="143" t="s">
        <v>2044</v>
      </c>
    </row>
    <row r="552" spans="2:65" s="1" customFormat="1" ht="24.15" customHeight="1">
      <c r="B552" s="32"/>
      <c r="C552" s="132" t="s">
        <v>1218</v>
      </c>
      <c r="D552" s="132" t="s">
        <v>156</v>
      </c>
      <c r="E552" s="133" t="s">
        <v>1235</v>
      </c>
      <c r="F552" s="134" t="s">
        <v>1236</v>
      </c>
      <c r="G552" s="135" t="s">
        <v>159</v>
      </c>
      <c r="H552" s="136">
        <v>4</v>
      </c>
      <c r="I552" s="137"/>
      <c r="J552" s="138">
        <f t="shared" si="60"/>
        <v>0</v>
      </c>
      <c r="K552" s="134" t="s">
        <v>160</v>
      </c>
      <c r="L552" s="32"/>
      <c r="M552" s="139" t="s">
        <v>1</v>
      </c>
      <c r="N552" s="140" t="s">
        <v>43</v>
      </c>
      <c r="P552" s="141">
        <f t="shared" si="61"/>
        <v>0</v>
      </c>
      <c r="Q552" s="141">
        <v>2.0000000000000001E-4</v>
      </c>
      <c r="R552" s="141">
        <f t="shared" si="62"/>
        <v>8.0000000000000004E-4</v>
      </c>
      <c r="S552" s="141">
        <v>0</v>
      </c>
      <c r="T552" s="142">
        <f t="shared" si="63"/>
        <v>0</v>
      </c>
      <c r="AR552" s="143" t="s">
        <v>269</v>
      </c>
      <c r="AT552" s="143" t="s">
        <v>156</v>
      </c>
      <c r="AU552" s="143" t="s">
        <v>99</v>
      </c>
      <c r="AY552" s="17" t="s">
        <v>154</v>
      </c>
      <c r="BE552" s="144">
        <f t="shared" si="64"/>
        <v>0</v>
      </c>
      <c r="BF552" s="144">
        <f t="shared" si="65"/>
        <v>0</v>
      </c>
      <c r="BG552" s="144">
        <f t="shared" si="66"/>
        <v>0</v>
      </c>
      <c r="BH552" s="144">
        <f t="shared" si="67"/>
        <v>0</v>
      </c>
      <c r="BI552" s="144">
        <f t="shared" si="68"/>
        <v>0</v>
      </c>
      <c r="BJ552" s="17" t="s">
        <v>99</v>
      </c>
      <c r="BK552" s="144">
        <f t="shared" si="69"/>
        <v>0</v>
      </c>
      <c r="BL552" s="17" t="s">
        <v>269</v>
      </c>
      <c r="BM552" s="143" t="s">
        <v>2045</v>
      </c>
    </row>
    <row r="553" spans="2:65" s="1" customFormat="1" ht="24.15" customHeight="1">
      <c r="B553" s="32"/>
      <c r="C553" s="132" t="s">
        <v>1222</v>
      </c>
      <c r="D553" s="132" t="s">
        <v>156</v>
      </c>
      <c r="E553" s="133" t="s">
        <v>1239</v>
      </c>
      <c r="F553" s="134" t="s">
        <v>1240</v>
      </c>
      <c r="G553" s="135" t="s">
        <v>256</v>
      </c>
      <c r="H553" s="136">
        <v>19.68</v>
      </c>
      <c r="I553" s="137"/>
      <c r="J553" s="138">
        <f t="shared" si="60"/>
        <v>0</v>
      </c>
      <c r="K553" s="134" t="s">
        <v>160</v>
      </c>
      <c r="L553" s="32"/>
      <c r="M553" s="139" t="s">
        <v>1</v>
      </c>
      <c r="N553" s="140" t="s">
        <v>43</v>
      </c>
      <c r="P553" s="141">
        <f t="shared" si="61"/>
        <v>0</v>
      </c>
      <c r="Q553" s="141">
        <v>1.5200000000000001E-3</v>
      </c>
      <c r="R553" s="141">
        <f t="shared" si="62"/>
        <v>2.9913600000000002E-2</v>
      </c>
      <c r="S553" s="141">
        <v>0</v>
      </c>
      <c r="T553" s="142">
        <f t="shared" si="63"/>
        <v>0</v>
      </c>
      <c r="AR553" s="143" t="s">
        <v>269</v>
      </c>
      <c r="AT553" s="143" t="s">
        <v>156</v>
      </c>
      <c r="AU553" s="143" t="s">
        <v>99</v>
      </c>
      <c r="AY553" s="17" t="s">
        <v>154</v>
      </c>
      <c r="BE553" s="144">
        <f t="shared" si="64"/>
        <v>0</v>
      </c>
      <c r="BF553" s="144">
        <f t="shared" si="65"/>
        <v>0</v>
      </c>
      <c r="BG553" s="144">
        <f t="shared" si="66"/>
        <v>0</v>
      </c>
      <c r="BH553" s="144">
        <f t="shared" si="67"/>
        <v>0</v>
      </c>
      <c r="BI553" s="144">
        <f t="shared" si="68"/>
        <v>0</v>
      </c>
      <c r="BJ553" s="17" t="s">
        <v>99</v>
      </c>
      <c r="BK553" s="144">
        <f t="shared" si="69"/>
        <v>0</v>
      </c>
      <c r="BL553" s="17" t="s">
        <v>269</v>
      </c>
      <c r="BM553" s="143" t="s">
        <v>2046</v>
      </c>
    </row>
    <row r="554" spans="2:65" s="1" customFormat="1" ht="24.15" customHeight="1">
      <c r="B554" s="32"/>
      <c r="C554" s="132" t="s">
        <v>1226</v>
      </c>
      <c r="D554" s="132" t="s">
        <v>156</v>
      </c>
      <c r="E554" s="133" t="s">
        <v>1243</v>
      </c>
      <c r="F554" s="134" t="s">
        <v>1244</v>
      </c>
      <c r="G554" s="135" t="s">
        <v>788</v>
      </c>
      <c r="H554" s="179"/>
      <c r="I554" s="137"/>
      <c r="J554" s="138">
        <f t="shared" si="60"/>
        <v>0</v>
      </c>
      <c r="K554" s="134" t="s">
        <v>160</v>
      </c>
      <c r="L554" s="32"/>
      <c r="M554" s="139" t="s">
        <v>1</v>
      </c>
      <c r="N554" s="140" t="s">
        <v>43</v>
      </c>
      <c r="P554" s="141">
        <f t="shared" si="61"/>
        <v>0</v>
      </c>
      <c r="Q554" s="141">
        <v>0</v>
      </c>
      <c r="R554" s="141">
        <f t="shared" si="62"/>
        <v>0</v>
      </c>
      <c r="S554" s="141">
        <v>0</v>
      </c>
      <c r="T554" s="142">
        <f t="shared" si="63"/>
        <v>0</v>
      </c>
      <c r="AR554" s="143" t="s">
        <v>269</v>
      </c>
      <c r="AT554" s="143" t="s">
        <v>156</v>
      </c>
      <c r="AU554" s="143" t="s">
        <v>99</v>
      </c>
      <c r="AY554" s="17" t="s">
        <v>154</v>
      </c>
      <c r="BE554" s="144">
        <f t="shared" si="64"/>
        <v>0</v>
      </c>
      <c r="BF554" s="144">
        <f t="shared" si="65"/>
        <v>0</v>
      </c>
      <c r="BG554" s="144">
        <f t="shared" si="66"/>
        <v>0</v>
      </c>
      <c r="BH554" s="144">
        <f t="shared" si="67"/>
        <v>0</v>
      </c>
      <c r="BI554" s="144">
        <f t="shared" si="68"/>
        <v>0</v>
      </c>
      <c r="BJ554" s="17" t="s">
        <v>99</v>
      </c>
      <c r="BK554" s="144">
        <f t="shared" si="69"/>
        <v>0</v>
      </c>
      <c r="BL554" s="17" t="s">
        <v>269</v>
      </c>
      <c r="BM554" s="143" t="s">
        <v>2047</v>
      </c>
    </row>
    <row r="555" spans="2:65" s="11" customFormat="1" ht="22.95" customHeight="1">
      <c r="B555" s="120"/>
      <c r="D555" s="121" t="s">
        <v>76</v>
      </c>
      <c r="E555" s="130" t="s">
        <v>1246</v>
      </c>
      <c r="F555" s="130" t="s">
        <v>1247</v>
      </c>
      <c r="I555" s="123"/>
      <c r="J555" s="131">
        <f>BK555</f>
        <v>0</v>
      </c>
      <c r="L555" s="120"/>
      <c r="M555" s="125"/>
      <c r="P555" s="126">
        <f>SUM(P556:P563)</f>
        <v>0</v>
      </c>
      <c r="R555" s="126">
        <f>SUM(R556:R563)</f>
        <v>0.26836816000000008</v>
      </c>
      <c r="T555" s="127">
        <f>SUM(T556:T563)</f>
        <v>0</v>
      </c>
      <c r="AR555" s="121" t="s">
        <v>99</v>
      </c>
      <c r="AT555" s="128" t="s">
        <v>76</v>
      </c>
      <c r="AU555" s="128" t="s">
        <v>85</v>
      </c>
      <c r="AY555" s="121" t="s">
        <v>154</v>
      </c>
      <c r="BK555" s="129">
        <f>SUM(BK556:BK563)</f>
        <v>0</v>
      </c>
    </row>
    <row r="556" spans="2:65" s="1" customFormat="1" ht="37.950000000000003" customHeight="1">
      <c r="B556" s="32"/>
      <c r="C556" s="132" t="s">
        <v>1018</v>
      </c>
      <c r="D556" s="132" t="s">
        <v>156</v>
      </c>
      <c r="E556" s="133" t="s">
        <v>1249</v>
      </c>
      <c r="F556" s="134" t="s">
        <v>1250</v>
      </c>
      <c r="G556" s="135" t="s">
        <v>169</v>
      </c>
      <c r="H556" s="136">
        <v>689.47799999999995</v>
      </c>
      <c r="I556" s="137"/>
      <c r="J556" s="138">
        <f>ROUND(I556*H556,2)</f>
        <v>0</v>
      </c>
      <c r="K556" s="134" t="s">
        <v>160</v>
      </c>
      <c r="L556" s="32"/>
      <c r="M556" s="139" t="s">
        <v>1</v>
      </c>
      <c r="N556" s="140" t="s">
        <v>43</v>
      </c>
      <c r="P556" s="141">
        <f>O556*H556</f>
        <v>0</v>
      </c>
      <c r="Q556" s="141">
        <v>0</v>
      </c>
      <c r="R556" s="141">
        <f>Q556*H556</f>
        <v>0</v>
      </c>
      <c r="S556" s="141">
        <v>0</v>
      </c>
      <c r="T556" s="142">
        <f>S556*H556</f>
        <v>0</v>
      </c>
      <c r="AR556" s="143" t="s">
        <v>269</v>
      </c>
      <c r="AT556" s="143" t="s">
        <v>156</v>
      </c>
      <c r="AU556" s="143" t="s">
        <v>99</v>
      </c>
      <c r="AY556" s="17" t="s">
        <v>154</v>
      </c>
      <c r="BE556" s="144">
        <f>IF(N556="základní",J556,0)</f>
        <v>0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7" t="s">
        <v>99</v>
      </c>
      <c r="BK556" s="144">
        <f>ROUND(I556*H556,2)</f>
        <v>0</v>
      </c>
      <c r="BL556" s="17" t="s">
        <v>269</v>
      </c>
      <c r="BM556" s="143" t="s">
        <v>2048</v>
      </c>
    </row>
    <row r="557" spans="2:65" s="1" customFormat="1" ht="37.950000000000003" customHeight="1">
      <c r="B557" s="32"/>
      <c r="C557" s="160" t="s">
        <v>1022</v>
      </c>
      <c r="D557" s="160" t="s">
        <v>270</v>
      </c>
      <c r="E557" s="161" t="s">
        <v>1253</v>
      </c>
      <c r="F557" s="162" t="s">
        <v>1254</v>
      </c>
      <c r="G557" s="163" t="s">
        <v>169</v>
      </c>
      <c r="H557" s="164">
        <v>758.42600000000004</v>
      </c>
      <c r="I557" s="165"/>
      <c r="J557" s="166">
        <f>ROUND(I557*H557,2)</f>
        <v>0</v>
      </c>
      <c r="K557" s="162" t="s">
        <v>160</v>
      </c>
      <c r="L557" s="167"/>
      <c r="M557" s="168" t="s">
        <v>1</v>
      </c>
      <c r="N557" s="169" t="s">
        <v>43</v>
      </c>
      <c r="P557" s="141">
        <f>O557*H557</f>
        <v>0</v>
      </c>
      <c r="Q557" s="141">
        <v>1.6000000000000001E-4</v>
      </c>
      <c r="R557" s="141">
        <f>Q557*H557</f>
        <v>0.12134816000000001</v>
      </c>
      <c r="S557" s="141">
        <v>0</v>
      </c>
      <c r="T557" s="142">
        <f>S557*H557</f>
        <v>0</v>
      </c>
      <c r="AR557" s="143" t="s">
        <v>355</v>
      </c>
      <c r="AT557" s="143" t="s">
        <v>270</v>
      </c>
      <c r="AU557" s="143" t="s">
        <v>99</v>
      </c>
      <c r="AY557" s="17" t="s">
        <v>154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99</v>
      </c>
      <c r="BK557" s="144">
        <f>ROUND(I557*H557,2)</f>
        <v>0</v>
      </c>
      <c r="BL557" s="17" t="s">
        <v>269</v>
      </c>
      <c r="BM557" s="143" t="s">
        <v>2049</v>
      </c>
    </row>
    <row r="558" spans="2:65" s="12" customFormat="1">
      <c r="B558" s="145"/>
      <c r="D558" s="146" t="s">
        <v>175</v>
      </c>
      <c r="F558" s="148" t="s">
        <v>2050</v>
      </c>
      <c r="H558" s="149">
        <v>758.42600000000004</v>
      </c>
      <c r="I558" s="150"/>
      <c r="L558" s="145"/>
      <c r="M558" s="151"/>
      <c r="T558" s="152"/>
      <c r="AT558" s="147" t="s">
        <v>175</v>
      </c>
      <c r="AU558" s="147" t="s">
        <v>99</v>
      </c>
      <c r="AV558" s="12" t="s">
        <v>99</v>
      </c>
      <c r="AW558" s="12" t="s">
        <v>4</v>
      </c>
      <c r="AX558" s="12" t="s">
        <v>85</v>
      </c>
      <c r="AY558" s="147" t="s">
        <v>154</v>
      </c>
    </row>
    <row r="559" spans="2:65" s="1" customFormat="1" ht="24.15" customHeight="1">
      <c r="B559" s="32"/>
      <c r="C559" s="160" t="s">
        <v>1027</v>
      </c>
      <c r="D559" s="160" t="s">
        <v>270</v>
      </c>
      <c r="E559" s="161" t="s">
        <v>1258</v>
      </c>
      <c r="F559" s="162" t="s">
        <v>1259</v>
      </c>
      <c r="G559" s="163" t="s">
        <v>256</v>
      </c>
      <c r="H559" s="164">
        <v>690</v>
      </c>
      <c r="I559" s="165"/>
      <c r="J559" s="166">
        <f>ROUND(I559*H559,2)</f>
        <v>0</v>
      </c>
      <c r="K559" s="162" t="s">
        <v>160</v>
      </c>
      <c r="L559" s="167"/>
      <c r="M559" s="168" t="s">
        <v>1</v>
      </c>
      <c r="N559" s="169" t="s">
        <v>43</v>
      </c>
      <c r="P559" s="141">
        <f>O559*H559</f>
        <v>0</v>
      </c>
      <c r="Q559" s="141">
        <v>2.0000000000000001E-4</v>
      </c>
      <c r="R559" s="141">
        <f>Q559*H559</f>
        <v>0.13800000000000001</v>
      </c>
      <c r="S559" s="141">
        <v>0</v>
      </c>
      <c r="T559" s="142">
        <f>S559*H559</f>
        <v>0</v>
      </c>
      <c r="AR559" s="143" t="s">
        <v>355</v>
      </c>
      <c r="AT559" s="143" t="s">
        <v>270</v>
      </c>
      <c r="AU559" s="143" t="s">
        <v>99</v>
      </c>
      <c r="AY559" s="17" t="s">
        <v>154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7" t="s">
        <v>99</v>
      </c>
      <c r="BK559" s="144">
        <f>ROUND(I559*H559,2)</f>
        <v>0</v>
      </c>
      <c r="BL559" s="17" t="s">
        <v>269</v>
      </c>
      <c r="BM559" s="143" t="s">
        <v>2051</v>
      </c>
    </row>
    <row r="560" spans="2:65" s="1" customFormat="1" ht="16.5" customHeight="1">
      <c r="B560" s="32"/>
      <c r="C560" s="132" t="s">
        <v>1032</v>
      </c>
      <c r="D560" s="132" t="s">
        <v>156</v>
      </c>
      <c r="E560" s="133" t="s">
        <v>1262</v>
      </c>
      <c r="F560" s="134" t="s">
        <v>1263</v>
      </c>
      <c r="G560" s="135" t="s">
        <v>256</v>
      </c>
      <c r="H560" s="136">
        <v>820</v>
      </c>
      <c r="I560" s="137"/>
      <c r="J560" s="138">
        <f>ROUND(I560*H560,2)</f>
        <v>0</v>
      </c>
      <c r="K560" s="134" t="s">
        <v>160</v>
      </c>
      <c r="L560" s="32"/>
      <c r="M560" s="139" t="s">
        <v>1</v>
      </c>
      <c r="N560" s="140" t="s">
        <v>43</v>
      </c>
      <c r="P560" s="141">
        <f>O560*H560</f>
        <v>0</v>
      </c>
      <c r="Q560" s="141">
        <v>0</v>
      </c>
      <c r="R560" s="141">
        <f>Q560*H560</f>
        <v>0</v>
      </c>
      <c r="S560" s="141">
        <v>0</v>
      </c>
      <c r="T560" s="142">
        <f>S560*H560</f>
        <v>0</v>
      </c>
      <c r="AR560" s="143" t="s">
        <v>269</v>
      </c>
      <c r="AT560" s="143" t="s">
        <v>156</v>
      </c>
      <c r="AU560" s="143" t="s">
        <v>99</v>
      </c>
      <c r="AY560" s="17" t="s">
        <v>154</v>
      </c>
      <c r="BE560" s="144">
        <f>IF(N560="základní",J560,0)</f>
        <v>0</v>
      </c>
      <c r="BF560" s="144">
        <f>IF(N560="snížená",J560,0)</f>
        <v>0</v>
      </c>
      <c r="BG560" s="144">
        <f>IF(N560="zákl. přenesená",J560,0)</f>
        <v>0</v>
      </c>
      <c r="BH560" s="144">
        <f>IF(N560="sníž. přenesená",J560,0)</f>
        <v>0</v>
      </c>
      <c r="BI560" s="144">
        <f>IF(N560="nulová",J560,0)</f>
        <v>0</v>
      </c>
      <c r="BJ560" s="17" t="s">
        <v>99</v>
      </c>
      <c r="BK560" s="144">
        <f>ROUND(I560*H560,2)</f>
        <v>0</v>
      </c>
      <c r="BL560" s="17" t="s">
        <v>269</v>
      </c>
      <c r="BM560" s="143" t="s">
        <v>2052</v>
      </c>
    </row>
    <row r="561" spans="2:65" s="1" customFormat="1" ht="24.15" customHeight="1">
      <c r="B561" s="32"/>
      <c r="C561" s="160" t="s">
        <v>1037</v>
      </c>
      <c r="D561" s="160" t="s">
        <v>270</v>
      </c>
      <c r="E561" s="161" t="s">
        <v>1266</v>
      </c>
      <c r="F561" s="162" t="s">
        <v>1267</v>
      </c>
      <c r="G561" s="163" t="s">
        <v>256</v>
      </c>
      <c r="H561" s="164">
        <v>902</v>
      </c>
      <c r="I561" s="165"/>
      <c r="J561" s="166">
        <f>ROUND(I561*H561,2)</f>
        <v>0</v>
      </c>
      <c r="K561" s="162" t="s">
        <v>160</v>
      </c>
      <c r="L561" s="167"/>
      <c r="M561" s="168" t="s">
        <v>1</v>
      </c>
      <c r="N561" s="169" t="s">
        <v>43</v>
      </c>
      <c r="P561" s="141">
        <f>O561*H561</f>
        <v>0</v>
      </c>
      <c r="Q561" s="141">
        <v>1.0000000000000001E-5</v>
      </c>
      <c r="R561" s="141">
        <f>Q561*H561</f>
        <v>9.0200000000000002E-3</v>
      </c>
      <c r="S561" s="141">
        <v>0</v>
      </c>
      <c r="T561" s="142">
        <f>S561*H561</f>
        <v>0</v>
      </c>
      <c r="AR561" s="143" t="s">
        <v>355</v>
      </c>
      <c r="AT561" s="143" t="s">
        <v>270</v>
      </c>
      <c r="AU561" s="143" t="s">
        <v>99</v>
      </c>
      <c r="AY561" s="17" t="s">
        <v>154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99</v>
      </c>
      <c r="BK561" s="144">
        <f>ROUND(I561*H561,2)</f>
        <v>0</v>
      </c>
      <c r="BL561" s="17" t="s">
        <v>269</v>
      </c>
      <c r="BM561" s="143" t="s">
        <v>2053</v>
      </c>
    </row>
    <row r="562" spans="2:65" s="12" customFormat="1">
      <c r="B562" s="145"/>
      <c r="D562" s="146" t="s">
        <v>175</v>
      </c>
      <c r="F562" s="148" t="s">
        <v>2054</v>
      </c>
      <c r="H562" s="149">
        <v>902</v>
      </c>
      <c r="I562" s="150"/>
      <c r="L562" s="145"/>
      <c r="M562" s="151"/>
      <c r="T562" s="152"/>
      <c r="AT562" s="147" t="s">
        <v>175</v>
      </c>
      <c r="AU562" s="147" t="s">
        <v>99</v>
      </c>
      <c r="AV562" s="12" t="s">
        <v>99</v>
      </c>
      <c r="AW562" s="12" t="s">
        <v>4</v>
      </c>
      <c r="AX562" s="12" t="s">
        <v>85</v>
      </c>
      <c r="AY562" s="147" t="s">
        <v>154</v>
      </c>
    </row>
    <row r="563" spans="2:65" s="1" customFormat="1" ht="24.15" customHeight="1">
      <c r="B563" s="32"/>
      <c r="C563" s="132" t="s">
        <v>1041</v>
      </c>
      <c r="D563" s="132" t="s">
        <v>156</v>
      </c>
      <c r="E563" s="133" t="s">
        <v>1271</v>
      </c>
      <c r="F563" s="134" t="s">
        <v>1272</v>
      </c>
      <c r="G563" s="135" t="s">
        <v>788</v>
      </c>
      <c r="H563" s="179"/>
      <c r="I563" s="137"/>
      <c r="J563" s="138">
        <f>ROUND(I563*H563,2)</f>
        <v>0</v>
      </c>
      <c r="K563" s="134" t="s">
        <v>160</v>
      </c>
      <c r="L563" s="32"/>
      <c r="M563" s="139" t="s">
        <v>1</v>
      </c>
      <c r="N563" s="140" t="s">
        <v>43</v>
      </c>
      <c r="P563" s="141">
        <f>O563*H563</f>
        <v>0</v>
      </c>
      <c r="Q563" s="141">
        <v>0</v>
      </c>
      <c r="R563" s="141">
        <f>Q563*H563</f>
        <v>0</v>
      </c>
      <c r="S563" s="141">
        <v>0</v>
      </c>
      <c r="T563" s="142">
        <f>S563*H563</f>
        <v>0</v>
      </c>
      <c r="AR563" s="143" t="s">
        <v>269</v>
      </c>
      <c r="AT563" s="143" t="s">
        <v>156</v>
      </c>
      <c r="AU563" s="143" t="s">
        <v>99</v>
      </c>
      <c r="AY563" s="17" t="s">
        <v>154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7" t="s">
        <v>99</v>
      </c>
      <c r="BK563" s="144">
        <f>ROUND(I563*H563,2)</f>
        <v>0</v>
      </c>
      <c r="BL563" s="17" t="s">
        <v>269</v>
      </c>
      <c r="BM563" s="143" t="s">
        <v>2055</v>
      </c>
    </row>
    <row r="564" spans="2:65" s="11" customFormat="1" ht="22.95" customHeight="1">
      <c r="B564" s="120"/>
      <c r="D564" s="121" t="s">
        <v>76</v>
      </c>
      <c r="E564" s="130" t="s">
        <v>1274</v>
      </c>
      <c r="F564" s="130" t="s">
        <v>1275</v>
      </c>
      <c r="I564" s="123"/>
      <c r="J564" s="131">
        <f>BK564</f>
        <v>0</v>
      </c>
      <c r="L564" s="120"/>
      <c r="M564" s="125"/>
      <c r="P564" s="126">
        <f>SUM(P565:P586)</f>
        <v>0</v>
      </c>
      <c r="R564" s="126">
        <f>SUM(R565:R586)</f>
        <v>0</v>
      </c>
      <c r="T564" s="127">
        <f>SUM(T565:T586)</f>
        <v>0</v>
      </c>
      <c r="AR564" s="121" t="s">
        <v>99</v>
      </c>
      <c r="AT564" s="128" t="s">
        <v>76</v>
      </c>
      <c r="AU564" s="128" t="s">
        <v>85</v>
      </c>
      <c r="AY564" s="121" t="s">
        <v>154</v>
      </c>
      <c r="BK564" s="129">
        <f>SUM(BK565:BK586)</f>
        <v>0</v>
      </c>
    </row>
    <row r="565" spans="2:65" s="1" customFormat="1" ht="44.25" customHeight="1">
      <c r="B565" s="32"/>
      <c r="C565" s="132" t="s">
        <v>1230</v>
      </c>
      <c r="D565" s="132" t="s">
        <v>156</v>
      </c>
      <c r="E565" s="133" t="s">
        <v>1277</v>
      </c>
      <c r="F565" s="134" t="s">
        <v>1278</v>
      </c>
      <c r="G565" s="135" t="s">
        <v>662</v>
      </c>
      <c r="H565" s="136">
        <v>12</v>
      </c>
      <c r="I565" s="137"/>
      <c r="J565" s="138">
        <f>ROUND(I565*H565,2)</f>
        <v>0</v>
      </c>
      <c r="K565" s="134" t="s">
        <v>1</v>
      </c>
      <c r="L565" s="32"/>
      <c r="M565" s="139" t="s">
        <v>1</v>
      </c>
      <c r="N565" s="140" t="s">
        <v>43</v>
      </c>
      <c r="P565" s="141">
        <f>O565*H565</f>
        <v>0</v>
      </c>
      <c r="Q565" s="141">
        <v>0</v>
      </c>
      <c r="R565" s="141">
        <f>Q565*H565</f>
        <v>0</v>
      </c>
      <c r="S565" s="141">
        <v>0</v>
      </c>
      <c r="T565" s="142">
        <f>S565*H565</f>
        <v>0</v>
      </c>
      <c r="AR565" s="143" t="s">
        <v>269</v>
      </c>
      <c r="AT565" s="143" t="s">
        <v>156</v>
      </c>
      <c r="AU565" s="143" t="s">
        <v>99</v>
      </c>
      <c r="AY565" s="17" t="s">
        <v>154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7" t="s">
        <v>99</v>
      </c>
      <c r="BK565" s="144">
        <f>ROUND(I565*H565,2)</f>
        <v>0</v>
      </c>
      <c r="BL565" s="17" t="s">
        <v>269</v>
      </c>
      <c r="BM565" s="143" t="s">
        <v>2056</v>
      </c>
    </row>
    <row r="566" spans="2:65" s="1" customFormat="1" ht="38.4">
      <c r="B566" s="32"/>
      <c r="D566" s="146" t="s">
        <v>274</v>
      </c>
      <c r="F566" s="170" t="s">
        <v>1280</v>
      </c>
      <c r="I566" s="171"/>
      <c r="L566" s="32"/>
      <c r="M566" s="172"/>
      <c r="T566" s="56"/>
      <c r="AT566" s="17" t="s">
        <v>274</v>
      </c>
      <c r="AU566" s="17" t="s">
        <v>99</v>
      </c>
    </row>
    <row r="567" spans="2:65" s="1" customFormat="1" ht="44.25" customHeight="1">
      <c r="B567" s="32"/>
      <c r="C567" s="132" t="s">
        <v>1234</v>
      </c>
      <c r="D567" s="132" t="s">
        <v>156</v>
      </c>
      <c r="E567" s="133" t="s">
        <v>1282</v>
      </c>
      <c r="F567" s="134" t="s">
        <v>1283</v>
      </c>
      <c r="G567" s="135" t="s">
        <v>662</v>
      </c>
      <c r="H567" s="136">
        <v>10</v>
      </c>
      <c r="I567" s="137"/>
      <c r="J567" s="138">
        <f t="shared" ref="J567:J586" si="70">ROUND(I567*H567,2)</f>
        <v>0</v>
      </c>
      <c r="K567" s="134" t="s">
        <v>1</v>
      </c>
      <c r="L567" s="32"/>
      <c r="M567" s="139" t="s">
        <v>1</v>
      </c>
      <c r="N567" s="140" t="s">
        <v>43</v>
      </c>
      <c r="P567" s="141">
        <f t="shared" ref="P567:P586" si="71">O567*H567</f>
        <v>0</v>
      </c>
      <c r="Q567" s="141">
        <v>0</v>
      </c>
      <c r="R567" s="141">
        <f t="shared" ref="R567:R586" si="72">Q567*H567</f>
        <v>0</v>
      </c>
      <c r="S567" s="141">
        <v>0</v>
      </c>
      <c r="T567" s="142">
        <f t="shared" ref="T567:T586" si="73">S567*H567</f>
        <v>0</v>
      </c>
      <c r="AR567" s="143" t="s">
        <v>269</v>
      </c>
      <c r="AT567" s="143" t="s">
        <v>156</v>
      </c>
      <c r="AU567" s="143" t="s">
        <v>99</v>
      </c>
      <c r="AY567" s="17" t="s">
        <v>154</v>
      </c>
      <c r="BE567" s="144">
        <f t="shared" ref="BE567:BE586" si="74">IF(N567="základní",J567,0)</f>
        <v>0</v>
      </c>
      <c r="BF567" s="144">
        <f t="shared" ref="BF567:BF586" si="75">IF(N567="snížená",J567,0)</f>
        <v>0</v>
      </c>
      <c r="BG567" s="144">
        <f t="shared" ref="BG567:BG586" si="76">IF(N567="zákl. přenesená",J567,0)</f>
        <v>0</v>
      </c>
      <c r="BH567" s="144">
        <f t="shared" ref="BH567:BH586" si="77">IF(N567="sníž. přenesená",J567,0)</f>
        <v>0</v>
      </c>
      <c r="BI567" s="144">
        <f t="shared" ref="BI567:BI586" si="78">IF(N567="nulová",J567,0)</f>
        <v>0</v>
      </c>
      <c r="BJ567" s="17" t="s">
        <v>99</v>
      </c>
      <c r="BK567" s="144">
        <f t="shared" ref="BK567:BK586" si="79">ROUND(I567*H567,2)</f>
        <v>0</v>
      </c>
      <c r="BL567" s="17" t="s">
        <v>269</v>
      </c>
      <c r="BM567" s="143" t="s">
        <v>2057</v>
      </c>
    </row>
    <row r="568" spans="2:65" s="1" customFormat="1" ht="49.2" customHeight="1">
      <c r="B568" s="32"/>
      <c r="C568" s="132" t="s">
        <v>1238</v>
      </c>
      <c r="D568" s="132" t="s">
        <v>156</v>
      </c>
      <c r="E568" s="133" t="s">
        <v>1286</v>
      </c>
      <c r="F568" s="134" t="s">
        <v>1287</v>
      </c>
      <c r="G568" s="135" t="s">
        <v>662</v>
      </c>
      <c r="H568" s="136">
        <v>2</v>
      </c>
      <c r="I568" s="137"/>
      <c r="J568" s="138">
        <f t="shared" si="70"/>
        <v>0</v>
      </c>
      <c r="K568" s="134" t="s">
        <v>1</v>
      </c>
      <c r="L568" s="32"/>
      <c r="M568" s="139" t="s">
        <v>1</v>
      </c>
      <c r="N568" s="140" t="s">
        <v>43</v>
      </c>
      <c r="P568" s="141">
        <f t="shared" si="71"/>
        <v>0</v>
      </c>
      <c r="Q568" s="141">
        <v>0</v>
      </c>
      <c r="R568" s="141">
        <f t="shared" si="72"/>
        <v>0</v>
      </c>
      <c r="S568" s="141">
        <v>0</v>
      </c>
      <c r="T568" s="142">
        <f t="shared" si="73"/>
        <v>0</v>
      </c>
      <c r="AR568" s="143" t="s">
        <v>269</v>
      </c>
      <c r="AT568" s="143" t="s">
        <v>156</v>
      </c>
      <c r="AU568" s="143" t="s">
        <v>99</v>
      </c>
      <c r="AY568" s="17" t="s">
        <v>154</v>
      </c>
      <c r="BE568" s="144">
        <f t="shared" si="74"/>
        <v>0</v>
      </c>
      <c r="BF568" s="144">
        <f t="shared" si="75"/>
        <v>0</v>
      </c>
      <c r="BG568" s="144">
        <f t="shared" si="76"/>
        <v>0</v>
      </c>
      <c r="BH568" s="144">
        <f t="shared" si="77"/>
        <v>0</v>
      </c>
      <c r="BI568" s="144">
        <f t="shared" si="78"/>
        <v>0</v>
      </c>
      <c r="BJ568" s="17" t="s">
        <v>99</v>
      </c>
      <c r="BK568" s="144">
        <f t="shared" si="79"/>
        <v>0</v>
      </c>
      <c r="BL568" s="17" t="s">
        <v>269</v>
      </c>
      <c r="BM568" s="143" t="s">
        <v>2058</v>
      </c>
    </row>
    <row r="569" spans="2:65" s="1" customFormat="1" ht="49.2" customHeight="1">
      <c r="B569" s="32"/>
      <c r="C569" s="132" t="s">
        <v>1242</v>
      </c>
      <c r="D569" s="132" t="s">
        <v>156</v>
      </c>
      <c r="E569" s="133" t="s">
        <v>1290</v>
      </c>
      <c r="F569" s="134" t="s">
        <v>1291</v>
      </c>
      <c r="G569" s="135" t="s">
        <v>662</v>
      </c>
      <c r="H569" s="136">
        <v>6</v>
      </c>
      <c r="I569" s="137"/>
      <c r="J569" s="138">
        <f t="shared" si="70"/>
        <v>0</v>
      </c>
      <c r="K569" s="134" t="s">
        <v>1</v>
      </c>
      <c r="L569" s="32"/>
      <c r="M569" s="139" t="s">
        <v>1</v>
      </c>
      <c r="N569" s="140" t="s">
        <v>43</v>
      </c>
      <c r="P569" s="141">
        <f t="shared" si="71"/>
        <v>0</v>
      </c>
      <c r="Q569" s="141">
        <v>0</v>
      </c>
      <c r="R569" s="141">
        <f t="shared" si="72"/>
        <v>0</v>
      </c>
      <c r="S569" s="141">
        <v>0</v>
      </c>
      <c r="T569" s="142">
        <f t="shared" si="73"/>
        <v>0</v>
      </c>
      <c r="AR569" s="143" t="s">
        <v>269</v>
      </c>
      <c r="AT569" s="143" t="s">
        <v>156</v>
      </c>
      <c r="AU569" s="143" t="s">
        <v>99</v>
      </c>
      <c r="AY569" s="17" t="s">
        <v>154</v>
      </c>
      <c r="BE569" s="144">
        <f t="shared" si="74"/>
        <v>0</v>
      </c>
      <c r="BF569" s="144">
        <f t="shared" si="75"/>
        <v>0</v>
      </c>
      <c r="BG569" s="144">
        <f t="shared" si="76"/>
        <v>0</v>
      </c>
      <c r="BH569" s="144">
        <f t="shared" si="77"/>
        <v>0</v>
      </c>
      <c r="BI569" s="144">
        <f t="shared" si="78"/>
        <v>0</v>
      </c>
      <c r="BJ569" s="17" t="s">
        <v>99</v>
      </c>
      <c r="BK569" s="144">
        <f t="shared" si="79"/>
        <v>0</v>
      </c>
      <c r="BL569" s="17" t="s">
        <v>269</v>
      </c>
      <c r="BM569" s="143" t="s">
        <v>2059</v>
      </c>
    </row>
    <row r="570" spans="2:65" s="1" customFormat="1" ht="44.25" customHeight="1">
      <c r="B570" s="32"/>
      <c r="C570" s="132" t="s">
        <v>1276</v>
      </c>
      <c r="D570" s="132" t="s">
        <v>156</v>
      </c>
      <c r="E570" s="133" t="s">
        <v>1298</v>
      </c>
      <c r="F570" s="134" t="s">
        <v>1299</v>
      </c>
      <c r="G570" s="135" t="s">
        <v>662</v>
      </c>
      <c r="H570" s="136">
        <v>8</v>
      </c>
      <c r="I570" s="137"/>
      <c r="J570" s="138">
        <f t="shared" si="70"/>
        <v>0</v>
      </c>
      <c r="K570" s="134" t="s">
        <v>1</v>
      </c>
      <c r="L570" s="32"/>
      <c r="M570" s="139" t="s">
        <v>1</v>
      </c>
      <c r="N570" s="140" t="s">
        <v>43</v>
      </c>
      <c r="P570" s="141">
        <f t="shared" si="71"/>
        <v>0</v>
      </c>
      <c r="Q570" s="141">
        <v>0</v>
      </c>
      <c r="R570" s="141">
        <f t="shared" si="72"/>
        <v>0</v>
      </c>
      <c r="S570" s="141">
        <v>0</v>
      </c>
      <c r="T570" s="142">
        <f t="shared" si="73"/>
        <v>0</v>
      </c>
      <c r="AR570" s="143" t="s">
        <v>269</v>
      </c>
      <c r="AT570" s="143" t="s">
        <v>156</v>
      </c>
      <c r="AU570" s="143" t="s">
        <v>99</v>
      </c>
      <c r="AY570" s="17" t="s">
        <v>154</v>
      </c>
      <c r="BE570" s="144">
        <f t="shared" si="74"/>
        <v>0</v>
      </c>
      <c r="BF570" s="144">
        <f t="shared" si="75"/>
        <v>0</v>
      </c>
      <c r="BG570" s="144">
        <f t="shared" si="76"/>
        <v>0</v>
      </c>
      <c r="BH570" s="144">
        <f t="shared" si="77"/>
        <v>0</v>
      </c>
      <c r="BI570" s="144">
        <f t="shared" si="78"/>
        <v>0</v>
      </c>
      <c r="BJ570" s="17" t="s">
        <v>99</v>
      </c>
      <c r="BK570" s="144">
        <f t="shared" si="79"/>
        <v>0</v>
      </c>
      <c r="BL570" s="17" t="s">
        <v>269</v>
      </c>
      <c r="BM570" s="143" t="s">
        <v>2060</v>
      </c>
    </row>
    <row r="571" spans="2:65" s="1" customFormat="1" ht="44.25" customHeight="1">
      <c r="B571" s="32"/>
      <c r="C571" s="132" t="s">
        <v>1281</v>
      </c>
      <c r="D571" s="132" t="s">
        <v>156</v>
      </c>
      <c r="E571" s="133" t="s">
        <v>1302</v>
      </c>
      <c r="F571" s="134" t="s">
        <v>1303</v>
      </c>
      <c r="G571" s="135" t="s">
        <v>662</v>
      </c>
      <c r="H571" s="136">
        <v>1</v>
      </c>
      <c r="I571" s="137"/>
      <c r="J571" s="138">
        <f t="shared" si="70"/>
        <v>0</v>
      </c>
      <c r="K571" s="134" t="s">
        <v>1</v>
      </c>
      <c r="L571" s="32"/>
      <c r="M571" s="139" t="s">
        <v>1</v>
      </c>
      <c r="N571" s="140" t="s">
        <v>43</v>
      </c>
      <c r="P571" s="141">
        <f t="shared" si="71"/>
        <v>0</v>
      </c>
      <c r="Q571" s="141">
        <v>0</v>
      </c>
      <c r="R571" s="141">
        <f t="shared" si="72"/>
        <v>0</v>
      </c>
      <c r="S571" s="141">
        <v>0</v>
      </c>
      <c r="T571" s="142">
        <f t="shared" si="73"/>
        <v>0</v>
      </c>
      <c r="AR571" s="143" t="s">
        <v>269</v>
      </c>
      <c r="AT571" s="143" t="s">
        <v>156</v>
      </c>
      <c r="AU571" s="143" t="s">
        <v>99</v>
      </c>
      <c r="AY571" s="17" t="s">
        <v>154</v>
      </c>
      <c r="BE571" s="144">
        <f t="shared" si="74"/>
        <v>0</v>
      </c>
      <c r="BF571" s="144">
        <f t="shared" si="75"/>
        <v>0</v>
      </c>
      <c r="BG571" s="144">
        <f t="shared" si="76"/>
        <v>0</v>
      </c>
      <c r="BH571" s="144">
        <f t="shared" si="77"/>
        <v>0</v>
      </c>
      <c r="BI571" s="144">
        <f t="shared" si="78"/>
        <v>0</v>
      </c>
      <c r="BJ571" s="17" t="s">
        <v>99</v>
      </c>
      <c r="BK571" s="144">
        <f t="shared" si="79"/>
        <v>0</v>
      </c>
      <c r="BL571" s="17" t="s">
        <v>269</v>
      </c>
      <c r="BM571" s="143" t="s">
        <v>2061</v>
      </c>
    </row>
    <row r="572" spans="2:65" s="1" customFormat="1" ht="49.2" customHeight="1">
      <c r="B572" s="32"/>
      <c r="C572" s="132" t="s">
        <v>1285</v>
      </c>
      <c r="D572" s="132" t="s">
        <v>156</v>
      </c>
      <c r="E572" s="133" t="s">
        <v>1314</v>
      </c>
      <c r="F572" s="134" t="s">
        <v>2062</v>
      </c>
      <c r="G572" s="135" t="s">
        <v>662</v>
      </c>
      <c r="H572" s="136">
        <v>7</v>
      </c>
      <c r="I572" s="137"/>
      <c r="J572" s="138">
        <f t="shared" si="70"/>
        <v>0</v>
      </c>
      <c r="K572" s="134" t="s">
        <v>1</v>
      </c>
      <c r="L572" s="32"/>
      <c r="M572" s="139" t="s">
        <v>1</v>
      </c>
      <c r="N572" s="140" t="s">
        <v>43</v>
      </c>
      <c r="P572" s="141">
        <f t="shared" si="71"/>
        <v>0</v>
      </c>
      <c r="Q572" s="141">
        <v>0</v>
      </c>
      <c r="R572" s="141">
        <f t="shared" si="72"/>
        <v>0</v>
      </c>
      <c r="S572" s="141">
        <v>0</v>
      </c>
      <c r="T572" s="142">
        <f t="shared" si="73"/>
        <v>0</v>
      </c>
      <c r="AR572" s="143" t="s">
        <v>269</v>
      </c>
      <c r="AT572" s="143" t="s">
        <v>156</v>
      </c>
      <c r="AU572" s="143" t="s">
        <v>99</v>
      </c>
      <c r="AY572" s="17" t="s">
        <v>154</v>
      </c>
      <c r="BE572" s="144">
        <f t="shared" si="74"/>
        <v>0</v>
      </c>
      <c r="BF572" s="144">
        <f t="shared" si="75"/>
        <v>0</v>
      </c>
      <c r="BG572" s="144">
        <f t="shared" si="76"/>
        <v>0</v>
      </c>
      <c r="BH572" s="144">
        <f t="shared" si="77"/>
        <v>0</v>
      </c>
      <c r="BI572" s="144">
        <f t="shared" si="78"/>
        <v>0</v>
      </c>
      <c r="BJ572" s="17" t="s">
        <v>99</v>
      </c>
      <c r="BK572" s="144">
        <f t="shared" si="79"/>
        <v>0</v>
      </c>
      <c r="BL572" s="17" t="s">
        <v>269</v>
      </c>
      <c r="BM572" s="143" t="s">
        <v>2063</v>
      </c>
    </row>
    <row r="573" spans="2:65" s="1" customFormat="1" ht="49.2" customHeight="1">
      <c r="B573" s="32"/>
      <c r="C573" s="132" t="s">
        <v>1289</v>
      </c>
      <c r="D573" s="132" t="s">
        <v>156</v>
      </c>
      <c r="E573" s="133" t="s">
        <v>1318</v>
      </c>
      <c r="F573" s="134" t="s">
        <v>1319</v>
      </c>
      <c r="G573" s="135" t="s">
        <v>662</v>
      </c>
      <c r="H573" s="136">
        <v>1</v>
      </c>
      <c r="I573" s="137"/>
      <c r="J573" s="138">
        <f t="shared" si="70"/>
        <v>0</v>
      </c>
      <c r="K573" s="134" t="s">
        <v>1</v>
      </c>
      <c r="L573" s="32"/>
      <c r="M573" s="139" t="s">
        <v>1</v>
      </c>
      <c r="N573" s="140" t="s">
        <v>43</v>
      </c>
      <c r="P573" s="141">
        <f t="shared" si="71"/>
        <v>0</v>
      </c>
      <c r="Q573" s="141">
        <v>0</v>
      </c>
      <c r="R573" s="141">
        <f t="shared" si="72"/>
        <v>0</v>
      </c>
      <c r="S573" s="141">
        <v>0</v>
      </c>
      <c r="T573" s="142">
        <f t="shared" si="73"/>
        <v>0</v>
      </c>
      <c r="AR573" s="143" t="s">
        <v>269</v>
      </c>
      <c r="AT573" s="143" t="s">
        <v>156</v>
      </c>
      <c r="AU573" s="143" t="s">
        <v>99</v>
      </c>
      <c r="AY573" s="17" t="s">
        <v>154</v>
      </c>
      <c r="BE573" s="144">
        <f t="shared" si="74"/>
        <v>0</v>
      </c>
      <c r="BF573" s="144">
        <f t="shared" si="75"/>
        <v>0</v>
      </c>
      <c r="BG573" s="144">
        <f t="shared" si="76"/>
        <v>0</v>
      </c>
      <c r="BH573" s="144">
        <f t="shared" si="77"/>
        <v>0</v>
      </c>
      <c r="BI573" s="144">
        <f t="shared" si="78"/>
        <v>0</v>
      </c>
      <c r="BJ573" s="17" t="s">
        <v>99</v>
      </c>
      <c r="BK573" s="144">
        <f t="shared" si="79"/>
        <v>0</v>
      </c>
      <c r="BL573" s="17" t="s">
        <v>269</v>
      </c>
      <c r="BM573" s="143" t="s">
        <v>2064</v>
      </c>
    </row>
    <row r="574" spans="2:65" s="1" customFormat="1" ht="37.950000000000003" customHeight="1">
      <c r="B574" s="32"/>
      <c r="C574" s="132" t="s">
        <v>1297</v>
      </c>
      <c r="D574" s="132" t="s">
        <v>156</v>
      </c>
      <c r="E574" s="133" t="s">
        <v>1322</v>
      </c>
      <c r="F574" s="134" t="s">
        <v>2065</v>
      </c>
      <c r="G574" s="135" t="s">
        <v>1324</v>
      </c>
      <c r="H574" s="136">
        <v>54.24</v>
      </c>
      <c r="I574" s="137"/>
      <c r="J574" s="138">
        <f t="shared" si="70"/>
        <v>0</v>
      </c>
      <c r="K574" s="134" t="s">
        <v>1</v>
      </c>
      <c r="L574" s="32"/>
      <c r="M574" s="139" t="s">
        <v>1</v>
      </c>
      <c r="N574" s="140" t="s">
        <v>43</v>
      </c>
      <c r="P574" s="141">
        <f t="shared" si="71"/>
        <v>0</v>
      </c>
      <c r="Q574" s="141">
        <v>0</v>
      </c>
      <c r="R574" s="141">
        <f t="shared" si="72"/>
        <v>0</v>
      </c>
      <c r="S574" s="141">
        <v>0</v>
      </c>
      <c r="T574" s="142">
        <f t="shared" si="73"/>
        <v>0</v>
      </c>
      <c r="AR574" s="143" t="s">
        <v>269</v>
      </c>
      <c r="AT574" s="143" t="s">
        <v>156</v>
      </c>
      <c r="AU574" s="143" t="s">
        <v>99</v>
      </c>
      <c r="AY574" s="17" t="s">
        <v>154</v>
      </c>
      <c r="BE574" s="144">
        <f t="shared" si="74"/>
        <v>0</v>
      </c>
      <c r="BF574" s="144">
        <f t="shared" si="75"/>
        <v>0</v>
      </c>
      <c r="BG574" s="144">
        <f t="shared" si="76"/>
        <v>0</v>
      </c>
      <c r="BH574" s="144">
        <f t="shared" si="77"/>
        <v>0</v>
      </c>
      <c r="BI574" s="144">
        <f t="shared" si="78"/>
        <v>0</v>
      </c>
      <c r="BJ574" s="17" t="s">
        <v>99</v>
      </c>
      <c r="BK574" s="144">
        <f t="shared" si="79"/>
        <v>0</v>
      </c>
      <c r="BL574" s="17" t="s">
        <v>269</v>
      </c>
      <c r="BM574" s="143" t="s">
        <v>2066</v>
      </c>
    </row>
    <row r="575" spans="2:65" s="1" customFormat="1" ht="33" customHeight="1">
      <c r="B575" s="32"/>
      <c r="C575" s="132" t="s">
        <v>1330</v>
      </c>
      <c r="D575" s="132" t="s">
        <v>156</v>
      </c>
      <c r="E575" s="133" t="s">
        <v>1327</v>
      </c>
      <c r="F575" s="134" t="s">
        <v>1328</v>
      </c>
      <c r="G575" s="135" t="s">
        <v>159</v>
      </c>
      <c r="H575" s="136">
        <v>12</v>
      </c>
      <c r="I575" s="137"/>
      <c r="J575" s="138">
        <f t="shared" si="70"/>
        <v>0</v>
      </c>
      <c r="K575" s="134" t="s">
        <v>1</v>
      </c>
      <c r="L575" s="32"/>
      <c r="M575" s="139" t="s">
        <v>1</v>
      </c>
      <c r="N575" s="140" t="s">
        <v>43</v>
      </c>
      <c r="P575" s="141">
        <f t="shared" si="71"/>
        <v>0</v>
      </c>
      <c r="Q575" s="141">
        <v>0</v>
      </c>
      <c r="R575" s="141">
        <f t="shared" si="72"/>
        <v>0</v>
      </c>
      <c r="S575" s="141">
        <v>0</v>
      </c>
      <c r="T575" s="142">
        <f t="shared" si="73"/>
        <v>0</v>
      </c>
      <c r="AR575" s="143" t="s">
        <v>269</v>
      </c>
      <c r="AT575" s="143" t="s">
        <v>156</v>
      </c>
      <c r="AU575" s="143" t="s">
        <v>99</v>
      </c>
      <c r="AY575" s="17" t="s">
        <v>154</v>
      </c>
      <c r="BE575" s="144">
        <f t="shared" si="74"/>
        <v>0</v>
      </c>
      <c r="BF575" s="144">
        <f t="shared" si="75"/>
        <v>0</v>
      </c>
      <c r="BG575" s="144">
        <f t="shared" si="76"/>
        <v>0</v>
      </c>
      <c r="BH575" s="144">
        <f t="shared" si="77"/>
        <v>0</v>
      </c>
      <c r="BI575" s="144">
        <f t="shared" si="78"/>
        <v>0</v>
      </c>
      <c r="BJ575" s="17" t="s">
        <v>99</v>
      </c>
      <c r="BK575" s="144">
        <f t="shared" si="79"/>
        <v>0</v>
      </c>
      <c r="BL575" s="17" t="s">
        <v>269</v>
      </c>
      <c r="BM575" s="143" t="s">
        <v>2067</v>
      </c>
    </row>
    <row r="576" spans="2:65" s="1" customFormat="1" ht="24.15" customHeight="1">
      <c r="B576" s="32"/>
      <c r="C576" s="132" t="s">
        <v>1334</v>
      </c>
      <c r="D576" s="132" t="s">
        <v>156</v>
      </c>
      <c r="E576" s="133" t="s">
        <v>1331</v>
      </c>
      <c r="F576" s="134" t="s">
        <v>1332</v>
      </c>
      <c r="G576" s="135" t="s">
        <v>159</v>
      </c>
      <c r="H576" s="136">
        <v>12</v>
      </c>
      <c r="I576" s="137"/>
      <c r="J576" s="138">
        <f t="shared" si="70"/>
        <v>0</v>
      </c>
      <c r="K576" s="134" t="s">
        <v>1</v>
      </c>
      <c r="L576" s="32"/>
      <c r="M576" s="139" t="s">
        <v>1</v>
      </c>
      <c r="N576" s="140" t="s">
        <v>43</v>
      </c>
      <c r="P576" s="141">
        <f t="shared" si="71"/>
        <v>0</v>
      </c>
      <c r="Q576" s="141">
        <v>0</v>
      </c>
      <c r="R576" s="141">
        <f t="shared" si="72"/>
        <v>0</v>
      </c>
      <c r="S576" s="141">
        <v>0</v>
      </c>
      <c r="T576" s="142">
        <f t="shared" si="73"/>
        <v>0</v>
      </c>
      <c r="AR576" s="143" t="s">
        <v>269</v>
      </c>
      <c r="AT576" s="143" t="s">
        <v>156</v>
      </c>
      <c r="AU576" s="143" t="s">
        <v>99</v>
      </c>
      <c r="AY576" s="17" t="s">
        <v>154</v>
      </c>
      <c r="BE576" s="144">
        <f t="shared" si="74"/>
        <v>0</v>
      </c>
      <c r="BF576" s="144">
        <f t="shared" si="75"/>
        <v>0</v>
      </c>
      <c r="BG576" s="144">
        <f t="shared" si="76"/>
        <v>0</v>
      </c>
      <c r="BH576" s="144">
        <f t="shared" si="77"/>
        <v>0</v>
      </c>
      <c r="BI576" s="144">
        <f t="shared" si="78"/>
        <v>0</v>
      </c>
      <c r="BJ576" s="17" t="s">
        <v>99</v>
      </c>
      <c r="BK576" s="144">
        <f t="shared" si="79"/>
        <v>0</v>
      </c>
      <c r="BL576" s="17" t="s">
        <v>269</v>
      </c>
      <c r="BM576" s="143" t="s">
        <v>2068</v>
      </c>
    </row>
    <row r="577" spans="2:65" s="1" customFormat="1" ht="24.15" customHeight="1">
      <c r="B577" s="32"/>
      <c r="C577" s="132" t="s">
        <v>1338</v>
      </c>
      <c r="D577" s="132" t="s">
        <v>156</v>
      </c>
      <c r="E577" s="133" t="s">
        <v>1335</v>
      </c>
      <c r="F577" s="134" t="s">
        <v>1336</v>
      </c>
      <c r="G577" s="135" t="s">
        <v>159</v>
      </c>
      <c r="H577" s="136">
        <v>2</v>
      </c>
      <c r="I577" s="137"/>
      <c r="J577" s="138">
        <f t="shared" si="70"/>
        <v>0</v>
      </c>
      <c r="K577" s="134" t="s">
        <v>1</v>
      </c>
      <c r="L577" s="32"/>
      <c r="M577" s="139" t="s">
        <v>1</v>
      </c>
      <c r="N577" s="140" t="s">
        <v>43</v>
      </c>
      <c r="P577" s="141">
        <f t="shared" si="71"/>
        <v>0</v>
      </c>
      <c r="Q577" s="141">
        <v>0</v>
      </c>
      <c r="R577" s="141">
        <f t="shared" si="72"/>
        <v>0</v>
      </c>
      <c r="S577" s="141">
        <v>0</v>
      </c>
      <c r="T577" s="142">
        <f t="shared" si="73"/>
        <v>0</v>
      </c>
      <c r="AR577" s="143" t="s">
        <v>269</v>
      </c>
      <c r="AT577" s="143" t="s">
        <v>156</v>
      </c>
      <c r="AU577" s="143" t="s">
        <v>99</v>
      </c>
      <c r="AY577" s="17" t="s">
        <v>154</v>
      </c>
      <c r="BE577" s="144">
        <f t="shared" si="74"/>
        <v>0</v>
      </c>
      <c r="BF577" s="144">
        <f t="shared" si="75"/>
        <v>0</v>
      </c>
      <c r="BG577" s="144">
        <f t="shared" si="76"/>
        <v>0</v>
      </c>
      <c r="BH577" s="144">
        <f t="shared" si="77"/>
        <v>0</v>
      </c>
      <c r="BI577" s="144">
        <f t="shared" si="78"/>
        <v>0</v>
      </c>
      <c r="BJ577" s="17" t="s">
        <v>99</v>
      </c>
      <c r="BK577" s="144">
        <f t="shared" si="79"/>
        <v>0</v>
      </c>
      <c r="BL577" s="17" t="s">
        <v>269</v>
      </c>
      <c r="BM577" s="143" t="s">
        <v>2069</v>
      </c>
    </row>
    <row r="578" spans="2:65" s="1" customFormat="1" ht="24.15" customHeight="1">
      <c r="B578" s="32"/>
      <c r="C578" s="132" t="s">
        <v>1342</v>
      </c>
      <c r="D578" s="132" t="s">
        <v>156</v>
      </c>
      <c r="E578" s="133" t="s">
        <v>1339</v>
      </c>
      <c r="F578" s="134" t="s">
        <v>1340</v>
      </c>
      <c r="G578" s="135" t="s">
        <v>159</v>
      </c>
      <c r="H578" s="136">
        <v>2</v>
      </c>
      <c r="I578" s="137"/>
      <c r="J578" s="138">
        <f t="shared" si="70"/>
        <v>0</v>
      </c>
      <c r="K578" s="134" t="s">
        <v>1</v>
      </c>
      <c r="L578" s="32"/>
      <c r="M578" s="139" t="s">
        <v>1</v>
      </c>
      <c r="N578" s="140" t="s">
        <v>43</v>
      </c>
      <c r="P578" s="141">
        <f t="shared" si="71"/>
        <v>0</v>
      </c>
      <c r="Q578" s="141">
        <v>0</v>
      </c>
      <c r="R578" s="141">
        <f t="shared" si="72"/>
        <v>0</v>
      </c>
      <c r="S578" s="141">
        <v>0</v>
      </c>
      <c r="T578" s="142">
        <f t="shared" si="73"/>
        <v>0</v>
      </c>
      <c r="AR578" s="143" t="s">
        <v>269</v>
      </c>
      <c r="AT578" s="143" t="s">
        <v>156</v>
      </c>
      <c r="AU578" s="143" t="s">
        <v>99</v>
      </c>
      <c r="AY578" s="17" t="s">
        <v>154</v>
      </c>
      <c r="BE578" s="144">
        <f t="shared" si="74"/>
        <v>0</v>
      </c>
      <c r="BF578" s="144">
        <f t="shared" si="75"/>
        <v>0</v>
      </c>
      <c r="BG578" s="144">
        <f t="shared" si="76"/>
        <v>0</v>
      </c>
      <c r="BH578" s="144">
        <f t="shared" si="77"/>
        <v>0</v>
      </c>
      <c r="BI578" s="144">
        <f t="shared" si="78"/>
        <v>0</v>
      </c>
      <c r="BJ578" s="17" t="s">
        <v>99</v>
      </c>
      <c r="BK578" s="144">
        <f t="shared" si="79"/>
        <v>0</v>
      </c>
      <c r="BL578" s="17" t="s">
        <v>269</v>
      </c>
      <c r="BM578" s="143" t="s">
        <v>2070</v>
      </c>
    </row>
    <row r="579" spans="2:65" s="1" customFormat="1" ht="33" customHeight="1">
      <c r="B579" s="32"/>
      <c r="C579" s="132" t="s">
        <v>1346</v>
      </c>
      <c r="D579" s="132" t="s">
        <v>156</v>
      </c>
      <c r="E579" s="133" t="s">
        <v>1343</v>
      </c>
      <c r="F579" s="134" t="s">
        <v>1344</v>
      </c>
      <c r="G579" s="135" t="s">
        <v>159</v>
      </c>
      <c r="H579" s="136">
        <v>2</v>
      </c>
      <c r="I579" s="137"/>
      <c r="J579" s="138">
        <f t="shared" si="70"/>
        <v>0</v>
      </c>
      <c r="K579" s="134" t="s">
        <v>1</v>
      </c>
      <c r="L579" s="32"/>
      <c r="M579" s="139" t="s">
        <v>1</v>
      </c>
      <c r="N579" s="140" t="s">
        <v>43</v>
      </c>
      <c r="P579" s="141">
        <f t="shared" si="71"/>
        <v>0</v>
      </c>
      <c r="Q579" s="141">
        <v>0</v>
      </c>
      <c r="R579" s="141">
        <f t="shared" si="72"/>
        <v>0</v>
      </c>
      <c r="S579" s="141">
        <v>0</v>
      </c>
      <c r="T579" s="142">
        <f t="shared" si="73"/>
        <v>0</v>
      </c>
      <c r="AR579" s="143" t="s">
        <v>269</v>
      </c>
      <c r="AT579" s="143" t="s">
        <v>156</v>
      </c>
      <c r="AU579" s="143" t="s">
        <v>99</v>
      </c>
      <c r="AY579" s="17" t="s">
        <v>154</v>
      </c>
      <c r="BE579" s="144">
        <f t="shared" si="74"/>
        <v>0</v>
      </c>
      <c r="BF579" s="144">
        <f t="shared" si="75"/>
        <v>0</v>
      </c>
      <c r="BG579" s="144">
        <f t="shared" si="76"/>
        <v>0</v>
      </c>
      <c r="BH579" s="144">
        <f t="shared" si="77"/>
        <v>0</v>
      </c>
      <c r="BI579" s="144">
        <f t="shared" si="78"/>
        <v>0</v>
      </c>
      <c r="BJ579" s="17" t="s">
        <v>99</v>
      </c>
      <c r="BK579" s="144">
        <f t="shared" si="79"/>
        <v>0</v>
      </c>
      <c r="BL579" s="17" t="s">
        <v>269</v>
      </c>
      <c r="BM579" s="143" t="s">
        <v>2071</v>
      </c>
    </row>
    <row r="580" spans="2:65" s="1" customFormat="1" ht="24.15" customHeight="1">
      <c r="B580" s="32"/>
      <c r="C580" s="132" t="s">
        <v>1350</v>
      </c>
      <c r="D580" s="132" t="s">
        <v>156</v>
      </c>
      <c r="E580" s="133" t="s">
        <v>1347</v>
      </c>
      <c r="F580" s="134" t="s">
        <v>1348</v>
      </c>
      <c r="G580" s="135" t="s">
        <v>159</v>
      </c>
      <c r="H580" s="136">
        <v>2</v>
      </c>
      <c r="I580" s="137"/>
      <c r="J580" s="138">
        <f t="shared" si="70"/>
        <v>0</v>
      </c>
      <c r="K580" s="134" t="s">
        <v>1</v>
      </c>
      <c r="L580" s="32"/>
      <c r="M580" s="139" t="s">
        <v>1</v>
      </c>
      <c r="N580" s="140" t="s">
        <v>43</v>
      </c>
      <c r="P580" s="141">
        <f t="shared" si="71"/>
        <v>0</v>
      </c>
      <c r="Q580" s="141">
        <v>0</v>
      </c>
      <c r="R580" s="141">
        <f t="shared" si="72"/>
        <v>0</v>
      </c>
      <c r="S580" s="141">
        <v>0</v>
      </c>
      <c r="T580" s="142">
        <f t="shared" si="73"/>
        <v>0</v>
      </c>
      <c r="AR580" s="143" t="s">
        <v>269</v>
      </c>
      <c r="AT580" s="143" t="s">
        <v>156</v>
      </c>
      <c r="AU580" s="143" t="s">
        <v>99</v>
      </c>
      <c r="AY580" s="17" t="s">
        <v>154</v>
      </c>
      <c r="BE580" s="144">
        <f t="shared" si="74"/>
        <v>0</v>
      </c>
      <c r="BF580" s="144">
        <f t="shared" si="75"/>
        <v>0</v>
      </c>
      <c r="BG580" s="144">
        <f t="shared" si="76"/>
        <v>0</v>
      </c>
      <c r="BH580" s="144">
        <f t="shared" si="77"/>
        <v>0</v>
      </c>
      <c r="BI580" s="144">
        <f t="shared" si="78"/>
        <v>0</v>
      </c>
      <c r="BJ580" s="17" t="s">
        <v>99</v>
      </c>
      <c r="BK580" s="144">
        <f t="shared" si="79"/>
        <v>0</v>
      </c>
      <c r="BL580" s="17" t="s">
        <v>269</v>
      </c>
      <c r="BM580" s="143" t="s">
        <v>2072</v>
      </c>
    </row>
    <row r="581" spans="2:65" s="1" customFormat="1" ht="24.15" customHeight="1">
      <c r="B581" s="32"/>
      <c r="C581" s="132" t="s">
        <v>1366</v>
      </c>
      <c r="D581" s="132" t="s">
        <v>156</v>
      </c>
      <c r="E581" s="133" t="s">
        <v>1363</v>
      </c>
      <c r="F581" s="134" t="s">
        <v>1364</v>
      </c>
      <c r="G581" s="135" t="s">
        <v>159</v>
      </c>
      <c r="H581" s="136">
        <v>2</v>
      </c>
      <c r="I581" s="137"/>
      <c r="J581" s="138">
        <f t="shared" si="70"/>
        <v>0</v>
      </c>
      <c r="K581" s="134" t="s">
        <v>1</v>
      </c>
      <c r="L581" s="32"/>
      <c r="M581" s="139" t="s">
        <v>1</v>
      </c>
      <c r="N581" s="140" t="s">
        <v>43</v>
      </c>
      <c r="P581" s="141">
        <f t="shared" si="71"/>
        <v>0</v>
      </c>
      <c r="Q581" s="141">
        <v>0</v>
      </c>
      <c r="R581" s="141">
        <f t="shared" si="72"/>
        <v>0</v>
      </c>
      <c r="S581" s="141">
        <v>0</v>
      </c>
      <c r="T581" s="142">
        <f t="shared" si="73"/>
        <v>0</v>
      </c>
      <c r="AR581" s="143" t="s">
        <v>269</v>
      </c>
      <c r="AT581" s="143" t="s">
        <v>156</v>
      </c>
      <c r="AU581" s="143" t="s">
        <v>99</v>
      </c>
      <c r="AY581" s="17" t="s">
        <v>154</v>
      </c>
      <c r="BE581" s="144">
        <f t="shared" si="74"/>
        <v>0</v>
      </c>
      <c r="BF581" s="144">
        <f t="shared" si="75"/>
        <v>0</v>
      </c>
      <c r="BG581" s="144">
        <f t="shared" si="76"/>
        <v>0</v>
      </c>
      <c r="BH581" s="144">
        <f t="shared" si="77"/>
        <v>0</v>
      </c>
      <c r="BI581" s="144">
        <f t="shared" si="78"/>
        <v>0</v>
      </c>
      <c r="BJ581" s="17" t="s">
        <v>99</v>
      </c>
      <c r="BK581" s="144">
        <f t="shared" si="79"/>
        <v>0</v>
      </c>
      <c r="BL581" s="17" t="s">
        <v>269</v>
      </c>
      <c r="BM581" s="143" t="s">
        <v>2073</v>
      </c>
    </row>
    <row r="582" spans="2:65" s="1" customFormat="1" ht="24.15" customHeight="1">
      <c r="B582" s="32"/>
      <c r="C582" s="132" t="s">
        <v>1370</v>
      </c>
      <c r="D582" s="132" t="s">
        <v>156</v>
      </c>
      <c r="E582" s="133" t="s">
        <v>1367</v>
      </c>
      <c r="F582" s="134" t="s">
        <v>1368</v>
      </c>
      <c r="G582" s="135" t="s">
        <v>159</v>
      </c>
      <c r="H582" s="136">
        <v>2</v>
      </c>
      <c r="I582" s="137"/>
      <c r="J582" s="138">
        <f t="shared" si="70"/>
        <v>0</v>
      </c>
      <c r="K582" s="134" t="s">
        <v>1</v>
      </c>
      <c r="L582" s="32"/>
      <c r="M582" s="139" t="s">
        <v>1</v>
      </c>
      <c r="N582" s="140" t="s">
        <v>43</v>
      </c>
      <c r="P582" s="141">
        <f t="shared" si="71"/>
        <v>0</v>
      </c>
      <c r="Q582" s="141">
        <v>0</v>
      </c>
      <c r="R582" s="141">
        <f t="shared" si="72"/>
        <v>0</v>
      </c>
      <c r="S582" s="141">
        <v>0</v>
      </c>
      <c r="T582" s="142">
        <f t="shared" si="73"/>
        <v>0</v>
      </c>
      <c r="AR582" s="143" t="s">
        <v>269</v>
      </c>
      <c r="AT582" s="143" t="s">
        <v>156</v>
      </c>
      <c r="AU582" s="143" t="s">
        <v>99</v>
      </c>
      <c r="AY582" s="17" t="s">
        <v>154</v>
      </c>
      <c r="BE582" s="144">
        <f t="shared" si="74"/>
        <v>0</v>
      </c>
      <c r="BF582" s="144">
        <f t="shared" si="75"/>
        <v>0</v>
      </c>
      <c r="BG582" s="144">
        <f t="shared" si="76"/>
        <v>0</v>
      </c>
      <c r="BH582" s="144">
        <f t="shared" si="77"/>
        <v>0</v>
      </c>
      <c r="BI582" s="144">
        <f t="shared" si="78"/>
        <v>0</v>
      </c>
      <c r="BJ582" s="17" t="s">
        <v>99</v>
      </c>
      <c r="BK582" s="144">
        <f t="shared" si="79"/>
        <v>0</v>
      </c>
      <c r="BL582" s="17" t="s">
        <v>269</v>
      </c>
      <c r="BM582" s="143" t="s">
        <v>2074</v>
      </c>
    </row>
    <row r="583" spans="2:65" s="1" customFormat="1" ht="37.950000000000003" customHeight="1">
      <c r="B583" s="32"/>
      <c r="C583" s="132" t="s">
        <v>1374</v>
      </c>
      <c r="D583" s="132" t="s">
        <v>156</v>
      </c>
      <c r="E583" s="133" t="s">
        <v>1371</v>
      </c>
      <c r="F583" s="134" t="s">
        <v>1372</v>
      </c>
      <c r="G583" s="135" t="s">
        <v>159</v>
      </c>
      <c r="H583" s="136">
        <v>1</v>
      </c>
      <c r="I583" s="137"/>
      <c r="J583" s="138">
        <f t="shared" si="70"/>
        <v>0</v>
      </c>
      <c r="K583" s="134" t="s">
        <v>1</v>
      </c>
      <c r="L583" s="32"/>
      <c r="M583" s="139" t="s">
        <v>1</v>
      </c>
      <c r="N583" s="140" t="s">
        <v>43</v>
      </c>
      <c r="P583" s="141">
        <f t="shared" si="71"/>
        <v>0</v>
      </c>
      <c r="Q583" s="141">
        <v>0</v>
      </c>
      <c r="R583" s="141">
        <f t="shared" si="72"/>
        <v>0</v>
      </c>
      <c r="S583" s="141">
        <v>0</v>
      </c>
      <c r="T583" s="142">
        <f t="shared" si="73"/>
        <v>0</v>
      </c>
      <c r="AR583" s="143" t="s">
        <v>269</v>
      </c>
      <c r="AT583" s="143" t="s">
        <v>156</v>
      </c>
      <c r="AU583" s="143" t="s">
        <v>99</v>
      </c>
      <c r="AY583" s="17" t="s">
        <v>154</v>
      </c>
      <c r="BE583" s="144">
        <f t="shared" si="74"/>
        <v>0</v>
      </c>
      <c r="BF583" s="144">
        <f t="shared" si="75"/>
        <v>0</v>
      </c>
      <c r="BG583" s="144">
        <f t="shared" si="76"/>
        <v>0</v>
      </c>
      <c r="BH583" s="144">
        <f t="shared" si="77"/>
        <v>0</v>
      </c>
      <c r="BI583" s="144">
        <f t="shared" si="78"/>
        <v>0</v>
      </c>
      <c r="BJ583" s="17" t="s">
        <v>99</v>
      </c>
      <c r="BK583" s="144">
        <f t="shared" si="79"/>
        <v>0</v>
      </c>
      <c r="BL583" s="17" t="s">
        <v>269</v>
      </c>
      <c r="BM583" s="143" t="s">
        <v>2075</v>
      </c>
    </row>
    <row r="584" spans="2:65" s="1" customFormat="1" ht="24.15" customHeight="1">
      <c r="B584" s="32"/>
      <c r="C584" s="132" t="s">
        <v>1378</v>
      </c>
      <c r="D584" s="132" t="s">
        <v>156</v>
      </c>
      <c r="E584" s="133" t="s">
        <v>1375</v>
      </c>
      <c r="F584" s="134" t="s">
        <v>1376</v>
      </c>
      <c r="G584" s="135" t="s">
        <v>159</v>
      </c>
      <c r="H584" s="136">
        <v>2</v>
      </c>
      <c r="I584" s="137"/>
      <c r="J584" s="138">
        <f t="shared" si="70"/>
        <v>0</v>
      </c>
      <c r="K584" s="134" t="s">
        <v>1</v>
      </c>
      <c r="L584" s="32"/>
      <c r="M584" s="139" t="s">
        <v>1</v>
      </c>
      <c r="N584" s="140" t="s">
        <v>43</v>
      </c>
      <c r="P584" s="141">
        <f t="shared" si="71"/>
        <v>0</v>
      </c>
      <c r="Q584" s="141">
        <v>0</v>
      </c>
      <c r="R584" s="141">
        <f t="shared" si="72"/>
        <v>0</v>
      </c>
      <c r="S584" s="141">
        <v>0</v>
      </c>
      <c r="T584" s="142">
        <f t="shared" si="73"/>
        <v>0</v>
      </c>
      <c r="AR584" s="143" t="s">
        <v>269</v>
      </c>
      <c r="AT584" s="143" t="s">
        <v>156</v>
      </c>
      <c r="AU584" s="143" t="s">
        <v>99</v>
      </c>
      <c r="AY584" s="17" t="s">
        <v>154</v>
      </c>
      <c r="BE584" s="144">
        <f t="shared" si="74"/>
        <v>0</v>
      </c>
      <c r="BF584" s="144">
        <f t="shared" si="75"/>
        <v>0</v>
      </c>
      <c r="BG584" s="144">
        <f t="shared" si="76"/>
        <v>0</v>
      </c>
      <c r="BH584" s="144">
        <f t="shared" si="77"/>
        <v>0</v>
      </c>
      <c r="BI584" s="144">
        <f t="shared" si="78"/>
        <v>0</v>
      </c>
      <c r="BJ584" s="17" t="s">
        <v>99</v>
      </c>
      <c r="BK584" s="144">
        <f t="shared" si="79"/>
        <v>0</v>
      </c>
      <c r="BL584" s="17" t="s">
        <v>269</v>
      </c>
      <c r="BM584" s="143" t="s">
        <v>2076</v>
      </c>
    </row>
    <row r="585" spans="2:65" s="1" customFormat="1" ht="24.15" customHeight="1">
      <c r="B585" s="32"/>
      <c r="C585" s="132" t="s">
        <v>1382</v>
      </c>
      <c r="D585" s="132" t="s">
        <v>156</v>
      </c>
      <c r="E585" s="133" t="s">
        <v>1379</v>
      </c>
      <c r="F585" s="134" t="s">
        <v>1380</v>
      </c>
      <c r="G585" s="135" t="s">
        <v>159</v>
      </c>
      <c r="H585" s="136">
        <v>2</v>
      </c>
      <c r="I585" s="137"/>
      <c r="J585" s="138">
        <f t="shared" si="70"/>
        <v>0</v>
      </c>
      <c r="K585" s="134" t="s">
        <v>1</v>
      </c>
      <c r="L585" s="32"/>
      <c r="M585" s="139" t="s">
        <v>1</v>
      </c>
      <c r="N585" s="140" t="s">
        <v>43</v>
      </c>
      <c r="P585" s="141">
        <f t="shared" si="71"/>
        <v>0</v>
      </c>
      <c r="Q585" s="141">
        <v>0</v>
      </c>
      <c r="R585" s="141">
        <f t="shared" si="72"/>
        <v>0</v>
      </c>
      <c r="S585" s="141">
        <v>0</v>
      </c>
      <c r="T585" s="142">
        <f t="shared" si="73"/>
        <v>0</v>
      </c>
      <c r="AR585" s="143" t="s">
        <v>269</v>
      </c>
      <c r="AT585" s="143" t="s">
        <v>156</v>
      </c>
      <c r="AU585" s="143" t="s">
        <v>99</v>
      </c>
      <c r="AY585" s="17" t="s">
        <v>154</v>
      </c>
      <c r="BE585" s="144">
        <f t="shared" si="74"/>
        <v>0</v>
      </c>
      <c r="BF585" s="144">
        <f t="shared" si="75"/>
        <v>0</v>
      </c>
      <c r="BG585" s="144">
        <f t="shared" si="76"/>
        <v>0</v>
      </c>
      <c r="BH585" s="144">
        <f t="shared" si="77"/>
        <v>0</v>
      </c>
      <c r="BI585" s="144">
        <f t="shared" si="78"/>
        <v>0</v>
      </c>
      <c r="BJ585" s="17" t="s">
        <v>99</v>
      </c>
      <c r="BK585" s="144">
        <f t="shared" si="79"/>
        <v>0</v>
      </c>
      <c r="BL585" s="17" t="s">
        <v>269</v>
      </c>
      <c r="BM585" s="143" t="s">
        <v>2077</v>
      </c>
    </row>
    <row r="586" spans="2:65" s="1" customFormat="1" ht="24.15" customHeight="1">
      <c r="B586" s="32"/>
      <c r="C586" s="132" t="s">
        <v>1305</v>
      </c>
      <c r="D586" s="132" t="s">
        <v>156</v>
      </c>
      <c r="E586" s="133" t="s">
        <v>1395</v>
      </c>
      <c r="F586" s="134" t="s">
        <v>1396</v>
      </c>
      <c r="G586" s="135" t="s">
        <v>788</v>
      </c>
      <c r="H586" s="179"/>
      <c r="I586" s="137"/>
      <c r="J586" s="138">
        <f t="shared" si="70"/>
        <v>0</v>
      </c>
      <c r="K586" s="134" t="s">
        <v>160</v>
      </c>
      <c r="L586" s="32"/>
      <c r="M586" s="139" t="s">
        <v>1</v>
      </c>
      <c r="N586" s="140" t="s">
        <v>43</v>
      </c>
      <c r="P586" s="141">
        <f t="shared" si="71"/>
        <v>0</v>
      </c>
      <c r="Q586" s="141">
        <v>0</v>
      </c>
      <c r="R586" s="141">
        <f t="shared" si="72"/>
        <v>0</v>
      </c>
      <c r="S586" s="141">
        <v>0</v>
      </c>
      <c r="T586" s="142">
        <f t="shared" si="73"/>
        <v>0</v>
      </c>
      <c r="AR586" s="143" t="s">
        <v>269</v>
      </c>
      <c r="AT586" s="143" t="s">
        <v>156</v>
      </c>
      <c r="AU586" s="143" t="s">
        <v>99</v>
      </c>
      <c r="AY586" s="17" t="s">
        <v>154</v>
      </c>
      <c r="BE586" s="144">
        <f t="shared" si="74"/>
        <v>0</v>
      </c>
      <c r="BF586" s="144">
        <f t="shared" si="75"/>
        <v>0</v>
      </c>
      <c r="BG586" s="144">
        <f t="shared" si="76"/>
        <v>0</v>
      </c>
      <c r="BH586" s="144">
        <f t="shared" si="77"/>
        <v>0</v>
      </c>
      <c r="BI586" s="144">
        <f t="shared" si="78"/>
        <v>0</v>
      </c>
      <c r="BJ586" s="17" t="s">
        <v>99</v>
      </c>
      <c r="BK586" s="144">
        <f t="shared" si="79"/>
        <v>0</v>
      </c>
      <c r="BL586" s="17" t="s">
        <v>269</v>
      </c>
      <c r="BM586" s="143" t="s">
        <v>2078</v>
      </c>
    </row>
    <row r="587" spans="2:65" s="11" customFormat="1" ht="22.95" customHeight="1">
      <c r="B587" s="120"/>
      <c r="D587" s="121" t="s">
        <v>76</v>
      </c>
      <c r="E587" s="130" t="s">
        <v>1398</v>
      </c>
      <c r="F587" s="130" t="s">
        <v>1399</v>
      </c>
      <c r="I587" s="123"/>
      <c r="J587" s="131">
        <f>BK587</f>
        <v>0</v>
      </c>
      <c r="L587" s="120"/>
      <c r="M587" s="125"/>
      <c r="P587" s="126">
        <f>SUM(P588:P617)</f>
        <v>0</v>
      </c>
      <c r="R587" s="126">
        <f>SUM(R588:R617)</f>
        <v>0</v>
      </c>
      <c r="T587" s="127">
        <f>SUM(T588:T617)</f>
        <v>0</v>
      </c>
      <c r="AR587" s="121" t="s">
        <v>99</v>
      </c>
      <c r="AT587" s="128" t="s">
        <v>76</v>
      </c>
      <c r="AU587" s="128" t="s">
        <v>85</v>
      </c>
      <c r="AY587" s="121" t="s">
        <v>154</v>
      </c>
      <c r="BK587" s="129">
        <f>SUM(BK588:BK617)</f>
        <v>0</v>
      </c>
    </row>
    <row r="588" spans="2:65" s="1" customFormat="1" ht="55.5" customHeight="1">
      <c r="B588" s="32"/>
      <c r="C588" s="132" t="s">
        <v>1309</v>
      </c>
      <c r="D588" s="132" t="s">
        <v>156</v>
      </c>
      <c r="E588" s="133" t="s">
        <v>1401</v>
      </c>
      <c r="F588" s="134" t="s">
        <v>1402</v>
      </c>
      <c r="G588" s="135" t="s">
        <v>169</v>
      </c>
      <c r="H588" s="136">
        <v>121.65</v>
      </c>
      <c r="I588" s="137"/>
      <c r="J588" s="138">
        <f>ROUND(I588*H588,2)</f>
        <v>0</v>
      </c>
      <c r="K588" s="134" t="s">
        <v>1</v>
      </c>
      <c r="L588" s="32"/>
      <c r="M588" s="139" t="s">
        <v>1</v>
      </c>
      <c r="N588" s="140" t="s">
        <v>43</v>
      </c>
      <c r="P588" s="141">
        <f>O588*H588</f>
        <v>0</v>
      </c>
      <c r="Q588" s="141">
        <v>0</v>
      </c>
      <c r="R588" s="141">
        <f>Q588*H588</f>
        <v>0</v>
      </c>
      <c r="S588" s="141">
        <v>0</v>
      </c>
      <c r="T588" s="142">
        <f>S588*H588</f>
        <v>0</v>
      </c>
      <c r="AR588" s="143" t="s">
        <v>269</v>
      </c>
      <c r="AT588" s="143" t="s">
        <v>156</v>
      </c>
      <c r="AU588" s="143" t="s">
        <v>99</v>
      </c>
      <c r="AY588" s="17" t="s">
        <v>154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7" t="s">
        <v>99</v>
      </c>
      <c r="BK588" s="144">
        <f>ROUND(I588*H588,2)</f>
        <v>0</v>
      </c>
      <c r="BL588" s="17" t="s">
        <v>269</v>
      </c>
      <c r="BM588" s="143" t="s">
        <v>2079</v>
      </c>
    </row>
    <row r="589" spans="2:65" s="1" customFormat="1" ht="37.950000000000003" customHeight="1">
      <c r="B589" s="32"/>
      <c r="C589" s="132" t="s">
        <v>1261</v>
      </c>
      <c r="D589" s="132" t="s">
        <v>156</v>
      </c>
      <c r="E589" s="133" t="s">
        <v>1430</v>
      </c>
      <c r="F589" s="134" t="s">
        <v>1431</v>
      </c>
      <c r="G589" s="135" t="s">
        <v>169</v>
      </c>
      <c r="H589" s="136">
        <v>10.208</v>
      </c>
      <c r="I589" s="137"/>
      <c r="J589" s="138">
        <f>ROUND(I589*H589,2)</f>
        <v>0</v>
      </c>
      <c r="K589" s="134" t="s">
        <v>1</v>
      </c>
      <c r="L589" s="32"/>
      <c r="M589" s="139" t="s">
        <v>1</v>
      </c>
      <c r="N589" s="140" t="s">
        <v>43</v>
      </c>
      <c r="P589" s="141">
        <f>O589*H589</f>
        <v>0</v>
      </c>
      <c r="Q589" s="141">
        <v>0</v>
      </c>
      <c r="R589" s="141">
        <f>Q589*H589</f>
        <v>0</v>
      </c>
      <c r="S589" s="141">
        <v>0</v>
      </c>
      <c r="T589" s="142">
        <f>S589*H589</f>
        <v>0</v>
      </c>
      <c r="AR589" s="143" t="s">
        <v>269</v>
      </c>
      <c r="AT589" s="143" t="s">
        <v>156</v>
      </c>
      <c r="AU589" s="143" t="s">
        <v>99</v>
      </c>
      <c r="AY589" s="17" t="s">
        <v>154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7" t="s">
        <v>99</v>
      </c>
      <c r="BK589" s="144">
        <f>ROUND(I589*H589,2)</f>
        <v>0</v>
      </c>
      <c r="BL589" s="17" t="s">
        <v>269</v>
      </c>
      <c r="BM589" s="143" t="s">
        <v>2080</v>
      </c>
    </row>
    <row r="590" spans="2:65" s="12" customFormat="1">
      <c r="B590" s="145"/>
      <c r="D590" s="146" t="s">
        <v>175</v>
      </c>
      <c r="E590" s="147" t="s">
        <v>1</v>
      </c>
      <c r="F590" s="148" t="s">
        <v>2081</v>
      </c>
      <c r="H590" s="149">
        <v>10.208</v>
      </c>
      <c r="I590" s="150"/>
      <c r="L590" s="145"/>
      <c r="M590" s="151"/>
      <c r="T590" s="152"/>
      <c r="AT590" s="147" t="s">
        <v>175</v>
      </c>
      <c r="AU590" s="147" t="s">
        <v>99</v>
      </c>
      <c r="AV590" s="12" t="s">
        <v>99</v>
      </c>
      <c r="AW590" s="12" t="s">
        <v>32</v>
      </c>
      <c r="AX590" s="12" t="s">
        <v>77</v>
      </c>
      <c r="AY590" s="147" t="s">
        <v>154</v>
      </c>
    </row>
    <row r="591" spans="2:65" s="13" customFormat="1">
      <c r="B591" s="153"/>
      <c r="D591" s="146" t="s">
        <v>175</v>
      </c>
      <c r="E591" s="154" t="s">
        <v>1</v>
      </c>
      <c r="F591" s="155" t="s">
        <v>177</v>
      </c>
      <c r="H591" s="156">
        <v>10.208</v>
      </c>
      <c r="I591" s="157"/>
      <c r="L591" s="153"/>
      <c r="M591" s="158"/>
      <c r="T591" s="159"/>
      <c r="AT591" s="154" t="s">
        <v>175</v>
      </c>
      <c r="AU591" s="154" t="s">
        <v>99</v>
      </c>
      <c r="AV591" s="13" t="s">
        <v>161</v>
      </c>
      <c r="AW591" s="13" t="s">
        <v>32</v>
      </c>
      <c r="AX591" s="13" t="s">
        <v>85</v>
      </c>
      <c r="AY591" s="154" t="s">
        <v>154</v>
      </c>
    </row>
    <row r="592" spans="2:65" s="14" customFormat="1">
      <c r="B592" s="173"/>
      <c r="D592" s="146" t="s">
        <v>175</v>
      </c>
      <c r="E592" s="174" t="s">
        <v>1</v>
      </c>
      <c r="F592" s="175" t="s">
        <v>1405</v>
      </c>
      <c r="H592" s="174" t="s">
        <v>1</v>
      </c>
      <c r="I592" s="176"/>
      <c r="L592" s="173"/>
      <c r="M592" s="177"/>
      <c r="T592" s="178"/>
      <c r="AT592" s="174" t="s">
        <v>175</v>
      </c>
      <c r="AU592" s="174" t="s">
        <v>99</v>
      </c>
      <c r="AV592" s="14" t="s">
        <v>85</v>
      </c>
      <c r="AW592" s="14" t="s">
        <v>32</v>
      </c>
      <c r="AX592" s="14" t="s">
        <v>77</v>
      </c>
      <c r="AY592" s="174" t="s">
        <v>154</v>
      </c>
    </row>
    <row r="593" spans="2:65" s="12" customFormat="1">
      <c r="B593" s="145"/>
      <c r="D593" s="146" t="s">
        <v>175</v>
      </c>
      <c r="E593" s="147" t="s">
        <v>1</v>
      </c>
      <c r="F593" s="148" t="s">
        <v>1434</v>
      </c>
      <c r="H593" s="149">
        <v>4.7249999999999996</v>
      </c>
      <c r="I593" s="150"/>
      <c r="L593" s="145"/>
      <c r="M593" s="151"/>
      <c r="T593" s="152"/>
      <c r="AT593" s="147" t="s">
        <v>175</v>
      </c>
      <c r="AU593" s="147" t="s">
        <v>99</v>
      </c>
      <c r="AV593" s="12" t="s">
        <v>99</v>
      </c>
      <c r="AW593" s="12" t="s">
        <v>32</v>
      </c>
      <c r="AX593" s="12" t="s">
        <v>77</v>
      </c>
      <c r="AY593" s="147" t="s">
        <v>154</v>
      </c>
    </row>
    <row r="594" spans="2:65" s="12" customFormat="1">
      <c r="B594" s="145"/>
      <c r="D594" s="146" t="s">
        <v>175</v>
      </c>
      <c r="E594" s="147" t="s">
        <v>1</v>
      </c>
      <c r="F594" s="148" t="s">
        <v>1435</v>
      </c>
      <c r="H594" s="149">
        <v>4.7249999999999996</v>
      </c>
      <c r="I594" s="150"/>
      <c r="L594" s="145"/>
      <c r="M594" s="151"/>
      <c r="T594" s="152"/>
      <c r="AT594" s="147" t="s">
        <v>175</v>
      </c>
      <c r="AU594" s="147" t="s">
        <v>99</v>
      </c>
      <c r="AV594" s="12" t="s">
        <v>99</v>
      </c>
      <c r="AW594" s="12" t="s">
        <v>32</v>
      </c>
      <c r="AX594" s="12" t="s">
        <v>77</v>
      </c>
      <c r="AY594" s="147" t="s">
        <v>154</v>
      </c>
    </row>
    <row r="595" spans="2:65" s="12" customFormat="1">
      <c r="B595" s="145"/>
      <c r="D595" s="146" t="s">
        <v>175</v>
      </c>
      <c r="E595" s="147" t="s">
        <v>1</v>
      </c>
      <c r="F595" s="148" t="s">
        <v>1436</v>
      </c>
      <c r="H595" s="149">
        <v>2.31</v>
      </c>
      <c r="I595" s="150"/>
      <c r="L595" s="145"/>
      <c r="M595" s="151"/>
      <c r="T595" s="152"/>
      <c r="AT595" s="147" t="s">
        <v>175</v>
      </c>
      <c r="AU595" s="147" t="s">
        <v>99</v>
      </c>
      <c r="AV595" s="12" t="s">
        <v>99</v>
      </c>
      <c r="AW595" s="12" t="s">
        <v>32</v>
      </c>
      <c r="AX595" s="12" t="s">
        <v>77</v>
      </c>
      <c r="AY595" s="147" t="s">
        <v>154</v>
      </c>
    </row>
    <row r="596" spans="2:65" s="12" customFormat="1">
      <c r="B596" s="145"/>
      <c r="D596" s="146" t="s">
        <v>175</v>
      </c>
      <c r="E596" s="147" t="s">
        <v>1</v>
      </c>
      <c r="F596" s="148" t="s">
        <v>1437</v>
      </c>
      <c r="H596" s="149">
        <v>1.0149999999999999</v>
      </c>
      <c r="I596" s="150"/>
      <c r="L596" s="145"/>
      <c r="M596" s="151"/>
      <c r="T596" s="152"/>
      <c r="AT596" s="147" t="s">
        <v>175</v>
      </c>
      <c r="AU596" s="147" t="s">
        <v>99</v>
      </c>
      <c r="AV596" s="12" t="s">
        <v>99</v>
      </c>
      <c r="AW596" s="12" t="s">
        <v>32</v>
      </c>
      <c r="AX596" s="12" t="s">
        <v>77</v>
      </c>
      <c r="AY596" s="147" t="s">
        <v>154</v>
      </c>
    </row>
    <row r="597" spans="2:65" s="12" customFormat="1">
      <c r="B597" s="145"/>
      <c r="D597" s="146" t="s">
        <v>175</v>
      </c>
      <c r="E597" s="147" t="s">
        <v>1</v>
      </c>
      <c r="F597" s="148" t="s">
        <v>1438</v>
      </c>
      <c r="H597" s="149">
        <v>0.315</v>
      </c>
      <c r="I597" s="150"/>
      <c r="L597" s="145"/>
      <c r="M597" s="151"/>
      <c r="T597" s="152"/>
      <c r="AT597" s="147" t="s">
        <v>175</v>
      </c>
      <c r="AU597" s="147" t="s">
        <v>99</v>
      </c>
      <c r="AV597" s="12" t="s">
        <v>99</v>
      </c>
      <c r="AW597" s="12" t="s">
        <v>32</v>
      </c>
      <c r="AX597" s="12" t="s">
        <v>77</v>
      </c>
      <c r="AY597" s="147" t="s">
        <v>154</v>
      </c>
    </row>
    <row r="598" spans="2:65" s="12" customFormat="1">
      <c r="B598" s="145"/>
      <c r="D598" s="146" t="s">
        <v>175</v>
      </c>
      <c r="E598" s="147" t="s">
        <v>1</v>
      </c>
      <c r="F598" s="148" t="s">
        <v>1439</v>
      </c>
      <c r="H598" s="149">
        <v>2.6779999999999999</v>
      </c>
      <c r="I598" s="150"/>
      <c r="L598" s="145"/>
      <c r="M598" s="151"/>
      <c r="T598" s="152"/>
      <c r="AT598" s="147" t="s">
        <v>175</v>
      </c>
      <c r="AU598" s="147" t="s">
        <v>99</v>
      </c>
      <c r="AV598" s="12" t="s">
        <v>99</v>
      </c>
      <c r="AW598" s="12" t="s">
        <v>32</v>
      </c>
      <c r="AX598" s="12" t="s">
        <v>77</v>
      </c>
      <c r="AY598" s="147" t="s">
        <v>154</v>
      </c>
    </row>
    <row r="599" spans="2:65" s="12" customFormat="1">
      <c r="B599" s="145"/>
      <c r="D599" s="146" t="s">
        <v>175</v>
      </c>
      <c r="E599" s="147" t="s">
        <v>1</v>
      </c>
      <c r="F599" s="148" t="s">
        <v>1440</v>
      </c>
      <c r="H599" s="149">
        <v>3.0630000000000002</v>
      </c>
      <c r="I599" s="150"/>
      <c r="L599" s="145"/>
      <c r="M599" s="151"/>
      <c r="T599" s="152"/>
      <c r="AT599" s="147" t="s">
        <v>175</v>
      </c>
      <c r="AU599" s="147" t="s">
        <v>99</v>
      </c>
      <c r="AV599" s="12" t="s">
        <v>99</v>
      </c>
      <c r="AW599" s="12" t="s">
        <v>32</v>
      </c>
      <c r="AX599" s="12" t="s">
        <v>77</v>
      </c>
      <c r="AY599" s="147" t="s">
        <v>154</v>
      </c>
    </row>
    <row r="600" spans="2:65" s="12" customFormat="1">
      <c r="B600" s="145"/>
      <c r="D600" s="146" t="s">
        <v>175</v>
      </c>
      <c r="E600" s="147" t="s">
        <v>1</v>
      </c>
      <c r="F600" s="148" t="s">
        <v>1441</v>
      </c>
      <c r="H600" s="149">
        <v>0.45500000000000002</v>
      </c>
      <c r="I600" s="150"/>
      <c r="L600" s="145"/>
      <c r="M600" s="151"/>
      <c r="T600" s="152"/>
      <c r="AT600" s="147" t="s">
        <v>175</v>
      </c>
      <c r="AU600" s="147" t="s">
        <v>99</v>
      </c>
      <c r="AV600" s="12" t="s">
        <v>99</v>
      </c>
      <c r="AW600" s="12" t="s">
        <v>32</v>
      </c>
      <c r="AX600" s="12" t="s">
        <v>77</v>
      </c>
      <c r="AY600" s="147" t="s">
        <v>154</v>
      </c>
    </row>
    <row r="601" spans="2:65" s="12" customFormat="1">
      <c r="B601" s="145"/>
      <c r="D601" s="146" t="s">
        <v>175</v>
      </c>
      <c r="E601" s="147" t="s">
        <v>1</v>
      </c>
      <c r="F601" s="148" t="s">
        <v>1442</v>
      </c>
      <c r="H601" s="149">
        <v>0.99</v>
      </c>
      <c r="I601" s="150"/>
      <c r="L601" s="145"/>
      <c r="M601" s="151"/>
      <c r="T601" s="152"/>
      <c r="AT601" s="147" t="s">
        <v>175</v>
      </c>
      <c r="AU601" s="147" t="s">
        <v>99</v>
      </c>
      <c r="AV601" s="12" t="s">
        <v>99</v>
      </c>
      <c r="AW601" s="12" t="s">
        <v>32</v>
      </c>
      <c r="AX601" s="12" t="s">
        <v>77</v>
      </c>
      <c r="AY601" s="147" t="s">
        <v>154</v>
      </c>
    </row>
    <row r="602" spans="2:65" s="12" customFormat="1">
      <c r="B602" s="145"/>
      <c r="D602" s="146" t="s">
        <v>175</v>
      </c>
      <c r="E602" s="147" t="s">
        <v>1</v>
      </c>
      <c r="F602" s="148" t="s">
        <v>1443</v>
      </c>
      <c r="H602" s="149">
        <v>0.99</v>
      </c>
      <c r="I602" s="150"/>
      <c r="L602" s="145"/>
      <c r="M602" s="151"/>
      <c r="T602" s="152"/>
      <c r="AT602" s="147" t="s">
        <v>175</v>
      </c>
      <c r="AU602" s="147" t="s">
        <v>99</v>
      </c>
      <c r="AV602" s="12" t="s">
        <v>99</v>
      </c>
      <c r="AW602" s="12" t="s">
        <v>32</v>
      </c>
      <c r="AX602" s="12" t="s">
        <v>77</v>
      </c>
      <c r="AY602" s="147" t="s">
        <v>154</v>
      </c>
    </row>
    <row r="603" spans="2:65" s="15" customFormat="1">
      <c r="B603" s="180"/>
      <c r="D603" s="146" t="s">
        <v>175</v>
      </c>
      <c r="E603" s="181" t="s">
        <v>1</v>
      </c>
      <c r="F603" s="182" t="s">
        <v>1424</v>
      </c>
      <c r="H603" s="183">
        <v>21.265999999999998</v>
      </c>
      <c r="I603" s="184"/>
      <c r="L603" s="180"/>
      <c r="M603" s="185"/>
      <c r="T603" s="186"/>
      <c r="AT603" s="181" t="s">
        <v>175</v>
      </c>
      <c r="AU603" s="181" t="s">
        <v>99</v>
      </c>
      <c r="AV603" s="15" t="s">
        <v>166</v>
      </c>
      <c r="AW603" s="15" t="s">
        <v>32</v>
      </c>
      <c r="AX603" s="15" t="s">
        <v>77</v>
      </c>
      <c r="AY603" s="181" t="s">
        <v>154</v>
      </c>
    </row>
    <row r="604" spans="2:65" s="1" customFormat="1" ht="33" customHeight="1">
      <c r="B604" s="32"/>
      <c r="C604" s="132" t="s">
        <v>1055</v>
      </c>
      <c r="D604" s="132" t="s">
        <v>156</v>
      </c>
      <c r="E604" s="133" t="s">
        <v>1445</v>
      </c>
      <c r="F604" s="134" t="s">
        <v>1446</v>
      </c>
      <c r="G604" s="135" t="s">
        <v>159</v>
      </c>
      <c r="H604" s="136">
        <v>18</v>
      </c>
      <c r="I604" s="137"/>
      <c r="J604" s="138">
        <f t="shared" ref="J604:J609" si="80">ROUND(I604*H604,2)</f>
        <v>0</v>
      </c>
      <c r="K604" s="134" t="s">
        <v>1</v>
      </c>
      <c r="L604" s="32"/>
      <c r="M604" s="139" t="s">
        <v>1</v>
      </c>
      <c r="N604" s="140" t="s">
        <v>43</v>
      </c>
      <c r="P604" s="141">
        <f t="shared" ref="P604:P609" si="81">O604*H604</f>
        <v>0</v>
      </c>
      <c r="Q604" s="141">
        <v>0</v>
      </c>
      <c r="R604" s="141">
        <f t="shared" ref="R604:R609" si="82">Q604*H604</f>
        <v>0</v>
      </c>
      <c r="S604" s="141">
        <v>0</v>
      </c>
      <c r="T604" s="142">
        <f t="shared" ref="T604:T609" si="83">S604*H604</f>
        <v>0</v>
      </c>
      <c r="AR604" s="143" t="s">
        <v>269</v>
      </c>
      <c r="AT604" s="143" t="s">
        <v>156</v>
      </c>
      <c r="AU604" s="143" t="s">
        <v>99</v>
      </c>
      <c r="AY604" s="17" t="s">
        <v>154</v>
      </c>
      <c r="BE604" s="144">
        <f t="shared" ref="BE604:BE609" si="84">IF(N604="základní",J604,0)</f>
        <v>0</v>
      </c>
      <c r="BF604" s="144">
        <f t="shared" ref="BF604:BF609" si="85">IF(N604="snížená",J604,0)</f>
        <v>0</v>
      </c>
      <c r="BG604" s="144">
        <f t="shared" ref="BG604:BG609" si="86">IF(N604="zákl. přenesená",J604,0)</f>
        <v>0</v>
      </c>
      <c r="BH604" s="144">
        <f t="shared" ref="BH604:BH609" si="87">IF(N604="sníž. přenesená",J604,0)</f>
        <v>0</v>
      </c>
      <c r="BI604" s="144">
        <f t="shared" ref="BI604:BI609" si="88">IF(N604="nulová",J604,0)</f>
        <v>0</v>
      </c>
      <c r="BJ604" s="17" t="s">
        <v>99</v>
      </c>
      <c r="BK604" s="144">
        <f t="shared" ref="BK604:BK609" si="89">ROUND(I604*H604,2)</f>
        <v>0</v>
      </c>
      <c r="BL604" s="17" t="s">
        <v>269</v>
      </c>
      <c r="BM604" s="143" t="s">
        <v>2082</v>
      </c>
    </row>
    <row r="605" spans="2:65" s="1" customFormat="1" ht="33" customHeight="1">
      <c r="B605" s="32"/>
      <c r="C605" s="132" t="s">
        <v>1059</v>
      </c>
      <c r="D605" s="132" t="s">
        <v>156</v>
      </c>
      <c r="E605" s="133" t="s">
        <v>1449</v>
      </c>
      <c r="F605" s="134" t="s">
        <v>1450</v>
      </c>
      <c r="G605" s="135" t="s">
        <v>159</v>
      </c>
      <c r="H605" s="136">
        <v>3</v>
      </c>
      <c r="I605" s="137"/>
      <c r="J605" s="138">
        <f t="shared" si="80"/>
        <v>0</v>
      </c>
      <c r="K605" s="134" t="s">
        <v>1</v>
      </c>
      <c r="L605" s="32"/>
      <c r="M605" s="139" t="s">
        <v>1</v>
      </c>
      <c r="N605" s="140" t="s">
        <v>43</v>
      </c>
      <c r="P605" s="141">
        <f t="shared" si="81"/>
        <v>0</v>
      </c>
      <c r="Q605" s="141">
        <v>0</v>
      </c>
      <c r="R605" s="141">
        <f t="shared" si="82"/>
        <v>0</v>
      </c>
      <c r="S605" s="141">
        <v>0</v>
      </c>
      <c r="T605" s="142">
        <f t="shared" si="83"/>
        <v>0</v>
      </c>
      <c r="AR605" s="143" t="s">
        <v>269</v>
      </c>
      <c r="AT605" s="143" t="s">
        <v>156</v>
      </c>
      <c r="AU605" s="143" t="s">
        <v>99</v>
      </c>
      <c r="AY605" s="17" t="s">
        <v>154</v>
      </c>
      <c r="BE605" s="144">
        <f t="shared" si="84"/>
        <v>0</v>
      </c>
      <c r="BF605" s="144">
        <f t="shared" si="85"/>
        <v>0</v>
      </c>
      <c r="BG605" s="144">
        <f t="shared" si="86"/>
        <v>0</v>
      </c>
      <c r="BH605" s="144">
        <f t="shared" si="87"/>
        <v>0</v>
      </c>
      <c r="BI605" s="144">
        <f t="shared" si="88"/>
        <v>0</v>
      </c>
      <c r="BJ605" s="17" t="s">
        <v>99</v>
      </c>
      <c r="BK605" s="144">
        <f t="shared" si="89"/>
        <v>0</v>
      </c>
      <c r="BL605" s="17" t="s">
        <v>269</v>
      </c>
      <c r="BM605" s="143" t="s">
        <v>2083</v>
      </c>
    </row>
    <row r="606" spans="2:65" s="1" customFormat="1" ht="44.25" customHeight="1">
      <c r="B606" s="32"/>
      <c r="C606" s="132" t="s">
        <v>930</v>
      </c>
      <c r="D606" s="132" t="s">
        <v>156</v>
      </c>
      <c r="E606" s="133" t="s">
        <v>1453</v>
      </c>
      <c r="F606" s="134" t="s">
        <v>1454</v>
      </c>
      <c r="G606" s="135" t="s">
        <v>159</v>
      </c>
      <c r="H606" s="136">
        <v>3</v>
      </c>
      <c r="I606" s="137"/>
      <c r="J606" s="138">
        <f t="shared" si="80"/>
        <v>0</v>
      </c>
      <c r="K606" s="134" t="s">
        <v>1</v>
      </c>
      <c r="L606" s="32"/>
      <c r="M606" s="139" t="s">
        <v>1</v>
      </c>
      <c r="N606" s="140" t="s">
        <v>43</v>
      </c>
      <c r="P606" s="141">
        <f t="shared" si="81"/>
        <v>0</v>
      </c>
      <c r="Q606" s="141">
        <v>0</v>
      </c>
      <c r="R606" s="141">
        <f t="shared" si="82"/>
        <v>0</v>
      </c>
      <c r="S606" s="141">
        <v>0</v>
      </c>
      <c r="T606" s="142">
        <f t="shared" si="83"/>
        <v>0</v>
      </c>
      <c r="AR606" s="143" t="s">
        <v>269</v>
      </c>
      <c r="AT606" s="143" t="s">
        <v>156</v>
      </c>
      <c r="AU606" s="143" t="s">
        <v>99</v>
      </c>
      <c r="AY606" s="17" t="s">
        <v>154</v>
      </c>
      <c r="BE606" s="144">
        <f t="shared" si="84"/>
        <v>0</v>
      </c>
      <c r="BF606" s="144">
        <f t="shared" si="85"/>
        <v>0</v>
      </c>
      <c r="BG606" s="144">
        <f t="shared" si="86"/>
        <v>0</v>
      </c>
      <c r="BH606" s="144">
        <f t="shared" si="87"/>
        <v>0</v>
      </c>
      <c r="BI606" s="144">
        <f t="shared" si="88"/>
        <v>0</v>
      </c>
      <c r="BJ606" s="17" t="s">
        <v>99</v>
      </c>
      <c r="BK606" s="144">
        <f t="shared" si="89"/>
        <v>0</v>
      </c>
      <c r="BL606" s="17" t="s">
        <v>269</v>
      </c>
      <c r="BM606" s="143" t="s">
        <v>2084</v>
      </c>
    </row>
    <row r="607" spans="2:65" s="1" customFormat="1" ht="33" customHeight="1">
      <c r="B607" s="32"/>
      <c r="C607" s="132" t="s">
        <v>1313</v>
      </c>
      <c r="D607" s="132" t="s">
        <v>156</v>
      </c>
      <c r="E607" s="133" t="s">
        <v>1457</v>
      </c>
      <c r="F607" s="134" t="s">
        <v>1458</v>
      </c>
      <c r="G607" s="135" t="s">
        <v>169</v>
      </c>
      <c r="H607" s="136">
        <v>36.695999999999998</v>
      </c>
      <c r="I607" s="137"/>
      <c r="J607" s="138">
        <f t="shared" si="80"/>
        <v>0</v>
      </c>
      <c r="K607" s="134" t="s">
        <v>1</v>
      </c>
      <c r="L607" s="32"/>
      <c r="M607" s="139" t="s">
        <v>1</v>
      </c>
      <c r="N607" s="140" t="s">
        <v>43</v>
      </c>
      <c r="P607" s="141">
        <f t="shared" si="81"/>
        <v>0</v>
      </c>
      <c r="Q607" s="141">
        <v>0</v>
      </c>
      <c r="R607" s="141">
        <f t="shared" si="82"/>
        <v>0</v>
      </c>
      <c r="S607" s="141">
        <v>0</v>
      </c>
      <c r="T607" s="142">
        <f t="shared" si="83"/>
        <v>0</v>
      </c>
      <c r="AR607" s="143" t="s">
        <v>269</v>
      </c>
      <c r="AT607" s="143" t="s">
        <v>156</v>
      </c>
      <c r="AU607" s="143" t="s">
        <v>99</v>
      </c>
      <c r="AY607" s="17" t="s">
        <v>154</v>
      </c>
      <c r="BE607" s="144">
        <f t="shared" si="84"/>
        <v>0</v>
      </c>
      <c r="BF607" s="144">
        <f t="shared" si="85"/>
        <v>0</v>
      </c>
      <c r="BG607" s="144">
        <f t="shared" si="86"/>
        <v>0</v>
      </c>
      <c r="BH607" s="144">
        <f t="shared" si="87"/>
        <v>0</v>
      </c>
      <c r="BI607" s="144">
        <f t="shared" si="88"/>
        <v>0</v>
      </c>
      <c r="BJ607" s="17" t="s">
        <v>99</v>
      </c>
      <c r="BK607" s="144">
        <f t="shared" si="89"/>
        <v>0</v>
      </c>
      <c r="BL607" s="17" t="s">
        <v>269</v>
      </c>
      <c r="BM607" s="143" t="s">
        <v>2085</v>
      </c>
    </row>
    <row r="608" spans="2:65" s="1" customFormat="1" ht="37.950000000000003" customHeight="1">
      <c r="B608" s="32"/>
      <c r="C608" s="132" t="s">
        <v>2086</v>
      </c>
      <c r="D608" s="132" t="s">
        <v>156</v>
      </c>
      <c r="E608" s="133" t="s">
        <v>1461</v>
      </c>
      <c r="F608" s="134" t="s">
        <v>1462</v>
      </c>
      <c r="G608" s="135" t="s">
        <v>662</v>
      </c>
      <c r="H608" s="136">
        <v>1</v>
      </c>
      <c r="I608" s="137"/>
      <c r="J608" s="138">
        <f t="shared" si="80"/>
        <v>0</v>
      </c>
      <c r="K608" s="134" t="s">
        <v>1</v>
      </c>
      <c r="L608" s="32"/>
      <c r="M608" s="139" t="s">
        <v>1</v>
      </c>
      <c r="N608" s="140" t="s">
        <v>43</v>
      </c>
      <c r="P608" s="141">
        <f t="shared" si="81"/>
        <v>0</v>
      </c>
      <c r="Q608" s="141">
        <v>0</v>
      </c>
      <c r="R608" s="141">
        <f t="shared" si="82"/>
        <v>0</v>
      </c>
      <c r="S608" s="141">
        <v>0</v>
      </c>
      <c r="T608" s="142">
        <f t="shared" si="83"/>
        <v>0</v>
      </c>
      <c r="AR608" s="143" t="s">
        <v>269</v>
      </c>
      <c r="AT608" s="143" t="s">
        <v>156</v>
      </c>
      <c r="AU608" s="143" t="s">
        <v>99</v>
      </c>
      <c r="AY608" s="17" t="s">
        <v>154</v>
      </c>
      <c r="BE608" s="144">
        <f t="shared" si="84"/>
        <v>0</v>
      </c>
      <c r="BF608" s="144">
        <f t="shared" si="85"/>
        <v>0</v>
      </c>
      <c r="BG608" s="144">
        <f t="shared" si="86"/>
        <v>0</v>
      </c>
      <c r="BH608" s="144">
        <f t="shared" si="87"/>
        <v>0</v>
      </c>
      <c r="BI608" s="144">
        <f t="shared" si="88"/>
        <v>0</v>
      </c>
      <c r="BJ608" s="17" t="s">
        <v>99</v>
      </c>
      <c r="BK608" s="144">
        <f t="shared" si="89"/>
        <v>0</v>
      </c>
      <c r="BL608" s="17" t="s">
        <v>269</v>
      </c>
      <c r="BM608" s="143" t="s">
        <v>2087</v>
      </c>
    </row>
    <row r="609" spans="2:65" s="1" customFormat="1" ht="24.15" customHeight="1">
      <c r="B609" s="32"/>
      <c r="C609" s="132" t="s">
        <v>1317</v>
      </c>
      <c r="D609" s="132" t="s">
        <v>156</v>
      </c>
      <c r="E609" s="133" t="s">
        <v>1465</v>
      </c>
      <c r="F609" s="134" t="s">
        <v>1466</v>
      </c>
      <c r="G609" s="135" t="s">
        <v>169</v>
      </c>
      <c r="H609" s="136">
        <v>71.632999999999996</v>
      </c>
      <c r="I609" s="137"/>
      <c r="J609" s="138">
        <f t="shared" si="80"/>
        <v>0</v>
      </c>
      <c r="K609" s="134" t="s">
        <v>1</v>
      </c>
      <c r="L609" s="32"/>
      <c r="M609" s="139" t="s">
        <v>1</v>
      </c>
      <c r="N609" s="140" t="s">
        <v>43</v>
      </c>
      <c r="P609" s="141">
        <f t="shared" si="81"/>
        <v>0</v>
      </c>
      <c r="Q609" s="141">
        <v>0</v>
      </c>
      <c r="R609" s="141">
        <f t="shared" si="82"/>
        <v>0</v>
      </c>
      <c r="S609" s="141">
        <v>0</v>
      </c>
      <c r="T609" s="142">
        <f t="shared" si="83"/>
        <v>0</v>
      </c>
      <c r="AR609" s="143" t="s">
        <v>269</v>
      </c>
      <c r="AT609" s="143" t="s">
        <v>156</v>
      </c>
      <c r="AU609" s="143" t="s">
        <v>99</v>
      </c>
      <c r="AY609" s="17" t="s">
        <v>154</v>
      </c>
      <c r="BE609" s="144">
        <f t="shared" si="84"/>
        <v>0</v>
      </c>
      <c r="BF609" s="144">
        <f t="shared" si="85"/>
        <v>0</v>
      </c>
      <c r="BG609" s="144">
        <f t="shared" si="86"/>
        <v>0</v>
      </c>
      <c r="BH609" s="144">
        <f t="shared" si="87"/>
        <v>0</v>
      </c>
      <c r="BI609" s="144">
        <f t="shared" si="88"/>
        <v>0</v>
      </c>
      <c r="BJ609" s="17" t="s">
        <v>99</v>
      </c>
      <c r="BK609" s="144">
        <f t="shared" si="89"/>
        <v>0</v>
      </c>
      <c r="BL609" s="17" t="s">
        <v>269</v>
      </c>
      <c r="BM609" s="143" t="s">
        <v>2088</v>
      </c>
    </row>
    <row r="610" spans="2:65" s="1" customFormat="1" ht="28.8">
      <c r="B610" s="32"/>
      <c r="D610" s="146" t="s">
        <v>274</v>
      </c>
      <c r="F610" s="170" t="s">
        <v>1468</v>
      </c>
      <c r="I610" s="171"/>
      <c r="L610" s="32"/>
      <c r="M610" s="172"/>
      <c r="T610" s="56"/>
      <c r="AT610" s="17" t="s">
        <v>274</v>
      </c>
      <c r="AU610" s="17" t="s">
        <v>99</v>
      </c>
    </row>
    <row r="611" spans="2:65" s="1" customFormat="1" ht="24.15" customHeight="1">
      <c r="B611" s="32"/>
      <c r="C611" s="132" t="s">
        <v>2089</v>
      </c>
      <c r="D611" s="132" t="s">
        <v>156</v>
      </c>
      <c r="E611" s="133" t="s">
        <v>1470</v>
      </c>
      <c r="F611" s="134" t="s">
        <v>1471</v>
      </c>
      <c r="G611" s="135" t="s">
        <v>1472</v>
      </c>
      <c r="H611" s="136">
        <v>695.66399999999999</v>
      </c>
      <c r="I611" s="137"/>
      <c r="J611" s="138">
        <f>ROUND(I611*H611,2)</f>
        <v>0</v>
      </c>
      <c r="K611" s="134" t="s">
        <v>1</v>
      </c>
      <c r="L611" s="32"/>
      <c r="M611" s="139" t="s">
        <v>1</v>
      </c>
      <c r="N611" s="140" t="s">
        <v>43</v>
      </c>
      <c r="P611" s="141">
        <f>O611*H611</f>
        <v>0</v>
      </c>
      <c r="Q611" s="141">
        <v>0</v>
      </c>
      <c r="R611" s="141">
        <f>Q611*H611</f>
        <v>0</v>
      </c>
      <c r="S611" s="141">
        <v>0</v>
      </c>
      <c r="T611" s="142">
        <f>S611*H611</f>
        <v>0</v>
      </c>
      <c r="AR611" s="143" t="s">
        <v>269</v>
      </c>
      <c r="AT611" s="143" t="s">
        <v>156</v>
      </c>
      <c r="AU611" s="143" t="s">
        <v>99</v>
      </c>
      <c r="AY611" s="17" t="s">
        <v>154</v>
      </c>
      <c r="BE611" s="144">
        <f>IF(N611="základní",J611,0)</f>
        <v>0</v>
      </c>
      <c r="BF611" s="144">
        <f>IF(N611="snížená",J611,0)</f>
        <v>0</v>
      </c>
      <c r="BG611" s="144">
        <f>IF(N611="zákl. přenesená",J611,0)</f>
        <v>0</v>
      </c>
      <c r="BH611" s="144">
        <f>IF(N611="sníž. přenesená",J611,0)</f>
        <v>0</v>
      </c>
      <c r="BI611" s="144">
        <f>IF(N611="nulová",J611,0)</f>
        <v>0</v>
      </c>
      <c r="BJ611" s="17" t="s">
        <v>99</v>
      </c>
      <c r="BK611" s="144">
        <f>ROUND(I611*H611,2)</f>
        <v>0</v>
      </c>
      <c r="BL611" s="17" t="s">
        <v>269</v>
      </c>
      <c r="BM611" s="143" t="s">
        <v>2090</v>
      </c>
    </row>
    <row r="612" spans="2:65" s="1" customFormat="1" ht="24.15" customHeight="1">
      <c r="B612" s="32"/>
      <c r="C612" s="132" t="s">
        <v>1321</v>
      </c>
      <c r="D612" s="132" t="s">
        <v>156</v>
      </c>
      <c r="E612" s="133" t="s">
        <v>1475</v>
      </c>
      <c r="F612" s="134" t="s">
        <v>1476</v>
      </c>
      <c r="G612" s="135" t="s">
        <v>1472</v>
      </c>
      <c r="H612" s="136">
        <v>11236.944</v>
      </c>
      <c r="I612" s="137"/>
      <c r="J612" s="138">
        <f>ROUND(I612*H612,2)</f>
        <v>0</v>
      </c>
      <c r="K612" s="134" t="s">
        <v>1</v>
      </c>
      <c r="L612" s="32"/>
      <c r="M612" s="139" t="s">
        <v>1</v>
      </c>
      <c r="N612" s="140" t="s">
        <v>43</v>
      </c>
      <c r="P612" s="141">
        <f>O612*H612</f>
        <v>0</v>
      </c>
      <c r="Q612" s="141">
        <v>0</v>
      </c>
      <c r="R612" s="141">
        <f>Q612*H612</f>
        <v>0</v>
      </c>
      <c r="S612" s="141">
        <v>0</v>
      </c>
      <c r="T612" s="142">
        <f>S612*H612</f>
        <v>0</v>
      </c>
      <c r="AR612" s="143" t="s">
        <v>269</v>
      </c>
      <c r="AT612" s="143" t="s">
        <v>156</v>
      </c>
      <c r="AU612" s="143" t="s">
        <v>99</v>
      </c>
      <c r="AY612" s="17" t="s">
        <v>154</v>
      </c>
      <c r="BE612" s="144">
        <f>IF(N612="základní",J612,0)</f>
        <v>0</v>
      </c>
      <c r="BF612" s="144">
        <f>IF(N612="snížená",J612,0)</f>
        <v>0</v>
      </c>
      <c r="BG612" s="144">
        <f>IF(N612="zákl. přenesená",J612,0)</f>
        <v>0</v>
      </c>
      <c r="BH612" s="144">
        <f>IF(N612="sníž. přenesená",J612,0)</f>
        <v>0</v>
      </c>
      <c r="BI612" s="144">
        <f>IF(N612="nulová",J612,0)</f>
        <v>0</v>
      </c>
      <c r="BJ612" s="17" t="s">
        <v>99</v>
      </c>
      <c r="BK612" s="144">
        <f>ROUND(I612*H612,2)</f>
        <v>0</v>
      </c>
      <c r="BL612" s="17" t="s">
        <v>269</v>
      </c>
      <c r="BM612" s="143" t="s">
        <v>2091</v>
      </c>
    </row>
    <row r="613" spans="2:65" s="1" customFormat="1" ht="37.950000000000003" customHeight="1">
      <c r="B613" s="32"/>
      <c r="C613" s="132" t="s">
        <v>1394</v>
      </c>
      <c r="D613" s="132" t="s">
        <v>156</v>
      </c>
      <c r="E613" s="133" t="s">
        <v>1479</v>
      </c>
      <c r="F613" s="134" t="s">
        <v>1480</v>
      </c>
      <c r="G613" s="135" t="s">
        <v>169</v>
      </c>
      <c r="H613" s="136">
        <v>12.441000000000001</v>
      </c>
      <c r="I613" s="137"/>
      <c r="J613" s="138">
        <f>ROUND(I613*H613,2)</f>
        <v>0</v>
      </c>
      <c r="K613" s="134" t="s">
        <v>1</v>
      </c>
      <c r="L613" s="32"/>
      <c r="M613" s="139" t="s">
        <v>1</v>
      </c>
      <c r="N613" s="140" t="s">
        <v>43</v>
      </c>
      <c r="P613" s="141">
        <f>O613*H613</f>
        <v>0</v>
      </c>
      <c r="Q613" s="141">
        <v>0</v>
      </c>
      <c r="R613" s="141">
        <f>Q613*H613</f>
        <v>0</v>
      </c>
      <c r="S613" s="141">
        <v>0</v>
      </c>
      <c r="T613" s="142">
        <f>S613*H613</f>
        <v>0</v>
      </c>
      <c r="AR613" s="143" t="s">
        <v>269</v>
      </c>
      <c r="AT613" s="143" t="s">
        <v>156</v>
      </c>
      <c r="AU613" s="143" t="s">
        <v>99</v>
      </c>
      <c r="AY613" s="17" t="s">
        <v>154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7" t="s">
        <v>99</v>
      </c>
      <c r="BK613" s="144">
        <f>ROUND(I613*H613,2)</f>
        <v>0</v>
      </c>
      <c r="BL613" s="17" t="s">
        <v>269</v>
      </c>
      <c r="BM613" s="143" t="s">
        <v>2092</v>
      </c>
    </row>
    <row r="614" spans="2:65" s="12" customFormat="1">
      <c r="B614" s="145"/>
      <c r="D614" s="146" t="s">
        <v>175</v>
      </c>
      <c r="E614" s="147" t="s">
        <v>1</v>
      </c>
      <c r="F614" s="148" t="s">
        <v>2093</v>
      </c>
      <c r="H614" s="149">
        <v>12.441000000000001</v>
      </c>
      <c r="I614" s="150"/>
      <c r="L614" s="145"/>
      <c r="M614" s="151"/>
      <c r="T614" s="152"/>
      <c r="AT614" s="147" t="s">
        <v>175</v>
      </c>
      <c r="AU614" s="147" t="s">
        <v>99</v>
      </c>
      <c r="AV614" s="12" t="s">
        <v>99</v>
      </c>
      <c r="AW614" s="12" t="s">
        <v>32</v>
      </c>
      <c r="AX614" s="12" t="s">
        <v>85</v>
      </c>
      <c r="AY614" s="147" t="s">
        <v>154</v>
      </c>
    </row>
    <row r="615" spans="2:65" s="1" customFormat="1" ht="49.2" customHeight="1">
      <c r="B615" s="32"/>
      <c r="C615" s="132" t="s">
        <v>1456</v>
      </c>
      <c r="D615" s="132" t="s">
        <v>156</v>
      </c>
      <c r="E615" s="133" t="s">
        <v>1489</v>
      </c>
      <c r="F615" s="134" t="s">
        <v>2094</v>
      </c>
      <c r="G615" s="135" t="s">
        <v>256</v>
      </c>
      <c r="H615" s="136">
        <v>7.4</v>
      </c>
      <c r="I615" s="137"/>
      <c r="J615" s="138">
        <f>ROUND(I615*H615,2)</f>
        <v>0</v>
      </c>
      <c r="K615" s="134" t="s">
        <v>1</v>
      </c>
      <c r="L615" s="32"/>
      <c r="M615" s="139" t="s">
        <v>1</v>
      </c>
      <c r="N615" s="140" t="s">
        <v>43</v>
      </c>
      <c r="P615" s="141">
        <f>O615*H615</f>
        <v>0</v>
      </c>
      <c r="Q615" s="141">
        <v>0</v>
      </c>
      <c r="R615" s="141">
        <f>Q615*H615</f>
        <v>0</v>
      </c>
      <c r="S615" s="141">
        <v>0</v>
      </c>
      <c r="T615" s="142">
        <f>S615*H615</f>
        <v>0</v>
      </c>
      <c r="AR615" s="143" t="s">
        <v>269</v>
      </c>
      <c r="AT615" s="143" t="s">
        <v>156</v>
      </c>
      <c r="AU615" s="143" t="s">
        <v>99</v>
      </c>
      <c r="AY615" s="17" t="s">
        <v>154</v>
      </c>
      <c r="BE615" s="144">
        <f>IF(N615="základní",J615,0)</f>
        <v>0</v>
      </c>
      <c r="BF615" s="144">
        <f>IF(N615="snížená",J615,0)</f>
        <v>0</v>
      </c>
      <c r="BG615" s="144">
        <f>IF(N615="zákl. přenesená",J615,0)</f>
        <v>0</v>
      </c>
      <c r="BH615" s="144">
        <f>IF(N615="sníž. přenesená",J615,0)</f>
        <v>0</v>
      </c>
      <c r="BI615" s="144">
        <f>IF(N615="nulová",J615,0)</f>
        <v>0</v>
      </c>
      <c r="BJ615" s="17" t="s">
        <v>99</v>
      </c>
      <c r="BK615" s="144">
        <f>ROUND(I615*H615,2)</f>
        <v>0</v>
      </c>
      <c r="BL615" s="17" t="s">
        <v>269</v>
      </c>
      <c r="BM615" s="143" t="s">
        <v>2095</v>
      </c>
    </row>
    <row r="616" spans="2:65" s="12" customFormat="1">
      <c r="B616" s="145"/>
      <c r="D616" s="146" t="s">
        <v>175</v>
      </c>
      <c r="E616" s="147" t="s">
        <v>1</v>
      </c>
      <c r="F616" s="148" t="s">
        <v>1492</v>
      </c>
      <c r="H616" s="149">
        <v>7.4</v>
      </c>
      <c r="I616" s="150"/>
      <c r="L616" s="145"/>
      <c r="M616" s="151"/>
      <c r="T616" s="152"/>
      <c r="AT616" s="147" t="s">
        <v>175</v>
      </c>
      <c r="AU616" s="147" t="s">
        <v>99</v>
      </c>
      <c r="AV616" s="12" t="s">
        <v>99</v>
      </c>
      <c r="AW616" s="12" t="s">
        <v>32</v>
      </c>
      <c r="AX616" s="12" t="s">
        <v>85</v>
      </c>
      <c r="AY616" s="147" t="s">
        <v>154</v>
      </c>
    </row>
    <row r="617" spans="2:65" s="1" customFormat="1" ht="24.15" customHeight="1">
      <c r="B617" s="32"/>
      <c r="C617" s="132" t="s">
        <v>1460</v>
      </c>
      <c r="D617" s="132" t="s">
        <v>156</v>
      </c>
      <c r="E617" s="133" t="s">
        <v>1494</v>
      </c>
      <c r="F617" s="134" t="s">
        <v>1495</v>
      </c>
      <c r="G617" s="135" t="s">
        <v>788</v>
      </c>
      <c r="H617" s="179"/>
      <c r="I617" s="137"/>
      <c r="J617" s="138">
        <f>ROUND(I617*H617,2)</f>
        <v>0</v>
      </c>
      <c r="K617" s="134" t="s">
        <v>160</v>
      </c>
      <c r="L617" s="32"/>
      <c r="M617" s="139" t="s">
        <v>1</v>
      </c>
      <c r="N617" s="140" t="s">
        <v>43</v>
      </c>
      <c r="P617" s="141">
        <f>O617*H617</f>
        <v>0</v>
      </c>
      <c r="Q617" s="141">
        <v>0</v>
      </c>
      <c r="R617" s="141">
        <f>Q617*H617</f>
        <v>0</v>
      </c>
      <c r="S617" s="141">
        <v>0</v>
      </c>
      <c r="T617" s="142">
        <f>S617*H617</f>
        <v>0</v>
      </c>
      <c r="AR617" s="143" t="s">
        <v>269</v>
      </c>
      <c r="AT617" s="143" t="s">
        <v>156</v>
      </c>
      <c r="AU617" s="143" t="s">
        <v>99</v>
      </c>
      <c r="AY617" s="17" t="s">
        <v>154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7" t="s">
        <v>99</v>
      </c>
      <c r="BK617" s="144">
        <f>ROUND(I617*H617,2)</f>
        <v>0</v>
      </c>
      <c r="BL617" s="17" t="s">
        <v>269</v>
      </c>
      <c r="BM617" s="143" t="s">
        <v>2096</v>
      </c>
    </row>
    <row r="618" spans="2:65" s="11" customFormat="1" ht="22.95" customHeight="1">
      <c r="B618" s="120"/>
      <c r="D618" s="121" t="s">
        <v>76</v>
      </c>
      <c r="E618" s="130" t="s">
        <v>1497</v>
      </c>
      <c r="F618" s="130" t="s">
        <v>1498</v>
      </c>
      <c r="I618" s="123"/>
      <c r="J618" s="131">
        <f>BK618</f>
        <v>0</v>
      </c>
      <c r="L618" s="120"/>
      <c r="M618" s="125"/>
      <c r="P618" s="126">
        <f>SUM(P619:P623)</f>
        <v>0</v>
      </c>
      <c r="R618" s="126">
        <f>SUM(R619:R623)</f>
        <v>0.24939700000000001</v>
      </c>
      <c r="T618" s="127">
        <f>SUM(T619:T623)</f>
        <v>0</v>
      </c>
      <c r="AR618" s="121" t="s">
        <v>99</v>
      </c>
      <c r="AT618" s="128" t="s">
        <v>76</v>
      </c>
      <c r="AU618" s="128" t="s">
        <v>85</v>
      </c>
      <c r="AY618" s="121" t="s">
        <v>154</v>
      </c>
      <c r="BK618" s="129">
        <f>SUM(BK619:BK623)</f>
        <v>0</v>
      </c>
    </row>
    <row r="619" spans="2:65" s="1" customFormat="1" ht="24.15" customHeight="1">
      <c r="B619" s="32"/>
      <c r="C619" s="132" t="s">
        <v>1478</v>
      </c>
      <c r="D619" s="132" t="s">
        <v>156</v>
      </c>
      <c r="E619" s="133" t="s">
        <v>1527</v>
      </c>
      <c r="F619" s="134" t="s">
        <v>1528</v>
      </c>
      <c r="G619" s="135" t="s">
        <v>169</v>
      </c>
      <c r="H619" s="136">
        <v>142.52600000000001</v>
      </c>
      <c r="I619" s="137"/>
      <c r="J619" s="138">
        <f>ROUND(I619*H619,2)</f>
        <v>0</v>
      </c>
      <c r="K619" s="134" t="s">
        <v>160</v>
      </c>
      <c r="L619" s="32"/>
      <c r="M619" s="139" t="s">
        <v>1</v>
      </c>
      <c r="N619" s="140" t="s">
        <v>43</v>
      </c>
      <c r="P619" s="141">
        <f>O619*H619</f>
        <v>0</v>
      </c>
      <c r="Q619" s="141">
        <v>1.5E-3</v>
      </c>
      <c r="R619" s="141">
        <f>Q619*H619</f>
        <v>0.21378900000000001</v>
      </c>
      <c r="S619" s="141">
        <v>0</v>
      </c>
      <c r="T619" s="142">
        <f>S619*H619</f>
        <v>0</v>
      </c>
      <c r="AR619" s="143" t="s">
        <v>269</v>
      </c>
      <c r="AT619" s="143" t="s">
        <v>156</v>
      </c>
      <c r="AU619" s="143" t="s">
        <v>99</v>
      </c>
      <c r="AY619" s="17" t="s">
        <v>154</v>
      </c>
      <c r="BE619" s="144">
        <f>IF(N619="základní",J619,0)</f>
        <v>0</v>
      </c>
      <c r="BF619" s="144">
        <f>IF(N619="snížená",J619,0)</f>
        <v>0</v>
      </c>
      <c r="BG619" s="144">
        <f>IF(N619="zákl. přenesená",J619,0)</f>
        <v>0</v>
      </c>
      <c r="BH619" s="144">
        <f>IF(N619="sníž. přenesená",J619,0)</f>
        <v>0</v>
      </c>
      <c r="BI619" s="144">
        <f>IF(N619="nulová",J619,0)</f>
        <v>0</v>
      </c>
      <c r="BJ619" s="17" t="s">
        <v>99</v>
      </c>
      <c r="BK619" s="144">
        <f>ROUND(I619*H619,2)</f>
        <v>0</v>
      </c>
      <c r="BL619" s="17" t="s">
        <v>269</v>
      </c>
      <c r="BM619" s="143" t="s">
        <v>2097</v>
      </c>
    </row>
    <row r="620" spans="2:65" s="12" customFormat="1">
      <c r="B620" s="145"/>
      <c r="D620" s="146" t="s">
        <v>175</v>
      </c>
      <c r="E620" s="147" t="s">
        <v>1</v>
      </c>
      <c r="F620" s="148" t="s">
        <v>2098</v>
      </c>
      <c r="H620" s="149">
        <v>142.52600000000001</v>
      </c>
      <c r="I620" s="150"/>
      <c r="L620" s="145"/>
      <c r="M620" s="151"/>
      <c r="T620" s="152"/>
      <c r="AT620" s="147" t="s">
        <v>175</v>
      </c>
      <c r="AU620" s="147" t="s">
        <v>99</v>
      </c>
      <c r="AV620" s="12" t="s">
        <v>99</v>
      </c>
      <c r="AW620" s="12" t="s">
        <v>32</v>
      </c>
      <c r="AX620" s="12" t="s">
        <v>85</v>
      </c>
      <c r="AY620" s="147" t="s">
        <v>154</v>
      </c>
    </row>
    <row r="621" spans="2:65" s="1" customFormat="1" ht="16.5" customHeight="1">
      <c r="B621" s="32"/>
      <c r="C621" s="132" t="s">
        <v>828</v>
      </c>
      <c r="D621" s="132" t="s">
        <v>156</v>
      </c>
      <c r="E621" s="133" t="s">
        <v>1531</v>
      </c>
      <c r="F621" s="134" t="s">
        <v>1532</v>
      </c>
      <c r="G621" s="135" t="s">
        <v>159</v>
      </c>
      <c r="H621" s="136">
        <v>28</v>
      </c>
      <c r="I621" s="137"/>
      <c r="J621" s="138">
        <f>ROUND(I621*H621,2)</f>
        <v>0</v>
      </c>
      <c r="K621" s="134" t="s">
        <v>160</v>
      </c>
      <c r="L621" s="32"/>
      <c r="M621" s="139" t="s">
        <v>1</v>
      </c>
      <c r="N621" s="140" t="s">
        <v>43</v>
      </c>
      <c r="P621" s="141">
        <f>O621*H621</f>
        <v>0</v>
      </c>
      <c r="Q621" s="141">
        <v>2.1000000000000001E-4</v>
      </c>
      <c r="R621" s="141">
        <f>Q621*H621</f>
        <v>5.8799999999999998E-3</v>
      </c>
      <c r="S621" s="141">
        <v>0</v>
      </c>
      <c r="T621" s="142">
        <f>S621*H621</f>
        <v>0</v>
      </c>
      <c r="AR621" s="143" t="s">
        <v>269</v>
      </c>
      <c r="AT621" s="143" t="s">
        <v>156</v>
      </c>
      <c r="AU621" s="143" t="s">
        <v>99</v>
      </c>
      <c r="AY621" s="17" t="s">
        <v>154</v>
      </c>
      <c r="BE621" s="144">
        <f>IF(N621="základní",J621,0)</f>
        <v>0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7" t="s">
        <v>99</v>
      </c>
      <c r="BK621" s="144">
        <f>ROUND(I621*H621,2)</f>
        <v>0</v>
      </c>
      <c r="BL621" s="17" t="s">
        <v>269</v>
      </c>
      <c r="BM621" s="143" t="s">
        <v>2099</v>
      </c>
    </row>
    <row r="622" spans="2:65" s="1" customFormat="1" ht="16.5" customHeight="1">
      <c r="B622" s="32"/>
      <c r="C622" s="132" t="s">
        <v>820</v>
      </c>
      <c r="D622" s="132" t="s">
        <v>156</v>
      </c>
      <c r="E622" s="133" t="s">
        <v>1535</v>
      </c>
      <c r="F622" s="134" t="s">
        <v>1536</v>
      </c>
      <c r="G622" s="135" t="s">
        <v>256</v>
      </c>
      <c r="H622" s="136">
        <v>92.9</v>
      </c>
      <c r="I622" s="137"/>
      <c r="J622" s="138">
        <f>ROUND(I622*H622,2)</f>
        <v>0</v>
      </c>
      <c r="K622" s="134" t="s">
        <v>160</v>
      </c>
      <c r="L622" s="32"/>
      <c r="M622" s="139" t="s">
        <v>1</v>
      </c>
      <c r="N622" s="140" t="s">
        <v>43</v>
      </c>
      <c r="P622" s="141">
        <f>O622*H622</f>
        <v>0</v>
      </c>
      <c r="Q622" s="141">
        <v>3.2000000000000003E-4</v>
      </c>
      <c r="R622" s="141">
        <f>Q622*H622</f>
        <v>2.9728000000000004E-2</v>
      </c>
      <c r="S622" s="141">
        <v>0</v>
      </c>
      <c r="T622" s="142">
        <f>S622*H622</f>
        <v>0</v>
      </c>
      <c r="AR622" s="143" t="s">
        <v>269</v>
      </c>
      <c r="AT622" s="143" t="s">
        <v>156</v>
      </c>
      <c r="AU622" s="143" t="s">
        <v>99</v>
      </c>
      <c r="AY622" s="17" t="s">
        <v>154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7" t="s">
        <v>99</v>
      </c>
      <c r="BK622" s="144">
        <f>ROUND(I622*H622,2)</f>
        <v>0</v>
      </c>
      <c r="BL622" s="17" t="s">
        <v>269</v>
      </c>
      <c r="BM622" s="143" t="s">
        <v>2100</v>
      </c>
    </row>
    <row r="623" spans="2:65" s="1" customFormat="1" ht="24.15" customHeight="1">
      <c r="B623" s="32"/>
      <c r="C623" s="132" t="s">
        <v>1483</v>
      </c>
      <c r="D623" s="132" t="s">
        <v>156</v>
      </c>
      <c r="E623" s="133" t="s">
        <v>1543</v>
      </c>
      <c r="F623" s="134" t="s">
        <v>1544</v>
      </c>
      <c r="G623" s="135" t="s">
        <v>788</v>
      </c>
      <c r="H623" s="179"/>
      <c r="I623" s="137"/>
      <c r="J623" s="138">
        <f>ROUND(I623*H623,2)</f>
        <v>0</v>
      </c>
      <c r="K623" s="134" t="s">
        <v>160</v>
      </c>
      <c r="L623" s="32"/>
      <c r="M623" s="139" t="s">
        <v>1</v>
      </c>
      <c r="N623" s="140" t="s">
        <v>43</v>
      </c>
      <c r="P623" s="141">
        <f>O623*H623</f>
        <v>0</v>
      </c>
      <c r="Q623" s="141">
        <v>0</v>
      </c>
      <c r="R623" s="141">
        <f>Q623*H623</f>
        <v>0</v>
      </c>
      <c r="S623" s="141">
        <v>0</v>
      </c>
      <c r="T623" s="142">
        <f>S623*H623</f>
        <v>0</v>
      </c>
      <c r="AR623" s="143" t="s">
        <v>269</v>
      </c>
      <c r="AT623" s="143" t="s">
        <v>156</v>
      </c>
      <c r="AU623" s="143" t="s">
        <v>99</v>
      </c>
      <c r="AY623" s="17" t="s">
        <v>154</v>
      </c>
      <c r="BE623" s="144">
        <f>IF(N623="základní",J623,0)</f>
        <v>0</v>
      </c>
      <c r="BF623" s="144">
        <f>IF(N623="snížená",J623,0)</f>
        <v>0</v>
      </c>
      <c r="BG623" s="144">
        <f>IF(N623="zákl. přenesená",J623,0)</f>
        <v>0</v>
      </c>
      <c r="BH623" s="144">
        <f>IF(N623="sníž. přenesená",J623,0)</f>
        <v>0</v>
      </c>
      <c r="BI623" s="144">
        <f>IF(N623="nulová",J623,0)</f>
        <v>0</v>
      </c>
      <c r="BJ623" s="17" t="s">
        <v>99</v>
      </c>
      <c r="BK623" s="144">
        <f>ROUND(I623*H623,2)</f>
        <v>0</v>
      </c>
      <c r="BL623" s="17" t="s">
        <v>269</v>
      </c>
      <c r="BM623" s="143" t="s">
        <v>2101</v>
      </c>
    </row>
    <row r="624" spans="2:65" s="11" customFormat="1" ht="22.95" customHeight="1">
      <c r="B624" s="120"/>
      <c r="D624" s="121" t="s">
        <v>76</v>
      </c>
      <c r="E624" s="130" t="s">
        <v>1546</v>
      </c>
      <c r="F624" s="130" t="s">
        <v>1547</v>
      </c>
      <c r="I624" s="123"/>
      <c r="J624" s="131">
        <f>BK624</f>
        <v>0</v>
      </c>
      <c r="L624" s="120"/>
      <c r="M624" s="125"/>
      <c r="P624" s="126">
        <f>SUM(P625:P666)</f>
        <v>0</v>
      </c>
      <c r="R624" s="126">
        <f>SUM(R625:R666)</f>
        <v>10.464997089999999</v>
      </c>
      <c r="T624" s="127">
        <f>SUM(T625:T666)</f>
        <v>0</v>
      </c>
      <c r="AR624" s="121" t="s">
        <v>99</v>
      </c>
      <c r="AT624" s="128" t="s">
        <v>76</v>
      </c>
      <c r="AU624" s="128" t="s">
        <v>85</v>
      </c>
      <c r="AY624" s="121" t="s">
        <v>154</v>
      </c>
      <c r="BK624" s="129">
        <f>SUM(BK625:BK666)</f>
        <v>0</v>
      </c>
    </row>
    <row r="625" spans="2:65" s="1" customFormat="1" ht="16.5" customHeight="1">
      <c r="B625" s="32"/>
      <c r="C625" s="132" t="s">
        <v>584</v>
      </c>
      <c r="D625" s="132" t="s">
        <v>156</v>
      </c>
      <c r="E625" s="133" t="s">
        <v>1549</v>
      </c>
      <c r="F625" s="134" t="s">
        <v>1550</v>
      </c>
      <c r="G625" s="135" t="s">
        <v>169</v>
      </c>
      <c r="H625" s="136">
        <v>1115.098</v>
      </c>
      <c r="I625" s="137"/>
      <c r="J625" s="138">
        <f>ROUND(I625*H625,2)</f>
        <v>0</v>
      </c>
      <c r="K625" s="134" t="s">
        <v>160</v>
      </c>
      <c r="L625" s="32"/>
      <c r="M625" s="139" t="s">
        <v>1</v>
      </c>
      <c r="N625" s="140" t="s">
        <v>43</v>
      </c>
      <c r="P625" s="141">
        <f>O625*H625</f>
        <v>0</v>
      </c>
      <c r="Q625" s="141">
        <v>0</v>
      </c>
      <c r="R625" s="141">
        <f>Q625*H625</f>
        <v>0</v>
      </c>
      <c r="S625" s="141">
        <v>0</v>
      </c>
      <c r="T625" s="142">
        <f>S625*H625</f>
        <v>0</v>
      </c>
      <c r="AR625" s="143" t="s">
        <v>269</v>
      </c>
      <c r="AT625" s="143" t="s">
        <v>156</v>
      </c>
      <c r="AU625" s="143" t="s">
        <v>99</v>
      </c>
      <c r="AY625" s="17" t="s">
        <v>154</v>
      </c>
      <c r="BE625" s="144">
        <f>IF(N625="základní",J625,0)</f>
        <v>0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7" t="s">
        <v>99</v>
      </c>
      <c r="BK625" s="144">
        <f>ROUND(I625*H625,2)</f>
        <v>0</v>
      </c>
      <c r="BL625" s="17" t="s">
        <v>269</v>
      </c>
      <c r="BM625" s="143" t="s">
        <v>2102</v>
      </c>
    </row>
    <row r="626" spans="2:65" s="1" customFormat="1" ht="24.15" customHeight="1">
      <c r="B626" s="32"/>
      <c r="C626" s="132" t="s">
        <v>2103</v>
      </c>
      <c r="D626" s="132" t="s">
        <v>156</v>
      </c>
      <c r="E626" s="133" t="s">
        <v>1553</v>
      </c>
      <c r="F626" s="134" t="s">
        <v>1554</v>
      </c>
      <c r="G626" s="135" t="s">
        <v>169</v>
      </c>
      <c r="H626" s="136">
        <v>1519.4780000000001</v>
      </c>
      <c r="I626" s="137"/>
      <c r="J626" s="138">
        <f>ROUND(I626*H626,2)</f>
        <v>0</v>
      </c>
      <c r="K626" s="134" t="s">
        <v>160</v>
      </c>
      <c r="L626" s="32"/>
      <c r="M626" s="139" t="s">
        <v>1</v>
      </c>
      <c r="N626" s="140" t="s">
        <v>43</v>
      </c>
      <c r="P626" s="141">
        <f>O626*H626</f>
        <v>0</v>
      </c>
      <c r="Q626" s="141">
        <v>3.0000000000000001E-5</v>
      </c>
      <c r="R626" s="141">
        <f>Q626*H626</f>
        <v>4.5584340000000001E-2</v>
      </c>
      <c r="S626" s="141">
        <v>0</v>
      </c>
      <c r="T626" s="142">
        <f>S626*H626</f>
        <v>0</v>
      </c>
      <c r="AR626" s="143" t="s">
        <v>269</v>
      </c>
      <c r="AT626" s="143" t="s">
        <v>156</v>
      </c>
      <c r="AU626" s="143" t="s">
        <v>99</v>
      </c>
      <c r="AY626" s="17" t="s">
        <v>154</v>
      </c>
      <c r="BE626" s="144">
        <f>IF(N626="základní",J626,0)</f>
        <v>0</v>
      </c>
      <c r="BF626" s="144">
        <f>IF(N626="snížená",J626,0)</f>
        <v>0</v>
      </c>
      <c r="BG626" s="144">
        <f>IF(N626="zákl. přenesená",J626,0)</f>
        <v>0</v>
      </c>
      <c r="BH626" s="144">
        <f>IF(N626="sníž. přenesená",J626,0)</f>
        <v>0</v>
      </c>
      <c r="BI626" s="144">
        <f>IF(N626="nulová",J626,0)</f>
        <v>0</v>
      </c>
      <c r="BJ626" s="17" t="s">
        <v>99</v>
      </c>
      <c r="BK626" s="144">
        <f>ROUND(I626*H626,2)</f>
        <v>0</v>
      </c>
      <c r="BL626" s="17" t="s">
        <v>269</v>
      </c>
      <c r="BM626" s="143" t="s">
        <v>2104</v>
      </c>
    </row>
    <row r="627" spans="2:65" s="12" customFormat="1">
      <c r="B627" s="145"/>
      <c r="D627" s="146" t="s">
        <v>175</v>
      </c>
      <c r="E627" s="147" t="s">
        <v>1</v>
      </c>
      <c r="F627" s="148" t="s">
        <v>2105</v>
      </c>
      <c r="H627" s="149">
        <v>1127.578</v>
      </c>
      <c r="I627" s="150"/>
      <c r="L627" s="145"/>
      <c r="M627" s="151"/>
      <c r="T627" s="152"/>
      <c r="AT627" s="147" t="s">
        <v>175</v>
      </c>
      <c r="AU627" s="147" t="s">
        <v>99</v>
      </c>
      <c r="AV627" s="12" t="s">
        <v>99</v>
      </c>
      <c r="AW627" s="12" t="s">
        <v>32</v>
      </c>
      <c r="AX627" s="12" t="s">
        <v>77</v>
      </c>
      <c r="AY627" s="147" t="s">
        <v>154</v>
      </c>
    </row>
    <row r="628" spans="2:65" s="12" customFormat="1">
      <c r="B628" s="145"/>
      <c r="D628" s="146" t="s">
        <v>175</v>
      </c>
      <c r="E628" s="147" t="s">
        <v>1</v>
      </c>
      <c r="F628" s="148" t="s">
        <v>2106</v>
      </c>
      <c r="H628" s="149">
        <v>391.9</v>
      </c>
      <c r="I628" s="150"/>
      <c r="L628" s="145"/>
      <c r="M628" s="151"/>
      <c r="T628" s="152"/>
      <c r="AT628" s="147" t="s">
        <v>175</v>
      </c>
      <c r="AU628" s="147" t="s">
        <v>99</v>
      </c>
      <c r="AV628" s="12" t="s">
        <v>99</v>
      </c>
      <c r="AW628" s="12" t="s">
        <v>32</v>
      </c>
      <c r="AX628" s="12" t="s">
        <v>77</v>
      </c>
      <c r="AY628" s="147" t="s">
        <v>154</v>
      </c>
    </row>
    <row r="629" spans="2:65" s="13" customFormat="1">
      <c r="B629" s="153"/>
      <c r="D629" s="146" t="s">
        <v>175</v>
      </c>
      <c r="E629" s="154" t="s">
        <v>1</v>
      </c>
      <c r="F629" s="155" t="s">
        <v>177</v>
      </c>
      <c r="H629" s="156">
        <v>1519.4780000000001</v>
      </c>
      <c r="I629" s="157"/>
      <c r="L629" s="153"/>
      <c r="M629" s="158"/>
      <c r="T629" s="159"/>
      <c r="AT629" s="154" t="s">
        <v>175</v>
      </c>
      <c r="AU629" s="154" t="s">
        <v>99</v>
      </c>
      <c r="AV629" s="13" t="s">
        <v>161</v>
      </c>
      <c r="AW629" s="13" t="s">
        <v>32</v>
      </c>
      <c r="AX629" s="13" t="s">
        <v>85</v>
      </c>
      <c r="AY629" s="154" t="s">
        <v>154</v>
      </c>
    </row>
    <row r="630" spans="2:65" s="1" customFormat="1" ht="24.15" customHeight="1">
      <c r="B630" s="32"/>
      <c r="C630" s="132" t="s">
        <v>1488</v>
      </c>
      <c r="D630" s="132" t="s">
        <v>156</v>
      </c>
      <c r="E630" s="133" t="s">
        <v>1559</v>
      </c>
      <c r="F630" s="134" t="s">
        <v>1560</v>
      </c>
      <c r="G630" s="135" t="s">
        <v>169</v>
      </c>
      <c r="H630" s="136">
        <v>1115.098</v>
      </c>
      <c r="I630" s="137"/>
      <c r="J630" s="138">
        <f>ROUND(I630*H630,2)</f>
        <v>0</v>
      </c>
      <c r="K630" s="134" t="s">
        <v>160</v>
      </c>
      <c r="L630" s="32"/>
      <c r="M630" s="139" t="s">
        <v>1</v>
      </c>
      <c r="N630" s="140" t="s">
        <v>43</v>
      </c>
      <c r="P630" s="141">
        <f>O630*H630</f>
        <v>0</v>
      </c>
      <c r="Q630" s="141">
        <v>4.5500000000000002E-3</v>
      </c>
      <c r="R630" s="141">
        <f>Q630*H630</f>
        <v>5.0736958999999997</v>
      </c>
      <c r="S630" s="141">
        <v>0</v>
      </c>
      <c r="T630" s="142">
        <f>S630*H630</f>
        <v>0</v>
      </c>
      <c r="AR630" s="143" t="s">
        <v>269</v>
      </c>
      <c r="AT630" s="143" t="s">
        <v>156</v>
      </c>
      <c r="AU630" s="143" t="s">
        <v>99</v>
      </c>
      <c r="AY630" s="17" t="s">
        <v>154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7" t="s">
        <v>99</v>
      </c>
      <c r="BK630" s="144">
        <f>ROUND(I630*H630,2)</f>
        <v>0</v>
      </c>
      <c r="BL630" s="17" t="s">
        <v>269</v>
      </c>
      <c r="BM630" s="143" t="s">
        <v>2107</v>
      </c>
    </row>
    <row r="631" spans="2:65" s="1" customFormat="1" ht="37.950000000000003" customHeight="1">
      <c r="B631" s="32"/>
      <c r="C631" s="132" t="s">
        <v>1511</v>
      </c>
      <c r="D631" s="132" t="s">
        <v>156</v>
      </c>
      <c r="E631" s="133" t="s">
        <v>1563</v>
      </c>
      <c r="F631" s="134" t="s">
        <v>1564</v>
      </c>
      <c r="G631" s="135" t="s">
        <v>169</v>
      </c>
      <c r="H631" s="136">
        <v>12.48</v>
      </c>
      <c r="I631" s="137"/>
      <c r="J631" s="138">
        <f>ROUND(I631*H631,2)</f>
        <v>0</v>
      </c>
      <c r="K631" s="134" t="s">
        <v>160</v>
      </c>
      <c r="L631" s="32"/>
      <c r="M631" s="139" t="s">
        <v>1</v>
      </c>
      <c r="N631" s="140" t="s">
        <v>43</v>
      </c>
      <c r="P631" s="141">
        <f>O631*H631</f>
        <v>0</v>
      </c>
      <c r="Q631" s="141">
        <v>4.9500000000000004E-3</v>
      </c>
      <c r="R631" s="141">
        <f>Q631*H631</f>
        <v>6.1776000000000005E-2</v>
      </c>
      <c r="S631" s="141">
        <v>0</v>
      </c>
      <c r="T631" s="142">
        <f>S631*H631</f>
        <v>0</v>
      </c>
      <c r="AR631" s="143" t="s">
        <v>269</v>
      </c>
      <c r="AT631" s="143" t="s">
        <v>156</v>
      </c>
      <c r="AU631" s="143" t="s">
        <v>99</v>
      </c>
      <c r="AY631" s="17" t="s">
        <v>154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7" t="s">
        <v>99</v>
      </c>
      <c r="BK631" s="144">
        <f>ROUND(I631*H631,2)</f>
        <v>0</v>
      </c>
      <c r="BL631" s="17" t="s">
        <v>269</v>
      </c>
      <c r="BM631" s="143" t="s">
        <v>2108</v>
      </c>
    </row>
    <row r="632" spans="2:65" s="1" customFormat="1" ht="16.5" customHeight="1">
      <c r="B632" s="32"/>
      <c r="C632" s="132" t="s">
        <v>1548</v>
      </c>
      <c r="D632" s="132" t="s">
        <v>156</v>
      </c>
      <c r="E632" s="133" t="s">
        <v>1567</v>
      </c>
      <c r="F632" s="134" t="s">
        <v>1568</v>
      </c>
      <c r="G632" s="135" t="s">
        <v>256</v>
      </c>
      <c r="H632" s="136">
        <v>26.4</v>
      </c>
      <c r="I632" s="137"/>
      <c r="J632" s="138">
        <f>ROUND(I632*H632,2)</f>
        <v>0</v>
      </c>
      <c r="K632" s="134" t="s">
        <v>160</v>
      </c>
      <c r="L632" s="32"/>
      <c r="M632" s="139" t="s">
        <v>1</v>
      </c>
      <c r="N632" s="140" t="s">
        <v>43</v>
      </c>
      <c r="P632" s="141">
        <f>O632*H632</f>
        <v>0</v>
      </c>
      <c r="Q632" s="141">
        <v>1.1999999999999999E-3</v>
      </c>
      <c r="R632" s="141">
        <f>Q632*H632</f>
        <v>3.1679999999999993E-2</v>
      </c>
      <c r="S632" s="141">
        <v>0</v>
      </c>
      <c r="T632" s="142">
        <f>S632*H632</f>
        <v>0</v>
      </c>
      <c r="AR632" s="143" t="s">
        <v>269</v>
      </c>
      <c r="AT632" s="143" t="s">
        <v>156</v>
      </c>
      <c r="AU632" s="143" t="s">
        <v>99</v>
      </c>
      <c r="AY632" s="17" t="s">
        <v>154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7" t="s">
        <v>99</v>
      </c>
      <c r="BK632" s="144">
        <f>ROUND(I632*H632,2)</f>
        <v>0</v>
      </c>
      <c r="BL632" s="17" t="s">
        <v>269</v>
      </c>
      <c r="BM632" s="143" t="s">
        <v>2109</v>
      </c>
    </row>
    <row r="633" spans="2:65" s="1" customFormat="1" ht="24.15" customHeight="1">
      <c r="B633" s="32"/>
      <c r="C633" s="132" t="s">
        <v>1493</v>
      </c>
      <c r="D633" s="132" t="s">
        <v>156</v>
      </c>
      <c r="E633" s="133" t="s">
        <v>1571</v>
      </c>
      <c r="F633" s="134" t="s">
        <v>1572</v>
      </c>
      <c r="G633" s="135" t="s">
        <v>256</v>
      </c>
      <c r="H633" s="136">
        <v>792.40800000000002</v>
      </c>
      <c r="I633" s="137"/>
      <c r="J633" s="138">
        <f>ROUND(I633*H633,2)</f>
        <v>0</v>
      </c>
      <c r="K633" s="134" t="s">
        <v>160</v>
      </c>
      <c r="L633" s="32"/>
      <c r="M633" s="139" t="s">
        <v>1</v>
      </c>
      <c r="N633" s="140" t="s">
        <v>43</v>
      </c>
      <c r="P633" s="141">
        <f>O633*H633</f>
        <v>0</v>
      </c>
      <c r="Q633" s="141">
        <v>2.0000000000000002E-5</v>
      </c>
      <c r="R633" s="141">
        <f>Q633*H633</f>
        <v>1.584816E-2</v>
      </c>
      <c r="S633" s="141">
        <v>0</v>
      </c>
      <c r="T633" s="142">
        <f>S633*H633</f>
        <v>0</v>
      </c>
      <c r="AR633" s="143" t="s">
        <v>269</v>
      </c>
      <c r="AT633" s="143" t="s">
        <v>156</v>
      </c>
      <c r="AU633" s="143" t="s">
        <v>99</v>
      </c>
      <c r="AY633" s="17" t="s">
        <v>154</v>
      </c>
      <c r="BE633" s="144">
        <f>IF(N633="základní",J633,0)</f>
        <v>0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7" t="s">
        <v>99</v>
      </c>
      <c r="BK633" s="144">
        <f>ROUND(I633*H633,2)</f>
        <v>0</v>
      </c>
      <c r="BL633" s="17" t="s">
        <v>269</v>
      </c>
      <c r="BM633" s="143" t="s">
        <v>2110</v>
      </c>
    </row>
    <row r="634" spans="2:65" s="1" customFormat="1" ht="24.15" customHeight="1">
      <c r="B634" s="32"/>
      <c r="C634" s="132" t="s">
        <v>1503</v>
      </c>
      <c r="D634" s="132" t="s">
        <v>156</v>
      </c>
      <c r="E634" s="133" t="s">
        <v>1575</v>
      </c>
      <c r="F634" s="134" t="s">
        <v>2111</v>
      </c>
      <c r="G634" s="135" t="s">
        <v>169</v>
      </c>
      <c r="H634" s="136">
        <v>80.408000000000001</v>
      </c>
      <c r="I634" s="137"/>
      <c r="J634" s="138">
        <f>ROUND(I634*H634,2)</f>
        <v>0</v>
      </c>
      <c r="K634" s="134" t="s">
        <v>1</v>
      </c>
      <c r="L634" s="32"/>
      <c r="M634" s="139" t="s">
        <v>1</v>
      </c>
      <c r="N634" s="140" t="s">
        <v>43</v>
      </c>
      <c r="P634" s="141">
        <f>O634*H634</f>
        <v>0</v>
      </c>
      <c r="Q634" s="141">
        <v>2.9999999999999997E-4</v>
      </c>
      <c r="R634" s="141">
        <f>Q634*H634</f>
        <v>2.4122399999999999E-2</v>
      </c>
      <c r="S634" s="141">
        <v>0</v>
      </c>
      <c r="T634" s="142">
        <f>S634*H634</f>
        <v>0</v>
      </c>
      <c r="AR634" s="143" t="s">
        <v>269</v>
      </c>
      <c r="AT634" s="143" t="s">
        <v>156</v>
      </c>
      <c r="AU634" s="143" t="s">
        <v>99</v>
      </c>
      <c r="AY634" s="17" t="s">
        <v>154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7" t="s">
        <v>99</v>
      </c>
      <c r="BK634" s="144">
        <f>ROUND(I634*H634,2)</f>
        <v>0</v>
      </c>
      <c r="BL634" s="17" t="s">
        <v>269</v>
      </c>
      <c r="BM634" s="143" t="s">
        <v>2112</v>
      </c>
    </row>
    <row r="635" spans="2:65" s="12" customFormat="1">
      <c r="B635" s="145"/>
      <c r="D635" s="146" t="s">
        <v>175</v>
      </c>
      <c r="E635" s="147" t="s">
        <v>1</v>
      </c>
      <c r="F635" s="148" t="s">
        <v>2113</v>
      </c>
      <c r="H635" s="149">
        <v>58.65</v>
      </c>
      <c r="I635" s="150"/>
      <c r="L635" s="145"/>
      <c r="M635" s="151"/>
      <c r="T635" s="152"/>
      <c r="AT635" s="147" t="s">
        <v>175</v>
      </c>
      <c r="AU635" s="147" t="s">
        <v>99</v>
      </c>
      <c r="AV635" s="12" t="s">
        <v>99</v>
      </c>
      <c r="AW635" s="12" t="s">
        <v>32</v>
      </c>
      <c r="AX635" s="12" t="s">
        <v>77</v>
      </c>
      <c r="AY635" s="147" t="s">
        <v>154</v>
      </c>
    </row>
    <row r="636" spans="2:65" s="12" customFormat="1">
      <c r="B636" s="145"/>
      <c r="D636" s="146" t="s">
        <v>175</v>
      </c>
      <c r="E636" s="147" t="s">
        <v>1</v>
      </c>
      <c r="F636" s="148" t="s">
        <v>2114</v>
      </c>
      <c r="H636" s="149">
        <v>21.757999999999999</v>
      </c>
      <c r="I636" s="150"/>
      <c r="L636" s="145"/>
      <c r="M636" s="151"/>
      <c r="T636" s="152"/>
      <c r="AT636" s="147" t="s">
        <v>175</v>
      </c>
      <c r="AU636" s="147" t="s">
        <v>99</v>
      </c>
      <c r="AV636" s="12" t="s">
        <v>99</v>
      </c>
      <c r="AW636" s="12" t="s">
        <v>32</v>
      </c>
      <c r="AX636" s="12" t="s">
        <v>77</v>
      </c>
      <c r="AY636" s="147" t="s">
        <v>154</v>
      </c>
    </row>
    <row r="637" spans="2:65" s="13" customFormat="1">
      <c r="B637" s="153"/>
      <c r="D637" s="146" t="s">
        <v>175</v>
      </c>
      <c r="E637" s="154" t="s">
        <v>1</v>
      </c>
      <c r="F637" s="155" t="s">
        <v>177</v>
      </c>
      <c r="H637" s="156">
        <v>80.408000000000001</v>
      </c>
      <c r="I637" s="157"/>
      <c r="L637" s="153"/>
      <c r="M637" s="158"/>
      <c r="T637" s="159"/>
      <c r="AT637" s="154" t="s">
        <v>175</v>
      </c>
      <c r="AU637" s="154" t="s">
        <v>99</v>
      </c>
      <c r="AV637" s="13" t="s">
        <v>161</v>
      </c>
      <c r="AW637" s="13" t="s">
        <v>32</v>
      </c>
      <c r="AX637" s="13" t="s">
        <v>85</v>
      </c>
      <c r="AY637" s="154" t="s">
        <v>154</v>
      </c>
    </row>
    <row r="638" spans="2:65" s="1" customFormat="1" ht="37.950000000000003" customHeight="1">
      <c r="B638" s="32"/>
      <c r="C638" s="160" t="s">
        <v>1507</v>
      </c>
      <c r="D638" s="160" t="s">
        <v>270</v>
      </c>
      <c r="E638" s="161" t="s">
        <v>1582</v>
      </c>
      <c r="F638" s="162" t="s">
        <v>1583</v>
      </c>
      <c r="G638" s="163" t="s">
        <v>169</v>
      </c>
      <c r="H638" s="164">
        <v>88.448999999999998</v>
      </c>
      <c r="I638" s="165"/>
      <c r="J638" s="166">
        <f>ROUND(I638*H638,2)</f>
        <v>0</v>
      </c>
      <c r="K638" s="162" t="s">
        <v>160</v>
      </c>
      <c r="L638" s="167"/>
      <c r="M638" s="168" t="s">
        <v>1</v>
      </c>
      <c r="N638" s="169" t="s">
        <v>43</v>
      </c>
      <c r="P638" s="141">
        <f>O638*H638</f>
        <v>0</v>
      </c>
      <c r="Q638" s="141">
        <v>2.4599999999999999E-3</v>
      </c>
      <c r="R638" s="141">
        <f>Q638*H638</f>
        <v>0.21758453999999999</v>
      </c>
      <c r="S638" s="141">
        <v>0</v>
      </c>
      <c r="T638" s="142">
        <f>S638*H638</f>
        <v>0</v>
      </c>
      <c r="AR638" s="143" t="s">
        <v>355</v>
      </c>
      <c r="AT638" s="143" t="s">
        <v>270</v>
      </c>
      <c r="AU638" s="143" t="s">
        <v>99</v>
      </c>
      <c r="AY638" s="17" t="s">
        <v>154</v>
      </c>
      <c r="BE638" s="144">
        <f>IF(N638="základní",J638,0)</f>
        <v>0</v>
      </c>
      <c r="BF638" s="144">
        <f>IF(N638="snížená",J638,0)</f>
        <v>0</v>
      </c>
      <c r="BG638" s="144">
        <f>IF(N638="zákl. přenesená",J638,0)</f>
        <v>0</v>
      </c>
      <c r="BH638" s="144">
        <f>IF(N638="sníž. přenesená",J638,0)</f>
        <v>0</v>
      </c>
      <c r="BI638" s="144">
        <f>IF(N638="nulová",J638,0)</f>
        <v>0</v>
      </c>
      <c r="BJ638" s="17" t="s">
        <v>99</v>
      </c>
      <c r="BK638" s="144">
        <f>ROUND(I638*H638,2)</f>
        <v>0</v>
      </c>
      <c r="BL638" s="17" t="s">
        <v>269</v>
      </c>
      <c r="BM638" s="143" t="s">
        <v>2115</v>
      </c>
    </row>
    <row r="639" spans="2:65" s="14" customFormat="1">
      <c r="B639" s="173"/>
      <c r="D639" s="146" t="s">
        <v>175</v>
      </c>
      <c r="E639" s="174" t="s">
        <v>1</v>
      </c>
      <c r="F639" s="175" t="s">
        <v>1578</v>
      </c>
      <c r="H639" s="174" t="s">
        <v>1</v>
      </c>
      <c r="I639" s="176"/>
      <c r="L639" s="173"/>
      <c r="M639" s="177"/>
      <c r="T639" s="178"/>
      <c r="AT639" s="174" t="s">
        <v>175</v>
      </c>
      <c r="AU639" s="174" t="s">
        <v>99</v>
      </c>
      <c r="AV639" s="14" t="s">
        <v>85</v>
      </c>
      <c r="AW639" s="14" t="s">
        <v>32</v>
      </c>
      <c r="AX639" s="14" t="s">
        <v>77</v>
      </c>
      <c r="AY639" s="174" t="s">
        <v>154</v>
      </c>
    </row>
    <row r="640" spans="2:65" s="12" customFormat="1">
      <c r="B640" s="145"/>
      <c r="D640" s="146" t="s">
        <v>175</v>
      </c>
      <c r="E640" s="147" t="s">
        <v>1</v>
      </c>
      <c r="F640" s="148" t="s">
        <v>2116</v>
      </c>
      <c r="H640" s="149">
        <v>88.448999999999998</v>
      </c>
      <c r="I640" s="150"/>
      <c r="L640" s="145"/>
      <c r="M640" s="151"/>
      <c r="T640" s="152"/>
      <c r="AT640" s="147" t="s">
        <v>175</v>
      </c>
      <c r="AU640" s="147" t="s">
        <v>99</v>
      </c>
      <c r="AV640" s="12" t="s">
        <v>99</v>
      </c>
      <c r="AW640" s="12" t="s">
        <v>32</v>
      </c>
      <c r="AX640" s="12" t="s">
        <v>85</v>
      </c>
      <c r="AY640" s="147" t="s">
        <v>154</v>
      </c>
    </row>
    <row r="641" spans="2:65" s="1" customFormat="1" ht="24.15" customHeight="1">
      <c r="B641" s="32"/>
      <c r="C641" s="132" t="s">
        <v>1515</v>
      </c>
      <c r="D641" s="132" t="s">
        <v>156</v>
      </c>
      <c r="E641" s="133" t="s">
        <v>1575</v>
      </c>
      <c r="F641" s="134" t="s">
        <v>2111</v>
      </c>
      <c r="G641" s="135" t="s">
        <v>169</v>
      </c>
      <c r="H641" s="136">
        <v>1034.69</v>
      </c>
      <c r="I641" s="137"/>
      <c r="J641" s="138">
        <f>ROUND(I641*H641,2)</f>
        <v>0</v>
      </c>
      <c r="K641" s="134" t="s">
        <v>1</v>
      </c>
      <c r="L641" s="32"/>
      <c r="M641" s="139" t="s">
        <v>1</v>
      </c>
      <c r="N641" s="140" t="s">
        <v>43</v>
      </c>
      <c r="P641" s="141">
        <f>O641*H641</f>
        <v>0</v>
      </c>
      <c r="Q641" s="141">
        <v>2.9999999999999997E-4</v>
      </c>
      <c r="R641" s="141">
        <f>Q641*H641</f>
        <v>0.31040699999999999</v>
      </c>
      <c r="S641" s="141">
        <v>0</v>
      </c>
      <c r="T641" s="142">
        <f>S641*H641</f>
        <v>0</v>
      </c>
      <c r="AR641" s="143" t="s">
        <v>269</v>
      </c>
      <c r="AT641" s="143" t="s">
        <v>156</v>
      </c>
      <c r="AU641" s="143" t="s">
        <v>99</v>
      </c>
      <c r="AY641" s="17" t="s">
        <v>154</v>
      </c>
      <c r="BE641" s="144">
        <f>IF(N641="základní",J641,0)</f>
        <v>0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7" t="s">
        <v>99</v>
      </c>
      <c r="BK641" s="144">
        <f>ROUND(I641*H641,2)</f>
        <v>0</v>
      </c>
      <c r="BL641" s="17" t="s">
        <v>269</v>
      </c>
      <c r="BM641" s="143" t="s">
        <v>2117</v>
      </c>
    </row>
    <row r="642" spans="2:65" s="14" customFormat="1">
      <c r="B642" s="173"/>
      <c r="D642" s="146" t="s">
        <v>175</v>
      </c>
      <c r="E642" s="174" t="s">
        <v>1</v>
      </c>
      <c r="F642" s="175" t="s">
        <v>1578</v>
      </c>
      <c r="H642" s="174" t="s">
        <v>1</v>
      </c>
      <c r="I642" s="176"/>
      <c r="L642" s="173"/>
      <c r="M642" s="177"/>
      <c r="T642" s="178"/>
      <c r="AT642" s="174" t="s">
        <v>175</v>
      </c>
      <c r="AU642" s="174" t="s">
        <v>99</v>
      </c>
      <c r="AV642" s="14" t="s">
        <v>85</v>
      </c>
      <c r="AW642" s="14" t="s">
        <v>32</v>
      </c>
      <c r="AX642" s="14" t="s">
        <v>77</v>
      </c>
      <c r="AY642" s="174" t="s">
        <v>154</v>
      </c>
    </row>
    <row r="643" spans="2:65" s="12" customFormat="1">
      <c r="B643" s="145"/>
      <c r="D643" s="146" t="s">
        <v>175</v>
      </c>
      <c r="E643" s="147" t="s">
        <v>1</v>
      </c>
      <c r="F643" s="148" t="s">
        <v>2118</v>
      </c>
      <c r="H643" s="149">
        <v>1115.098</v>
      </c>
      <c r="I643" s="150"/>
      <c r="L643" s="145"/>
      <c r="M643" s="151"/>
      <c r="T643" s="152"/>
      <c r="AT643" s="147" t="s">
        <v>175</v>
      </c>
      <c r="AU643" s="147" t="s">
        <v>99</v>
      </c>
      <c r="AV643" s="12" t="s">
        <v>99</v>
      </c>
      <c r="AW643" s="12" t="s">
        <v>32</v>
      </c>
      <c r="AX643" s="12" t="s">
        <v>77</v>
      </c>
      <c r="AY643" s="147" t="s">
        <v>154</v>
      </c>
    </row>
    <row r="644" spans="2:65" s="12" customFormat="1">
      <c r="B644" s="145"/>
      <c r="D644" s="146" t="s">
        <v>175</v>
      </c>
      <c r="E644" s="147" t="s">
        <v>1</v>
      </c>
      <c r="F644" s="148" t="s">
        <v>2119</v>
      </c>
      <c r="H644" s="149">
        <v>-80.408000000000001</v>
      </c>
      <c r="I644" s="150"/>
      <c r="L644" s="145"/>
      <c r="M644" s="151"/>
      <c r="T644" s="152"/>
      <c r="AT644" s="147" t="s">
        <v>175</v>
      </c>
      <c r="AU644" s="147" t="s">
        <v>99</v>
      </c>
      <c r="AV644" s="12" t="s">
        <v>99</v>
      </c>
      <c r="AW644" s="12" t="s">
        <v>32</v>
      </c>
      <c r="AX644" s="12" t="s">
        <v>77</v>
      </c>
      <c r="AY644" s="147" t="s">
        <v>154</v>
      </c>
    </row>
    <row r="645" spans="2:65" s="13" customFormat="1">
      <c r="B645" s="153"/>
      <c r="D645" s="146" t="s">
        <v>175</v>
      </c>
      <c r="E645" s="154" t="s">
        <v>1</v>
      </c>
      <c r="F645" s="155" t="s">
        <v>177</v>
      </c>
      <c r="H645" s="156">
        <v>1034.69</v>
      </c>
      <c r="I645" s="157"/>
      <c r="L645" s="153"/>
      <c r="M645" s="158"/>
      <c r="T645" s="159"/>
      <c r="AT645" s="154" t="s">
        <v>175</v>
      </c>
      <c r="AU645" s="154" t="s">
        <v>99</v>
      </c>
      <c r="AV645" s="13" t="s">
        <v>161</v>
      </c>
      <c r="AW645" s="13" t="s">
        <v>32</v>
      </c>
      <c r="AX645" s="13" t="s">
        <v>85</v>
      </c>
      <c r="AY645" s="154" t="s">
        <v>154</v>
      </c>
    </row>
    <row r="646" spans="2:65" s="1" customFormat="1" ht="44.25" customHeight="1">
      <c r="B646" s="32"/>
      <c r="C646" s="160" t="s">
        <v>1520</v>
      </c>
      <c r="D646" s="160" t="s">
        <v>270</v>
      </c>
      <c r="E646" s="161" t="s">
        <v>1591</v>
      </c>
      <c r="F646" s="162" t="s">
        <v>1592</v>
      </c>
      <c r="G646" s="163" t="s">
        <v>169</v>
      </c>
      <c r="H646" s="164">
        <v>1138.1590000000001</v>
      </c>
      <c r="I646" s="165"/>
      <c r="J646" s="166">
        <f>ROUND(I646*H646,2)</f>
        <v>0</v>
      </c>
      <c r="K646" s="162" t="s">
        <v>160</v>
      </c>
      <c r="L646" s="167"/>
      <c r="M646" s="168" t="s">
        <v>1</v>
      </c>
      <c r="N646" s="169" t="s">
        <v>43</v>
      </c>
      <c r="P646" s="141">
        <f>O646*H646</f>
        <v>0</v>
      </c>
      <c r="Q646" s="141">
        <v>2.8300000000000001E-3</v>
      </c>
      <c r="R646" s="141">
        <f>Q646*H646</f>
        <v>3.2209899700000002</v>
      </c>
      <c r="S646" s="141">
        <v>0</v>
      </c>
      <c r="T646" s="142">
        <f>S646*H646</f>
        <v>0</v>
      </c>
      <c r="AR646" s="143" t="s">
        <v>355</v>
      </c>
      <c r="AT646" s="143" t="s">
        <v>270</v>
      </c>
      <c r="AU646" s="143" t="s">
        <v>99</v>
      </c>
      <c r="AY646" s="17" t="s">
        <v>154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7" t="s">
        <v>99</v>
      </c>
      <c r="BK646" s="144">
        <f>ROUND(I646*H646,2)</f>
        <v>0</v>
      </c>
      <c r="BL646" s="17" t="s">
        <v>269</v>
      </c>
      <c r="BM646" s="143" t="s">
        <v>2120</v>
      </c>
    </row>
    <row r="647" spans="2:65" s="14" customFormat="1">
      <c r="B647" s="173"/>
      <c r="D647" s="146" t="s">
        <v>175</v>
      </c>
      <c r="E647" s="174" t="s">
        <v>1</v>
      </c>
      <c r="F647" s="175" t="s">
        <v>1578</v>
      </c>
      <c r="H647" s="174" t="s">
        <v>1</v>
      </c>
      <c r="I647" s="176"/>
      <c r="L647" s="173"/>
      <c r="M647" s="177"/>
      <c r="T647" s="178"/>
      <c r="AT647" s="174" t="s">
        <v>175</v>
      </c>
      <c r="AU647" s="174" t="s">
        <v>99</v>
      </c>
      <c r="AV647" s="14" t="s">
        <v>85</v>
      </c>
      <c r="AW647" s="14" t="s">
        <v>32</v>
      </c>
      <c r="AX647" s="14" t="s">
        <v>77</v>
      </c>
      <c r="AY647" s="174" t="s">
        <v>154</v>
      </c>
    </row>
    <row r="648" spans="2:65" s="12" customFormat="1">
      <c r="B648" s="145"/>
      <c r="D648" s="146" t="s">
        <v>175</v>
      </c>
      <c r="E648" s="147" t="s">
        <v>1</v>
      </c>
      <c r="F648" s="148" t="s">
        <v>2121</v>
      </c>
      <c r="H648" s="149">
        <v>1138.1590000000001</v>
      </c>
      <c r="I648" s="150"/>
      <c r="L648" s="145"/>
      <c r="M648" s="151"/>
      <c r="T648" s="152"/>
      <c r="AT648" s="147" t="s">
        <v>175</v>
      </c>
      <c r="AU648" s="147" t="s">
        <v>99</v>
      </c>
      <c r="AV648" s="12" t="s">
        <v>99</v>
      </c>
      <c r="AW648" s="12" t="s">
        <v>32</v>
      </c>
      <c r="AX648" s="12" t="s">
        <v>85</v>
      </c>
      <c r="AY648" s="147" t="s">
        <v>154</v>
      </c>
    </row>
    <row r="649" spans="2:65" s="1" customFormat="1" ht="21.75" customHeight="1">
      <c r="B649" s="32"/>
      <c r="C649" s="132" t="s">
        <v>1606</v>
      </c>
      <c r="D649" s="132" t="s">
        <v>156</v>
      </c>
      <c r="E649" s="133" t="s">
        <v>1596</v>
      </c>
      <c r="F649" s="134" t="s">
        <v>1597</v>
      </c>
      <c r="G649" s="135" t="s">
        <v>256</v>
      </c>
      <c r="H649" s="136">
        <v>24</v>
      </c>
      <c r="I649" s="137"/>
      <c r="J649" s="138">
        <f>ROUND(I649*H649,2)</f>
        <v>0</v>
      </c>
      <c r="K649" s="134" t="s">
        <v>160</v>
      </c>
      <c r="L649" s="32"/>
      <c r="M649" s="139" t="s">
        <v>1</v>
      </c>
      <c r="N649" s="140" t="s">
        <v>43</v>
      </c>
      <c r="P649" s="141">
        <f>O649*H649</f>
        <v>0</v>
      </c>
      <c r="Q649" s="141">
        <v>1.2E-4</v>
      </c>
      <c r="R649" s="141">
        <f>Q649*H649</f>
        <v>2.8800000000000002E-3</v>
      </c>
      <c r="S649" s="141">
        <v>0</v>
      </c>
      <c r="T649" s="142">
        <f>S649*H649</f>
        <v>0</v>
      </c>
      <c r="AR649" s="143" t="s">
        <v>269</v>
      </c>
      <c r="AT649" s="143" t="s">
        <v>156</v>
      </c>
      <c r="AU649" s="143" t="s">
        <v>99</v>
      </c>
      <c r="AY649" s="17" t="s">
        <v>154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7" t="s">
        <v>99</v>
      </c>
      <c r="BK649" s="144">
        <f>ROUND(I649*H649,2)</f>
        <v>0</v>
      </c>
      <c r="BL649" s="17" t="s">
        <v>269</v>
      </c>
      <c r="BM649" s="143" t="s">
        <v>2122</v>
      </c>
    </row>
    <row r="650" spans="2:65" s="1" customFormat="1" ht="21.75" customHeight="1">
      <c r="B650" s="32"/>
      <c r="C650" s="132" t="s">
        <v>1611</v>
      </c>
      <c r="D650" s="132" t="s">
        <v>156</v>
      </c>
      <c r="E650" s="133" t="s">
        <v>1600</v>
      </c>
      <c r="F650" s="134" t="s">
        <v>1601</v>
      </c>
      <c r="G650" s="135" t="s">
        <v>256</v>
      </c>
      <c r="H650" s="136">
        <v>26.4</v>
      </c>
      <c r="I650" s="137"/>
      <c r="J650" s="138">
        <f>ROUND(I650*H650,2)</f>
        <v>0</v>
      </c>
      <c r="K650" s="134" t="s">
        <v>160</v>
      </c>
      <c r="L650" s="32"/>
      <c r="M650" s="139" t="s">
        <v>1</v>
      </c>
      <c r="N650" s="140" t="s">
        <v>43</v>
      </c>
      <c r="P650" s="141">
        <f>O650*H650</f>
        <v>0</v>
      </c>
      <c r="Q650" s="141">
        <v>8.0000000000000007E-5</v>
      </c>
      <c r="R650" s="141">
        <f>Q650*H650</f>
        <v>2.1120000000000002E-3</v>
      </c>
      <c r="S650" s="141">
        <v>0</v>
      </c>
      <c r="T650" s="142">
        <f>S650*H650</f>
        <v>0</v>
      </c>
      <c r="AR650" s="143" t="s">
        <v>269</v>
      </c>
      <c r="AT650" s="143" t="s">
        <v>156</v>
      </c>
      <c r="AU650" s="143" t="s">
        <v>99</v>
      </c>
      <c r="AY650" s="17" t="s">
        <v>154</v>
      </c>
      <c r="BE650" s="144">
        <f>IF(N650="základní",J650,0)</f>
        <v>0</v>
      </c>
      <c r="BF650" s="144">
        <f>IF(N650="snížená",J650,0)</f>
        <v>0</v>
      </c>
      <c r="BG650" s="144">
        <f>IF(N650="zákl. přenesená",J650,0)</f>
        <v>0</v>
      </c>
      <c r="BH650" s="144">
        <f>IF(N650="sníž. přenesená",J650,0)</f>
        <v>0</v>
      </c>
      <c r="BI650" s="144">
        <f>IF(N650="nulová",J650,0)</f>
        <v>0</v>
      </c>
      <c r="BJ650" s="17" t="s">
        <v>99</v>
      </c>
      <c r="BK650" s="144">
        <f>ROUND(I650*H650,2)</f>
        <v>0</v>
      </c>
      <c r="BL650" s="17" t="s">
        <v>269</v>
      </c>
      <c r="BM650" s="143" t="s">
        <v>2123</v>
      </c>
    </row>
    <row r="651" spans="2:65" s="1" customFormat="1" ht="44.25" customHeight="1">
      <c r="B651" s="32"/>
      <c r="C651" s="160" t="s">
        <v>1452</v>
      </c>
      <c r="D651" s="160" t="s">
        <v>270</v>
      </c>
      <c r="E651" s="161" t="s">
        <v>1591</v>
      </c>
      <c r="F651" s="162" t="s">
        <v>1592</v>
      </c>
      <c r="G651" s="163" t="s">
        <v>169</v>
      </c>
      <c r="H651" s="164">
        <v>14.976000000000001</v>
      </c>
      <c r="I651" s="165"/>
      <c r="J651" s="166">
        <f>ROUND(I651*H651,2)</f>
        <v>0</v>
      </c>
      <c r="K651" s="162" t="s">
        <v>160</v>
      </c>
      <c r="L651" s="167"/>
      <c r="M651" s="168" t="s">
        <v>1</v>
      </c>
      <c r="N651" s="169" t="s">
        <v>43</v>
      </c>
      <c r="P651" s="141">
        <f>O651*H651</f>
        <v>0</v>
      </c>
      <c r="Q651" s="141">
        <v>2.8300000000000001E-3</v>
      </c>
      <c r="R651" s="141">
        <f>Q651*H651</f>
        <v>4.2382080000000003E-2</v>
      </c>
      <c r="S651" s="141">
        <v>0</v>
      </c>
      <c r="T651" s="142">
        <f>S651*H651</f>
        <v>0</v>
      </c>
      <c r="AR651" s="143" t="s">
        <v>355</v>
      </c>
      <c r="AT651" s="143" t="s">
        <v>270</v>
      </c>
      <c r="AU651" s="143" t="s">
        <v>99</v>
      </c>
      <c r="AY651" s="17" t="s">
        <v>154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7" t="s">
        <v>99</v>
      </c>
      <c r="BK651" s="144">
        <f>ROUND(I651*H651,2)</f>
        <v>0</v>
      </c>
      <c r="BL651" s="17" t="s">
        <v>269</v>
      </c>
      <c r="BM651" s="143" t="s">
        <v>2124</v>
      </c>
    </row>
    <row r="652" spans="2:65" s="12" customFormat="1">
      <c r="B652" s="145"/>
      <c r="D652" s="146" t="s">
        <v>175</v>
      </c>
      <c r="F652" s="148" t="s">
        <v>1605</v>
      </c>
      <c r="H652" s="149">
        <v>14.976000000000001</v>
      </c>
      <c r="I652" s="150"/>
      <c r="L652" s="145"/>
      <c r="M652" s="151"/>
      <c r="T652" s="152"/>
      <c r="AT652" s="147" t="s">
        <v>175</v>
      </c>
      <c r="AU652" s="147" t="s">
        <v>99</v>
      </c>
      <c r="AV652" s="12" t="s">
        <v>99</v>
      </c>
      <c r="AW652" s="12" t="s">
        <v>4</v>
      </c>
      <c r="AX652" s="12" t="s">
        <v>85</v>
      </c>
      <c r="AY652" s="147" t="s">
        <v>154</v>
      </c>
    </row>
    <row r="653" spans="2:65" s="1" customFormat="1" ht="16.5" customHeight="1">
      <c r="B653" s="32"/>
      <c r="C653" s="132" t="s">
        <v>874</v>
      </c>
      <c r="D653" s="132" t="s">
        <v>156</v>
      </c>
      <c r="E653" s="133" t="s">
        <v>1617</v>
      </c>
      <c r="F653" s="134" t="s">
        <v>1618</v>
      </c>
      <c r="G653" s="135" t="s">
        <v>169</v>
      </c>
      <c r="H653" s="136">
        <v>136.42500000000001</v>
      </c>
      <c r="I653" s="137"/>
      <c r="J653" s="138">
        <f>ROUND(I653*H653,2)</f>
        <v>0</v>
      </c>
      <c r="K653" s="134" t="s">
        <v>160</v>
      </c>
      <c r="L653" s="32"/>
      <c r="M653" s="139" t="s">
        <v>1</v>
      </c>
      <c r="N653" s="140" t="s">
        <v>43</v>
      </c>
      <c r="P653" s="141">
        <f>O653*H653</f>
        <v>0</v>
      </c>
      <c r="Q653" s="141">
        <v>5.0000000000000001E-4</v>
      </c>
      <c r="R653" s="141">
        <f>Q653*H653</f>
        <v>6.8212500000000009E-2</v>
      </c>
      <c r="S653" s="141">
        <v>0</v>
      </c>
      <c r="T653" s="142">
        <f>S653*H653</f>
        <v>0</v>
      </c>
      <c r="AR653" s="143" t="s">
        <v>269</v>
      </c>
      <c r="AT653" s="143" t="s">
        <v>156</v>
      </c>
      <c r="AU653" s="143" t="s">
        <v>99</v>
      </c>
      <c r="AY653" s="17" t="s">
        <v>154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99</v>
      </c>
      <c r="BK653" s="144">
        <f>ROUND(I653*H653,2)</f>
        <v>0</v>
      </c>
      <c r="BL653" s="17" t="s">
        <v>269</v>
      </c>
      <c r="BM653" s="143" t="s">
        <v>2125</v>
      </c>
    </row>
    <row r="654" spans="2:65" s="12" customFormat="1" ht="20.399999999999999">
      <c r="B654" s="145"/>
      <c r="D654" s="146" t="s">
        <v>175</v>
      </c>
      <c r="E654" s="147" t="s">
        <v>1</v>
      </c>
      <c r="F654" s="148" t="s">
        <v>2126</v>
      </c>
      <c r="H654" s="149">
        <v>67.650000000000006</v>
      </c>
      <c r="I654" s="150"/>
      <c r="L654" s="145"/>
      <c r="M654" s="151"/>
      <c r="T654" s="152"/>
      <c r="AT654" s="147" t="s">
        <v>175</v>
      </c>
      <c r="AU654" s="147" t="s">
        <v>99</v>
      </c>
      <c r="AV654" s="12" t="s">
        <v>99</v>
      </c>
      <c r="AW654" s="12" t="s">
        <v>32</v>
      </c>
      <c r="AX654" s="12" t="s">
        <v>77</v>
      </c>
      <c r="AY654" s="147" t="s">
        <v>154</v>
      </c>
    </row>
    <row r="655" spans="2:65" s="15" customFormat="1">
      <c r="B655" s="180"/>
      <c r="D655" s="146" t="s">
        <v>175</v>
      </c>
      <c r="E655" s="181" t="s">
        <v>1</v>
      </c>
      <c r="F655" s="182" t="s">
        <v>1424</v>
      </c>
      <c r="H655" s="183">
        <v>67.650000000000006</v>
      </c>
      <c r="I655" s="184"/>
      <c r="L655" s="180"/>
      <c r="M655" s="185"/>
      <c r="T655" s="186"/>
      <c r="AT655" s="181" t="s">
        <v>175</v>
      </c>
      <c r="AU655" s="181" t="s">
        <v>99</v>
      </c>
      <c r="AV655" s="15" t="s">
        <v>166</v>
      </c>
      <c r="AW655" s="15" t="s">
        <v>32</v>
      </c>
      <c r="AX655" s="15" t="s">
        <v>77</v>
      </c>
      <c r="AY655" s="181" t="s">
        <v>154</v>
      </c>
    </row>
    <row r="656" spans="2:65" s="12" customFormat="1">
      <c r="B656" s="145"/>
      <c r="D656" s="146" t="s">
        <v>175</v>
      </c>
      <c r="E656" s="147" t="s">
        <v>1</v>
      </c>
      <c r="F656" s="148" t="s">
        <v>2127</v>
      </c>
      <c r="H656" s="149">
        <v>8.0250000000000004</v>
      </c>
      <c r="I656" s="150"/>
      <c r="L656" s="145"/>
      <c r="M656" s="151"/>
      <c r="T656" s="152"/>
      <c r="AT656" s="147" t="s">
        <v>175</v>
      </c>
      <c r="AU656" s="147" t="s">
        <v>99</v>
      </c>
      <c r="AV656" s="12" t="s">
        <v>99</v>
      </c>
      <c r="AW656" s="12" t="s">
        <v>32</v>
      </c>
      <c r="AX656" s="12" t="s">
        <v>77</v>
      </c>
      <c r="AY656" s="147" t="s">
        <v>154</v>
      </c>
    </row>
    <row r="657" spans="2:65" s="12" customFormat="1">
      <c r="B657" s="145"/>
      <c r="D657" s="146" t="s">
        <v>175</v>
      </c>
      <c r="E657" s="147" t="s">
        <v>1</v>
      </c>
      <c r="F657" s="148" t="s">
        <v>2128</v>
      </c>
      <c r="H657" s="149">
        <v>60.75</v>
      </c>
      <c r="I657" s="150"/>
      <c r="L657" s="145"/>
      <c r="M657" s="151"/>
      <c r="T657" s="152"/>
      <c r="AT657" s="147" t="s">
        <v>175</v>
      </c>
      <c r="AU657" s="147" t="s">
        <v>99</v>
      </c>
      <c r="AV657" s="12" t="s">
        <v>99</v>
      </c>
      <c r="AW657" s="12" t="s">
        <v>32</v>
      </c>
      <c r="AX657" s="12" t="s">
        <v>77</v>
      </c>
      <c r="AY657" s="147" t="s">
        <v>154</v>
      </c>
    </row>
    <row r="658" spans="2:65" s="15" customFormat="1">
      <c r="B658" s="180"/>
      <c r="D658" s="146" t="s">
        <v>175</v>
      </c>
      <c r="E658" s="181" t="s">
        <v>1</v>
      </c>
      <c r="F658" s="182" t="s">
        <v>1424</v>
      </c>
      <c r="H658" s="183">
        <v>68.775000000000006</v>
      </c>
      <c r="I658" s="184"/>
      <c r="L658" s="180"/>
      <c r="M658" s="185"/>
      <c r="T658" s="186"/>
      <c r="AT658" s="181" t="s">
        <v>175</v>
      </c>
      <c r="AU658" s="181" t="s">
        <v>99</v>
      </c>
      <c r="AV658" s="15" t="s">
        <v>166</v>
      </c>
      <c r="AW658" s="15" t="s">
        <v>32</v>
      </c>
      <c r="AX658" s="15" t="s">
        <v>77</v>
      </c>
      <c r="AY658" s="181" t="s">
        <v>154</v>
      </c>
    </row>
    <row r="659" spans="2:65" s="13" customFormat="1">
      <c r="B659" s="153"/>
      <c r="D659" s="146" t="s">
        <v>175</v>
      </c>
      <c r="E659" s="154" t="s">
        <v>1</v>
      </c>
      <c r="F659" s="155" t="s">
        <v>177</v>
      </c>
      <c r="H659" s="156">
        <v>136.42500000000001</v>
      </c>
      <c r="I659" s="157"/>
      <c r="L659" s="153"/>
      <c r="M659" s="158"/>
      <c r="T659" s="159"/>
      <c r="AT659" s="154" t="s">
        <v>175</v>
      </c>
      <c r="AU659" s="154" t="s">
        <v>99</v>
      </c>
      <c r="AV659" s="13" t="s">
        <v>161</v>
      </c>
      <c r="AW659" s="13" t="s">
        <v>32</v>
      </c>
      <c r="AX659" s="13" t="s">
        <v>85</v>
      </c>
      <c r="AY659" s="154" t="s">
        <v>154</v>
      </c>
    </row>
    <row r="660" spans="2:65" s="1" customFormat="1" ht="24.15" customHeight="1">
      <c r="B660" s="32"/>
      <c r="C660" s="132" t="s">
        <v>1595</v>
      </c>
      <c r="D660" s="132" t="s">
        <v>156</v>
      </c>
      <c r="E660" s="133" t="s">
        <v>1627</v>
      </c>
      <c r="F660" s="134" t="s">
        <v>1628</v>
      </c>
      <c r="G660" s="135" t="s">
        <v>169</v>
      </c>
      <c r="H660" s="136">
        <v>255.47499999999999</v>
      </c>
      <c r="I660" s="137"/>
      <c r="J660" s="138">
        <f>ROUND(I660*H660,2)</f>
        <v>0</v>
      </c>
      <c r="K660" s="134" t="s">
        <v>160</v>
      </c>
      <c r="L660" s="32"/>
      <c r="M660" s="139" t="s">
        <v>1</v>
      </c>
      <c r="N660" s="140" t="s">
        <v>43</v>
      </c>
      <c r="P660" s="141">
        <f>O660*H660</f>
        <v>0</v>
      </c>
      <c r="Q660" s="141">
        <v>5.0000000000000001E-4</v>
      </c>
      <c r="R660" s="141">
        <f>Q660*H660</f>
        <v>0.1277375</v>
      </c>
      <c r="S660" s="141">
        <v>0</v>
      </c>
      <c r="T660" s="142">
        <f>S660*H660</f>
        <v>0</v>
      </c>
      <c r="AR660" s="143" t="s">
        <v>269</v>
      </c>
      <c r="AT660" s="143" t="s">
        <v>156</v>
      </c>
      <c r="AU660" s="143" t="s">
        <v>99</v>
      </c>
      <c r="AY660" s="17" t="s">
        <v>154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7" t="s">
        <v>99</v>
      </c>
      <c r="BK660" s="144">
        <f>ROUND(I660*H660,2)</f>
        <v>0</v>
      </c>
      <c r="BL660" s="17" t="s">
        <v>269</v>
      </c>
      <c r="BM660" s="143" t="s">
        <v>2129</v>
      </c>
    </row>
    <row r="661" spans="2:65" s="12" customFormat="1" ht="20.399999999999999">
      <c r="B661" s="145"/>
      <c r="D661" s="146" t="s">
        <v>175</v>
      </c>
      <c r="E661" s="147" t="s">
        <v>1</v>
      </c>
      <c r="F661" s="148" t="s">
        <v>2130</v>
      </c>
      <c r="H661" s="149">
        <v>166.1</v>
      </c>
      <c r="I661" s="150"/>
      <c r="L661" s="145"/>
      <c r="M661" s="151"/>
      <c r="T661" s="152"/>
      <c r="AT661" s="147" t="s">
        <v>175</v>
      </c>
      <c r="AU661" s="147" t="s">
        <v>99</v>
      </c>
      <c r="AV661" s="12" t="s">
        <v>99</v>
      </c>
      <c r="AW661" s="12" t="s">
        <v>32</v>
      </c>
      <c r="AX661" s="12" t="s">
        <v>77</v>
      </c>
      <c r="AY661" s="147" t="s">
        <v>154</v>
      </c>
    </row>
    <row r="662" spans="2:65" s="12" customFormat="1">
      <c r="B662" s="145"/>
      <c r="D662" s="146" t="s">
        <v>175</v>
      </c>
      <c r="E662" s="147" t="s">
        <v>1</v>
      </c>
      <c r="F662" s="148" t="s">
        <v>2131</v>
      </c>
      <c r="H662" s="149">
        <v>89.375</v>
      </c>
      <c r="I662" s="150"/>
      <c r="L662" s="145"/>
      <c r="M662" s="151"/>
      <c r="T662" s="152"/>
      <c r="AT662" s="147" t="s">
        <v>175</v>
      </c>
      <c r="AU662" s="147" t="s">
        <v>99</v>
      </c>
      <c r="AV662" s="12" t="s">
        <v>99</v>
      </c>
      <c r="AW662" s="12" t="s">
        <v>32</v>
      </c>
      <c r="AX662" s="12" t="s">
        <v>77</v>
      </c>
      <c r="AY662" s="147" t="s">
        <v>154</v>
      </c>
    </row>
    <row r="663" spans="2:65" s="13" customFormat="1">
      <c r="B663" s="153"/>
      <c r="D663" s="146" t="s">
        <v>175</v>
      </c>
      <c r="E663" s="154" t="s">
        <v>1</v>
      </c>
      <c r="F663" s="155" t="s">
        <v>177</v>
      </c>
      <c r="H663" s="156">
        <v>255.47499999999999</v>
      </c>
      <c r="I663" s="157"/>
      <c r="L663" s="153"/>
      <c r="M663" s="158"/>
      <c r="T663" s="159"/>
      <c r="AT663" s="154" t="s">
        <v>175</v>
      </c>
      <c r="AU663" s="154" t="s">
        <v>99</v>
      </c>
      <c r="AV663" s="13" t="s">
        <v>161</v>
      </c>
      <c r="AW663" s="13" t="s">
        <v>32</v>
      </c>
      <c r="AX663" s="13" t="s">
        <v>85</v>
      </c>
      <c r="AY663" s="154" t="s">
        <v>154</v>
      </c>
    </row>
    <row r="664" spans="2:65" s="1" customFormat="1" ht="44.25" customHeight="1">
      <c r="B664" s="32"/>
      <c r="C664" s="160" t="s">
        <v>878</v>
      </c>
      <c r="D664" s="160" t="s">
        <v>270</v>
      </c>
      <c r="E664" s="161" t="s">
        <v>1591</v>
      </c>
      <c r="F664" s="162" t="s">
        <v>1592</v>
      </c>
      <c r="G664" s="163" t="s">
        <v>169</v>
      </c>
      <c r="H664" s="164">
        <v>431.09</v>
      </c>
      <c r="I664" s="165"/>
      <c r="J664" s="166">
        <f>ROUND(I664*H664,2)</f>
        <v>0</v>
      </c>
      <c r="K664" s="162" t="s">
        <v>160</v>
      </c>
      <c r="L664" s="167"/>
      <c r="M664" s="168" t="s">
        <v>1</v>
      </c>
      <c r="N664" s="169" t="s">
        <v>43</v>
      </c>
      <c r="P664" s="141">
        <f>O664*H664</f>
        <v>0</v>
      </c>
      <c r="Q664" s="141">
        <v>2.8300000000000001E-3</v>
      </c>
      <c r="R664" s="141">
        <f>Q664*H664</f>
        <v>1.2199846999999999</v>
      </c>
      <c r="S664" s="141">
        <v>0</v>
      </c>
      <c r="T664" s="142">
        <f>S664*H664</f>
        <v>0</v>
      </c>
      <c r="AR664" s="143" t="s">
        <v>355</v>
      </c>
      <c r="AT664" s="143" t="s">
        <v>270</v>
      </c>
      <c r="AU664" s="143" t="s">
        <v>99</v>
      </c>
      <c r="AY664" s="17" t="s">
        <v>154</v>
      </c>
      <c r="BE664" s="144">
        <f>IF(N664="základní",J664,0)</f>
        <v>0</v>
      </c>
      <c r="BF664" s="144">
        <f>IF(N664="snížená",J664,0)</f>
        <v>0</v>
      </c>
      <c r="BG664" s="144">
        <f>IF(N664="zákl. přenesená",J664,0)</f>
        <v>0</v>
      </c>
      <c r="BH664" s="144">
        <f>IF(N664="sníž. přenesená",J664,0)</f>
        <v>0</v>
      </c>
      <c r="BI664" s="144">
        <f>IF(N664="nulová",J664,0)</f>
        <v>0</v>
      </c>
      <c r="BJ664" s="17" t="s">
        <v>99</v>
      </c>
      <c r="BK664" s="144">
        <f>ROUND(I664*H664,2)</f>
        <v>0</v>
      </c>
      <c r="BL664" s="17" t="s">
        <v>269</v>
      </c>
      <c r="BM664" s="143" t="s">
        <v>2132</v>
      </c>
    </row>
    <row r="665" spans="2:65" s="12" customFormat="1">
      <c r="B665" s="145"/>
      <c r="D665" s="146" t="s">
        <v>175</v>
      </c>
      <c r="F665" s="148" t="s">
        <v>2133</v>
      </c>
      <c r="H665" s="149">
        <v>431.09</v>
      </c>
      <c r="I665" s="150"/>
      <c r="L665" s="145"/>
      <c r="M665" s="151"/>
      <c r="T665" s="152"/>
      <c r="AT665" s="147" t="s">
        <v>175</v>
      </c>
      <c r="AU665" s="147" t="s">
        <v>99</v>
      </c>
      <c r="AV665" s="12" t="s">
        <v>99</v>
      </c>
      <c r="AW665" s="12" t="s">
        <v>4</v>
      </c>
      <c r="AX665" s="12" t="s">
        <v>85</v>
      </c>
      <c r="AY665" s="147" t="s">
        <v>154</v>
      </c>
    </row>
    <row r="666" spans="2:65" s="1" customFormat="1" ht="24.15" customHeight="1">
      <c r="B666" s="32"/>
      <c r="C666" s="132" t="s">
        <v>1526</v>
      </c>
      <c r="D666" s="132" t="s">
        <v>156</v>
      </c>
      <c r="E666" s="133" t="s">
        <v>1636</v>
      </c>
      <c r="F666" s="134" t="s">
        <v>1637</v>
      </c>
      <c r="G666" s="135" t="s">
        <v>788</v>
      </c>
      <c r="H666" s="179"/>
      <c r="I666" s="137"/>
      <c r="J666" s="138">
        <f>ROUND(I666*H666,2)</f>
        <v>0</v>
      </c>
      <c r="K666" s="134" t="s">
        <v>160</v>
      </c>
      <c r="L666" s="32"/>
      <c r="M666" s="139" t="s">
        <v>1</v>
      </c>
      <c r="N666" s="140" t="s">
        <v>43</v>
      </c>
      <c r="P666" s="141">
        <f>O666*H666</f>
        <v>0</v>
      </c>
      <c r="Q666" s="141">
        <v>0</v>
      </c>
      <c r="R666" s="141">
        <f>Q666*H666</f>
        <v>0</v>
      </c>
      <c r="S666" s="141">
        <v>0</v>
      </c>
      <c r="T666" s="142">
        <f>S666*H666</f>
        <v>0</v>
      </c>
      <c r="AR666" s="143" t="s">
        <v>269</v>
      </c>
      <c r="AT666" s="143" t="s">
        <v>156</v>
      </c>
      <c r="AU666" s="143" t="s">
        <v>99</v>
      </c>
      <c r="AY666" s="17" t="s">
        <v>154</v>
      </c>
      <c r="BE666" s="144">
        <f>IF(N666="základní",J666,0)</f>
        <v>0</v>
      </c>
      <c r="BF666" s="144">
        <f>IF(N666="snížená",J666,0)</f>
        <v>0</v>
      </c>
      <c r="BG666" s="144">
        <f>IF(N666="zákl. přenesená",J666,0)</f>
        <v>0</v>
      </c>
      <c r="BH666" s="144">
        <f>IF(N666="sníž. přenesená",J666,0)</f>
        <v>0</v>
      </c>
      <c r="BI666" s="144">
        <f>IF(N666="nulová",J666,0)</f>
        <v>0</v>
      </c>
      <c r="BJ666" s="17" t="s">
        <v>99</v>
      </c>
      <c r="BK666" s="144">
        <f>ROUND(I666*H666,2)</f>
        <v>0</v>
      </c>
      <c r="BL666" s="17" t="s">
        <v>269</v>
      </c>
      <c r="BM666" s="143" t="s">
        <v>2134</v>
      </c>
    </row>
    <row r="667" spans="2:65" s="11" customFormat="1" ht="22.95" customHeight="1">
      <c r="B667" s="120"/>
      <c r="D667" s="121" t="s">
        <v>76</v>
      </c>
      <c r="E667" s="130" t="s">
        <v>1639</v>
      </c>
      <c r="F667" s="130" t="s">
        <v>1640</v>
      </c>
      <c r="I667" s="123"/>
      <c r="J667" s="131">
        <f>BK667</f>
        <v>0</v>
      </c>
      <c r="L667" s="120"/>
      <c r="M667" s="125"/>
      <c r="P667" s="126">
        <f>SUM(P668:P675)</f>
        <v>0</v>
      </c>
      <c r="R667" s="126">
        <f>SUM(R668:R675)</f>
        <v>0.38321250000000001</v>
      </c>
      <c r="T667" s="127">
        <f>SUM(T668:T675)</f>
        <v>0</v>
      </c>
      <c r="AR667" s="121" t="s">
        <v>99</v>
      </c>
      <c r="AT667" s="128" t="s">
        <v>76</v>
      </c>
      <c r="AU667" s="128" t="s">
        <v>85</v>
      </c>
      <c r="AY667" s="121" t="s">
        <v>154</v>
      </c>
      <c r="BK667" s="129">
        <f>SUM(BK668:BK675)</f>
        <v>0</v>
      </c>
    </row>
    <row r="668" spans="2:65" s="1" customFormat="1" ht="16.5" customHeight="1">
      <c r="B668" s="32"/>
      <c r="C668" s="132" t="s">
        <v>761</v>
      </c>
      <c r="D668" s="132" t="s">
        <v>156</v>
      </c>
      <c r="E668" s="133" t="s">
        <v>1642</v>
      </c>
      <c r="F668" s="134" t="s">
        <v>1643</v>
      </c>
      <c r="G668" s="135" t="s">
        <v>169</v>
      </c>
      <c r="H668" s="136">
        <v>391.9</v>
      </c>
      <c r="I668" s="137"/>
      <c r="J668" s="138">
        <f>ROUND(I668*H668,2)</f>
        <v>0</v>
      </c>
      <c r="K668" s="134" t="s">
        <v>160</v>
      </c>
      <c r="L668" s="32"/>
      <c r="M668" s="139" t="s">
        <v>1</v>
      </c>
      <c r="N668" s="140" t="s">
        <v>43</v>
      </c>
      <c r="P668" s="141">
        <f>O668*H668</f>
        <v>0</v>
      </c>
      <c r="Q668" s="141">
        <v>0</v>
      </c>
      <c r="R668" s="141">
        <f>Q668*H668</f>
        <v>0</v>
      </c>
      <c r="S668" s="141">
        <v>0</v>
      </c>
      <c r="T668" s="142">
        <f>S668*H668</f>
        <v>0</v>
      </c>
      <c r="AR668" s="143" t="s">
        <v>269</v>
      </c>
      <c r="AT668" s="143" t="s">
        <v>156</v>
      </c>
      <c r="AU668" s="143" t="s">
        <v>99</v>
      </c>
      <c r="AY668" s="17" t="s">
        <v>154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7" t="s">
        <v>99</v>
      </c>
      <c r="BK668" s="144">
        <f>ROUND(I668*H668,2)</f>
        <v>0</v>
      </c>
      <c r="BL668" s="17" t="s">
        <v>269</v>
      </c>
      <c r="BM668" s="143" t="s">
        <v>2135</v>
      </c>
    </row>
    <row r="669" spans="2:65" s="12" customFormat="1">
      <c r="B669" s="145"/>
      <c r="D669" s="146" t="s">
        <v>175</v>
      </c>
      <c r="E669" s="147" t="s">
        <v>1</v>
      </c>
      <c r="F669" s="148" t="s">
        <v>2136</v>
      </c>
      <c r="H669" s="149">
        <v>391.9</v>
      </c>
      <c r="I669" s="150"/>
      <c r="L669" s="145"/>
      <c r="M669" s="151"/>
      <c r="T669" s="152"/>
      <c r="AT669" s="147" t="s">
        <v>175</v>
      </c>
      <c r="AU669" s="147" t="s">
        <v>99</v>
      </c>
      <c r="AV669" s="12" t="s">
        <v>99</v>
      </c>
      <c r="AW669" s="12" t="s">
        <v>32</v>
      </c>
      <c r="AX669" s="12" t="s">
        <v>85</v>
      </c>
      <c r="AY669" s="147" t="s">
        <v>154</v>
      </c>
    </row>
    <row r="670" spans="2:65" s="1" customFormat="1" ht="24.15" customHeight="1">
      <c r="B670" s="32"/>
      <c r="C670" s="132" t="s">
        <v>1552</v>
      </c>
      <c r="D670" s="132" t="s">
        <v>156</v>
      </c>
      <c r="E670" s="133" t="s">
        <v>1652</v>
      </c>
      <c r="F670" s="134" t="s">
        <v>1653</v>
      </c>
      <c r="G670" s="135" t="s">
        <v>169</v>
      </c>
      <c r="H670" s="136">
        <v>255.47499999999999</v>
      </c>
      <c r="I670" s="137"/>
      <c r="J670" s="138">
        <f>ROUND(I670*H670,2)</f>
        <v>0</v>
      </c>
      <c r="K670" s="134" t="s">
        <v>160</v>
      </c>
      <c r="L670" s="32"/>
      <c r="M670" s="139" t="s">
        <v>1</v>
      </c>
      <c r="N670" s="140" t="s">
        <v>43</v>
      </c>
      <c r="P670" s="141">
        <f>O670*H670</f>
        <v>0</v>
      </c>
      <c r="Q670" s="141">
        <v>1.5E-3</v>
      </c>
      <c r="R670" s="141">
        <f>Q670*H670</f>
        <v>0.38321250000000001</v>
      </c>
      <c r="S670" s="141">
        <v>0</v>
      </c>
      <c r="T670" s="142">
        <f>S670*H670</f>
        <v>0</v>
      </c>
      <c r="AR670" s="143" t="s">
        <v>269</v>
      </c>
      <c r="AT670" s="143" t="s">
        <v>156</v>
      </c>
      <c r="AU670" s="143" t="s">
        <v>99</v>
      </c>
      <c r="AY670" s="17" t="s">
        <v>154</v>
      </c>
      <c r="BE670" s="144">
        <f>IF(N670="základní",J670,0)</f>
        <v>0</v>
      </c>
      <c r="BF670" s="144">
        <f>IF(N670="snížená",J670,0)</f>
        <v>0</v>
      </c>
      <c r="BG670" s="144">
        <f>IF(N670="zákl. přenesená",J670,0)</f>
        <v>0</v>
      </c>
      <c r="BH670" s="144">
        <f>IF(N670="sníž. přenesená",J670,0)</f>
        <v>0</v>
      </c>
      <c r="BI670" s="144">
        <f>IF(N670="nulová",J670,0)</f>
        <v>0</v>
      </c>
      <c r="BJ670" s="17" t="s">
        <v>99</v>
      </c>
      <c r="BK670" s="144">
        <f>ROUND(I670*H670,2)</f>
        <v>0</v>
      </c>
      <c r="BL670" s="17" t="s">
        <v>269</v>
      </c>
      <c r="BM670" s="143" t="s">
        <v>2137</v>
      </c>
    </row>
    <row r="671" spans="2:65" s="14" customFormat="1">
      <c r="B671" s="173"/>
      <c r="D671" s="146" t="s">
        <v>175</v>
      </c>
      <c r="E671" s="174" t="s">
        <v>1</v>
      </c>
      <c r="F671" s="175" t="s">
        <v>1655</v>
      </c>
      <c r="H671" s="174" t="s">
        <v>1</v>
      </c>
      <c r="I671" s="176"/>
      <c r="L671" s="173"/>
      <c r="M671" s="177"/>
      <c r="T671" s="178"/>
      <c r="AT671" s="174" t="s">
        <v>175</v>
      </c>
      <c r="AU671" s="174" t="s">
        <v>99</v>
      </c>
      <c r="AV671" s="14" t="s">
        <v>85</v>
      </c>
      <c r="AW671" s="14" t="s">
        <v>32</v>
      </c>
      <c r="AX671" s="14" t="s">
        <v>77</v>
      </c>
      <c r="AY671" s="174" t="s">
        <v>154</v>
      </c>
    </row>
    <row r="672" spans="2:65" s="12" customFormat="1" ht="20.399999999999999">
      <c r="B672" s="145"/>
      <c r="D672" s="146" t="s">
        <v>175</v>
      </c>
      <c r="E672" s="147" t="s">
        <v>1</v>
      </c>
      <c r="F672" s="148" t="s">
        <v>2130</v>
      </c>
      <c r="H672" s="149">
        <v>166.1</v>
      </c>
      <c r="I672" s="150"/>
      <c r="L672" s="145"/>
      <c r="M672" s="151"/>
      <c r="T672" s="152"/>
      <c r="AT672" s="147" t="s">
        <v>175</v>
      </c>
      <c r="AU672" s="147" t="s">
        <v>99</v>
      </c>
      <c r="AV672" s="12" t="s">
        <v>99</v>
      </c>
      <c r="AW672" s="12" t="s">
        <v>32</v>
      </c>
      <c r="AX672" s="12" t="s">
        <v>77</v>
      </c>
      <c r="AY672" s="147" t="s">
        <v>154</v>
      </c>
    </row>
    <row r="673" spans="2:65" s="12" customFormat="1">
      <c r="B673" s="145"/>
      <c r="D673" s="146" t="s">
        <v>175</v>
      </c>
      <c r="E673" s="147" t="s">
        <v>1</v>
      </c>
      <c r="F673" s="148" t="s">
        <v>2131</v>
      </c>
      <c r="H673" s="149">
        <v>89.375</v>
      </c>
      <c r="I673" s="150"/>
      <c r="L673" s="145"/>
      <c r="M673" s="151"/>
      <c r="T673" s="152"/>
      <c r="AT673" s="147" t="s">
        <v>175</v>
      </c>
      <c r="AU673" s="147" t="s">
        <v>99</v>
      </c>
      <c r="AV673" s="12" t="s">
        <v>99</v>
      </c>
      <c r="AW673" s="12" t="s">
        <v>32</v>
      </c>
      <c r="AX673" s="12" t="s">
        <v>77</v>
      </c>
      <c r="AY673" s="147" t="s">
        <v>154</v>
      </c>
    </row>
    <row r="674" spans="2:65" s="13" customFormat="1">
      <c r="B674" s="153"/>
      <c r="D674" s="146" t="s">
        <v>175</v>
      </c>
      <c r="E674" s="154" t="s">
        <v>1</v>
      </c>
      <c r="F674" s="155" t="s">
        <v>177</v>
      </c>
      <c r="H674" s="156">
        <v>255.47499999999999</v>
      </c>
      <c r="I674" s="157"/>
      <c r="L674" s="153"/>
      <c r="M674" s="158"/>
      <c r="T674" s="159"/>
      <c r="AT674" s="154" t="s">
        <v>175</v>
      </c>
      <c r="AU674" s="154" t="s">
        <v>99</v>
      </c>
      <c r="AV674" s="13" t="s">
        <v>161</v>
      </c>
      <c r="AW674" s="13" t="s">
        <v>32</v>
      </c>
      <c r="AX674" s="13" t="s">
        <v>85</v>
      </c>
      <c r="AY674" s="154" t="s">
        <v>154</v>
      </c>
    </row>
    <row r="675" spans="2:65" s="1" customFormat="1" ht="24.15" customHeight="1">
      <c r="B675" s="32"/>
      <c r="C675" s="132" t="s">
        <v>1581</v>
      </c>
      <c r="D675" s="132" t="s">
        <v>156</v>
      </c>
      <c r="E675" s="133" t="s">
        <v>1676</v>
      </c>
      <c r="F675" s="134" t="s">
        <v>1677</v>
      </c>
      <c r="G675" s="135" t="s">
        <v>788</v>
      </c>
      <c r="H675" s="179"/>
      <c r="I675" s="137"/>
      <c r="J675" s="138">
        <f>ROUND(I675*H675,2)</f>
        <v>0</v>
      </c>
      <c r="K675" s="134" t="s">
        <v>160</v>
      </c>
      <c r="L675" s="32"/>
      <c r="M675" s="139" t="s">
        <v>1</v>
      </c>
      <c r="N675" s="140" t="s">
        <v>43</v>
      </c>
      <c r="P675" s="141">
        <f>O675*H675</f>
        <v>0</v>
      </c>
      <c r="Q675" s="141">
        <v>0</v>
      </c>
      <c r="R675" s="141">
        <f>Q675*H675</f>
        <v>0</v>
      </c>
      <c r="S675" s="141">
        <v>0</v>
      </c>
      <c r="T675" s="142">
        <f>S675*H675</f>
        <v>0</v>
      </c>
      <c r="AR675" s="143" t="s">
        <v>269</v>
      </c>
      <c r="AT675" s="143" t="s">
        <v>156</v>
      </c>
      <c r="AU675" s="143" t="s">
        <v>99</v>
      </c>
      <c r="AY675" s="17" t="s">
        <v>154</v>
      </c>
      <c r="BE675" s="144">
        <f>IF(N675="základní",J675,0)</f>
        <v>0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7" t="s">
        <v>99</v>
      </c>
      <c r="BK675" s="144">
        <f>ROUND(I675*H675,2)</f>
        <v>0</v>
      </c>
      <c r="BL675" s="17" t="s">
        <v>269</v>
      </c>
      <c r="BM675" s="143" t="s">
        <v>2138</v>
      </c>
    </row>
    <row r="676" spans="2:65" s="11" customFormat="1" ht="22.95" customHeight="1">
      <c r="B676" s="120"/>
      <c r="D676" s="121" t="s">
        <v>76</v>
      </c>
      <c r="E676" s="130" t="s">
        <v>1679</v>
      </c>
      <c r="F676" s="130" t="s">
        <v>1680</v>
      </c>
      <c r="I676" s="123"/>
      <c r="J676" s="131">
        <f>BK676</f>
        <v>0</v>
      </c>
      <c r="L676" s="120"/>
      <c r="M676" s="125"/>
      <c r="P676" s="126">
        <f>SUM(P677:P684)</f>
        <v>0</v>
      </c>
      <c r="R676" s="126">
        <f>SUM(R677:R684)</f>
        <v>1.4375199999999999E-2</v>
      </c>
      <c r="T676" s="127">
        <f>SUM(T677:T684)</f>
        <v>0</v>
      </c>
      <c r="AR676" s="121" t="s">
        <v>99</v>
      </c>
      <c r="AT676" s="128" t="s">
        <v>76</v>
      </c>
      <c r="AU676" s="128" t="s">
        <v>85</v>
      </c>
      <c r="AY676" s="121" t="s">
        <v>154</v>
      </c>
      <c r="BK676" s="129">
        <f>SUM(BK677:BK684)</f>
        <v>0</v>
      </c>
    </row>
    <row r="677" spans="2:65" s="1" customFormat="1" ht="16.5" customHeight="1">
      <c r="B677" s="32"/>
      <c r="C677" s="132" t="s">
        <v>1326</v>
      </c>
      <c r="D677" s="132" t="s">
        <v>156</v>
      </c>
      <c r="E677" s="133" t="s">
        <v>1682</v>
      </c>
      <c r="F677" s="134" t="s">
        <v>1683</v>
      </c>
      <c r="G677" s="135" t="s">
        <v>169</v>
      </c>
      <c r="H677" s="136">
        <v>102.68</v>
      </c>
      <c r="I677" s="137"/>
      <c r="J677" s="138">
        <f>ROUND(I677*H677,2)</f>
        <v>0</v>
      </c>
      <c r="K677" s="134" t="s">
        <v>1</v>
      </c>
      <c r="L677" s="32"/>
      <c r="M677" s="139" t="s">
        <v>1</v>
      </c>
      <c r="N677" s="140" t="s">
        <v>43</v>
      </c>
      <c r="P677" s="141">
        <f>O677*H677</f>
        <v>0</v>
      </c>
      <c r="Q677" s="141">
        <v>1.3999999999999999E-4</v>
      </c>
      <c r="R677" s="141">
        <f>Q677*H677</f>
        <v>1.4375199999999999E-2</v>
      </c>
      <c r="S677" s="141">
        <v>0</v>
      </c>
      <c r="T677" s="142">
        <f>S677*H677</f>
        <v>0</v>
      </c>
      <c r="AR677" s="143" t="s">
        <v>269</v>
      </c>
      <c r="AT677" s="143" t="s">
        <v>156</v>
      </c>
      <c r="AU677" s="143" t="s">
        <v>99</v>
      </c>
      <c r="AY677" s="17" t="s">
        <v>154</v>
      </c>
      <c r="BE677" s="144">
        <f>IF(N677="základní",J677,0)</f>
        <v>0</v>
      </c>
      <c r="BF677" s="144">
        <f>IF(N677="snížená",J677,0)</f>
        <v>0</v>
      </c>
      <c r="BG677" s="144">
        <f>IF(N677="zákl. přenesená",J677,0)</f>
        <v>0</v>
      </c>
      <c r="BH677" s="144">
        <f>IF(N677="sníž. přenesená",J677,0)</f>
        <v>0</v>
      </c>
      <c r="BI677" s="144">
        <f>IF(N677="nulová",J677,0)</f>
        <v>0</v>
      </c>
      <c r="BJ677" s="17" t="s">
        <v>99</v>
      </c>
      <c r="BK677" s="144">
        <f>ROUND(I677*H677,2)</f>
        <v>0</v>
      </c>
      <c r="BL677" s="17" t="s">
        <v>269</v>
      </c>
      <c r="BM677" s="143" t="s">
        <v>2139</v>
      </c>
    </row>
    <row r="678" spans="2:65" s="14" customFormat="1" ht="20.399999999999999">
      <c r="B678" s="173"/>
      <c r="D678" s="146" t="s">
        <v>175</v>
      </c>
      <c r="E678" s="174" t="s">
        <v>1</v>
      </c>
      <c r="F678" s="175" t="s">
        <v>1685</v>
      </c>
      <c r="H678" s="174" t="s">
        <v>1</v>
      </c>
      <c r="I678" s="176"/>
      <c r="L678" s="173"/>
      <c r="M678" s="177"/>
      <c r="T678" s="178"/>
      <c r="AT678" s="174" t="s">
        <v>175</v>
      </c>
      <c r="AU678" s="174" t="s">
        <v>99</v>
      </c>
      <c r="AV678" s="14" t="s">
        <v>85</v>
      </c>
      <c r="AW678" s="14" t="s">
        <v>32</v>
      </c>
      <c r="AX678" s="14" t="s">
        <v>77</v>
      </c>
      <c r="AY678" s="174" t="s">
        <v>154</v>
      </c>
    </row>
    <row r="679" spans="2:65" s="12" customFormat="1">
      <c r="B679" s="145"/>
      <c r="D679" s="146" t="s">
        <v>175</v>
      </c>
      <c r="E679" s="147" t="s">
        <v>1</v>
      </c>
      <c r="F679" s="148" t="s">
        <v>2140</v>
      </c>
      <c r="H679" s="149">
        <v>27.36</v>
      </c>
      <c r="I679" s="150"/>
      <c r="L679" s="145"/>
      <c r="M679" s="151"/>
      <c r="T679" s="152"/>
      <c r="AT679" s="147" t="s">
        <v>175</v>
      </c>
      <c r="AU679" s="147" t="s">
        <v>99</v>
      </c>
      <c r="AV679" s="12" t="s">
        <v>99</v>
      </c>
      <c r="AW679" s="12" t="s">
        <v>32</v>
      </c>
      <c r="AX679" s="12" t="s">
        <v>77</v>
      </c>
      <c r="AY679" s="147" t="s">
        <v>154</v>
      </c>
    </row>
    <row r="680" spans="2:65" s="12" customFormat="1">
      <c r="B680" s="145"/>
      <c r="D680" s="146" t="s">
        <v>175</v>
      </c>
      <c r="E680" s="147" t="s">
        <v>1</v>
      </c>
      <c r="F680" s="148" t="s">
        <v>2141</v>
      </c>
      <c r="H680" s="149">
        <v>38.880000000000003</v>
      </c>
      <c r="I680" s="150"/>
      <c r="L680" s="145"/>
      <c r="M680" s="151"/>
      <c r="T680" s="152"/>
      <c r="AT680" s="147" t="s">
        <v>175</v>
      </c>
      <c r="AU680" s="147" t="s">
        <v>99</v>
      </c>
      <c r="AV680" s="12" t="s">
        <v>99</v>
      </c>
      <c r="AW680" s="12" t="s">
        <v>32</v>
      </c>
      <c r="AX680" s="12" t="s">
        <v>77</v>
      </c>
      <c r="AY680" s="147" t="s">
        <v>154</v>
      </c>
    </row>
    <row r="681" spans="2:65" s="12" customFormat="1">
      <c r="B681" s="145"/>
      <c r="D681" s="146" t="s">
        <v>175</v>
      </c>
      <c r="E681" s="147" t="s">
        <v>1</v>
      </c>
      <c r="F681" s="148" t="s">
        <v>2142</v>
      </c>
      <c r="H681" s="149">
        <v>19.079999999999998</v>
      </c>
      <c r="I681" s="150"/>
      <c r="L681" s="145"/>
      <c r="M681" s="151"/>
      <c r="T681" s="152"/>
      <c r="AT681" s="147" t="s">
        <v>175</v>
      </c>
      <c r="AU681" s="147" t="s">
        <v>99</v>
      </c>
      <c r="AV681" s="12" t="s">
        <v>99</v>
      </c>
      <c r="AW681" s="12" t="s">
        <v>32</v>
      </c>
      <c r="AX681" s="12" t="s">
        <v>77</v>
      </c>
      <c r="AY681" s="147" t="s">
        <v>154</v>
      </c>
    </row>
    <row r="682" spans="2:65" s="12" customFormat="1">
      <c r="B682" s="145"/>
      <c r="D682" s="146" t="s">
        <v>175</v>
      </c>
      <c r="E682" s="147" t="s">
        <v>1</v>
      </c>
      <c r="F682" s="148" t="s">
        <v>1690</v>
      </c>
      <c r="H682" s="149">
        <v>15.12</v>
      </c>
      <c r="I682" s="150"/>
      <c r="L682" s="145"/>
      <c r="M682" s="151"/>
      <c r="T682" s="152"/>
      <c r="AT682" s="147" t="s">
        <v>175</v>
      </c>
      <c r="AU682" s="147" t="s">
        <v>99</v>
      </c>
      <c r="AV682" s="12" t="s">
        <v>99</v>
      </c>
      <c r="AW682" s="12" t="s">
        <v>32</v>
      </c>
      <c r="AX682" s="12" t="s">
        <v>77</v>
      </c>
      <c r="AY682" s="147" t="s">
        <v>154</v>
      </c>
    </row>
    <row r="683" spans="2:65" s="12" customFormat="1">
      <c r="B683" s="145"/>
      <c r="D683" s="146" t="s">
        <v>175</v>
      </c>
      <c r="E683" s="147" t="s">
        <v>1</v>
      </c>
      <c r="F683" s="148" t="s">
        <v>1691</v>
      </c>
      <c r="H683" s="149">
        <v>2.2400000000000002</v>
      </c>
      <c r="I683" s="150"/>
      <c r="L683" s="145"/>
      <c r="M683" s="151"/>
      <c r="T683" s="152"/>
      <c r="AT683" s="147" t="s">
        <v>175</v>
      </c>
      <c r="AU683" s="147" t="s">
        <v>99</v>
      </c>
      <c r="AV683" s="12" t="s">
        <v>99</v>
      </c>
      <c r="AW683" s="12" t="s">
        <v>32</v>
      </c>
      <c r="AX683" s="12" t="s">
        <v>77</v>
      </c>
      <c r="AY683" s="147" t="s">
        <v>154</v>
      </c>
    </row>
    <row r="684" spans="2:65" s="13" customFormat="1">
      <c r="B684" s="153"/>
      <c r="D684" s="146" t="s">
        <v>175</v>
      </c>
      <c r="E684" s="154" t="s">
        <v>1</v>
      </c>
      <c r="F684" s="155" t="s">
        <v>177</v>
      </c>
      <c r="H684" s="156">
        <v>102.68</v>
      </c>
      <c r="I684" s="157"/>
      <c r="L684" s="153"/>
      <c r="M684" s="158"/>
      <c r="T684" s="159"/>
      <c r="AT684" s="154" t="s">
        <v>175</v>
      </c>
      <c r="AU684" s="154" t="s">
        <v>99</v>
      </c>
      <c r="AV684" s="13" t="s">
        <v>161</v>
      </c>
      <c r="AW684" s="13" t="s">
        <v>32</v>
      </c>
      <c r="AX684" s="13" t="s">
        <v>85</v>
      </c>
      <c r="AY684" s="154" t="s">
        <v>154</v>
      </c>
    </row>
    <row r="685" spans="2:65" s="11" customFormat="1" ht="22.95" customHeight="1">
      <c r="B685" s="120"/>
      <c r="D685" s="121" t="s">
        <v>76</v>
      </c>
      <c r="E685" s="130" t="s">
        <v>1692</v>
      </c>
      <c r="F685" s="130" t="s">
        <v>1693</v>
      </c>
      <c r="I685" s="123"/>
      <c r="J685" s="131">
        <f>BK685</f>
        <v>0</v>
      </c>
      <c r="L685" s="120"/>
      <c r="M685" s="125"/>
      <c r="P685" s="126">
        <f>SUM(P686:P688)</f>
        <v>0</v>
      </c>
      <c r="R685" s="126">
        <f>SUM(R686:R688)</f>
        <v>2.3574792000000002</v>
      </c>
      <c r="T685" s="127">
        <f>SUM(T686:T688)</f>
        <v>0</v>
      </c>
      <c r="AR685" s="121" t="s">
        <v>99</v>
      </c>
      <c r="AT685" s="128" t="s">
        <v>76</v>
      </c>
      <c r="AU685" s="128" t="s">
        <v>85</v>
      </c>
      <c r="AY685" s="121" t="s">
        <v>154</v>
      </c>
      <c r="BK685" s="129">
        <f>SUM(BK686:BK688)</f>
        <v>0</v>
      </c>
    </row>
    <row r="686" spans="2:65" s="1" customFormat="1" ht="33" customHeight="1">
      <c r="B686" s="32"/>
      <c r="C686" s="132" t="s">
        <v>1586</v>
      </c>
      <c r="D686" s="132" t="s">
        <v>156</v>
      </c>
      <c r="E686" s="133" t="s">
        <v>1695</v>
      </c>
      <c r="F686" s="134" t="s">
        <v>1696</v>
      </c>
      <c r="G686" s="135" t="s">
        <v>169</v>
      </c>
      <c r="H686" s="136">
        <v>4911.415</v>
      </c>
      <c r="I686" s="137"/>
      <c r="J686" s="138">
        <f>ROUND(I686*H686,2)</f>
        <v>0</v>
      </c>
      <c r="K686" s="134" t="s">
        <v>160</v>
      </c>
      <c r="L686" s="32"/>
      <c r="M686" s="139" t="s">
        <v>1</v>
      </c>
      <c r="N686" s="140" t="s">
        <v>43</v>
      </c>
      <c r="P686" s="141">
        <f>O686*H686</f>
        <v>0</v>
      </c>
      <c r="Q686" s="141">
        <v>2.0000000000000001E-4</v>
      </c>
      <c r="R686" s="141">
        <f>Q686*H686</f>
        <v>0.98228300000000002</v>
      </c>
      <c r="S686" s="141">
        <v>0</v>
      </c>
      <c r="T686" s="142">
        <f>S686*H686</f>
        <v>0</v>
      </c>
      <c r="AR686" s="143" t="s">
        <v>269</v>
      </c>
      <c r="AT686" s="143" t="s">
        <v>156</v>
      </c>
      <c r="AU686" s="143" t="s">
        <v>99</v>
      </c>
      <c r="AY686" s="17" t="s">
        <v>154</v>
      </c>
      <c r="BE686" s="144">
        <f>IF(N686="základní",J686,0)</f>
        <v>0</v>
      </c>
      <c r="BF686" s="144">
        <f>IF(N686="snížená",J686,0)</f>
        <v>0</v>
      </c>
      <c r="BG686" s="144">
        <f>IF(N686="zákl. přenesená",J686,0)</f>
        <v>0</v>
      </c>
      <c r="BH686" s="144">
        <f>IF(N686="sníž. přenesená",J686,0)</f>
        <v>0</v>
      </c>
      <c r="BI686" s="144">
        <f>IF(N686="nulová",J686,0)</f>
        <v>0</v>
      </c>
      <c r="BJ686" s="17" t="s">
        <v>99</v>
      </c>
      <c r="BK686" s="144">
        <f>ROUND(I686*H686,2)</f>
        <v>0</v>
      </c>
      <c r="BL686" s="17" t="s">
        <v>269</v>
      </c>
      <c r="BM686" s="143" t="s">
        <v>2143</v>
      </c>
    </row>
    <row r="687" spans="2:65" s="1" customFormat="1" ht="33" customHeight="1">
      <c r="B687" s="32"/>
      <c r="C687" s="132" t="s">
        <v>1590</v>
      </c>
      <c r="D687" s="132" t="s">
        <v>156</v>
      </c>
      <c r="E687" s="133" t="s">
        <v>1699</v>
      </c>
      <c r="F687" s="134" t="s">
        <v>1700</v>
      </c>
      <c r="G687" s="135" t="s">
        <v>169</v>
      </c>
      <c r="H687" s="136">
        <v>4911.415</v>
      </c>
      <c r="I687" s="137"/>
      <c r="J687" s="138">
        <f>ROUND(I687*H687,2)</f>
        <v>0</v>
      </c>
      <c r="K687" s="134" t="s">
        <v>160</v>
      </c>
      <c r="L687" s="32"/>
      <c r="M687" s="139" t="s">
        <v>1</v>
      </c>
      <c r="N687" s="140" t="s">
        <v>43</v>
      </c>
      <c r="P687" s="141">
        <f>O687*H687</f>
        <v>0</v>
      </c>
      <c r="Q687" s="141">
        <v>2.7999999999999998E-4</v>
      </c>
      <c r="R687" s="141">
        <f>Q687*H687</f>
        <v>1.3751962</v>
      </c>
      <c r="S687" s="141">
        <v>0</v>
      </c>
      <c r="T687" s="142">
        <f>S687*H687</f>
        <v>0</v>
      </c>
      <c r="AR687" s="143" t="s">
        <v>269</v>
      </c>
      <c r="AT687" s="143" t="s">
        <v>156</v>
      </c>
      <c r="AU687" s="143" t="s">
        <v>99</v>
      </c>
      <c r="AY687" s="17" t="s">
        <v>154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7" t="s">
        <v>99</v>
      </c>
      <c r="BK687" s="144">
        <f>ROUND(I687*H687,2)</f>
        <v>0</v>
      </c>
      <c r="BL687" s="17" t="s">
        <v>269</v>
      </c>
      <c r="BM687" s="143" t="s">
        <v>2144</v>
      </c>
    </row>
    <row r="688" spans="2:65" s="12" customFormat="1">
      <c r="B688" s="145"/>
      <c r="D688" s="146" t="s">
        <v>175</v>
      </c>
      <c r="E688" s="147" t="s">
        <v>1</v>
      </c>
      <c r="F688" s="148" t="s">
        <v>2145</v>
      </c>
      <c r="H688" s="149">
        <v>4911.415</v>
      </c>
      <c r="I688" s="150"/>
      <c r="L688" s="145"/>
      <c r="M688" s="187"/>
      <c r="N688" s="188"/>
      <c r="O688" s="188"/>
      <c r="P688" s="188"/>
      <c r="Q688" s="188"/>
      <c r="R688" s="188"/>
      <c r="S688" s="188"/>
      <c r="T688" s="189"/>
      <c r="AT688" s="147" t="s">
        <v>175</v>
      </c>
      <c r="AU688" s="147" t="s">
        <v>99</v>
      </c>
      <c r="AV688" s="12" t="s">
        <v>99</v>
      </c>
      <c r="AW688" s="12" t="s">
        <v>32</v>
      </c>
      <c r="AX688" s="12" t="s">
        <v>85</v>
      </c>
      <c r="AY688" s="147" t="s">
        <v>154</v>
      </c>
    </row>
    <row r="689" spans="2:12" s="1" customFormat="1" ht="6.9" customHeight="1">
      <c r="B689" s="44"/>
      <c r="C689" s="45"/>
      <c r="D689" s="45"/>
      <c r="E689" s="45"/>
      <c r="F689" s="45"/>
      <c r="G689" s="45"/>
      <c r="H689" s="45"/>
      <c r="I689" s="45"/>
      <c r="J689" s="45"/>
      <c r="K689" s="45"/>
      <c r="L689" s="32"/>
    </row>
  </sheetData>
  <sheetProtection algorithmName="SHA-512" hashValue="cUKArCJh/mKIYQl2pH0rxJ97rY6Zp90gvHoqdNWl6pqsdbm6Jkr4C+nlPa4s13tefZL8gc1ZC/+og3072lhQmw==" saltValue="9Y3DZdpmUromo//y0JiDbnI9hexJ+h38HkBIthrTe9nAYKh3YAi/WyndnG1bMGNzOPVOhuc1eelxGvmW+fDzwg==" spinCount="100000" sheet="1" objects="1" scenarios="1" formatColumns="0" formatRows="0" autoFilter="0"/>
  <autoFilter ref="C143:K688" xr:uid="{00000000-0009-0000-0000-000002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AFE2-A840-4CA2-80B0-1071CBBA9B3A}">
  <sheetPr>
    <pageSetUpPr fitToPage="1"/>
  </sheetPr>
  <dimension ref="B2:BM272"/>
  <sheetViews>
    <sheetView showGridLines="0" topLeftCell="A226" workbookViewId="0">
      <selection activeCell="F233" sqref="F23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>
      <c r="L2" s="336" t="s">
        <v>3234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3989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3232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3988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05"/>
      <c r="G18" s="305"/>
      <c r="H18" s="305"/>
      <c r="I18" s="27" t="s">
        <v>27</v>
      </c>
      <c r="J18" s="28" t="s">
        <v>29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ROUND((SUM(BE128:BE271)),  2)</f>
        <v>0</v>
      </c>
      <c r="I33" s="92">
        <v>0.21</v>
      </c>
      <c r="J33" s="91">
        <f>ROUND(((SUM(BE128:BE271))*I33),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ROUND((SUM(BF128:BF271)),  2)</f>
        <v>0</v>
      </c>
      <c r="I34" s="92">
        <v>0.15</v>
      </c>
      <c r="J34" s="91">
        <f>ROUND(((SUM(BF128:BF271))*I34),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ROUND((SUM(BG128:BG271)),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ROUND((SUM(BH128:BH271)),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ROUND((SUM(BI128:BI271)),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Objekt B - e - Zdravotní technika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J128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3227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95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95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95" customHeight="1">
      <c r="B100" s="108"/>
      <c r="D100" s="109" t="s">
        <v>2149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" customHeight="1">
      <c r="B101" s="104"/>
      <c r="D101" s="105" t="s">
        <v>119</v>
      </c>
      <c r="E101" s="106"/>
      <c r="F101" s="106"/>
      <c r="G101" s="106"/>
      <c r="H101" s="106"/>
      <c r="I101" s="106"/>
      <c r="J101" s="107">
        <f>J172</f>
        <v>0</v>
      </c>
      <c r="L101" s="104"/>
    </row>
    <row r="102" spans="2:12" s="9" customFormat="1" ht="19.95" customHeight="1">
      <c r="B102" s="108"/>
      <c r="D102" s="109" t="s">
        <v>3226</v>
      </c>
      <c r="E102" s="110"/>
      <c r="F102" s="110"/>
      <c r="G102" s="110"/>
      <c r="H102" s="110"/>
      <c r="I102" s="110"/>
      <c r="J102" s="111">
        <f>J173</f>
        <v>0</v>
      </c>
      <c r="L102" s="108"/>
    </row>
    <row r="103" spans="2:12" s="9" customFormat="1" ht="19.95" customHeight="1">
      <c r="B103" s="108"/>
      <c r="D103" s="109" t="s">
        <v>3225</v>
      </c>
      <c r="E103" s="110"/>
      <c r="F103" s="110"/>
      <c r="G103" s="110"/>
      <c r="H103" s="110"/>
      <c r="I103" s="110"/>
      <c r="J103" s="111">
        <f>J200</f>
        <v>0</v>
      </c>
      <c r="L103" s="108"/>
    </row>
    <row r="104" spans="2:12" s="9" customFormat="1" ht="19.95" customHeight="1">
      <c r="B104" s="108"/>
      <c r="D104" s="109" t="s">
        <v>3224</v>
      </c>
      <c r="E104" s="110"/>
      <c r="F104" s="110"/>
      <c r="G104" s="110"/>
      <c r="H104" s="110"/>
      <c r="I104" s="110"/>
      <c r="J104" s="111">
        <f>J227</f>
        <v>0</v>
      </c>
      <c r="L104" s="108"/>
    </row>
    <row r="105" spans="2:12" s="9" customFormat="1" ht="19.95" customHeight="1">
      <c r="B105" s="108"/>
      <c r="D105" s="109" t="s">
        <v>3223</v>
      </c>
      <c r="E105" s="110"/>
      <c r="F105" s="110"/>
      <c r="G105" s="110"/>
      <c r="H105" s="110"/>
      <c r="I105" s="110"/>
      <c r="J105" s="111">
        <f>J253</f>
        <v>0</v>
      </c>
      <c r="L105" s="108"/>
    </row>
    <row r="106" spans="2:12" s="9" customFormat="1" ht="19.95" customHeight="1">
      <c r="B106" s="108"/>
      <c r="D106" s="109" t="s">
        <v>3222</v>
      </c>
      <c r="E106" s="110"/>
      <c r="F106" s="110"/>
      <c r="G106" s="110"/>
      <c r="H106" s="110"/>
      <c r="I106" s="110"/>
      <c r="J106" s="111">
        <f>J258</f>
        <v>0</v>
      </c>
      <c r="L106" s="108"/>
    </row>
    <row r="107" spans="2:12" s="9" customFormat="1" ht="19.95" customHeight="1">
      <c r="B107" s="108"/>
      <c r="D107" s="109" t="s">
        <v>3221</v>
      </c>
      <c r="E107" s="110"/>
      <c r="F107" s="110"/>
      <c r="G107" s="110"/>
      <c r="H107" s="110"/>
      <c r="I107" s="110"/>
      <c r="J107" s="111">
        <f>J263</f>
        <v>0</v>
      </c>
      <c r="L107" s="108"/>
    </row>
    <row r="108" spans="2:12" s="8" customFormat="1" ht="24.9" customHeight="1">
      <c r="B108" s="104"/>
      <c r="D108" s="105" t="s">
        <v>3220</v>
      </c>
      <c r="E108" s="106"/>
      <c r="F108" s="106"/>
      <c r="G108" s="106"/>
      <c r="H108" s="106"/>
      <c r="I108" s="106"/>
      <c r="J108" s="107">
        <f>J270</f>
        <v>0</v>
      </c>
      <c r="L108" s="104"/>
    </row>
    <row r="109" spans="2:12" s="1" customFormat="1" ht="21.75" customHeight="1">
      <c r="B109" s="32"/>
      <c r="L109" s="32"/>
    </row>
    <row r="110" spans="2:12" s="1" customFormat="1" ht="6.9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" customHeight="1">
      <c r="B115" s="32"/>
      <c r="C115" s="21" t="s">
        <v>139</v>
      </c>
      <c r="L115" s="32"/>
    </row>
    <row r="116" spans="2:63" s="1" customFormat="1" ht="6.9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333" t="str">
        <f>E7</f>
        <v>Rozvoj komunitních sociálních služeb DOZP v lokalitě Jičín - aktualizace PD - změna PD 11/2022</v>
      </c>
      <c r="F118" s="334"/>
      <c r="G118" s="334"/>
      <c r="H118" s="334"/>
      <c r="L118" s="32"/>
    </row>
    <row r="119" spans="2:63" s="1" customFormat="1" ht="12" customHeight="1">
      <c r="B119" s="32"/>
      <c r="C119" s="27" t="s">
        <v>104</v>
      </c>
      <c r="L119" s="32"/>
    </row>
    <row r="120" spans="2:63" s="1" customFormat="1" ht="16.5" customHeight="1">
      <c r="B120" s="32"/>
      <c r="E120" s="323" t="str">
        <f>E9</f>
        <v>Objekt B - e - Zdravotní technika</v>
      </c>
      <c r="F120" s="332"/>
      <c r="G120" s="332"/>
      <c r="H120" s="332"/>
      <c r="L120" s="32"/>
    </row>
    <row r="121" spans="2:63" s="1" customFormat="1" ht="6.9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" customHeight="1">
      <c r="B123" s="32"/>
      <c r="L123" s="32"/>
    </row>
    <row r="124" spans="2:63" s="1" customFormat="1" ht="15.15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15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140</v>
      </c>
      <c r="D127" s="114" t="s">
        <v>62</v>
      </c>
      <c r="E127" s="114" t="s">
        <v>58</v>
      </c>
      <c r="F127" s="114" t="s">
        <v>59</v>
      </c>
      <c r="G127" s="114" t="s">
        <v>141</v>
      </c>
      <c r="H127" s="114" t="s">
        <v>142</v>
      </c>
      <c r="I127" s="114" t="s">
        <v>143</v>
      </c>
      <c r="J127" s="114" t="s">
        <v>108</v>
      </c>
      <c r="K127" s="115" t="s">
        <v>144</v>
      </c>
      <c r="L127" s="112"/>
      <c r="M127" s="59" t="s">
        <v>1</v>
      </c>
      <c r="N127" s="60" t="s">
        <v>41</v>
      </c>
      <c r="O127" s="60" t="s">
        <v>145</v>
      </c>
      <c r="P127" s="60" t="s">
        <v>146</v>
      </c>
      <c r="Q127" s="60" t="s">
        <v>147</v>
      </c>
      <c r="R127" s="60" t="s">
        <v>148</v>
      </c>
      <c r="S127" s="60" t="s">
        <v>149</v>
      </c>
      <c r="T127" s="61" t="s">
        <v>150</v>
      </c>
    </row>
    <row r="128" spans="2:63" s="1" customFormat="1" ht="22.95" customHeight="1">
      <c r="B128" s="32"/>
      <c r="C128" s="64" t="s">
        <v>151</v>
      </c>
      <c r="J128" s="116">
        <f>BK128</f>
        <v>0</v>
      </c>
      <c r="L128" s="32"/>
      <c r="M128" s="62"/>
      <c r="N128" s="53"/>
      <c r="O128" s="53"/>
      <c r="P128" s="117">
        <f>P129+P172+P270</f>
        <v>0</v>
      </c>
      <c r="Q128" s="53"/>
      <c r="R128" s="117">
        <f>R129+R172+R270</f>
        <v>6.9629800000000008</v>
      </c>
      <c r="S128" s="53"/>
      <c r="T128" s="118">
        <f>T129+T172+T270</f>
        <v>0.15</v>
      </c>
      <c r="AT128" s="17" t="s">
        <v>76</v>
      </c>
      <c r="AU128" s="17" t="s">
        <v>110</v>
      </c>
      <c r="BK128" s="119">
        <f>BK129+BK172+BK270</f>
        <v>0</v>
      </c>
    </row>
    <row r="129" spans="2:65" s="11" customFormat="1" ht="25.95" customHeight="1">
      <c r="B129" s="120"/>
      <c r="D129" s="121" t="s">
        <v>76</v>
      </c>
      <c r="E129" s="122" t="s">
        <v>152</v>
      </c>
      <c r="F129" s="122" t="s">
        <v>152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2.5554399999999999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154</v>
      </c>
      <c r="BK129" s="129">
        <f>BK130+SUM(BK131:BK153)+BK157+BK159</f>
        <v>0</v>
      </c>
    </row>
    <row r="130" spans="2:65" s="1" customFormat="1" ht="44.25" customHeight="1">
      <c r="B130" s="201"/>
      <c r="C130" s="200" t="s">
        <v>85</v>
      </c>
      <c r="D130" s="200" t="s">
        <v>156</v>
      </c>
      <c r="E130" s="199" t="s">
        <v>2160</v>
      </c>
      <c r="F130" s="195" t="s">
        <v>3219</v>
      </c>
      <c r="G130" s="198" t="s">
        <v>173</v>
      </c>
      <c r="H130" s="197">
        <v>131</v>
      </c>
      <c r="I130" s="137"/>
      <c r="J130" s="196">
        <f>ROUND(I130*H130,2)</f>
        <v>0</v>
      </c>
      <c r="K130" s="195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161</v>
      </c>
      <c r="AT130" s="143" t="s">
        <v>156</v>
      </c>
      <c r="AU130" s="143" t="s">
        <v>85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161</v>
      </c>
      <c r="BM130" s="143" t="s">
        <v>3218</v>
      </c>
    </row>
    <row r="131" spans="2:65" s="12" customFormat="1">
      <c r="B131" s="145"/>
      <c r="D131" s="146" t="s">
        <v>175</v>
      </c>
      <c r="E131" s="147" t="s">
        <v>1</v>
      </c>
      <c r="F131" s="148" t="s">
        <v>3217</v>
      </c>
      <c r="H131" s="149">
        <v>36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2" customFormat="1">
      <c r="B132" s="145"/>
      <c r="D132" s="146" t="s">
        <v>175</v>
      </c>
      <c r="E132" s="147" t="s">
        <v>1</v>
      </c>
      <c r="F132" s="148" t="s">
        <v>3216</v>
      </c>
      <c r="H132" s="149">
        <v>95</v>
      </c>
      <c r="I132" s="150"/>
      <c r="L132" s="145"/>
      <c r="M132" s="151"/>
      <c r="T132" s="152"/>
      <c r="AT132" s="147" t="s">
        <v>175</v>
      </c>
      <c r="AU132" s="147" t="s">
        <v>85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3" customFormat="1">
      <c r="B133" s="153"/>
      <c r="D133" s="146" t="s">
        <v>175</v>
      </c>
      <c r="E133" s="154" t="s">
        <v>1</v>
      </c>
      <c r="F133" s="155" t="s">
        <v>177</v>
      </c>
      <c r="H133" s="156">
        <v>131</v>
      </c>
      <c r="I133" s="157"/>
      <c r="L133" s="153"/>
      <c r="M133" s="158"/>
      <c r="T133" s="159"/>
      <c r="AT133" s="154" t="s">
        <v>175</v>
      </c>
      <c r="AU133" s="154" t="s">
        <v>85</v>
      </c>
      <c r="AV133" s="13" t="s">
        <v>161</v>
      </c>
      <c r="AW133" s="13" t="s">
        <v>32</v>
      </c>
      <c r="AX133" s="13" t="s">
        <v>85</v>
      </c>
      <c r="AY133" s="154" t="s">
        <v>154</v>
      </c>
    </row>
    <row r="134" spans="2:65" s="1" customFormat="1" ht="37.950000000000003" customHeight="1">
      <c r="B134" s="201"/>
      <c r="C134" s="200" t="s">
        <v>99</v>
      </c>
      <c r="D134" s="200" t="s">
        <v>156</v>
      </c>
      <c r="E134" s="199" t="s">
        <v>3215</v>
      </c>
      <c r="F134" s="195" t="s">
        <v>3214</v>
      </c>
      <c r="G134" s="198" t="s">
        <v>173</v>
      </c>
      <c r="H134" s="197">
        <v>11</v>
      </c>
      <c r="I134" s="137"/>
      <c r="J134" s="196">
        <f>ROUND(I134*H134,2)</f>
        <v>0</v>
      </c>
      <c r="K134" s="195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85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3213</v>
      </c>
    </row>
    <row r="135" spans="2:65" s="14" customFormat="1" ht="20.399999999999999">
      <c r="B135" s="173"/>
      <c r="D135" s="146" t="s">
        <v>175</v>
      </c>
      <c r="E135" s="174" t="s">
        <v>1</v>
      </c>
      <c r="F135" s="175" t="s">
        <v>3212</v>
      </c>
      <c r="H135" s="174" t="s">
        <v>1</v>
      </c>
      <c r="I135" s="176"/>
      <c r="L135" s="173"/>
      <c r="M135" s="177"/>
      <c r="T135" s="178"/>
      <c r="AT135" s="174" t="s">
        <v>175</v>
      </c>
      <c r="AU135" s="174" t="s">
        <v>85</v>
      </c>
      <c r="AV135" s="14" t="s">
        <v>85</v>
      </c>
      <c r="AW135" s="14" t="s">
        <v>32</v>
      </c>
      <c r="AX135" s="14" t="s">
        <v>77</v>
      </c>
      <c r="AY135" s="174" t="s">
        <v>154</v>
      </c>
    </row>
    <row r="136" spans="2:65" s="12" customFormat="1">
      <c r="B136" s="145"/>
      <c r="D136" s="146" t="s">
        <v>175</v>
      </c>
      <c r="E136" s="147" t="s">
        <v>1</v>
      </c>
      <c r="F136" s="148" t="s">
        <v>3211</v>
      </c>
      <c r="H136" s="149">
        <v>11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62.7" customHeight="1">
      <c r="B137" s="201"/>
      <c r="C137" s="200" t="s">
        <v>166</v>
      </c>
      <c r="D137" s="200" t="s">
        <v>156</v>
      </c>
      <c r="E137" s="199" t="s">
        <v>2372</v>
      </c>
      <c r="F137" s="195" t="s">
        <v>3210</v>
      </c>
      <c r="G137" s="198" t="s">
        <v>173</v>
      </c>
      <c r="H137" s="197">
        <v>38</v>
      </c>
      <c r="I137" s="137"/>
      <c r="J137" s="196">
        <f>ROUND(I137*H137,2)</f>
        <v>0</v>
      </c>
      <c r="K137" s="195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161</v>
      </c>
      <c r="BM137" s="143" t="s">
        <v>3209</v>
      </c>
    </row>
    <row r="138" spans="2:65" s="12" customFormat="1" ht="20.399999999999999">
      <c r="B138" s="145"/>
      <c r="D138" s="146" t="s">
        <v>175</v>
      </c>
      <c r="E138" s="147" t="s">
        <v>1</v>
      </c>
      <c r="F138" s="148" t="s">
        <v>3208</v>
      </c>
      <c r="H138" s="149">
        <v>38</v>
      </c>
      <c r="I138" s="150"/>
      <c r="L138" s="145"/>
      <c r="M138" s="151"/>
      <c r="T138" s="152"/>
      <c r="AT138" s="147" t="s">
        <v>175</v>
      </c>
      <c r="AU138" s="147" t="s">
        <v>85</v>
      </c>
      <c r="AV138" s="12" t="s">
        <v>99</v>
      </c>
      <c r="AW138" s="12" t="s">
        <v>32</v>
      </c>
      <c r="AX138" s="12" t="s">
        <v>85</v>
      </c>
      <c r="AY138" s="147" t="s">
        <v>154</v>
      </c>
    </row>
    <row r="139" spans="2:65" s="1" customFormat="1" ht="62.7" customHeight="1">
      <c r="B139" s="201"/>
      <c r="C139" s="200" t="s">
        <v>161</v>
      </c>
      <c r="D139" s="200" t="s">
        <v>156</v>
      </c>
      <c r="E139" s="199" t="s">
        <v>210</v>
      </c>
      <c r="F139" s="195" t="s">
        <v>3207</v>
      </c>
      <c r="G139" s="198" t="s">
        <v>173</v>
      </c>
      <c r="H139" s="197">
        <v>93</v>
      </c>
      <c r="I139" s="137"/>
      <c r="J139" s="196">
        <f>ROUND(I139*H139,2)</f>
        <v>0</v>
      </c>
      <c r="K139" s="195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161</v>
      </c>
      <c r="AT139" s="143" t="s">
        <v>156</v>
      </c>
      <c r="AU139" s="143" t="s">
        <v>85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161</v>
      </c>
      <c r="BM139" s="143" t="s">
        <v>3206</v>
      </c>
    </row>
    <row r="140" spans="2:65" s="14" customFormat="1" ht="20.399999999999999">
      <c r="B140" s="173"/>
      <c r="D140" s="146" t="s">
        <v>175</v>
      </c>
      <c r="E140" s="174" t="s">
        <v>1</v>
      </c>
      <c r="F140" s="175" t="s">
        <v>3205</v>
      </c>
      <c r="H140" s="174" t="s">
        <v>1</v>
      </c>
      <c r="I140" s="176"/>
      <c r="L140" s="173"/>
      <c r="M140" s="177"/>
      <c r="T140" s="178"/>
      <c r="AT140" s="174" t="s">
        <v>175</v>
      </c>
      <c r="AU140" s="174" t="s">
        <v>85</v>
      </c>
      <c r="AV140" s="14" t="s">
        <v>85</v>
      </c>
      <c r="AW140" s="14" t="s">
        <v>32</v>
      </c>
      <c r="AX140" s="14" t="s">
        <v>77</v>
      </c>
      <c r="AY140" s="174" t="s">
        <v>154</v>
      </c>
    </row>
    <row r="141" spans="2:65" s="12" customFormat="1">
      <c r="B141" s="145"/>
      <c r="D141" s="146" t="s">
        <v>175</v>
      </c>
      <c r="E141" s="147" t="s">
        <v>1</v>
      </c>
      <c r="F141" s="148" t="s">
        <v>3204</v>
      </c>
      <c r="H141" s="149">
        <v>131</v>
      </c>
      <c r="I141" s="150"/>
      <c r="L141" s="145"/>
      <c r="M141" s="151"/>
      <c r="T141" s="152"/>
      <c r="AT141" s="147" t="s">
        <v>175</v>
      </c>
      <c r="AU141" s="147" t="s">
        <v>85</v>
      </c>
      <c r="AV141" s="12" t="s">
        <v>99</v>
      </c>
      <c r="AW141" s="12" t="s">
        <v>32</v>
      </c>
      <c r="AX141" s="12" t="s">
        <v>77</v>
      </c>
      <c r="AY141" s="147" t="s">
        <v>154</v>
      </c>
    </row>
    <row r="142" spans="2:65" s="12" customFormat="1">
      <c r="B142" s="145"/>
      <c r="D142" s="146" t="s">
        <v>175</v>
      </c>
      <c r="E142" s="147" t="s">
        <v>1</v>
      </c>
      <c r="F142" s="148" t="s">
        <v>3203</v>
      </c>
      <c r="H142" s="149">
        <v>-38</v>
      </c>
      <c r="I142" s="150"/>
      <c r="L142" s="145"/>
      <c r="M142" s="151"/>
      <c r="T142" s="152"/>
      <c r="AT142" s="147" t="s">
        <v>175</v>
      </c>
      <c r="AU142" s="147" t="s">
        <v>85</v>
      </c>
      <c r="AV142" s="12" t="s">
        <v>99</v>
      </c>
      <c r="AW142" s="12" t="s">
        <v>32</v>
      </c>
      <c r="AX142" s="12" t="s">
        <v>77</v>
      </c>
      <c r="AY142" s="147" t="s">
        <v>154</v>
      </c>
    </row>
    <row r="143" spans="2:65" s="13" customFormat="1">
      <c r="B143" s="153"/>
      <c r="D143" s="146" t="s">
        <v>175</v>
      </c>
      <c r="E143" s="154" t="s">
        <v>1</v>
      </c>
      <c r="F143" s="155" t="s">
        <v>177</v>
      </c>
      <c r="H143" s="156">
        <v>93</v>
      </c>
      <c r="I143" s="157"/>
      <c r="L143" s="153"/>
      <c r="M143" s="158"/>
      <c r="T143" s="159"/>
      <c r="AT143" s="154" t="s">
        <v>175</v>
      </c>
      <c r="AU143" s="154" t="s">
        <v>85</v>
      </c>
      <c r="AV143" s="13" t="s">
        <v>161</v>
      </c>
      <c r="AW143" s="13" t="s">
        <v>32</v>
      </c>
      <c r="AX143" s="13" t="s">
        <v>85</v>
      </c>
      <c r="AY143" s="154" t="s">
        <v>154</v>
      </c>
    </row>
    <row r="144" spans="2:65" s="1" customFormat="1" ht="44.25" customHeight="1">
      <c r="B144" s="201"/>
      <c r="C144" s="200" t="s">
        <v>203</v>
      </c>
      <c r="D144" s="200" t="s">
        <v>156</v>
      </c>
      <c r="E144" s="199" t="s">
        <v>3202</v>
      </c>
      <c r="F144" s="195" t="s">
        <v>3201</v>
      </c>
      <c r="G144" s="198" t="s">
        <v>173</v>
      </c>
      <c r="H144" s="197">
        <v>38</v>
      </c>
      <c r="I144" s="137"/>
      <c r="J144" s="196">
        <f>ROUND(I144*H144,2)</f>
        <v>0</v>
      </c>
      <c r="K144" s="195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85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3200</v>
      </c>
    </row>
    <row r="145" spans="2:65" s="12" customFormat="1" ht="20.399999999999999">
      <c r="B145" s="145"/>
      <c r="D145" s="146" t="s">
        <v>175</v>
      </c>
      <c r="E145" s="147" t="s">
        <v>1</v>
      </c>
      <c r="F145" s="148" t="s">
        <v>3199</v>
      </c>
      <c r="H145" s="149">
        <v>38</v>
      </c>
      <c r="I145" s="150"/>
      <c r="L145" s="145"/>
      <c r="M145" s="151"/>
      <c r="T145" s="152"/>
      <c r="AT145" s="147" t="s">
        <v>175</v>
      </c>
      <c r="AU145" s="147" t="s">
        <v>85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44.25" customHeight="1">
      <c r="B146" s="201"/>
      <c r="C146" s="200" t="s">
        <v>209</v>
      </c>
      <c r="D146" s="200" t="s">
        <v>156</v>
      </c>
      <c r="E146" s="199" t="s">
        <v>229</v>
      </c>
      <c r="F146" s="195" t="s">
        <v>3198</v>
      </c>
      <c r="G146" s="198" t="s">
        <v>225</v>
      </c>
      <c r="H146" s="197">
        <v>167.4</v>
      </c>
      <c r="I146" s="137"/>
      <c r="J146" s="196">
        <f>ROUND(I146*H146,2)</f>
        <v>0</v>
      </c>
      <c r="K146" s="195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85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161</v>
      </c>
      <c r="BM146" s="143" t="s">
        <v>3197</v>
      </c>
    </row>
    <row r="147" spans="2:65" s="12" customFormat="1" ht="20.399999999999999">
      <c r="B147" s="145"/>
      <c r="D147" s="146" t="s">
        <v>175</v>
      </c>
      <c r="E147" s="147" t="s">
        <v>1</v>
      </c>
      <c r="F147" s="148" t="s">
        <v>3196</v>
      </c>
      <c r="H147" s="149">
        <v>167.4</v>
      </c>
      <c r="I147" s="150"/>
      <c r="L147" s="145"/>
      <c r="M147" s="151"/>
      <c r="T147" s="152"/>
      <c r="AT147" s="147" t="s">
        <v>175</v>
      </c>
      <c r="AU147" s="147" t="s">
        <v>85</v>
      </c>
      <c r="AV147" s="12" t="s">
        <v>99</v>
      </c>
      <c r="AW147" s="12" t="s">
        <v>32</v>
      </c>
      <c r="AX147" s="12" t="s">
        <v>85</v>
      </c>
      <c r="AY147" s="147" t="s">
        <v>154</v>
      </c>
    </row>
    <row r="148" spans="2:65" s="1" customFormat="1" ht="44.25" customHeight="1">
      <c r="B148" s="201"/>
      <c r="C148" s="200" t="s">
        <v>215</v>
      </c>
      <c r="D148" s="200" t="s">
        <v>156</v>
      </c>
      <c r="E148" s="199" t="s">
        <v>239</v>
      </c>
      <c r="F148" s="195" t="s">
        <v>3195</v>
      </c>
      <c r="G148" s="198" t="s">
        <v>173</v>
      </c>
      <c r="H148" s="197">
        <v>93</v>
      </c>
      <c r="I148" s="137"/>
      <c r="J148" s="196">
        <f>ROUND(I148*H148,2)</f>
        <v>0</v>
      </c>
      <c r="K148" s="195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85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3194</v>
      </c>
    </row>
    <row r="149" spans="2:65" s="14" customFormat="1" ht="20.399999999999999">
      <c r="B149" s="173"/>
      <c r="D149" s="146" t="s">
        <v>175</v>
      </c>
      <c r="E149" s="174" t="s">
        <v>1</v>
      </c>
      <c r="F149" s="175" t="s">
        <v>3193</v>
      </c>
      <c r="H149" s="174" t="s">
        <v>1</v>
      </c>
      <c r="I149" s="176"/>
      <c r="L149" s="173"/>
      <c r="M149" s="177"/>
      <c r="T149" s="178"/>
      <c r="AT149" s="174" t="s">
        <v>175</v>
      </c>
      <c r="AU149" s="174" t="s">
        <v>85</v>
      </c>
      <c r="AV149" s="14" t="s">
        <v>85</v>
      </c>
      <c r="AW149" s="14" t="s">
        <v>32</v>
      </c>
      <c r="AX149" s="14" t="s">
        <v>77</v>
      </c>
      <c r="AY149" s="174" t="s">
        <v>154</v>
      </c>
    </row>
    <row r="150" spans="2:65" s="12" customFormat="1">
      <c r="B150" s="145"/>
      <c r="D150" s="146" t="s">
        <v>175</v>
      </c>
      <c r="E150" s="147" t="s">
        <v>1</v>
      </c>
      <c r="F150" s="148" t="s">
        <v>3192</v>
      </c>
      <c r="H150" s="149">
        <v>131</v>
      </c>
      <c r="I150" s="150"/>
      <c r="L150" s="145"/>
      <c r="M150" s="151"/>
      <c r="T150" s="152"/>
      <c r="AT150" s="147" t="s">
        <v>175</v>
      </c>
      <c r="AU150" s="147" t="s">
        <v>85</v>
      </c>
      <c r="AV150" s="12" t="s">
        <v>99</v>
      </c>
      <c r="AW150" s="12" t="s">
        <v>32</v>
      </c>
      <c r="AX150" s="12" t="s">
        <v>77</v>
      </c>
      <c r="AY150" s="147" t="s">
        <v>154</v>
      </c>
    </row>
    <row r="151" spans="2:65" s="12" customFormat="1" ht="20.399999999999999">
      <c r="B151" s="145"/>
      <c r="D151" s="146" t="s">
        <v>175</v>
      </c>
      <c r="E151" s="147" t="s">
        <v>1</v>
      </c>
      <c r="F151" s="148" t="s">
        <v>3191</v>
      </c>
      <c r="H151" s="149">
        <v>-38</v>
      </c>
      <c r="I151" s="150"/>
      <c r="L151" s="145"/>
      <c r="M151" s="151"/>
      <c r="T151" s="152"/>
      <c r="AT151" s="147" t="s">
        <v>175</v>
      </c>
      <c r="AU151" s="147" t="s">
        <v>85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>
      <c r="B152" s="153"/>
      <c r="D152" s="146" t="s">
        <v>175</v>
      </c>
      <c r="E152" s="154" t="s">
        <v>1</v>
      </c>
      <c r="F152" s="155" t="s">
        <v>177</v>
      </c>
      <c r="H152" s="156">
        <v>93</v>
      </c>
      <c r="I152" s="157"/>
      <c r="L152" s="153"/>
      <c r="M152" s="158"/>
      <c r="T152" s="159"/>
      <c r="AT152" s="154" t="s">
        <v>175</v>
      </c>
      <c r="AU152" s="154" t="s">
        <v>85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1" customFormat="1" ht="22.95" customHeight="1">
      <c r="B153" s="120"/>
      <c r="D153" s="121" t="s">
        <v>76</v>
      </c>
      <c r="E153" s="130" t="s">
        <v>161</v>
      </c>
      <c r="F153" s="130" t="s">
        <v>402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SUM(BK154:BK156)</f>
        <v>0</v>
      </c>
    </row>
    <row r="154" spans="2:65" s="1" customFormat="1" ht="24.15" customHeight="1">
      <c r="B154" s="201"/>
      <c r="C154" s="200" t="s">
        <v>222</v>
      </c>
      <c r="D154" s="200" t="s">
        <v>156</v>
      </c>
      <c r="E154" s="199" t="s">
        <v>3190</v>
      </c>
      <c r="F154" s="195" t="s">
        <v>3189</v>
      </c>
      <c r="G154" s="198" t="s">
        <v>173</v>
      </c>
      <c r="H154" s="197">
        <v>38</v>
      </c>
      <c r="I154" s="137"/>
      <c r="J154" s="196">
        <f>ROUND(I154*H154,2)</f>
        <v>0</v>
      </c>
      <c r="K154" s="195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3188</v>
      </c>
    </row>
    <row r="155" spans="2:65" s="12" customFormat="1" ht="20.399999999999999">
      <c r="B155" s="145"/>
      <c r="D155" s="146" t="s">
        <v>175</v>
      </c>
      <c r="E155" s="147" t="s">
        <v>1</v>
      </c>
      <c r="F155" s="148" t="s">
        <v>3187</v>
      </c>
      <c r="H155" s="149">
        <v>38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85</v>
      </c>
      <c r="AY155" s="147" t="s">
        <v>154</v>
      </c>
    </row>
    <row r="156" spans="2:65" s="1" customFormat="1" ht="21.75" customHeight="1">
      <c r="B156" s="201"/>
      <c r="C156" s="200" t="s">
        <v>233</v>
      </c>
      <c r="D156" s="200" t="s">
        <v>156</v>
      </c>
      <c r="E156" s="199" t="s">
        <v>3186</v>
      </c>
      <c r="F156" s="195" t="s">
        <v>3185</v>
      </c>
      <c r="G156" s="198" t="s">
        <v>256</v>
      </c>
      <c r="H156" s="197">
        <v>190</v>
      </c>
      <c r="I156" s="137"/>
      <c r="J156" s="196">
        <f>ROUND(I156*H156,2)</f>
        <v>0</v>
      </c>
      <c r="K156" s="195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3184</v>
      </c>
    </row>
    <row r="157" spans="2:65" s="11" customFormat="1" ht="22.95" customHeight="1">
      <c r="B157" s="120"/>
      <c r="D157" s="121" t="s">
        <v>76</v>
      </c>
      <c r="E157" s="130" t="s">
        <v>209</v>
      </c>
      <c r="F157" s="130" t="s">
        <v>495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154</v>
      </c>
      <c r="BK157" s="129">
        <f>BK158</f>
        <v>0</v>
      </c>
    </row>
    <row r="158" spans="2:65" s="1" customFormat="1" ht="37.950000000000003" customHeight="1">
      <c r="B158" s="201"/>
      <c r="C158" s="200" t="s">
        <v>238</v>
      </c>
      <c r="D158" s="200" t="s">
        <v>156</v>
      </c>
      <c r="E158" s="199" t="s">
        <v>3183</v>
      </c>
      <c r="F158" s="195" t="s">
        <v>3182</v>
      </c>
      <c r="G158" s="198" t="s">
        <v>169</v>
      </c>
      <c r="H158" s="197">
        <v>75</v>
      </c>
      <c r="I158" s="137"/>
      <c r="J158" s="196">
        <f>ROUND(I158*H158,2)</f>
        <v>0</v>
      </c>
      <c r="K158" s="195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3181</v>
      </c>
    </row>
    <row r="159" spans="2:65" s="11" customFormat="1" ht="22.95" customHeight="1">
      <c r="B159" s="120"/>
      <c r="D159" s="121" t="s">
        <v>76</v>
      </c>
      <c r="E159" s="130" t="s">
        <v>222</v>
      </c>
      <c r="F159" s="130" t="s">
        <v>2248</v>
      </c>
      <c r="I159" s="123"/>
      <c r="J159" s="131">
        <f>BK159</f>
        <v>0</v>
      </c>
      <c r="L159" s="120"/>
      <c r="M159" s="125"/>
      <c r="P159" s="126">
        <f>SUM(P160:P171)</f>
        <v>0</v>
      </c>
      <c r="R159" s="126">
        <f>SUM(R160:R171)</f>
        <v>2.5256400000000001</v>
      </c>
      <c r="T159" s="127">
        <f>SUM(T160:T171)</f>
        <v>0</v>
      </c>
      <c r="AR159" s="121" t="s">
        <v>85</v>
      </c>
      <c r="AT159" s="128" t="s">
        <v>76</v>
      </c>
      <c r="AU159" s="128" t="s">
        <v>85</v>
      </c>
      <c r="AY159" s="121" t="s">
        <v>154</v>
      </c>
      <c r="BK159" s="129">
        <f>SUM(BK160:BK171)</f>
        <v>0</v>
      </c>
    </row>
    <row r="160" spans="2:65" s="1" customFormat="1" ht="37.950000000000003" customHeight="1">
      <c r="B160" s="201"/>
      <c r="C160" s="200" t="s">
        <v>248</v>
      </c>
      <c r="D160" s="200" t="s">
        <v>156</v>
      </c>
      <c r="E160" s="199" t="s">
        <v>3180</v>
      </c>
      <c r="F160" s="195" t="s">
        <v>3179</v>
      </c>
      <c r="G160" s="198" t="s">
        <v>159</v>
      </c>
      <c r="H160" s="197">
        <v>3</v>
      </c>
      <c r="I160" s="137"/>
      <c r="J160" s="196">
        <f t="shared" ref="J160:J171" si="0">ROUND(I160*H160,2)</f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ref="P160:P171" si="1">O160*H160</f>
        <v>0</v>
      </c>
      <c r="Q160" s="141">
        <v>4.0050000000000002E-2</v>
      </c>
      <c r="R160" s="141">
        <f t="shared" ref="R160:R171" si="2">Q160*H160</f>
        <v>0.12015000000000001</v>
      </c>
      <c r="S160" s="141">
        <v>0</v>
      </c>
      <c r="T160" s="142">
        <f t="shared" ref="T160:T171" si="3"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 t="shared" ref="BE160:BE171" si="4">IF(N160="základní",J160,0)</f>
        <v>0</v>
      </c>
      <c r="BF160" s="144">
        <f t="shared" ref="BF160:BF171" si="5">IF(N160="snížená",J160,0)</f>
        <v>0</v>
      </c>
      <c r="BG160" s="144">
        <f t="shared" ref="BG160:BG171" si="6">IF(N160="zákl. přenesená",J160,0)</f>
        <v>0</v>
      </c>
      <c r="BH160" s="144">
        <f t="shared" ref="BH160:BH171" si="7">IF(N160="sníž. přenesená",J160,0)</f>
        <v>0</v>
      </c>
      <c r="BI160" s="144">
        <f t="shared" ref="BI160:BI171" si="8">IF(N160="nulová",J160,0)</f>
        <v>0</v>
      </c>
      <c r="BJ160" s="17" t="s">
        <v>99</v>
      </c>
      <c r="BK160" s="144">
        <f t="shared" ref="BK160:BK171" si="9">ROUND(I160*H160,2)</f>
        <v>0</v>
      </c>
      <c r="BL160" s="17" t="s">
        <v>161</v>
      </c>
      <c r="BM160" s="143" t="s">
        <v>3987</v>
      </c>
    </row>
    <row r="161" spans="2:65" s="1" customFormat="1" ht="37.950000000000003" customHeight="1">
      <c r="B161" s="201"/>
      <c r="C161" s="200" t="s">
        <v>253</v>
      </c>
      <c r="D161" s="200" t="s">
        <v>156</v>
      </c>
      <c r="E161" s="199" t="s">
        <v>3986</v>
      </c>
      <c r="F161" s="195" t="s">
        <v>3985</v>
      </c>
      <c r="G161" s="198" t="s">
        <v>159</v>
      </c>
      <c r="H161" s="197">
        <v>2</v>
      </c>
      <c r="I161" s="137"/>
      <c r="J161" s="196">
        <f t="shared" si="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"/>
        <v>0</v>
      </c>
      <c r="Q161" s="141">
        <v>4.9050000000000003E-2</v>
      </c>
      <c r="R161" s="141">
        <f t="shared" si="2"/>
        <v>9.8100000000000007E-2</v>
      </c>
      <c r="S161" s="141">
        <v>0</v>
      </c>
      <c r="T161" s="142">
        <f t="shared" si="3"/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99</v>
      </c>
      <c r="BK161" s="144">
        <f t="shared" si="9"/>
        <v>0</v>
      </c>
      <c r="BL161" s="17" t="s">
        <v>161</v>
      </c>
      <c r="BM161" s="143" t="s">
        <v>3984</v>
      </c>
    </row>
    <row r="162" spans="2:65" s="1" customFormat="1" ht="44.25" customHeight="1">
      <c r="B162" s="201"/>
      <c r="C162" s="200" t="s">
        <v>258</v>
      </c>
      <c r="D162" s="200" t="s">
        <v>156</v>
      </c>
      <c r="E162" s="199" t="s">
        <v>3174</v>
      </c>
      <c r="F162" s="195" t="s">
        <v>3173</v>
      </c>
      <c r="G162" s="198" t="s">
        <v>159</v>
      </c>
      <c r="H162" s="197">
        <v>1</v>
      </c>
      <c r="I162" s="137"/>
      <c r="J162" s="196">
        <f t="shared" si="0"/>
        <v>0</v>
      </c>
      <c r="K162" s="195" t="s">
        <v>160</v>
      </c>
      <c r="L162" s="32"/>
      <c r="M162" s="139" t="s">
        <v>1</v>
      </c>
      <c r="N162" s="140" t="s">
        <v>43</v>
      </c>
      <c r="P162" s="141">
        <f t="shared" si="1"/>
        <v>0</v>
      </c>
      <c r="Q162" s="141">
        <v>8.2049999999999998E-2</v>
      </c>
      <c r="R162" s="141">
        <f t="shared" si="2"/>
        <v>8.2049999999999998E-2</v>
      </c>
      <c r="S162" s="141">
        <v>0</v>
      </c>
      <c r="T162" s="142">
        <f t="shared" si="3"/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7" t="s">
        <v>99</v>
      </c>
      <c r="BK162" s="144">
        <f t="shared" si="9"/>
        <v>0</v>
      </c>
      <c r="BL162" s="17" t="s">
        <v>161</v>
      </c>
      <c r="BM162" s="143" t="s">
        <v>3172</v>
      </c>
    </row>
    <row r="163" spans="2:65" s="1" customFormat="1" ht="37.950000000000003" customHeight="1">
      <c r="B163" s="201"/>
      <c r="C163" s="200" t="s">
        <v>262</v>
      </c>
      <c r="D163" s="200" t="s">
        <v>156</v>
      </c>
      <c r="E163" s="199" t="s">
        <v>3171</v>
      </c>
      <c r="F163" s="195" t="s">
        <v>3170</v>
      </c>
      <c r="G163" s="198" t="s">
        <v>159</v>
      </c>
      <c r="H163" s="197">
        <v>6</v>
      </c>
      <c r="I163" s="137"/>
      <c r="J163" s="196">
        <f t="shared" si="0"/>
        <v>0</v>
      </c>
      <c r="K163" s="195" t="s">
        <v>160</v>
      </c>
      <c r="L163" s="32"/>
      <c r="M163" s="139" t="s">
        <v>1</v>
      </c>
      <c r="N163" s="140" t="s">
        <v>43</v>
      </c>
      <c r="P163" s="141">
        <f t="shared" si="1"/>
        <v>0</v>
      </c>
      <c r="Q163" s="141">
        <v>5.9800000000000001E-3</v>
      </c>
      <c r="R163" s="141">
        <f t="shared" si="2"/>
        <v>3.5880000000000002E-2</v>
      </c>
      <c r="S163" s="141">
        <v>0</v>
      </c>
      <c r="T163" s="142">
        <f t="shared" si="3"/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7" t="s">
        <v>99</v>
      </c>
      <c r="BK163" s="144">
        <f t="shared" si="9"/>
        <v>0</v>
      </c>
      <c r="BL163" s="17" t="s">
        <v>161</v>
      </c>
      <c r="BM163" s="143" t="s">
        <v>3169</v>
      </c>
    </row>
    <row r="164" spans="2:65" s="1" customFormat="1" ht="44.25" customHeight="1">
      <c r="B164" s="201"/>
      <c r="C164" s="200" t="s">
        <v>8</v>
      </c>
      <c r="D164" s="200" t="s">
        <v>156</v>
      </c>
      <c r="E164" s="199" t="s">
        <v>3168</v>
      </c>
      <c r="F164" s="195" t="s">
        <v>3167</v>
      </c>
      <c r="G164" s="198" t="s">
        <v>159</v>
      </c>
      <c r="H164" s="197">
        <v>6</v>
      </c>
      <c r="I164" s="137"/>
      <c r="J164" s="196">
        <f t="shared" si="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"/>
        <v>0</v>
      </c>
      <c r="Q164" s="141">
        <v>0</v>
      </c>
      <c r="R164" s="141">
        <f t="shared" si="2"/>
        <v>0</v>
      </c>
      <c r="S164" s="141">
        <v>0</v>
      </c>
      <c r="T164" s="142">
        <f t="shared" si="3"/>
        <v>0</v>
      </c>
      <c r="AR164" s="143" t="s">
        <v>161</v>
      </c>
      <c r="AT164" s="143" t="s">
        <v>156</v>
      </c>
      <c r="AU164" s="143" t="s">
        <v>99</v>
      </c>
      <c r="AY164" s="17" t="s">
        <v>154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7" t="s">
        <v>99</v>
      </c>
      <c r="BK164" s="144">
        <f t="shared" si="9"/>
        <v>0</v>
      </c>
      <c r="BL164" s="17" t="s">
        <v>161</v>
      </c>
      <c r="BM164" s="143" t="s">
        <v>3166</v>
      </c>
    </row>
    <row r="165" spans="2:65" s="1" customFormat="1" ht="37.950000000000003" customHeight="1">
      <c r="B165" s="201"/>
      <c r="C165" s="200" t="s">
        <v>269</v>
      </c>
      <c r="D165" s="200" t="s">
        <v>156</v>
      </c>
      <c r="E165" s="199" t="s">
        <v>3165</v>
      </c>
      <c r="F165" s="195" t="s">
        <v>3164</v>
      </c>
      <c r="G165" s="198" t="s">
        <v>159</v>
      </c>
      <c r="H165" s="197">
        <v>6</v>
      </c>
      <c r="I165" s="137"/>
      <c r="J165" s="196">
        <f t="shared" si="0"/>
        <v>0</v>
      </c>
      <c r="K165" s="195" t="s">
        <v>160</v>
      </c>
      <c r="L165" s="32"/>
      <c r="M165" s="139" t="s">
        <v>1</v>
      </c>
      <c r="N165" s="140" t="s">
        <v>43</v>
      </c>
      <c r="P165" s="141">
        <f t="shared" si="1"/>
        <v>0</v>
      </c>
      <c r="Q165" s="141">
        <v>1.9400000000000001E-3</v>
      </c>
      <c r="R165" s="141">
        <f t="shared" si="2"/>
        <v>1.1640000000000001E-2</v>
      </c>
      <c r="S165" s="141">
        <v>0</v>
      </c>
      <c r="T165" s="142">
        <f t="shared" si="3"/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7" t="s">
        <v>99</v>
      </c>
      <c r="BK165" s="144">
        <f t="shared" si="9"/>
        <v>0</v>
      </c>
      <c r="BL165" s="17" t="s">
        <v>161</v>
      </c>
      <c r="BM165" s="143" t="s">
        <v>3163</v>
      </c>
    </row>
    <row r="166" spans="2:65" s="1" customFormat="1" ht="44.25" customHeight="1">
      <c r="B166" s="201"/>
      <c r="C166" s="200" t="s">
        <v>276</v>
      </c>
      <c r="D166" s="200" t="s">
        <v>156</v>
      </c>
      <c r="E166" s="199" t="s">
        <v>3162</v>
      </c>
      <c r="F166" s="195" t="s">
        <v>3161</v>
      </c>
      <c r="G166" s="198" t="s">
        <v>159</v>
      </c>
      <c r="H166" s="197">
        <v>1</v>
      </c>
      <c r="I166" s="137"/>
      <c r="J166" s="196">
        <f t="shared" si="0"/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si="1"/>
        <v>0</v>
      </c>
      <c r="Q166" s="141">
        <v>0.23147000000000001</v>
      </c>
      <c r="R166" s="141">
        <f t="shared" si="2"/>
        <v>0.23147000000000001</v>
      </c>
      <c r="S166" s="141">
        <v>0</v>
      </c>
      <c r="T166" s="142">
        <f t="shared" si="3"/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99</v>
      </c>
      <c r="BK166" s="144">
        <f t="shared" si="9"/>
        <v>0</v>
      </c>
      <c r="BL166" s="17" t="s">
        <v>161</v>
      </c>
      <c r="BM166" s="143" t="s">
        <v>3160</v>
      </c>
    </row>
    <row r="167" spans="2:65" s="1" customFormat="1" ht="37.950000000000003" customHeight="1">
      <c r="B167" s="201"/>
      <c r="C167" s="200" t="s">
        <v>280</v>
      </c>
      <c r="D167" s="200" t="s">
        <v>156</v>
      </c>
      <c r="E167" s="199" t="s">
        <v>3159</v>
      </c>
      <c r="F167" s="195" t="s">
        <v>3158</v>
      </c>
      <c r="G167" s="198" t="s">
        <v>159</v>
      </c>
      <c r="H167" s="197">
        <v>1</v>
      </c>
      <c r="I167" s="137"/>
      <c r="J167" s="196">
        <f t="shared" si="0"/>
        <v>0</v>
      </c>
      <c r="K167" s="195" t="s">
        <v>160</v>
      </c>
      <c r="L167" s="32"/>
      <c r="M167" s="139" t="s">
        <v>1</v>
      </c>
      <c r="N167" s="140" t="s">
        <v>43</v>
      </c>
      <c r="P167" s="141">
        <f t="shared" si="1"/>
        <v>0</v>
      </c>
      <c r="Q167" s="141">
        <v>0.19089</v>
      </c>
      <c r="R167" s="141">
        <f t="shared" si="2"/>
        <v>0.19089</v>
      </c>
      <c r="S167" s="141">
        <v>0</v>
      </c>
      <c r="T167" s="142">
        <f t="shared" si="3"/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99</v>
      </c>
      <c r="BK167" s="144">
        <f t="shared" si="9"/>
        <v>0</v>
      </c>
      <c r="BL167" s="17" t="s">
        <v>161</v>
      </c>
      <c r="BM167" s="143" t="s">
        <v>3157</v>
      </c>
    </row>
    <row r="168" spans="2:65" s="1" customFormat="1" ht="37.950000000000003" customHeight="1">
      <c r="B168" s="201"/>
      <c r="C168" s="200" t="s">
        <v>282</v>
      </c>
      <c r="D168" s="200" t="s">
        <v>156</v>
      </c>
      <c r="E168" s="199" t="s">
        <v>3156</v>
      </c>
      <c r="F168" s="195" t="s">
        <v>3155</v>
      </c>
      <c r="G168" s="198" t="s">
        <v>159</v>
      </c>
      <c r="H168" s="197">
        <v>1</v>
      </c>
      <c r="I168" s="137"/>
      <c r="J168" s="196">
        <f t="shared" si="0"/>
        <v>0</v>
      </c>
      <c r="K168" s="195" t="s">
        <v>160</v>
      </c>
      <c r="L168" s="32"/>
      <c r="M168" s="139" t="s">
        <v>1</v>
      </c>
      <c r="N168" s="140" t="s">
        <v>43</v>
      </c>
      <c r="P168" s="141">
        <f t="shared" si="1"/>
        <v>0</v>
      </c>
      <c r="Q168" s="141">
        <v>0</v>
      </c>
      <c r="R168" s="141">
        <f t="shared" si="2"/>
        <v>0</v>
      </c>
      <c r="S168" s="141">
        <v>0</v>
      </c>
      <c r="T168" s="142">
        <f t="shared" si="3"/>
        <v>0</v>
      </c>
      <c r="AR168" s="143" t="s">
        <v>161</v>
      </c>
      <c r="AT168" s="143" t="s">
        <v>156</v>
      </c>
      <c r="AU168" s="143" t="s">
        <v>99</v>
      </c>
      <c r="AY168" s="17" t="s">
        <v>154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99</v>
      </c>
      <c r="BK168" s="144">
        <f t="shared" si="9"/>
        <v>0</v>
      </c>
      <c r="BL168" s="17" t="s">
        <v>161</v>
      </c>
      <c r="BM168" s="143" t="s">
        <v>3154</v>
      </c>
    </row>
    <row r="169" spans="2:65" s="1" customFormat="1" ht="44.25" customHeight="1">
      <c r="B169" s="201"/>
      <c r="C169" s="200" t="s">
        <v>296</v>
      </c>
      <c r="D169" s="200" t="s">
        <v>156</v>
      </c>
      <c r="E169" s="199" t="s">
        <v>3153</v>
      </c>
      <c r="F169" s="195" t="s">
        <v>3152</v>
      </c>
      <c r="G169" s="198" t="s">
        <v>159</v>
      </c>
      <c r="H169" s="197">
        <v>1</v>
      </c>
      <c r="I169" s="137"/>
      <c r="J169" s="196">
        <f t="shared" si="0"/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0.22422</v>
      </c>
      <c r="R169" s="141">
        <f t="shared" si="2"/>
        <v>0.22422</v>
      </c>
      <c r="S169" s="141">
        <v>0</v>
      </c>
      <c r="T169" s="142">
        <f t="shared" si="3"/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99</v>
      </c>
      <c r="BK169" s="144">
        <f t="shared" si="9"/>
        <v>0</v>
      </c>
      <c r="BL169" s="17" t="s">
        <v>161</v>
      </c>
      <c r="BM169" s="143" t="s">
        <v>3151</v>
      </c>
    </row>
    <row r="170" spans="2:65" s="1" customFormat="1" ht="33" customHeight="1">
      <c r="B170" s="201"/>
      <c r="C170" s="200" t="s">
        <v>7</v>
      </c>
      <c r="D170" s="200" t="s">
        <v>156</v>
      </c>
      <c r="E170" s="199" t="s">
        <v>3150</v>
      </c>
      <c r="F170" s="195" t="s">
        <v>3149</v>
      </c>
      <c r="G170" s="198" t="s">
        <v>159</v>
      </c>
      <c r="H170" s="197">
        <v>2</v>
      </c>
      <c r="I170" s="137"/>
      <c r="J170" s="196">
        <f t="shared" si="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1"/>
        <v>0</v>
      </c>
      <c r="Q170" s="141">
        <v>6.2E-4</v>
      </c>
      <c r="R170" s="141">
        <f t="shared" si="2"/>
        <v>1.24E-3</v>
      </c>
      <c r="S170" s="141">
        <v>0</v>
      </c>
      <c r="T170" s="142">
        <f t="shared" si="3"/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7" t="s">
        <v>99</v>
      </c>
      <c r="BK170" s="144">
        <f t="shared" si="9"/>
        <v>0</v>
      </c>
      <c r="BL170" s="17" t="s">
        <v>161</v>
      </c>
      <c r="BM170" s="143" t="s">
        <v>3148</v>
      </c>
    </row>
    <row r="171" spans="2:65" s="1" customFormat="1" ht="49.2" customHeight="1">
      <c r="B171" s="201"/>
      <c r="C171" s="200" t="s">
        <v>305</v>
      </c>
      <c r="D171" s="200" t="s">
        <v>156</v>
      </c>
      <c r="E171" s="199" t="s">
        <v>3147</v>
      </c>
      <c r="F171" s="195" t="s">
        <v>3146</v>
      </c>
      <c r="G171" s="198" t="s">
        <v>173</v>
      </c>
      <c r="H171" s="197">
        <v>25</v>
      </c>
      <c r="I171" s="137"/>
      <c r="J171" s="196">
        <f t="shared" si="0"/>
        <v>0</v>
      </c>
      <c r="K171" s="195" t="s">
        <v>160</v>
      </c>
      <c r="L171" s="32"/>
      <c r="M171" s="139" t="s">
        <v>1</v>
      </c>
      <c r="N171" s="140" t="s">
        <v>43</v>
      </c>
      <c r="P171" s="141">
        <f t="shared" si="1"/>
        <v>0</v>
      </c>
      <c r="Q171" s="141">
        <v>6.1199999999999997E-2</v>
      </c>
      <c r="R171" s="141">
        <f t="shared" si="2"/>
        <v>1.53</v>
      </c>
      <c r="S171" s="141">
        <v>0</v>
      </c>
      <c r="T171" s="142">
        <f t="shared" si="3"/>
        <v>0</v>
      </c>
      <c r="AR171" s="143" t="s">
        <v>161</v>
      </c>
      <c r="AT171" s="143" t="s">
        <v>156</v>
      </c>
      <c r="AU171" s="143" t="s">
        <v>99</v>
      </c>
      <c r="AY171" s="17" t="s">
        <v>154</v>
      </c>
      <c r="BE171" s="144">
        <f t="shared" si="4"/>
        <v>0</v>
      </c>
      <c r="BF171" s="144">
        <f t="shared" si="5"/>
        <v>0</v>
      </c>
      <c r="BG171" s="144">
        <f t="shared" si="6"/>
        <v>0</v>
      </c>
      <c r="BH171" s="144">
        <f t="shared" si="7"/>
        <v>0</v>
      </c>
      <c r="BI171" s="144">
        <f t="shared" si="8"/>
        <v>0</v>
      </c>
      <c r="BJ171" s="17" t="s">
        <v>99</v>
      </c>
      <c r="BK171" s="144">
        <f t="shared" si="9"/>
        <v>0</v>
      </c>
      <c r="BL171" s="17" t="s">
        <v>161</v>
      </c>
      <c r="BM171" s="143" t="s">
        <v>3145</v>
      </c>
    </row>
    <row r="172" spans="2:65" s="11" customFormat="1" ht="25.95" customHeight="1">
      <c r="B172" s="120"/>
      <c r="D172" s="121" t="s">
        <v>76</v>
      </c>
      <c r="E172" s="122" t="s">
        <v>712</v>
      </c>
      <c r="F172" s="122" t="s">
        <v>713</v>
      </c>
      <c r="I172" s="123"/>
      <c r="J172" s="124">
        <f>BK172</f>
        <v>0</v>
      </c>
      <c r="L172" s="120"/>
      <c r="M172" s="125"/>
      <c r="P172" s="126">
        <f>P173+P200+P227+P253+P258+P263</f>
        <v>0</v>
      </c>
      <c r="R172" s="126">
        <f>R173+R200+R227+R253+R258+R263</f>
        <v>4.4075400000000009</v>
      </c>
      <c r="T172" s="127">
        <f>T173+T200+T227+T253+T258+T263</f>
        <v>0</v>
      </c>
      <c r="AR172" s="121" t="s">
        <v>99</v>
      </c>
      <c r="AT172" s="128" t="s">
        <v>76</v>
      </c>
      <c r="AU172" s="128" t="s">
        <v>77</v>
      </c>
      <c r="AY172" s="121" t="s">
        <v>154</v>
      </c>
      <c r="BK172" s="129">
        <f>BK173+BK200+BK227+BK253+BK258+BK263</f>
        <v>0</v>
      </c>
    </row>
    <row r="173" spans="2:65" s="11" customFormat="1" ht="22.95" customHeight="1">
      <c r="B173" s="120"/>
      <c r="D173" s="121" t="s">
        <v>76</v>
      </c>
      <c r="E173" s="130" t="s">
        <v>994</v>
      </c>
      <c r="F173" s="130" t="s">
        <v>3144</v>
      </c>
      <c r="I173" s="123"/>
      <c r="J173" s="131">
        <f>BK173</f>
        <v>0</v>
      </c>
      <c r="L173" s="120"/>
      <c r="M173" s="125"/>
      <c r="P173" s="126">
        <f>SUM(P174:P199)</f>
        <v>0</v>
      </c>
      <c r="R173" s="126">
        <f>SUM(R174:R199)</f>
        <v>2.57043</v>
      </c>
      <c r="T173" s="127">
        <f>SUM(T174:T199)</f>
        <v>0</v>
      </c>
      <c r="AR173" s="121" t="s">
        <v>99</v>
      </c>
      <c r="AT173" s="128" t="s">
        <v>76</v>
      </c>
      <c r="AU173" s="128" t="s">
        <v>85</v>
      </c>
      <c r="AY173" s="121" t="s">
        <v>154</v>
      </c>
      <c r="BK173" s="129">
        <f>SUM(BK174:BK199)</f>
        <v>0</v>
      </c>
    </row>
    <row r="174" spans="2:65" s="1" customFormat="1" ht="16.5" customHeight="1">
      <c r="B174" s="201"/>
      <c r="C174" s="200" t="s">
        <v>309</v>
      </c>
      <c r="D174" s="200" t="s">
        <v>156</v>
      </c>
      <c r="E174" s="199" t="s">
        <v>3143</v>
      </c>
      <c r="F174" s="195" t="s">
        <v>3142</v>
      </c>
      <c r="G174" s="198" t="s">
        <v>256</v>
      </c>
      <c r="H174" s="197">
        <v>90</v>
      </c>
      <c r="I174" s="137"/>
      <c r="J174" s="196">
        <f t="shared" ref="J174:J199" si="10">ROUND(I174*H174,2)</f>
        <v>0</v>
      </c>
      <c r="K174" s="195" t="s">
        <v>160</v>
      </c>
      <c r="L174" s="32"/>
      <c r="M174" s="139" t="s">
        <v>1</v>
      </c>
      <c r="N174" s="140" t="s">
        <v>43</v>
      </c>
      <c r="P174" s="141">
        <f t="shared" ref="P174:P199" si="11">O174*H174</f>
        <v>0</v>
      </c>
      <c r="Q174" s="141">
        <v>1.6800000000000001E-3</v>
      </c>
      <c r="R174" s="141">
        <f t="shared" ref="R174:R199" si="12">Q174*H174</f>
        <v>0.1512</v>
      </c>
      <c r="S174" s="141">
        <v>0</v>
      </c>
      <c r="T174" s="142">
        <f t="shared" ref="T174:T199" si="13"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ref="BE174:BE199" si="14">IF(N174="základní",J174,0)</f>
        <v>0</v>
      </c>
      <c r="BF174" s="144">
        <f t="shared" ref="BF174:BF199" si="15">IF(N174="snížená",J174,0)</f>
        <v>0</v>
      </c>
      <c r="BG174" s="144">
        <f t="shared" ref="BG174:BG199" si="16">IF(N174="zákl. přenesená",J174,0)</f>
        <v>0</v>
      </c>
      <c r="BH174" s="144">
        <f t="shared" ref="BH174:BH199" si="17">IF(N174="sníž. přenesená",J174,0)</f>
        <v>0</v>
      </c>
      <c r="BI174" s="144">
        <f t="shared" ref="BI174:BI199" si="18">IF(N174="nulová",J174,0)</f>
        <v>0</v>
      </c>
      <c r="BJ174" s="17" t="s">
        <v>99</v>
      </c>
      <c r="BK174" s="144">
        <f t="shared" ref="BK174:BK199" si="19">ROUND(I174*H174,2)</f>
        <v>0</v>
      </c>
      <c r="BL174" s="17" t="s">
        <v>269</v>
      </c>
      <c r="BM174" s="143" t="s">
        <v>3141</v>
      </c>
    </row>
    <row r="175" spans="2:65" s="1" customFormat="1" ht="16.5" customHeight="1">
      <c r="B175" s="201"/>
      <c r="C175" s="200" t="s">
        <v>317</v>
      </c>
      <c r="D175" s="200" t="s">
        <v>156</v>
      </c>
      <c r="E175" s="199" t="s">
        <v>3140</v>
      </c>
      <c r="F175" s="195" t="s">
        <v>3139</v>
      </c>
      <c r="G175" s="198" t="s">
        <v>256</v>
      </c>
      <c r="H175" s="197">
        <v>50</v>
      </c>
      <c r="I175" s="137"/>
      <c r="J175" s="196">
        <f t="shared" si="10"/>
        <v>0</v>
      </c>
      <c r="K175" s="195" t="s">
        <v>160</v>
      </c>
      <c r="L175" s="32"/>
      <c r="M175" s="139" t="s">
        <v>1</v>
      </c>
      <c r="N175" s="140" t="s">
        <v>43</v>
      </c>
      <c r="P175" s="141">
        <f t="shared" si="11"/>
        <v>0</v>
      </c>
      <c r="Q175" s="141">
        <v>1.91E-3</v>
      </c>
      <c r="R175" s="141">
        <f t="shared" si="12"/>
        <v>9.5500000000000002E-2</v>
      </c>
      <c r="S175" s="141">
        <v>0</v>
      </c>
      <c r="T175" s="142">
        <f t="shared" si="1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99</v>
      </c>
      <c r="BK175" s="144">
        <f t="shared" si="19"/>
        <v>0</v>
      </c>
      <c r="BL175" s="17" t="s">
        <v>269</v>
      </c>
      <c r="BM175" s="143" t="s">
        <v>3138</v>
      </c>
    </row>
    <row r="176" spans="2:65" s="1" customFormat="1" ht="16.5" customHeight="1">
      <c r="B176" s="201"/>
      <c r="C176" s="200" t="s">
        <v>321</v>
      </c>
      <c r="D176" s="200" t="s">
        <v>156</v>
      </c>
      <c r="E176" s="199" t="s">
        <v>3137</v>
      </c>
      <c r="F176" s="195" t="s">
        <v>3136</v>
      </c>
      <c r="G176" s="198" t="s">
        <v>256</v>
      </c>
      <c r="H176" s="197">
        <v>20</v>
      </c>
      <c r="I176" s="137"/>
      <c r="J176" s="196">
        <f t="shared" si="10"/>
        <v>0</v>
      </c>
      <c r="K176" s="195" t="s">
        <v>160</v>
      </c>
      <c r="L176" s="32"/>
      <c r="M176" s="139" t="s">
        <v>1</v>
      </c>
      <c r="N176" s="140" t="s">
        <v>43</v>
      </c>
      <c r="P176" s="141">
        <f t="shared" si="11"/>
        <v>0</v>
      </c>
      <c r="Q176" s="141">
        <v>3.0799999999999998E-3</v>
      </c>
      <c r="R176" s="141">
        <f t="shared" si="12"/>
        <v>6.1599999999999995E-2</v>
      </c>
      <c r="S176" s="141">
        <v>0</v>
      </c>
      <c r="T176" s="142">
        <f t="shared" si="1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99</v>
      </c>
      <c r="BK176" s="144">
        <f t="shared" si="19"/>
        <v>0</v>
      </c>
      <c r="BL176" s="17" t="s">
        <v>269</v>
      </c>
      <c r="BM176" s="143" t="s">
        <v>3135</v>
      </c>
    </row>
    <row r="177" spans="2:65" s="1" customFormat="1" ht="21.75" customHeight="1">
      <c r="B177" s="201"/>
      <c r="C177" s="200" t="s">
        <v>325</v>
      </c>
      <c r="D177" s="200" t="s">
        <v>156</v>
      </c>
      <c r="E177" s="199" t="s">
        <v>3134</v>
      </c>
      <c r="F177" s="195" t="s">
        <v>3133</v>
      </c>
      <c r="G177" s="198" t="s">
        <v>256</v>
      </c>
      <c r="H177" s="197">
        <v>75</v>
      </c>
      <c r="I177" s="137"/>
      <c r="J177" s="196">
        <f t="shared" si="10"/>
        <v>0</v>
      </c>
      <c r="K177" s="195" t="s">
        <v>160</v>
      </c>
      <c r="L177" s="32"/>
      <c r="M177" s="139" t="s">
        <v>1</v>
      </c>
      <c r="N177" s="140" t="s">
        <v>43</v>
      </c>
      <c r="P177" s="141">
        <f t="shared" si="11"/>
        <v>0</v>
      </c>
      <c r="Q177" s="141">
        <v>1.42E-3</v>
      </c>
      <c r="R177" s="141">
        <f t="shared" si="12"/>
        <v>0.1065</v>
      </c>
      <c r="S177" s="141">
        <v>0</v>
      </c>
      <c r="T177" s="142">
        <f t="shared" si="1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99</v>
      </c>
      <c r="BK177" s="144">
        <f t="shared" si="19"/>
        <v>0</v>
      </c>
      <c r="BL177" s="17" t="s">
        <v>269</v>
      </c>
      <c r="BM177" s="143" t="s">
        <v>3132</v>
      </c>
    </row>
    <row r="178" spans="2:65" s="1" customFormat="1" ht="21.75" customHeight="1">
      <c r="B178" s="201"/>
      <c r="C178" s="200" t="s">
        <v>329</v>
      </c>
      <c r="D178" s="200" t="s">
        <v>156</v>
      </c>
      <c r="E178" s="199" t="s">
        <v>3131</v>
      </c>
      <c r="F178" s="195" t="s">
        <v>3130</v>
      </c>
      <c r="G178" s="198" t="s">
        <v>256</v>
      </c>
      <c r="H178" s="197">
        <v>120</v>
      </c>
      <c r="I178" s="137"/>
      <c r="J178" s="196">
        <f t="shared" si="10"/>
        <v>0</v>
      </c>
      <c r="K178" s="195" t="s">
        <v>160</v>
      </c>
      <c r="L178" s="32"/>
      <c r="M178" s="139" t="s">
        <v>1</v>
      </c>
      <c r="N178" s="140" t="s">
        <v>43</v>
      </c>
      <c r="P178" s="141">
        <f t="shared" si="11"/>
        <v>0</v>
      </c>
      <c r="Q178" s="141">
        <v>7.4400000000000004E-3</v>
      </c>
      <c r="R178" s="141">
        <f t="shared" si="12"/>
        <v>0.89280000000000004</v>
      </c>
      <c r="S178" s="141">
        <v>0</v>
      </c>
      <c r="T178" s="142">
        <f t="shared" si="1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99</v>
      </c>
      <c r="BK178" s="144">
        <f t="shared" si="19"/>
        <v>0</v>
      </c>
      <c r="BL178" s="17" t="s">
        <v>269</v>
      </c>
      <c r="BM178" s="143" t="s">
        <v>3129</v>
      </c>
    </row>
    <row r="179" spans="2:65" s="1" customFormat="1" ht="21.75" customHeight="1">
      <c r="B179" s="201"/>
      <c r="C179" s="200" t="s">
        <v>334</v>
      </c>
      <c r="D179" s="200" t="s">
        <v>156</v>
      </c>
      <c r="E179" s="199" t="s">
        <v>3128</v>
      </c>
      <c r="F179" s="195" t="s">
        <v>3127</v>
      </c>
      <c r="G179" s="198" t="s">
        <v>256</v>
      </c>
      <c r="H179" s="197">
        <v>30</v>
      </c>
      <c r="I179" s="137"/>
      <c r="J179" s="196">
        <f t="shared" si="1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11"/>
        <v>0</v>
      </c>
      <c r="Q179" s="141">
        <v>1.2319999999999999E-2</v>
      </c>
      <c r="R179" s="141">
        <f t="shared" si="12"/>
        <v>0.36959999999999998</v>
      </c>
      <c r="S179" s="141">
        <v>0</v>
      </c>
      <c r="T179" s="142">
        <f t="shared" si="1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99</v>
      </c>
      <c r="BK179" s="144">
        <f t="shared" si="19"/>
        <v>0</v>
      </c>
      <c r="BL179" s="17" t="s">
        <v>269</v>
      </c>
      <c r="BM179" s="143" t="s">
        <v>3126</v>
      </c>
    </row>
    <row r="180" spans="2:65" s="1" customFormat="1" ht="21.75" customHeight="1">
      <c r="B180" s="201"/>
      <c r="C180" s="200" t="s">
        <v>341</v>
      </c>
      <c r="D180" s="200" t="s">
        <v>156</v>
      </c>
      <c r="E180" s="199" t="s">
        <v>3125</v>
      </c>
      <c r="F180" s="195" t="s">
        <v>3124</v>
      </c>
      <c r="G180" s="198" t="s">
        <v>256</v>
      </c>
      <c r="H180" s="197">
        <v>40</v>
      </c>
      <c r="I180" s="137"/>
      <c r="J180" s="196">
        <f t="shared" si="10"/>
        <v>0</v>
      </c>
      <c r="K180" s="195" t="s">
        <v>160</v>
      </c>
      <c r="L180" s="32"/>
      <c r="M180" s="139" t="s">
        <v>1</v>
      </c>
      <c r="N180" s="140" t="s">
        <v>43</v>
      </c>
      <c r="P180" s="141">
        <f t="shared" si="11"/>
        <v>0</v>
      </c>
      <c r="Q180" s="141">
        <v>1.975E-2</v>
      </c>
      <c r="R180" s="141">
        <f t="shared" si="12"/>
        <v>0.79</v>
      </c>
      <c r="S180" s="141">
        <v>0</v>
      </c>
      <c r="T180" s="142">
        <f t="shared" si="13"/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99</v>
      </c>
      <c r="BK180" s="144">
        <f t="shared" si="19"/>
        <v>0</v>
      </c>
      <c r="BL180" s="17" t="s">
        <v>269</v>
      </c>
      <c r="BM180" s="143" t="s">
        <v>3123</v>
      </c>
    </row>
    <row r="181" spans="2:65" s="1" customFormat="1" ht="24.15" customHeight="1">
      <c r="B181" s="201"/>
      <c r="C181" s="200" t="s">
        <v>347</v>
      </c>
      <c r="D181" s="200" t="s">
        <v>156</v>
      </c>
      <c r="E181" s="199" t="s">
        <v>3122</v>
      </c>
      <c r="F181" s="195" t="s">
        <v>3121</v>
      </c>
      <c r="G181" s="198" t="s">
        <v>256</v>
      </c>
      <c r="H181" s="197">
        <v>20</v>
      </c>
      <c r="I181" s="137"/>
      <c r="J181" s="196">
        <f t="shared" si="10"/>
        <v>0</v>
      </c>
      <c r="K181" s="195" t="s">
        <v>160</v>
      </c>
      <c r="L181" s="32"/>
      <c r="M181" s="139" t="s">
        <v>1</v>
      </c>
      <c r="N181" s="140" t="s">
        <v>43</v>
      </c>
      <c r="P181" s="141">
        <f t="shared" si="11"/>
        <v>0</v>
      </c>
      <c r="Q181" s="141">
        <v>5.9000000000000003E-4</v>
      </c>
      <c r="R181" s="141">
        <f t="shared" si="12"/>
        <v>1.1800000000000001E-2</v>
      </c>
      <c r="S181" s="141">
        <v>0</v>
      </c>
      <c r="T181" s="142">
        <f t="shared" si="13"/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7" t="s">
        <v>99</v>
      </c>
      <c r="BK181" s="144">
        <f t="shared" si="19"/>
        <v>0</v>
      </c>
      <c r="BL181" s="17" t="s">
        <v>269</v>
      </c>
      <c r="BM181" s="143" t="s">
        <v>3120</v>
      </c>
    </row>
    <row r="182" spans="2:65" s="1" customFormat="1" ht="21.75" customHeight="1">
      <c r="B182" s="201"/>
      <c r="C182" s="200" t="s">
        <v>351</v>
      </c>
      <c r="D182" s="200" t="s">
        <v>156</v>
      </c>
      <c r="E182" s="199" t="s">
        <v>3119</v>
      </c>
      <c r="F182" s="195" t="s">
        <v>3118</v>
      </c>
      <c r="G182" s="198" t="s">
        <v>256</v>
      </c>
      <c r="H182" s="197">
        <v>25</v>
      </c>
      <c r="I182" s="137"/>
      <c r="J182" s="196">
        <f t="shared" si="10"/>
        <v>0</v>
      </c>
      <c r="K182" s="195" t="s">
        <v>160</v>
      </c>
      <c r="L182" s="32"/>
      <c r="M182" s="139" t="s">
        <v>1</v>
      </c>
      <c r="N182" s="140" t="s">
        <v>43</v>
      </c>
      <c r="P182" s="141">
        <f t="shared" si="11"/>
        <v>0</v>
      </c>
      <c r="Q182" s="141">
        <v>4.0999999999999999E-4</v>
      </c>
      <c r="R182" s="141">
        <f t="shared" si="12"/>
        <v>1.025E-2</v>
      </c>
      <c r="S182" s="141">
        <v>0</v>
      </c>
      <c r="T182" s="142">
        <f t="shared" si="13"/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7" t="s">
        <v>99</v>
      </c>
      <c r="BK182" s="144">
        <f t="shared" si="19"/>
        <v>0</v>
      </c>
      <c r="BL182" s="17" t="s">
        <v>269</v>
      </c>
      <c r="BM182" s="143" t="s">
        <v>3117</v>
      </c>
    </row>
    <row r="183" spans="2:65" s="1" customFormat="1" ht="21.75" customHeight="1">
      <c r="B183" s="201"/>
      <c r="C183" s="200" t="s">
        <v>355</v>
      </c>
      <c r="D183" s="200" t="s">
        <v>156</v>
      </c>
      <c r="E183" s="199" t="s">
        <v>3116</v>
      </c>
      <c r="F183" s="195" t="s">
        <v>3115</v>
      </c>
      <c r="G183" s="198" t="s">
        <v>256</v>
      </c>
      <c r="H183" s="197">
        <v>25</v>
      </c>
      <c r="I183" s="137"/>
      <c r="J183" s="196">
        <f t="shared" si="10"/>
        <v>0</v>
      </c>
      <c r="K183" s="195" t="s">
        <v>160</v>
      </c>
      <c r="L183" s="32"/>
      <c r="M183" s="139" t="s">
        <v>1</v>
      </c>
      <c r="N183" s="140" t="s">
        <v>43</v>
      </c>
      <c r="P183" s="141">
        <f t="shared" si="11"/>
        <v>0</v>
      </c>
      <c r="Q183" s="141">
        <v>4.8000000000000001E-4</v>
      </c>
      <c r="R183" s="141">
        <f t="shared" si="12"/>
        <v>1.2E-2</v>
      </c>
      <c r="S183" s="141">
        <v>0</v>
      </c>
      <c r="T183" s="142">
        <f t="shared" si="13"/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7" t="s">
        <v>99</v>
      </c>
      <c r="BK183" s="144">
        <f t="shared" si="19"/>
        <v>0</v>
      </c>
      <c r="BL183" s="17" t="s">
        <v>269</v>
      </c>
      <c r="BM183" s="143" t="s">
        <v>3114</v>
      </c>
    </row>
    <row r="184" spans="2:65" s="1" customFormat="1" ht="37.950000000000003" customHeight="1">
      <c r="B184" s="201"/>
      <c r="C184" s="200" t="s">
        <v>359</v>
      </c>
      <c r="D184" s="200" t="s">
        <v>156</v>
      </c>
      <c r="E184" s="199" t="s">
        <v>3113</v>
      </c>
      <c r="F184" s="195" t="s">
        <v>3112</v>
      </c>
      <c r="G184" s="198" t="s">
        <v>159</v>
      </c>
      <c r="H184" s="197">
        <v>5</v>
      </c>
      <c r="I184" s="137"/>
      <c r="J184" s="196">
        <f t="shared" si="10"/>
        <v>0</v>
      </c>
      <c r="K184" s="195" t="s">
        <v>160</v>
      </c>
      <c r="L184" s="32"/>
      <c r="M184" s="139" t="s">
        <v>1</v>
      </c>
      <c r="N184" s="140" t="s">
        <v>43</v>
      </c>
      <c r="P184" s="141">
        <f t="shared" si="11"/>
        <v>0</v>
      </c>
      <c r="Q184" s="141">
        <v>1.4999999999999999E-4</v>
      </c>
      <c r="R184" s="141">
        <f t="shared" si="12"/>
        <v>7.4999999999999991E-4</v>
      </c>
      <c r="S184" s="141">
        <v>0</v>
      </c>
      <c r="T184" s="142">
        <f t="shared" si="13"/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 t="shared" si="14"/>
        <v>0</v>
      </c>
      <c r="BF184" s="144">
        <f t="shared" si="15"/>
        <v>0</v>
      </c>
      <c r="BG184" s="144">
        <f t="shared" si="16"/>
        <v>0</v>
      </c>
      <c r="BH184" s="144">
        <f t="shared" si="17"/>
        <v>0</v>
      </c>
      <c r="BI184" s="144">
        <f t="shared" si="18"/>
        <v>0</v>
      </c>
      <c r="BJ184" s="17" t="s">
        <v>99</v>
      </c>
      <c r="BK184" s="144">
        <f t="shared" si="19"/>
        <v>0</v>
      </c>
      <c r="BL184" s="17" t="s">
        <v>269</v>
      </c>
      <c r="BM184" s="143" t="s">
        <v>3111</v>
      </c>
    </row>
    <row r="185" spans="2:65" s="1" customFormat="1" ht="24.15" customHeight="1">
      <c r="B185" s="201"/>
      <c r="C185" s="200" t="s">
        <v>363</v>
      </c>
      <c r="D185" s="200" t="s">
        <v>156</v>
      </c>
      <c r="E185" s="199" t="s">
        <v>3110</v>
      </c>
      <c r="F185" s="195" t="s">
        <v>3109</v>
      </c>
      <c r="G185" s="198" t="s">
        <v>159</v>
      </c>
      <c r="H185" s="197">
        <v>28</v>
      </c>
      <c r="I185" s="137"/>
      <c r="J185" s="196">
        <f t="shared" si="10"/>
        <v>0</v>
      </c>
      <c r="K185" s="195" t="s">
        <v>160</v>
      </c>
      <c r="L185" s="32"/>
      <c r="M185" s="139" t="s">
        <v>1</v>
      </c>
      <c r="N185" s="140" t="s">
        <v>43</v>
      </c>
      <c r="P185" s="141">
        <f t="shared" si="11"/>
        <v>0</v>
      </c>
      <c r="Q185" s="141">
        <v>0</v>
      </c>
      <c r="R185" s="141">
        <f t="shared" si="12"/>
        <v>0</v>
      </c>
      <c r="S185" s="141">
        <v>0</v>
      </c>
      <c r="T185" s="142">
        <f t="shared" si="13"/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 t="shared" si="14"/>
        <v>0</v>
      </c>
      <c r="BF185" s="144">
        <f t="shared" si="15"/>
        <v>0</v>
      </c>
      <c r="BG185" s="144">
        <f t="shared" si="16"/>
        <v>0</v>
      </c>
      <c r="BH185" s="144">
        <f t="shared" si="17"/>
        <v>0</v>
      </c>
      <c r="BI185" s="144">
        <f t="shared" si="18"/>
        <v>0</v>
      </c>
      <c r="BJ185" s="17" t="s">
        <v>99</v>
      </c>
      <c r="BK185" s="144">
        <f t="shared" si="19"/>
        <v>0</v>
      </c>
      <c r="BL185" s="17" t="s">
        <v>269</v>
      </c>
      <c r="BM185" s="143" t="s">
        <v>3108</v>
      </c>
    </row>
    <row r="186" spans="2:65" s="1" customFormat="1" ht="24.15" customHeight="1">
      <c r="B186" s="201"/>
      <c r="C186" s="200" t="s">
        <v>367</v>
      </c>
      <c r="D186" s="200" t="s">
        <v>156</v>
      </c>
      <c r="E186" s="199" t="s">
        <v>3107</v>
      </c>
      <c r="F186" s="195" t="s">
        <v>3106</v>
      </c>
      <c r="G186" s="198" t="s">
        <v>159</v>
      </c>
      <c r="H186" s="197">
        <v>13</v>
      </c>
      <c r="I186" s="137"/>
      <c r="J186" s="196">
        <f t="shared" si="10"/>
        <v>0</v>
      </c>
      <c r="K186" s="195" t="s">
        <v>160</v>
      </c>
      <c r="L186" s="32"/>
      <c r="M186" s="139" t="s">
        <v>1</v>
      </c>
      <c r="N186" s="140" t="s">
        <v>43</v>
      </c>
      <c r="P186" s="141">
        <f t="shared" si="11"/>
        <v>0</v>
      </c>
      <c r="Q186" s="141">
        <v>0</v>
      </c>
      <c r="R186" s="141">
        <f t="shared" si="12"/>
        <v>0</v>
      </c>
      <c r="S186" s="141">
        <v>0</v>
      </c>
      <c r="T186" s="142">
        <f t="shared" si="13"/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 t="shared" si="14"/>
        <v>0</v>
      </c>
      <c r="BF186" s="144">
        <f t="shared" si="15"/>
        <v>0</v>
      </c>
      <c r="BG186" s="144">
        <f t="shared" si="16"/>
        <v>0</v>
      </c>
      <c r="BH186" s="144">
        <f t="shared" si="17"/>
        <v>0</v>
      </c>
      <c r="BI186" s="144">
        <f t="shared" si="18"/>
        <v>0</v>
      </c>
      <c r="BJ186" s="17" t="s">
        <v>99</v>
      </c>
      <c r="BK186" s="144">
        <f t="shared" si="19"/>
        <v>0</v>
      </c>
      <c r="BL186" s="17" t="s">
        <v>269</v>
      </c>
      <c r="BM186" s="143" t="s">
        <v>3105</v>
      </c>
    </row>
    <row r="187" spans="2:65" s="1" customFormat="1" ht="24.15" customHeight="1">
      <c r="B187" s="201"/>
      <c r="C187" s="200" t="s">
        <v>371</v>
      </c>
      <c r="D187" s="200" t="s">
        <v>156</v>
      </c>
      <c r="E187" s="199" t="s">
        <v>3104</v>
      </c>
      <c r="F187" s="195" t="s">
        <v>3103</v>
      </c>
      <c r="G187" s="198" t="s">
        <v>159</v>
      </c>
      <c r="H187" s="197">
        <v>10</v>
      </c>
      <c r="I187" s="137"/>
      <c r="J187" s="196">
        <f t="shared" si="10"/>
        <v>0</v>
      </c>
      <c r="K187" s="195" t="s">
        <v>160</v>
      </c>
      <c r="L187" s="32"/>
      <c r="M187" s="139" t="s">
        <v>1</v>
      </c>
      <c r="N187" s="140" t="s">
        <v>43</v>
      </c>
      <c r="P187" s="141">
        <f t="shared" si="11"/>
        <v>0</v>
      </c>
      <c r="Q187" s="141">
        <v>0</v>
      </c>
      <c r="R187" s="141">
        <f t="shared" si="12"/>
        <v>0</v>
      </c>
      <c r="S187" s="141">
        <v>0</v>
      </c>
      <c r="T187" s="142">
        <f t="shared" si="13"/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 t="shared" si="14"/>
        <v>0</v>
      </c>
      <c r="BF187" s="144">
        <f t="shared" si="15"/>
        <v>0</v>
      </c>
      <c r="BG187" s="144">
        <f t="shared" si="16"/>
        <v>0</v>
      </c>
      <c r="BH187" s="144">
        <f t="shared" si="17"/>
        <v>0</v>
      </c>
      <c r="BI187" s="144">
        <f t="shared" si="18"/>
        <v>0</v>
      </c>
      <c r="BJ187" s="17" t="s">
        <v>99</v>
      </c>
      <c r="BK187" s="144">
        <f t="shared" si="19"/>
        <v>0</v>
      </c>
      <c r="BL187" s="17" t="s">
        <v>269</v>
      </c>
      <c r="BM187" s="143" t="s">
        <v>3102</v>
      </c>
    </row>
    <row r="188" spans="2:65" s="1" customFormat="1" ht="24.15" customHeight="1">
      <c r="B188" s="201"/>
      <c r="C188" s="200" t="s">
        <v>375</v>
      </c>
      <c r="D188" s="200" t="s">
        <v>156</v>
      </c>
      <c r="E188" s="199" t="s">
        <v>3101</v>
      </c>
      <c r="F188" s="195" t="s">
        <v>3100</v>
      </c>
      <c r="G188" s="198" t="s">
        <v>159</v>
      </c>
      <c r="H188" s="197">
        <v>5</v>
      </c>
      <c r="I188" s="137"/>
      <c r="J188" s="196">
        <f t="shared" si="10"/>
        <v>0</v>
      </c>
      <c r="K188" s="195" t="s">
        <v>160</v>
      </c>
      <c r="L188" s="32"/>
      <c r="M188" s="139" t="s">
        <v>1</v>
      </c>
      <c r="N188" s="140" t="s">
        <v>43</v>
      </c>
      <c r="P188" s="141">
        <f t="shared" si="11"/>
        <v>0</v>
      </c>
      <c r="Q188" s="141">
        <v>1.1199999999999999E-3</v>
      </c>
      <c r="R188" s="141">
        <f t="shared" si="12"/>
        <v>5.5999999999999991E-3</v>
      </c>
      <c r="S188" s="141">
        <v>0</v>
      </c>
      <c r="T188" s="142">
        <f t="shared" si="13"/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 t="shared" si="14"/>
        <v>0</v>
      </c>
      <c r="BF188" s="144">
        <f t="shared" si="15"/>
        <v>0</v>
      </c>
      <c r="BG188" s="144">
        <f t="shared" si="16"/>
        <v>0</v>
      </c>
      <c r="BH188" s="144">
        <f t="shared" si="17"/>
        <v>0</v>
      </c>
      <c r="BI188" s="144">
        <f t="shared" si="18"/>
        <v>0</v>
      </c>
      <c r="BJ188" s="17" t="s">
        <v>99</v>
      </c>
      <c r="BK188" s="144">
        <f t="shared" si="19"/>
        <v>0</v>
      </c>
      <c r="BL188" s="17" t="s">
        <v>269</v>
      </c>
      <c r="BM188" s="143" t="s">
        <v>3099</v>
      </c>
    </row>
    <row r="189" spans="2:65" s="1" customFormat="1" ht="24.15" customHeight="1">
      <c r="B189" s="201"/>
      <c r="C189" s="200" t="s">
        <v>379</v>
      </c>
      <c r="D189" s="200" t="s">
        <v>156</v>
      </c>
      <c r="E189" s="199" t="s">
        <v>3098</v>
      </c>
      <c r="F189" s="195" t="s">
        <v>3097</v>
      </c>
      <c r="G189" s="198" t="s">
        <v>159</v>
      </c>
      <c r="H189" s="197">
        <v>5</v>
      </c>
      <c r="I189" s="137"/>
      <c r="J189" s="196">
        <f t="shared" si="10"/>
        <v>0</v>
      </c>
      <c r="K189" s="195" t="s">
        <v>160</v>
      </c>
      <c r="L189" s="32"/>
      <c r="M189" s="139" t="s">
        <v>1</v>
      </c>
      <c r="N189" s="140" t="s">
        <v>43</v>
      </c>
      <c r="P189" s="141">
        <f t="shared" si="11"/>
        <v>0</v>
      </c>
      <c r="Q189" s="141">
        <v>1.48E-3</v>
      </c>
      <c r="R189" s="141">
        <f t="shared" si="12"/>
        <v>7.4000000000000003E-3</v>
      </c>
      <c r="S189" s="141">
        <v>0</v>
      </c>
      <c r="T189" s="142">
        <f t="shared" si="13"/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 t="shared" si="14"/>
        <v>0</v>
      </c>
      <c r="BF189" s="144">
        <f t="shared" si="15"/>
        <v>0</v>
      </c>
      <c r="BG189" s="144">
        <f t="shared" si="16"/>
        <v>0</v>
      </c>
      <c r="BH189" s="144">
        <f t="shared" si="17"/>
        <v>0</v>
      </c>
      <c r="BI189" s="144">
        <f t="shared" si="18"/>
        <v>0</v>
      </c>
      <c r="BJ189" s="17" t="s">
        <v>99</v>
      </c>
      <c r="BK189" s="144">
        <f t="shared" si="19"/>
        <v>0</v>
      </c>
      <c r="BL189" s="17" t="s">
        <v>269</v>
      </c>
      <c r="BM189" s="143" t="s">
        <v>3096</v>
      </c>
    </row>
    <row r="190" spans="2:65" s="1" customFormat="1" ht="24.15" customHeight="1">
      <c r="B190" s="201"/>
      <c r="C190" s="200" t="s">
        <v>383</v>
      </c>
      <c r="D190" s="200" t="s">
        <v>156</v>
      </c>
      <c r="E190" s="199" t="s">
        <v>3095</v>
      </c>
      <c r="F190" s="195" t="s">
        <v>3094</v>
      </c>
      <c r="G190" s="198" t="s">
        <v>159</v>
      </c>
      <c r="H190" s="197">
        <v>2</v>
      </c>
      <c r="I190" s="137"/>
      <c r="J190" s="196">
        <f t="shared" si="10"/>
        <v>0</v>
      </c>
      <c r="K190" s="195" t="s">
        <v>160</v>
      </c>
      <c r="L190" s="32"/>
      <c r="M190" s="139" t="s">
        <v>1</v>
      </c>
      <c r="N190" s="140" t="s">
        <v>43</v>
      </c>
      <c r="P190" s="141">
        <f t="shared" si="11"/>
        <v>0</v>
      </c>
      <c r="Q190" s="141">
        <v>5.9500000000000004E-3</v>
      </c>
      <c r="R190" s="141">
        <f t="shared" si="12"/>
        <v>1.1900000000000001E-2</v>
      </c>
      <c r="S190" s="141">
        <v>0</v>
      </c>
      <c r="T190" s="142">
        <f t="shared" si="13"/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 t="shared" si="14"/>
        <v>0</v>
      </c>
      <c r="BF190" s="144">
        <f t="shared" si="15"/>
        <v>0</v>
      </c>
      <c r="BG190" s="144">
        <f t="shared" si="16"/>
        <v>0</v>
      </c>
      <c r="BH190" s="144">
        <f t="shared" si="17"/>
        <v>0</v>
      </c>
      <c r="BI190" s="144">
        <f t="shared" si="18"/>
        <v>0</v>
      </c>
      <c r="BJ190" s="17" t="s">
        <v>99</v>
      </c>
      <c r="BK190" s="144">
        <f t="shared" si="19"/>
        <v>0</v>
      </c>
      <c r="BL190" s="17" t="s">
        <v>269</v>
      </c>
      <c r="BM190" s="143" t="s">
        <v>3093</v>
      </c>
    </row>
    <row r="191" spans="2:65" s="1" customFormat="1" ht="24.15" customHeight="1">
      <c r="B191" s="201"/>
      <c r="C191" s="200" t="s">
        <v>387</v>
      </c>
      <c r="D191" s="200" t="s">
        <v>156</v>
      </c>
      <c r="E191" s="199" t="s">
        <v>3092</v>
      </c>
      <c r="F191" s="195" t="s">
        <v>3091</v>
      </c>
      <c r="G191" s="198" t="s">
        <v>159</v>
      </c>
      <c r="H191" s="197">
        <v>3</v>
      </c>
      <c r="I191" s="137"/>
      <c r="J191" s="196">
        <f t="shared" si="10"/>
        <v>0</v>
      </c>
      <c r="K191" s="195" t="s">
        <v>160</v>
      </c>
      <c r="L191" s="32"/>
      <c r="M191" s="139" t="s">
        <v>1</v>
      </c>
      <c r="N191" s="140" t="s">
        <v>43</v>
      </c>
      <c r="P191" s="141">
        <f t="shared" si="11"/>
        <v>0</v>
      </c>
      <c r="Q191" s="141">
        <v>5.2399999999999999E-3</v>
      </c>
      <c r="R191" s="141">
        <f t="shared" si="12"/>
        <v>1.5719999999999998E-2</v>
      </c>
      <c r="S191" s="141">
        <v>0</v>
      </c>
      <c r="T191" s="142">
        <f t="shared" si="13"/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 t="shared" si="14"/>
        <v>0</v>
      </c>
      <c r="BF191" s="144">
        <f t="shared" si="15"/>
        <v>0</v>
      </c>
      <c r="BG191" s="144">
        <f t="shared" si="16"/>
        <v>0</v>
      </c>
      <c r="BH191" s="144">
        <f t="shared" si="17"/>
        <v>0</v>
      </c>
      <c r="BI191" s="144">
        <f t="shared" si="18"/>
        <v>0</v>
      </c>
      <c r="BJ191" s="17" t="s">
        <v>99</v>
      </c>
      <c r="BK191" s="144">
        <f t="shared" si="19"/>
        <v>0</v>
      </c>
      <c r="BL191" s="17" t="s">
        <v>269</v>
      </c>
      <c r="BM191" s="143" t="s">
        <v>3090</v>
      </c>
    </row>
    <row r="192" spans="2:65" s="1" customFormat="1" ht="24.15" customHeight="1">
      <c r="B192" s="201"/>
      <c r="C192" s="200" t="s">
        <v>392</v>
      </c>
      <c r="D192" s="200" t="s">
        <v>156</v>
      </c>
      <c r="E192" s="199" t="s">
        <v>3089</v>
      </c>
      <c r="F192" s="195" t="s">
        <v>3088</v>
      </c>
      <c r="G192" s="198" t="s">
        <v>159</v>
      </c>
      <c r="H192" s="197">
        <v>15</v>
      </c>
      <c r="I192" s="137"/>
      <c r="J192" s="196">
        <f t="shared" si="10"/>
        <v>0</v>
      </c>
      <c r="K192" s="195" t="s">
        <v>160</v>
      </c>
      <c r="L192" s="32"/>
      <c r="M192" s="139" t="s">
        <v>1</v>
      </c>
      <c r="N192" s="140" t="s">
        <v>43</v>
      </c>
      <c r="P192" s="141">
        <f t="shared" si="11"/>
        <v>0</v>
      </c>
      <c r="Q192" s="141">
        <v>3.4000000000000002E-4</v>
      </c>
      <c r="R192" s="141">
        <f t="shared" si="12"/>
        <v>5.1000000000000004E-3</v>
      </c>
      <c r="S192" s="141">
        <v>0</v>
      </c>
      <c r="T192" s="142">
        <f t="shared" si="13"/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 t="shared" si="14"/>
        <v>0</v>
      </c>
      <c r="BF192" s="144">
        <f t="shared" si="15"/>
        <v>0</v>
      </c>
      <c r="BG192" s="144">
        <f t="shared" si="16"/>
        <v>0</v>
      </c>
      <c r="BH192" s="144">
        <f t="shared" si="17"/>
        <v>0</v>
      </c>
      <c r="BI192" s="144">
        <f t="shared" si="18"/>
        <v>0</v>
      </c>
      <c r="BJ192" s="17" t="s">
        <v>99</v>
      </c>
      <c r="BK192" s="144">
        <f t="shared" si="19"/>
        <v>0</v>
      </c>
      <c r="BL192" s="17" t="s">
        <v>269</v>
      </c>
      <c r="BM192" s="143" t="s">
        <v>3087</v>
      </c>
    </row>
    <row r="193" spans="2:65" s="1" customFormat="1" ht="33" customHeight="1">
      <c r="B193" s="201"/>
      <c r="C193" s="200" t="s">
        <v>398</v>
      </c>
      <c r="D193" s="200" t="s">
        <v>156</v>
      </c>
      <c r="E193" s="199" t="s">
        <v>3086</v>
      </c>
      <c r="F193" s="195" t="s">
        <v>3085</v>
      </c>
      <c r="G193" s="198" t="s">
        <v>159</v>
      </c>
      <c r="H193" s="197">
        <v>6</v>
      </c>
      <c r="I193" s="137"/>
      <c r="J193" s="196">
        <f t="shared" si="10"/>
        <v>0</v>
      </c>
      <c r="K193" s="195" t="s">
        <v>160</v>
      </c>
      <c r="L193" s="32"/>
      <c r="M193" s="139" t="s">
        <v>1</v>
      </c>
      <c r="N193" s="140" t="s">
        <v>43</v>
      </c>
      <c r="P193" s="141">
        <f t="shared" si="11"/>
        <v>0</v>
      </c>
      <c r="Q193" s="141">
        <v>3.0000000000000001E-5</v>
      </c>
      <c r="R193" s="141">
        <f t="shared" si="12"/>
        <v>1.8000000000000001E-4</v>
      </c>
      <c r="S193" s="141">
        <v>0</v>
      </c>
      <c r="T193" s="142">
        <f t="shared" si="13"/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 t="shared" si="14"/>
        <v>0</v>
      </c>
      <c r="BF193" s="144">
        <f t="shared" si="15"/>
        <v>0</v>
      </c>
      <c r="BG193" s="144">
        <f t="shared" si="16"/>
        <v>0</v>
      </c>
      <c r="BH193" s="144">
        <f t="shared" si="17"/>
        <v>0</v>
      </c>
      <c r="BI193" s="144">
        <f t="shared" si="18"/>
        <v>0</v>
      </c>
      <c r="BJ193" s="17" t="s">
        <v>99</v>
      </c>
      <c r="BK193" s="144">
        <f t="shared" si="19"/>
        <v>0</v>
      </c>
      <c r="BL193" s="17" t="s">
        <v>269</v>
      </c>
      <c r="BM193" s="143" t="s">
        <v>3084</v>
      </c>
    </row>
    <row r="194" spans="2:65" s="1" customFormat="1" ht="37.950000000000003" customHeight="1">
      <c r="B194" s="201"/>
      <c r="C194" s="207" t="s">
        <v>403</v>
      </c>
      <c r="D194" s="207" t="s">
        <v>270</v>
      </c>
      <c r="E194" s="206" t="s">
        <v>3083</v>
      </c>
      <c r="F194" s="202" t="s">
        <v>3082</v>
      </c>
      <c r="G194" s="205" t="s">
        <v>159</v>
      </c>
      <c r="H194" s="204">
        <v>6</v>
      </c>
      <c r="I194" s="165"/>
      <c r="J194" s="203">
        <f t="shared" si="10"/>
        <v>0</v>
      </c>
      <c r="K194" s="202" t="s">
        <v>160</v>
      </c>
      <c r="L194" s="167"/>
      <c r="M194" s="168" t="s">
        <v>1</v>
      </c>
      <c r="N194" s="169" t="s">
        <v>43</v>
      </c>
      <c r="P194" s="141">
        <f t="shared" si="11"/>
        <v>0</v>
      </c>
      <c r="Q194" s="141">
        <v>3.1099999999999999E-3</v>
      </c>
      <c r="R194" s="141">
        <f t="shared" si="12"/>
        <v>1.866E-2</v>
      </c>
      <c r="S194" s="141">
        <v>0</v>
      </c>
      <c r="T194" s="142">
        <f t="shared" si="13"/>
        <v>0</v>
      </c>
      <c r="AR194" s="143" t="s">
        <v>355</v>
      </c>
      <c r="AT194" s="143" t="s">
        <v>270</v>
      </c>
      <c r="AU194" s="143" t="s">
        <v>99</v>
      </c>
      <c r="AY194" s="17" t="s">
        <v>154</v>
      </c>
      <c r="BE194" s="144">
        <f t="shared" si="14"/>
        <v>0</v>
      </c>
      <c r="BF194" s="144">
        <f t="shared" si="15"/>
        <v>0</v>
      </c>
      <c r="BG194" s="144">
        <f t="shared" si="16"/>
        <v>0</v>
      </c>
      <c r="BH194" s="144">
        <f t="shared" si="17"/>
        <v>0</v>
      </c>
      <c r="BI194" s="144">
        <f t="shared" si="18"/>
        <v>0</v>
      </c>
      <c r="BJ194" s="17" t="s">
        <v>99</v>
      </c>
      <c r="BK194" s="144">
        <f t="shared" si="19"/>
        <v>0</v>
      </c>
      <c r="BL194" s="17" t="s">
        <v>269</v>
      </c>
      <c r="BM194" s="143" t="s">
        <v>3081</v>
      </c>
    </row>
    <row r="195" spans="2:65" s="1" customFormat="1" ht="24.15" customHeight="1">
      <c r="B195" s="201"/>
      <c r="C195" s="200" t="s">
        <v>407</v>
      </c>
      <c r="D195" s="200" t="s">
        <v>156</v>
      </c>
      <c r="E195" s="199" t="s">
        <v>3080</v>
      </c>
      <c r="F195" s="195" t="s">
        <v>3079</v>
      </c>
      <c r="G195" s="198" t="s">
        <v>159</v>
      </c>
      <c r="H195" s="197">
        <v>2</v>
      </c>
      <c r="I195" s="137"/>
      <c r="J195" s="196">
        <f t="shared" si="10"/>
        <v>0</v>
      </c>
      <c r="K195" s="195" t="s">
        <v>160</v>
      </c>
      <c r="L195" s="32"/>
      <c r="M195" s="139" t="s">
        <v>1</v>
      </c>
      <c r="N195" s="140" t="s">
        <v>43</v>
      </c>
      <c r="P195" s="141">
        <f t="shared" si="11"/>
        <v>0</v>
      </c>
      <c r="Q195" s="141">
        <v>1.5E-3</v>
      </c>
      <c r="R195" s="141">
        <f t="shared" si="12"/>
        <v>3.0000000000000001E-3</v>
      </c>
      <c r="S195" s="141">
        <v>0</v>
      </c>
      <c r="T195" s="142">
        <f t="shared" si="13"/>
        <v>0</v>
      </c>
      <c r="AR195" s="143" t="s">
        <v>269</v>
      </c>
      <c r="AT195" s="143" t="s">
        <v>156</v>
      </c>
      <c r="AU195" s="143" t="s">
        <v>99</v>
      </c>
      <c r="AY195" s="17" t="s">
        <v>154</v>
      </c>
      <c r="BE195" s="144">
        <f t="shared" si="14"/>
        <v>0</v>
      </c>
      <c r="BF195" s="144">
        <f t="shared" si="15"/>
        <v>0</v>
      </c>
      <c r="BG195" s="144">
        <f t="shared" si="16"/>
        <v>0</v>
      </c>
      <c r="BH195" s="144">
        <f t="shared" si="17"/>
        <v>0</v>
      </c>
      <c r="BI195" s="144">
        <f t="shared" si="18"/>
        <v>0</v>
      </c>
      <c r="BJ195" s="17" t="s">
        <v>99</v>
      </c>
      <c r="BK195" s="144">
        <f t="shared" si="19"/>
        <v>0</v>
      </c>
      <c r="BL195" s="17" t="s">
        <v>269</v>
      </c>
      <c r="BM195" s="143" t="s">
        <v>3078</v>
      </c>
    </row>
    <row r="196" spans="2:65" s="1" customFormat="1" ht="16.5" customHeight="1">
      <c r="B196" s="201"/>
      <c r="C196" s="200" t="s">
        <v>411</v>
      </c>
      <c r="D196" s="200" t="s">
        <v>156</v>
      </c>
      <c r="E196" s="199" t="s">
        <v>3077</v>
      </c>
      <c r="F196" s="195" t="s">
        <v>3076</v>
      </c>
      <c r="G196" s="198" t="s">
        <v>159</v>
      </c>
      <c r="H196" s="197">
        <v>3</v>
      </c>
      <c r="I196" s="137"/>
      <c r="J196" s="196">
        <f t="shared" si="10"/>
        <v>0</v>
      </c>
      <c r="K196" s="195" t="s">
        <v>160</v>
      </c>
      <c r="L196" s="32"/>
      <c r="M196" s="139" t="s">
        <v>1</v>
      </c>
      <c r="N196" s="140" t="s">
        <v>43</v>
      </c>
      <c r="P196" s="141">
        <f t="shared" si="11"/>
        <v>0</v>
      </c>
      <c r="Q196" s="141">
        <v>2.9E-4</v>
      </c>
      <c r="R196" s="141">
        <f t="shared" si="12"/>
        <v>8.7000000000000001E-4</v>
      </c>
      <c r="S196" s="141">
        <v>0</v>
      </c>
      <c r="T196" s="142">
        <f t="shared" si="13"/>
        <v>0</v>
      </c>
      <c r="AR196" s="143" t="s">
        <v>269</v>
      </c>
      <c r="AT196" s="143" t="s">
        <v>156</v>
      </c>
      <c r="AU196" s="143" t="s">
        <v>99</v>
      </c>
      <c r="AY196" s="17" t="s">
        <v>154</v>
      </c>
      <c r="BE196" s="144">
        <f t="shared" si="14"/>
        <v>0</v>
      </c>
      <c r="BF196" s="144">
        <f t="shared" si="15"/>
        <v>0</v>
      </c>
      <c r="BG196" s="144">
        <f t="shared" si="16"/>
        <v>0</v>
      </c>
      <c r="BH196" s="144">
        <f t="shared" si="17"/>
        <v>0</v>
      </c>
      <c r="BI196" s="144">
        <f t="shared" si="18"/>
        <v>0</v>
      </c>
      <c r="BJ196" s="17" t="s">
        <v>99</v>
      </c>
      <c r="BK196" s="144">
        <f t="shared" si="19"/>
        <v>0</v>
      </c>
      <c r="BL196" s="17" t="s">
        <v>269</v>
      </c>
      <c r="BM196" s="143" t="s">
        <v>3075</v>
      </c>
    </row>
    <row r="197" spans="2:65" s="1" customFormat="1" ht="24.15" customHeight="1">
      <c r="B197" s="201"/>
      <c r="C197" s="200" t="s">
        <v>415</v>
      </c>
      <c r="D197" s="200" t="s">
        <v>156</v>
      </c>
      <c r="E197" s="199" t="s">
        <v>3074</v>
      </c>
      <c r="F197" s="195" t="s">
        <v>3073</v>
      </c>
      <c r="G197" s="198" t="s">
        <v>256</v>
      </c>
      <c r="H197" s="197">
        <v>415</v>
      </c>
      <c r="I197" s="137"/>
      <c r="J197" s="196">
        <f t="shared" si="10"/>
        <v>0</v>
      </c>
      <c r="K197" s="195" t="s">
        <v>160</v>
      </c>
      <c r="L197" s="32"/>
      <c r="M197" s="139" t="s">
        <v>1</v>
      </c>
      <c r="N197" s="140" t="s">
        <v>43</v>
      </c>
      <c r="P197" s="141">
        <f t="shared" si="11"/>
        <v>0</v>
      </c>
      <c r="Q197" s="141">
        <v>0</v>
      </c>
      <c r="R197" s="141">
        <f t="shared" si="12"/>
        <v>0</v>
      </c>
      <c r="S197" s="141">
        <v>0</v>
      </c>
      <c r="T197" s="142">
        <f t="shared" si="13"/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 t="shared" si="14"/>
        <v>0</v>
      </c>
      <c r="BF197" s="144">
        <f t="shared" si="15"/>
        <v>0</v>
      </c>
      <c r="BG197" s="144">
        <f t="shared" si="16"/>
        <v>0</v>
      </c>
      <c r="BH197" s="144">
        <f t="shared" si="17"/>
        <v>0</v>
      </c>
      <c r="BI197" s="144">
        <f t="shared" si="18"/>
        <v>0</v>
      </c>
      <c r="BJ197" s="17" t="s">
        <v>99</v>
      </c>
      <c r="BK197" s="144">
        <f t="shared" si="19"/>
        <v>0</v>
      </c>
      <c r="BL197" s="17" t="s">
        <v>269</v>
      </c>
      <c r="BM197" s="143" t="s">
        <v>3072</v>
      </c>
    </row>
    <row r="198" spans="2:65" s="1" customFormat="1" ht="24.15" customHeight="1">
      <c r="B198" s="201"/>
      <c r="C198" s="200" t="s">
        <v>419</v>
      </c>
      <c r="D198" s="200" t="s">
        <v>156</v>
      </c>
      <c r="E198" s="199" t="s">
        <v>3071</v>
      </c>
      <c r="F198" s="195" t="s">
        <v>3070</v>
      </c>
      <c r="G198" s="198" t="s">
        <v>256</v>
      </c>
      <c r="H198" s="197">
        <v>70</v>
      </c>
      <c r="I198" s="137"/>
      <c r="J198" s="196">
        <f t="shared" si="10"/>
        <v>0</v>
      </c>
      <c r="K198" s="195" t="s">
        <v>160</v>
      </c>
      <c r="L198" s="32"/>
      <c r="M198" s="139" t="s">
        <v>1</v>
      </c>
      <c r="N198" s="140" t="s">
        <v>43</v>
      </c>
      <c r="P198" s="141">
        <f t="shared" si="11"/>
        <v>0</v>
      </c>
      <c r="Q198" s="141">
        <v>0</v>
      </c>
      <c r="R198" s="141">
        <f t="shared" si="12"/>
        <v>0</v>
      </c>
      <c r="S198" s="141">
        <v>0</v>
      </c>
      <c r="T198" s="142">
        <f t="shared" si="13"/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 t="shared" si="14"/>
        <v>0</v>
      </c>
      <c r="BF198" s="144">
        <f t="shared" si="15"/>
        <v>0</v>
      </c>
      <c r="BG198" s="144">
        <f t="shared" si="16"/>
        <v>0</v>
      </c>
      <c r="BH198" s="144">
        <f t="shared" si="17"/>
        <v>0</v>
      </c>
      <c r="BI198" s="144">
        <f t="shared" si="18"/>
        <v>0</v>
      </c>
      <c r="BJ198" s="17" t="s">
        <v>99</v>
      </c>
      <c r="BK198" s="144">
        <f t="shared" si="19"/>
        <v>0</v>
      </c>
      <c r="BL198" s="17" t="s">
        <v>269</v>
      </c>
      <c r="BM198" s="143" t="s">
        <v>3069</v>
      </c>
    </row>
    <row r="199" spans="2:65" s="1" customFormat="1" ht="44.25" customHeight="1">
      <c r="B199" s="201"/>
      <c r="C199" s="200" t="s">
        <v>423</v>
      </c>
      <c r="D199" s="200" t="s">
        <v>156</v>
      </c>
      <c r="E199" s="199" t="s">
        <v>3068</v>
      </c>
      <c r="F199" s="195" t="s">
        <v>3067</v>
      </c>
      <c r="G199" s="198" t="s">
        <v>225</v>
      </c>
      <c r="H199" s="197">
        <v>2.57</v>
      </c>
      <c r="I199" s="137"/>
      <c r="J199" s="196">
        <f t="shared" si="10"/>
        <v>0</v>
      </c>
      <c r="K199" s="195" t="s">
        <v>160</v>
      </c>
      <c r="L199" s="32"/>
      <c r="M199" s="139" t="s">
        <v>1</v>
      </c>
      <c r="N199" s="140" t="s">
        <v>43</v>
      </c>
      <c r="P199" s="141">
        <f t="shared" si="11"/>
        <v>0</v>
      </c>
      <c r="Q199" s="141">
        <v>0</v>
      </c>
      <c r="R199" s="141">
        <f t="shared" si="12"/>
        <v>0</v>
      </c>
      <c r="S199" s="141">
        <v>0</v>
      </c>
      <c r="T199" s="142">
        <f t="shared" si="13"/>
        <v>0</v>
      </c>
      <c r="AR199" s="143" t="s">
        <v>269</v>
      </c>
      <c r="AT199" s="143" t="s">
        <v>156</v>
      </c>
      <c r="AU199" s="143" t="s">
        <v>99</v>
      </c>
      <c r="AY199" s="17" t="s">
        <v>154</v>
      </c>
      <c r="BE199" s="144">
        <f t="shared" si="14"/>
        <v>0</v>
      </c>
      <c r="BF199" s="144">
        <f t="shared" si="15"/>
        <v>0</v>
      </c>
      <c r="BG199" s="144">
        <f t="shared" si="16"/>
        <v>0</v>
      </c>
      <c r="BH199" s="144">
        <f t="shared" si="17"/>
        <v>0</v>
      </c>
      <c r="BI199" s="144">
        <f t="shared" si="18"/>
        <v>0</v>
      </c>
      <c r="BJ199" s="17" t="s">
        <v>99</v>
      </c>
      <c r="BK199" s="144">
        <f t="shared" si="19"/>
        <v>0</v>
      </c>
      <c r="BL199" s="17" t="s">
        <v>269</v>
      </c>
      <c r="BM199" s="143" t="s">
        <v>3066</v>
      </c>
    </row>
    <row r="200" spans="2:65" s="11" customFormat="1" ht="22.95" customHeight="1">
      <c r="B200" s="120"/>
      <c r="D200" s="121" t="s">
        <v>76</v>
      </c>
      <c r="E200" s="130" t="s">
        <v>3065</v>
      </c>
      <c r="F200" s="130" t="s">
        <v>3064</v>
      </c>
      <c r="I200" s="123"/>
      <c r="J200" s="131">
        <f>BK200</f>
        <v>0</v>
      </c>
      <c r="L200" s="120"/>
      <c r="M200" s="125"/>
      <c r="P200" s="126">
        <f>SUM(P201:P226)</f>
        <v>0</v>
      </c>
      <c r="R200" s="126">
        <f>SUM(R201:R226)</f>
        <v>0.89766000000000001</v>
      </c>
      <c r="T200" s="127">
        <f>SUM(T201:T226)</f>
        <v>0</v>
      </c>
      <c r="AR200" s="121" t="s">
        <v>99</v>
      </c>
      <c r="AT200" s="128" t="s">
        <v>76</v>
      </c>
      <c r="AU200" s="128" t="s">
        <v>85</v>
      </c>
      <c r="AY200" s="121" t="s">
        <v>154</v>
      </c>
      <c r="BK200" s="129">
        <f>SUM(BK201:BK226)</f>
        <v>0</v>
      </c>
    </row>
    <row r="201" spans="2:65" s="1" customFormat="1" ht="33" customHeight="1">
      <c r="B201" s="201"/>
      <c r="C201" s="200" t="s">
        <v>427</v>
      </c>
      <c r="D201" s="200" t="s">
        <v>156</v>
      </c>
      <c r="E201" s="199" t="s">
        <v>3063</v>
      </c>
      <c r="F201" s="195" t="s">
        <v>3062</v>
      </c>
      <c r="G201" s="198" t="s">
        <v>256</v>
      </c>
      <c r="H201" s="197">
        <v>150</v>
      </c>
      <c r="I201" s="137"/>
      <c r="J201" s="196">
        <f t="shared" ref="J201:J226" si="20">ROUND(I201*H201,2)</f>
        <v>0</v>
      </c>
      <c r="K201" s="195" t="s">
        <v>160</v>
      </c>
      <c r="L201" s="32"/>
      <c r="M201" s="139" t="s">
        <v>1</v>
      </c>
      <c r="N201" s="140" t="s">
        <v>43</v>
      </c>
      <c r="P201" s="141">
        <f t="shared" ref="P201:P226" si="21">O201*H201</f>
        <v>0</v>
      </c>
      <c r="Q201" s="141">
        <v>9.7999999999999997E-4</v>
      </c>
      <c r="R201" s="141">
        <f t="shared" ref="R201:R226" si="22">Q201*H201</f>
        <v>0.14699999999999999</v>
      </c>
      <c r="S201" s="141">
        <v>0</v>
      </c>
      <c r="T201" s="142">
        <f t="shared" ref="T201:T226" si="23"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 t="shared" ref="BE201:BE226" si="24">IF(N201="základní",J201,0)</f>
        <v>0</v>
      </c>
      <c r="BF201" s="144">
        <f t="shared" ref="BF201:BF226" si="25">IF(N201="snížená",J201,0)</f>
        <v>0</v>
      </c>
      <c r="BG201" s="144">
        <f t="shared" ref="BG201:BG226" si="26">IF(N201="zákl. přenesená",J201,0)</f>
        <v>0</v>
      </c>
      <c r="BH201" s="144">
        <f t="shared" ref="BH201:BH226" si="27">IF(N201="sníž. přenesená",J201,0)</f>
        <v>0</v>
      </c>
      <c r="BI201" s="144">
        <f t="shared" ref="BI201:BI226" si="28">IF(N201="nulová",J201,0)</f>
        <v>0</v>
      </c>
      <c r="BJ201" s="17" t="s">
        <v>99</v>
      </c>
      <c r="BK201" s="144">
        <f t="shared" ref="BK201:BK226" si="29">ROUND(I201*H201,2)</f>
        <v>0</v>
      </c>
      <c r="BL201" s="17" t="s">
        <v>269</v>
      </c>
      <c r="BM201" s="143" t="s">
        <v>3061</v>
      </c>
    </row>
    <row r="202" spans="2:65" s="1" customFormat="1" ht="33" customHeight="1">
      <c r="B202" s="201"/>
      <c r="C202" s="200" t="s">
        <v>438</v>
      </c>
      <c r="D202" s="200" t="s">
        <v>156</v>
      </c>
      <c r="E202" s="199" t="s">
        <v>3060</v>
      </c>
      <c r="F202" s="195" t="s">
        <v>3059</v>
      </c>
      <c r="G202" s="198" t="s">
        <v>256</v>
      </c>
      <c r="H202" s="197">
        <v>200</v>
      </c>
      <c r="I202" s="137"/>
      <c r="J202" s="196">
        <f t="shared" si="20"/>
        <v>0</v>
      </c>
      <c r="K202" s="195" t="s">
        <v>160</v>
      </c>
      <c r="L202" s="32"/>
      <c r="M202" s="139" t="s">
        <v>1</v>
      </c>
      <c r="N202" s="140" t="s">
        <v>43</v>
      </c>
      <c r="P202" s="141">
        <f t="shared" si="21"/>
        <v>0</v>
      </c>
      <c r="Q202" s="141">
        <v>1.2600000000000001E-3</v>
      </c>
      <c r="R202" s="141">
        <f t="shared" si="22"/>
        <v>0.252</v>
      </c>
      <c r="S202" s="141">
        <v>0</v>
      </c>
      <c r="T202" s="142">
        <f t="shared" si="23"/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7" t="s">
        <v>99</v>
      </c>
      <c r="BK202" s="144">
        <f t="shared" si="29"/>
        <v>0</v>
      </c>
      <c r="BL202" s="17" t="s">
        <v>269</v>
      </c>
      <c r="BM202" s="143" t="s">
        <v>3058</v>
      </c>
    </row>
    <row r="203" spans="2:65" s="1" customFormat="1" ht="33" customHeight="1">
      <c r="B203" s="201"/>
      <c r="C203" s="200" t="s">
        <v>442</v>
      </c>
      <c r="D203" s="200" t="s">
        <v>156</v>
      </c>
      <c r="E203" s="199" t="s">
        <v>3057</v>
      </c>
      <c r="F203" s="195" t="s">
        <v>3056</v>
      </c>
      <c r="G203" s="198" t="s">
        <v>256</v>
      </c>
      <c r="H203" s="197">
        <v>60</v>
      </c>
      <c r="I203" s="137"/>
      <c r="J203" s="196">
        <f t="shared" si="20"/>
        <v>0</v>
      </c>
      <c r="K203" s="195" t="s">
        <v>160</v>
      </c>
      <c r="L203" s="32"/>
      <c r="M203" s="139" t="s">
        <v>1</v>
      </c>
      <c r="N203" s="140" t="s">
        <v>43</v>
      </c>
      <c r="P203" s="141">
        <f t="shared" si="21"/>
        <v>0</v>
      </c>
      <c r="Q203" s="141">
        <v>1.5299999999999999E-3</v>
      </c>
      <c r="R203" s="141">
        <f t="shared" si="22"/>
        <v>9.1799999999999993E-2</v>
      </c>
      <c r="S203" s="141">
        <v>0</v>
      </c>
      <c r="T203" s="142">
        <f t="shared" si="23"/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 t="shared" si="24"/>
        <v>0</v>
      </c>
      <c r="BF203" s="144">
        <f t="shared" si="25"/>
        <v>0</v>
      </c>
      <c r="BG203" s="144">
        <f t="shared" si="26"/>
        <v>0</v>
      </c>
      <c r="BH203" s="144">
        <f t="shared" si="27"/>
        <v>0</v>
      </c>
      <c r="BI203" s="144">
        <f t="shared" si="28"/>
        <v>0</v>
      </c>
      <c r="BJ203" s="17" t="s">
        <v>99</v>
      </c>
      <c r="BK203" s="144">
        <f t="shared" si="29"/>
        <v>0</v>
      </c>
      <c r="BL203" s="17" t="s">
        <v>269</v>
      </c>
      <c r="BM203" s="143" t="s">
        <v>3055</v>
      </c>
    </row>
    <row r="204" spans="2:65" s="1" customFormat="1" ht="33" customHeight="1">
      <c r="B204" s="201"/>
      <c r="C204" s="200" t="s">
        <v>446</v>
      </c>
      <c r="D204" s="200" t="s">
        <v>156</v>
      </c>
      <c r="E204" s="199" t="s">
        <v>3054</v>
      </c>
      <c r="F204" s="195" t="s">
        <v>3053</v>
      </c>
      <c r="G204" s="198" t="s">
        <v>256</v>
      </c>
      <c r="H204" s="197">
        <v>60</v>
      </c>
      <c r="I204" s="137"/>
      <c r="J204" s="196">
        <f t="shared" si="20"/>
        <v>0</v>
      </c>
      <c r="K204" s="195" t="s">
        <v>160</v>
      </c>
      <c r="L204" s="32"/>
      <c r="M204" s="139" t="s">
        <v>1</v>
      </c>
      <c r="N204" s="140" t="s">
        <v>43</v>
      </c>
      <c r="P204" s="141">
        <f t="shared" si="21"/>
        <v>0</v>
      </c>
      <c r="Q204" s="141">
        <v>2.8400000000000001E-3</v>
      </c>
      <c r="R204" s="141">
        <f t="shared" si="22"/>
        <v>0.1704</v>
      </c>
      <c r="S204" s="141">
        <v>0</v>
      </c>
      <c r="T204" s="142">
        <f t="shared" si="23"/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 t="shared" si="24"/>
        <v>0</v>
      </c>
      <c r="BF204" s="144">
        <f t="shared" si="25"/>
        <v>0</v>
      </c>
      <c r="BG204" s="144">
        <f t="shared" si="26"/>
        <v>0</v>
      </c>
      <c r="BH204" s="144">
        <f t="shared" si="27"/>
        <v>0</v>
      </c>
      <c r="BI204" s="144">
        <f t="shared" si="28"/>
        <v>0</v>
      </c>
      <c r="BJ204" s="17" t="s">
        <v>99</v>
      </c>
      <c r="BK204" s="144">
        <f t="shared" si="29"/>
        <v>0</v>
      </c>
      <c r="BL204" s="17" t="s">
        <v>269</v>
      </c>
      <c r="BM204" s="143" t="s">
        <v>3052</v>
      </c>
    </row>
    <row r="205" spans="2:65" s="1" customFormat="1" ht="55.5" customHeight="1">
      <c r="B205" s="201"/>
      <c r="C205" s="200" t="s">
        <v>450</v>
      </c>
      <c r="D205" s="200" t="s">
        <v>156</v>
      </c>
      <c r="E205" s="199" t="s">
        <v>3051</v>
      </c>
      <c r="F205" s="195" t="s">
        <v>3050</v>
      </c>
      <c r="G205" s="198" t="s">
        <v>256</v>
      </c>
      <c r="H205" s="197">
        <v>50</v>
      </c>
      <c r="I205" s="137"/>
      <c r="J205" s="196">
        <f t="shared" si="20"/>
        <v>0</v>
      </c>
      <c r="K205" s="195" t="s">
        <v>160</v>
      </c>
      <c r="L205" s="32"/>
      <c r="M205" s="139" t="s">
        <v>1</v>
      </c>
      <c r="N205" s="140" t="s">
        <v>43</v>
      </c>
      <c r="P205" s="141">
        <f t="shared" si="21"/>
        <v>0</v>
      </c>
      <c r="Q205" s="141">
        <v>5.0000000000000002E-5</v>
      </c>
      <c r="R205" s="141">
        <f t="shared" si="22"/>
        <v>2.5000000000000001E-3</v>
      </c>
      <c r="S205" s="141">
        <v>0</v>
      </c>
      <c r="T205" s="142">
        <f t="shared" si="23"/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 t="shared" si="24"/>
        <v>0</v>
      </c>
      <c r="BF205" s="144">
        <f t="shared" si="25"/>
        <v>0</v>
      </c>
      <c r="BG205" s="144">
        <f t="shared" si="26"/>
        <v>0</v>
      </c>
      <c r="BH205" s="144">
        <f t="shared" si="27"/>
        <v>0</v>
      </c>
      <c r="BI205" s="144">
        <f t="shared" si="28"/>
        <v>0</v>
      </c>
      <c r="BJ205" s="17" t="s">
        <v>99</v>
      </c>
      <c r="BK205" s="144">
        <f t="shared" si="29"/>
        <v>0</v>
      </c>
      <c r="BL205" s="17" t="s">
        <v>269</v>
      </c>
      <c r="BM205" s="143" t="s">
        <v>3049</v>
      </c>
    </row>
    <row r="206" spans="2:65" s="1" customFormat="1" ht="55.5" customHeight="1">
      <c r="B206" s="201"/>
      <c r="C206" s="200" t="s">
        <v>454</v>
      </c>
      <c r="D206" s="200" t="s">
        <v>156</v>
      </c>
      <c r="E206" s="199" t="s">
        <v>3048</v>
      </c>
      <c r="F206" s="195" t="s">
        <v>3047</v>
      </c>
      <c r="G206" s="198" t="s">
        <v>256</v>
      </c>
      <c r="H206" s="197">
        <v>130</v>
      </c>
      <c r="I206" s="137"/>
      <c r="J206" s="196">
        <f t="shared" si="20"/>
        <v>0</v>
      </c>
      <c r="K206" s="195" t="s">
        <v>160</v>
      </c>
      <c r="L206" s="32"/>
      <c r="M206" s="139" t="s">
        <v>1</v>
      </c>
      <c r="N206" s="140" t="s">
        <v>43</v>
      </c>
      <c r="P206" s="141">
        <f t="shared" si="21"/>
        <v>0</v>
      </c>
      <c r="Q206" s="141">
        <v>6.9999999999999994E-5</v>
      </c>
      <c r="R206" s="141">
        <f t="shared" si="22"/>
        <v>9.0999999999999987E-3</v>
      </c>
      <c r="S206" s="141">
        <v>0</v>
      </c>
      <c r="T206" s="142">
        <f t="shared" si="23"/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 t="shared" si="24"/>
        <v>0</v>
      </c>
      <c r="BF206" s="144">
        <f t="shared" si="25"/>
        <v>0</v>
      </c>
      <c r="BG206" s="144">
        <f t="shared" si="26"/>
        <v>0</v>
      </c>
      <c r="BH206" s="144">
        <f t="shared" si="27"/>
        <v>0</v>
      </c>
      <c r="BI206" s="144">
        <f t="shared" si="28"/>
        <v>0</v>
      </c>
      <c r="BJ206" s="17" t="s">
        <v>99</v>
      </c>
      <c r="BK206" s="144">
        <f t="shared" si="29"/>
        <v>0</v>
      </c>
      <c r="BL206" s="17" t="s">
        <v>269</v>
      </c>
      <c r="BM206" s="143" t="s">
        <v>3046</v>
      </c>
    </row>
    <row r="207" spans="2:65" s="1" customFormat="1" ht="55.5" customHeight="1">
      <c r="B207" s="201"/>
      <c r="C207" s="200" t="s">
        <v>458</v>
      </c>
      <c r="D207" s="200" t="s">
        <v>156</v>
      </c>
      <c r="E207" s="199" t="s">
        <v>3045</v>
      </c>
      <c r="F207" s="195" t="s">
        <v>3044</v>
      </c>
      <c r="G207" s="198" t="s">
        <v>256</v>
      </c>
      <c r="H207" s="197">
        <v>100</v>
      </c>
      <c r="I207" s="137"/>
      <c r="J207" s="196">
        <f t="shared" si="20"/>
        <v>0</v>
      </c>
      <c r="K207" s="195" t="s">
        <v>160</v>
      </c>
      <c r="L207" s="32"/>
      <c r="M207" s="139" t="s">
        <v>1</v>
      </c>
      <c r="N207" s="140" t="s">
        <v>43</v>
      </c>
      <c r="P207" s="141">
        <f t="shared" si="21"/>
        <v>0</v>
      </c>
      <c r="Q207" s="141">
        <v>2.0000000000000001E-4</v>
      </c>
      <c r="R207" s="141">
        <f t="shared" si="22"/>
        <v>0.02</v>
      </c>
      <c r="S207" s="141">
        <v>0</v>
      </c>
      <c r="T207" s="142">
        <f t="shared" si="23"/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 t="shared" si="24"/>
        <v>0</v>
      </c>
      <c r="BF207" s="144">
        <f t="shared" si="25"/>
        <v>0</v>
      </c>
      <c r="BG207" s="144">
        <f t="shared" si="26"/>
        <v>0</v>
      </c>
      <c r="BH207" s="144">
        <f t="shared" si="27"/>
        <v>0</v>
      </c>
      <c r="BI207" s="144">
        <f t="shared" si="28"/>
        <v>0</v>
      </c>
      <c r="BJ207" s="17" t="s">
        <v>99</v>
      </c>
      <c r="BK207" s="144">
        <f t="shared" si="29"/>
        <v>0</v>
      </c>
      <c r="BL207" s="17" t="s">
        <v>269</v>
      </c>
      <c r="BM207" s="143" t="s">
        <v>3043</v>
      </c>
    </row>
    <row r="208" spans="2:65" s="1" customFormat="1" ht="55.5" customHeight="1">
      <c r="B208" s="201"/>
      <c r="C208" s="200" t="s">
        <v>462</v>
      </c>
      <c r="D208" s="200" t="s">
        <v>156</v>
      </c>
      <c r="E208" s="199" t="s">
        <v>3042</v>
      </c>
      <c r="F208" s="195" t="s">
        <v>3041</v>
      </c>
      <c r="G208" s="198" t="s">
        <v>256</v>
      </c>
      <c r="H208" s="197">
        <v>190</v>
      </c>
      <c r="I208" s="137"/>
      <c r="J208" s="196">
        <f t="shared" si="20"/>
        <v>0</v>
      </c>
      <c r="K208" s="195" t="s">
        <v>160</v>
      </c>
      <c r="L208" s="32"/>
      <c r="M208" s="139" t="s">
        <v>1</v>
      </c>
      <c r="N208" s="140" t="s">
        <v>43</v>
      </c>
      <c r="P208" s="141">
        <f t="shared" si="21"/>
        <v>0</v>
      </c>
      <c r="Q208" s="141">
        <v>2.4000000000000001E-4</v>
      </c>
      <c r="R208" s="141">
        <f t="shared" si="22"/>
        <v>4.5600000000000002E-2</v>
      </c>
      <c r="S208" s="141">
        <v>0</v>
      </c>
      <c r="T208" s="142">
        <f t="shared" si="23"/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 t="shared" si="24"/>
        <v>0</v>
      </c>
      <c r="BF208" s="144">
        <f t="shared" si="25"/>
        <v>0</v>
      </c>
      <c r="BG208" s="144">
        <f t="shared" si="26"/>
        <v>0</v>
      </c>
      <c r="BH208" s="144">
        <f t="shared" si="27"/>
        <v>0</v>
      </c>
      <c r="BI208" s="144">
        <f t="shared" si="28"/>
        <v>0</v>
      </c>
      <c r="BJ208" s="17" t="s">
        <v>99</v>
      </c>
      <c r="BK208" s="144">
        <f t="shared" si="29"/>
        <v>0</v>
      </c>
      <c r="BL208" s="17" t="s">
        <v>269</v>
      </c>
      <c r="BM208" s="143" t="s">
        <v>3040</v>
      </c>
    </row>
    <row r="209" spans="2:65" s="1" customFormat="1" ht="16.5" customHeight="1">
      <c r="B209" s="201"/>
      <c r="C209" s="200" t="s">
        <v>466</v>
      </c>
      <c r="D209" s="200" t="s">
        <v>156</v>
      </c>
      <c r="E209" s="199" t="s">
        <v>3039</v>
      </c>
      <c r="F209" s="195" t="s">
        <v>3038</v>
      </c>
      <c r="G209" s="198" t="s">
        <v>256</v>
      </c>
      <c r="H209" s="197">
        <v>20</v>
      </c>
      <c r="I209" s="137"/>
      <c r="J209" s="196">
        <f t="shared" si="20"/>
        <v>0</v>
      </c>
      <c r="K209" s="195" t="s">
        <v>160</v>
      </c>
      <c r="L209" s="32"/>
      <c r="M209" s="139" t="s">
        <v>1</v>
      </c>
      <c r="N209" s="140" t="s">
        <v>43</v>
      </c>
      <c r="P209" s="141">
        <f t="shared" si="21"/>
        <v>0</v>
      </c>
      <c r="Q209" s="141">
        <v>1.92E-3</v>
      </c>
      <c r="R209" s="141">
        <f t="shared" si="22"/>
        <v>3.8400000000000004E-2</v>
      </c>
      <c r="S209" s="141">
        <v>0</v>
      </c>
      <c r="T209" s="142">
        <f t="shared" si="23"/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 t="shared" si="24"/>
        <v>0</v>
      </c>
      <c r="BF209" s="144">
        <f t="shared" si="25"/>
        <v>0</v>
      </c>
      <c r="BG209" s="144">
        <f t="shared" si="26"/>
        <v>0</v>
      </c>
      <c r="BH209" s="144">
        <f t="shared" si="27"/>
        <v>0</v>
      </c>
      <c r="BI209" s="144">
        <f t="shared" si="28"/>
        <v>0</v>
      </c>
      <c r="BJ209" s="17" t="s">
        <v>99</v>
      </c>
      <c r="BK209" s="144">
        <f t="shared" si="29"/>
        <v>0</v>
      </c>
      <c r="BL209" s="17" t="s">
        <v>269</v>
      </c>
      <c r="BM209" s="143" t="s">
        <v>3037</v>
      </c>
    </row>
    <row r="210" spans="2:65" s="1" customFormat="1" ht="24.15" customHeight="1">
      <c r="B210" s="201"/>
      <c r="C210" s="200" t="s">
        <v>1804</v>
      </c>
      <c r="D210" s="200" t="s">
        <v>156</v>
      </c>
      <c r="E210" s="199" t="s">
        <v>3036</v>
      </c>
      <c r="F210" s="195" t="s">
        <v>3035</v>
      </c>
      <c r="G210" s="198" t="s">
        <v>159</v>
      </c>
      <c r="H210" s="197">
        <v>46</v>
      </c>
      <c r="I210" s="137"/>
      <c r="J210" s="196">
        <f t="shared" si="20"/>
        <v>0</v>
      </c>
      <c r="K210" s="195" t="s">
        <v>160</v>
      </c>
      <c r="L210" s="32"/>
      <c r="M210" s="139" t="s">
        <v>1</v>
      </c>
      <c r="N210" s="140" t="s">
        <v>43</v>
      </c>
      <c r="P210" s="141">
        <f t="shared" si="21"/>
        <v>0</v>
      </c>
      <c r="Q210" s="141">
        <v>0</v>
      </c>
      <c r="R210" s="141">
        <f t="shared" si="22"/>
        <v>0</v>
      </c>
      <c r="S210" s="141">
        <v>0</v>
      </c>
      <c r="T210" s="142">
        <f t="shared" si="23"/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 t="shared" si="24"/>
        <v>0</v>
      </c>
      <c r="BF210" s="144">
        <f t="shared" si="25"/>
        <v>0</v>
      </c>
      <c r="BG210" s="144">
        <f t="shared" si="26"/>
        <v>0</v>
      </c>
      <c r="BH210" s="144">
        <f t="shared" si="27"/>
        <v>0</v>
      </c>
      <c r="BI210" s="144">
        <f t="shared" si="28"/>
        <v>0</v>
      </c>
      <c r="BJ210" s="17" t="s">
        <v>99</v>
      </c>
      <c r="BK210" s="144">
        <f t="shared" si="29"/>
        <v>0</v>
      </c>
      <c r="BL210" s="17" t="s">
        <v>269</v>
      </c>
      <c r="BM210" s="143" t="s">
        <v>3034</v>
      </c>
    </row>
    <row r="211" spans="2:65" s="1" customFormat="1" ht="24.15" customHeight="1">
      <c r="B211" s="201"/>
      <c r="C211" s="200" t="s">
        <v>1806</v>
      </c>
      <c r="D211" s="200" t="s">
        <v>156</v>
      </c>
      <c r="E211" s="199" t="s">
        <v>3033</v>
      </c>
      <c r="F211" s="195" t="s">
        <v>3032</v>
      </c>
      <c r="G211" s="198" t="s">
        <v>159</v>
      </c>
      <c r="H211" s="197">
        <v>18</v>
      </c>
      <c r="I211" s="137"/>
      <c r="J211" s="196">
        <f t="shared" si="20"/>
        <v>0</v>
      </c>
      <c r="K211" s="195" t="s">
        <v>160</v>
      </c>
      <c r="L211" s="32"/>
      <c r="M211" s="139" t="s">
        <v>1</v>
      </c>
      <c r="N211" s="140" t="s">
        <v>43</v>
      </c>
      <c r="P211" s="141">
        <f t="shared" si="21"/>
        <v>0</v>
      </c>
      <c r="Q211" s="141">
        <v>1.2999999999999999E-4</v>
      </c>
      <c r="R211" s="141">
        <f t="shared" si="22"/>
        <v>2.3399999999999996E-3</v>
      </c>
      <c r="S211" s="141">
        <v>0</v>
      </c>
      <c r="T211" s="142">
        <f t="shared" si="23"/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 t="shared" si="24"/>
        <v>0</v>
      </c>
      <c r="BF211" s="144">
        <f t="shared" si="25"/>
        <v>0</v>
      </c>
      <c r="BG211" s="144">
        <f t="shared" si="26"/>
        <v>0</v>
      </c>
      <c r="BH211" s="144">
        <f t="shared" si="27"/>
        <v>0</v>
      </c>
      <c r="BI211" s="144">
        <f t="shared" si="28"/>
        <v>0</v>
      </c>
      <c r="BJ211" s="17" t="s">
        <v>99</v>
      </c>
      <c r="BK211" s="144">
        <f t="shared" si="29"/>
        <v>0</v>
      </c>
      <c r="BL211" s="17" t="s">
        <v>269</v>
      </c>
      <c r="BM211" s="143" t="s">
        <v>3031</v>
      </c>
    </row>
    <row r="212" spans="2:65" s="1" customFormat="1" ht="21.75" customHeight="1">
      <c r="B212" s="201"/>
      <c r="C212" s="200" t="s">
        <v>496</v>
      </c>
      <c r="D212" s="200" t="s">
        <v>156</v>
      </c>
      <c r="E212" s="199" t="s">
        <v>3030</v>
      </c>
      <c r="F212" s="195" t="s">
        <v>3029</v>
      </c>
      <c r="G212" s="198" t="s">
        <v>3028</v>
      </c>
      <c r="H212" s="197">
        <v>28</v>
      </c>
      <c r="I212" s="137"/>
      <c r="J212" s="196">
        <f t="shared" si="20"/>
        <v>0</v>
      </c>
      <c r="K212" s="195" t="s">
        <v>160</v>
      </c>
      <c r="L212" s="32"/>
      <c r="M212" s="139" t="s">
        <v>1</v>
      </c>
      <c r="N212" s="140" t="s">
        <v>43</v>
      </c>
      <c r="P212" s="141">
        <f t="shared" si="21"/>
        <v>0</v>
      </c>
      <c r="Q212" s="141">
        <v>2.5000000000000001E-4</v>
      </c>
      <c r="R212" s="141">
        <f t="shared" si="22"/>
        <v>7.0000000000000001E-3</v>
      </c>
      <c r="S212" s="141">
        <v>0</v>
      </c>
      <c r="T212" s="142">
        <f t="shared" si="23"/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7" t="s">
        <v>99</v>
      </c>
      <c r="BK212" s="144">
        <f t="shared" si="29"/>
        <v>0</v>
      </c>
      <c r="BL212" s="17" t="s">
        <v>269</v>
      </c>
      <c r="BM212" s="143" t="s">
        <v>3027</v>
      </c>
    </row>
    <row r="213" spans="2:65" s="1" customFormat="1" ht="21.75" customHeight="1">
      <c r="B213" s="201"/>
      <c r="C213" s="200" t="s">
        <v>500</v>
      </c>
      <c r="D213" s="200" t="s">
        <v>156</v>
      </c>
      <c r="E213" s="199" t="s">
        <v>3026</v>
      </c>
      <c r="F213" s="195" t="s">
        <v>3025</v>
      </c>
      <c r="G213" s="198" t="s">
        <v>1006</v>
      </c>
      <c r="H213" s="197">
        <v>10</v>
      </c>
      <c r="I213" s="137"/>
      <c r="J213" s="196">
        <f t="shared" si="20"/>
        <v>0</v>
      </c>
      <c r="K213" s="195" t="s">
        <v>160</v>
      </c>
      <c r="L213" s="32"/>
      <c r="M213" s="139" t="s">
        <v>1</v>
      </c>
      <c r="N213" s="140" t="s">
        <v>43</v>
      </c>
      <c r="P213" s="141">
        <f t="shared" si="21"/>
        <v>0</v>
      </c>
      <c r="Q213" s="141">
        <v>5.6999999999999998E-4</v>
      </c>
      <c r="R213" s="141">
        <f t="shared" si="22"/>
        <v>5.7000000000000002E-3</v>
      </c>
      <c r="S213" s="141">
        <v>0</v>
      </c>
      <c r="T213" s="142">
        <f t="shared" si="23"/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7" t="s">
        <v>99</v>
      </c>
      <c r="BK213" s="144">
        <f t="shared" si="29"/>
        <v>0</v>
      </c>
      <c r="BL213" s="17" t="s">
        <v>269</v>
      </c>
      <c r="BM213" s="143" t="s">
        <v>3024</v>
      </c>
    </row>
    <row r="214" spans="2:65" s="1" customFormat="1" ht="24.15" customHeight="1">
      <c r="B214" s="201"/>
      <c r="C214" s="200" t="s">
        <v>504</v>
      </c>
      <c r="D214" s="200" t="s">
        <v>156</v>
      </c>
      <c r="E214" s="199" t="s">
        <v>3023</v>
      </c>
      <c r="F214" s="195" t="s">
        <v>3022</v>
      </c>
      <c r="G214" s="198" t="s">
        <v>159</v>
      </c>
      <c r="H214" s="197">
        <v>1</v>
      </c>
      <c r="I214" s="137"/>
      <c r="J214" s="196">
        <f t="shared" si="20"/>
        <v>0</v>
      </c>
      <c r="K214" s="195" t="s">
        <v>160</v>
      </c>
      <c r="L214" s="32"/>
      <c r="M214" s="139" t="s">
        <v>1</v>
      </c>
      <c r="N214" s="140" t="s">
        <v>43</v>
      </c>
      <c r="P214" s="141">
        <f t="shared" si="21"/>
        <v>0</v>
      </c>
      <c r="Q214" s="141">
        <v>2.2000000000000001E-4</v>
      </c>
      <c r="R214" s="141">
        <f t="shared" si="22"/>
        <v>2.2000000000000001E-4</v>
      </c>
      <c r="S214" s="141">
        <v>0</v>
      </c>
      <c r="T214" s="142">
        <f t="shared" si="23"/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7" t="s">
        <v>99</v>
      </c>
      <c r="BK214" s="144">
        <f t="shared" si="29"/>
        <v>0</v>
      </c>
      <c r="BL214" s="17" t="s">
        <v>269</v>
      </c>
      <c r="BM214" s="143" t="s">
        <v>3021</v>
      </c>
    </row>
    <row r="215" spans="2:65" s="1" customFormat="1" ht="24.15" customHeight="1">
      <c r="B215" s="201"/>
      <c r="C215" s="200" t="s">
        <v>508</v>
      </c>
      <c r="D215" s="200" t="s">
        <v>156</v>
      </c>
      <c r="E215" s="199" t="s">
        <v>3020</v>
      </c>
      <c r="F215" s="195" t="s">
        <v>3019</v>
      </c>
      <c r="G215" s="198" t="s">
        <v>159</v>
      </c>
      <c r="H215" s="197">
        <v>1</v>
      </c>
      <c r="I215" s="137"/>
      <c r="J215" s="196">
        <f t="shared" si="20"/>
        <v>0</v>
      </c>
      <c r="K215" s="195" t="s">
        <v>160</v>
      </c>
      <c r="L215" s="32"/>
      <c r="M215" s="139" t="s">
        <v>1</v>
      </c>
      <c r="N215" s="140" t="s">
        <v>43</v>
      </c>
      <c r="P215" s="141">
        <f t="shared" si="21"/>
        <v>0</v>
      </c>
      <c r="Q215" s="141">
        <v>1.7000000000000001E-4</v>
      </c>
      <c r="R215" s="141">
        <f t="shared" si="22"/>
        <v>1.7000000000000001E-4</v>
      </c>
      <c r="S215" s="141">
        <v>0</v>
      </c>
      <c r="T215" s="142">
        <f t="shared" si="23"/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7" t="s">
        <v>99</v>
      </c>
      <c r="BK215" s="144">
        <f t="shared" si="29"/>
        <v>0</v>
      </c>
      <c r="BL215" s="17" t="s">
        <v>269</v>
      </c>
      <c r="BM215" s="143" t="s">
        <v>3018</v>
      </c>
    </row>
    <row r="216" spans="2:65" s="1" customFormat="1" ht="24.15" customHeight="1">
      <c r="B216" s="201"/>
      <c r="C216" s="200" t="s">
        <v>513</v>
      </c>
      <c r="D216" s="200" t="s">
        <v>156</v>
      </c>
      <c r="E216" s="199" t="s">
        <v>3017</v>
      </c>
      <c r="F216" s="195" t="s">
        <v>3016</v>
      </c>
      <c r="G216" s="198" t="s">
        <v>159</v>
      </c>
      <c r="H216" s="197">
        <v>1</v>
      </c>
      <c r="I216" s="137"/>
      <c r="J216" s="196">
        <f t="shared" si="20"/>
        <v>0</v>
      </c>
      <c r="K216" s="195" t="s">
        <v>160</v>
      </c>
      <c r="L216" s="32"/>
      <c r="M216" s="139" t="s">
        <v>1</v>
      </c>
      <c r="N216" s="140" t="s">
        <v>43</v>
      </c>
      <c r="P216" s="141">
        <f t="shared" si="21"/>
        <v>0</v>
      </c>
      <c r="Q216" s="141">
        <v>8.1999999999999998E-4</v>
      </c>
      <c r="R216" s="141">
        <f t="shared" si="22"/>
        <v>8.1999999999999998E-4</v>
      </c>
      <c r="S216" s="141">
        <v>0</v>
      </c>
      <c r="T216" s="142">
        <f t="shared" si="23"/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7" t="s">
        <v>99</v>
      </c>
      <c r="BK216" s="144">
        <f t="shared" si="29"/>
        <v>0</v>
      </c>
      <c r="BL216" s="17" t="s">
        <v>269</v>
      </c>
      <c r="BM216" s="143" t="s">
        <v>3015</v>
      </c>
    </row>
    <row r="217" spans="2:65" s="1" customFormat="1" ht="24.15" customHeight="1">
      <c r="B217" s="201"/>
      <c r="C217" s="200" t="s">
        <v>517</v>
      </c>
      <c r="D217" s="200" t="s">
        <v>156</v>
      </c>
      <c r="E217" s="199" t="s">
        <v>3014</v>
      </c>
      <c r="F217" s="195" t="s">
        <v>3013</v>
      </c>
      <c r="G217" s="198" t="s">
        <v>159</v>
      </c>
      <c r="H217" s="197">
        <v>1</v>
      </c>
      <c r="I217" s="137"/>
      <c r="J217" s="196">
        <f t="shared" si="20"/>
        <v>0</v>
      </c>
      <c r="K217" s="195" t="s">
        <v>160</v>
      </c>
      <c r="L217" s="32"/>
      <c r="M217" s="139" t="s">
        <v>1</v>
      </c>
      <c r="N217" s="140" t="s">
        <v>43</v>
      </c>
      <c r="P217" s="141">
        <f t="shared" si="21"/>
        <v>0</v>
      </c>
      <c r="Q217" s="141">
        <v>1.2E-4</v>
      </c>
      <c r="R217" s="141">
        <f t="shared" si="22"/>
        <v>1.2E-4</v>
      </c>
      <c r="S217" s="141">
        <v>0</v>
      </c>
      <c r="T217" s="142">
        <f t="shared" si="23"/>
        <v>0</v>
      </c>
      <c r="AR217" s="143" t="s">
        <v>269</v>
      </c>
      <c r="AT217" s="143" t="s">
        <v>156</v>
      </c>
      <c r="AU217" s="143" t="s">
        <v>99</v>
      </c>
      <c r="AY217" s="17" t="s">
        <v>154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7" t="s">
        <v>99</v>
      </c>
      <c r="BK217" s="144">
        <f t="shared" si="29"/>
        <v>0</v>
      </c>
      <c r="BL217" s="17" t="s">
        <v>269</v>
      </c>
      <c r="BM217" s="143" t="s">
        <v>3012</v>
      </c>
    </row>
    <row r="218" spans="2:65" s="1" customFormat="1" ht="33" customHeight="1">
      <c r="B218" s="201"/>
      <c r="C218" s="200" t="s">
        <v>521</v>
      </c>
      <c r="D218" s="200" t="s">
        <v>156</v>
      </c>
      <c r="E218" s="199" t="s">
        <v>3011</v>
      </c>
      <c r="F218" s="195" t="s">
        <v>3010</v>
      </c>
      <c r="G218" s="198" t="s">
        <v>159</v>
      </c>
      <c r="H218" s="197">
        <v>6</v>
      </c>
      <c r="I218" s="137"/>
      <c r="J218" s="196">
        <f t="shared" si="20"/>
        <v>0</v>
      </c>
      <c r="K218" s="195" t="s">
        <v>160</v>
      </c>
      <c r="L218" s="32"/>
      <c r="M218" s="139" t="s">
        <v>1</v>
      </c>
      <c r="N218" s="140" t="s">
        <v>43</v>
      </c>
      <c r="P218" s="141">
        <f t="shared" si="21"/>
        <v>0</v>
      </c>
      <c r="Q218" s="141">
        <v>2.7E-4</v>
      </c>
      <c r="R218" s="141">
        <f t="shared" si="22"/>
        <v>1.6199999999999999E-3</v>
      </c>
      <c r="S218" s="141">
        <v>0</v>
      </c>
      <c r="T218" s="142">
        <f t="shared" si="23"/>
        <v>0</v>
      </c>
      <c r="AR218" s="143" t="s">
        <v>269</v>
      </c>
      <c r="AT218" s="143" t="s">
        <v>156</v>
      </c>
      <c r="AU218" s="143" t="s">
        <v>99</v>
      </c>
      <c r="AY218" s="17" t="s">
        <v>154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7" t="s">
        <v>99</v>
      </c>
      <c r="BK218" s="144">
        <f t="shared" si="29"/>
        <v>0</v>
      </c>
      <c r="BL218" s="17" t="s">
        <v>269</v>
      </c>
      <c r="BM218" s="143" t="s">
        <v>3009</v>
      </c>
    </row>
    <row r="219" spans="2:65" s="1" customFormat="1" ht="33" customHeight="1">
      <c r="B219" s="201"/>
      <c r="C219" s="200" t="s">
        <v>525</v>
      </c>
      <c r="D219" s="200" t="s">
        <v>156</v>
      </c>
      <c r="E219" s="199" t="s">
        <v>3008</v>
      </c>
      <c r="F219" s="195" t="s">
        <v>3007</v>
      </c>
      <c r="G219" s="198" t="s">
        <v>159</v>
      </c>
      <c r="H219" s="197">
        <v>6</v>
      </c>
      <c r="I219" s="137"/>
      <c r="J219" s="196">
        <f t="shared" si="20"/>
        <v>0</v>
      </c>
      <c r="K219" s="195" t="s">
        <v>160</v>
      </c>
      <c r="L219" s="32"/>
      <c r="M219" s="139" t="s">
        <v>1</v>
      </c>
      <c r="N219" s="140" t="s">
        <v>43</v>
      </c>
      <c r="P219" s="141">
        <f t="shared" si="21"/>
        <v>0</v>
      </c>
      <c r="Q219" s="141">
        <v>4.0000000000000002E-4</v>
      </c>
      <c r="R219" s="141">
        <f t="shared" si="22"/>
        <v>2.4000000000000002E-3</v>
      </c>
      <c r="S219" s="141">
        <v>0</v>
      </c>
      <c r="T219" s="142">
        <f t="shared" si="23"/>
        <v>0</v>
      </c>
      <c r="AR219" s="143" t="s">
        <v>269</v>
      </c>
      <c r="AT219" s="143" t="s">
        <v>156</v>
      </c>
      <c r="AU219" s="143" t="s">
        <v>99</v>
      </c>
      <c r="AY219" s="17" t="s">
        <v>154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7" t="s">
        <v>99</v>
      </c>
      <c r="BK219" s="144">
        <f t="shared" si="29"/>
        <v>0</v>
      </c>
      <c r="BL219" s="17" t="s">
        <v>269</v>
      </c>
      <c r="BM219" s="143" t="s">
        <v>3006</v>
      </c>
    </row>
    <row r="220" spans="2:65" s="1" customFormat="1" ht="24.15" customHeight="1">
      <c r="B220" s="201"/>
      <c r="C220" s="200" t="s">
        <v>529</v>
      </c>
      <c r="D220" s="200" t="s">
        <v>156</v>
      </c>
      <c r="E220" s="199" t="s">
        <v>3005</v>
      </c>
      <c r="F220" s="195" t="s">
        <v>3004</v>
      </c>
      <c r="G220" s="198" t="s">
        <v>159</v>
      </c>
      <c r="H220" s="197">
        <v>2</v>
      </c>
      <c r="I220" s="137"/>
      <c r="J220" s="196">
        <f t="shared" si="20"/>
        <v>0</v>
      </c>
      <c r="K220" s="195" t="s">
        <v>160</v>
      </c>
      <c r="L220" s="32"/>
      <c r="M220" s="139" t="s">
        <v>1</v>
      </c>
      <c r="N220" s="140" t="s">
        <v>43</v>
      </c>
      <c r="P220" s="141">
        <f t="shared" si="21"/>
        <v>0</v>
      </c>
      <c r="Q220" s="141">
        <v>3.5E-4</v>
      </c>
      <c r="R220" s="141">
        <f t="shared" si="22"/>
        <v>6.9999999999999999E-4</v>
      </c>
      <c r="S220" s="141">
        <v>0</v>
      </c>
      <c r="T220" s="142">
        <f t="shared" si="23"/>
        <v>0</v>
      </c>
      <c r="AR220" s="143" t="s">
        <v>269</v>
      </c>
      <c r="AT220" s="143" t="s">
        <v>156</v>
      </c>
      <c r="AU220" s="143" t="s">
        <v>99</v>
      </c>
      <c r="AY220" s="17" t="s">
        <v>154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7" t="s">
        <v>99</v>
      </c>
      <c r="BK220" s="144">
        <f t="shared" si="29"/>
        <v>0</v>
      </c>
      <c r="BL220" s="17" t="s">
        <v>269</v>
      </c>
      <c r="BM220" s="143" t="s">
        <v>3003</v>
      </c>
    </row>
    <row r="221" spans="2:65" s="1" customFormat="1" ht="24.15" customHeight="1">
      <c r="B221" s="201"/>
      <c r="C221" s="200" t="s">
        <v>533</v>
      </c>
      <c r="D221" s="200" t="s">
        <v>156</v>
      </c>
      <c r="E221" s="199" t="s">
        <v>3002</v>
      </c>
      <c r="F221" s="195" t="s">
        <v>3001</v>
      </c>
      <c r="G221" s="198" t="s">
        <v>159</v>
      </c>
      <c r="H221" s="197">
        <v>3</v>
      </c>
      <c r="I221" s="137"/>
      <c r="J221" s="196">
        <f t="shared" si="20"/>
        <v>0</v>
      </c>
      <c r="K221" s="195" t="s">
        <v>160</v>
      </c>
      <c r="L221" s="32"/>
      <c r="M221" s="139" t="s">
        <v>1</v>
      </c>
      <c r="N221" s="140" t="s">
        <v>43</v>
      </c>
      <c r="P221" s="141">
        <f t="shared" si="21"/>
        <v>0</v>
      </c>
      <c r="Q221" s="141">
        <v>7.6000000000000004E-4</v>
      </c>
      <c r="R221" s="141">
        <f t="shared" si="22"/>
        <v>2.2799999999999999E-3</v>
      </c>
      <c r="S221" s="141">
        <v>0</v>
      </c>
      <c r="T221" s="142">
        <f t="shared" si="23"/>
        <v>0</v>
      </c>
      <c r="AR221" s="143" t="s">
        <v>269</v>
      </c>
      <c r="AT221" s="143" t="s">
        <v>156</v>
      </c>
      <c r="AU221" s="143" t="s">
        <v>99</v>
      </c>
      <c r="AY221" s="17" t="s">
        <v>154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7" t="s">
        <v>99</v>
      </c>
      <c r="BK221" s="144">
        <f t="shared" si="29"/>
        <v>0</v>
      </c>
      <c r="BL221" s="17" t="s">
        <v>269</v>
      </c>
      <c r="BM221" s="143" t="s">
        <v>3000</v>
      </c>
    </row>
    <row r="222" spans="2:65" s="1" customFormat="1" ht="24.15" customHeight="1">
      <c r="B222" s="201"/>
      <c r="C222" s="200" t="s">
        <v>537</v>
      </c>
      <c r="D222" s="200" t="s">
        <v>156</v>
      </c>
      <c r="E222" s="199" t="s">
        <v>2999</v>
      </c>
      <c r="F222" s="195" t="s">
        <v>2998</v>
      </c>
      <c r="G222" s="198" t="s">
        <v>159</v>
      </c>
      <c r="H222" s="197">
        <v>1</v>
      </c>
      <c r="I222" s="137"/>
      <c r="J222" s="196">
        <f t="shared" si="20"/>
        <v>0</v>
      </c>
      <c r="K222" s="195" t="s">
        <v>160</v>
      </c>
      <c r="L222" s="32"/>
      <c r="M222" s="139" t="s">
        <v>1</v>
      </c>
      <c r="N222" s="140" t="s">
        <v>43</v>
      </c>
      <c r="P222" s="141">
        <f t="shared" si="21"/>
        <v>0</v>
      </c>
      <c r="Q222" s="141">
        <v>2.2000000000000001E-4</v>
      </c>
      <c r="R222" s="141">
        <f t="shared" si="22"/>
        <v>2.2000000000000001E-4</v>
      </c>
      <c r="S222" s="141">
        <v>0</v>
      </c>
      <c r="T222" s="142">
        <f t="shared" si="23"/>
        <v>0</v>
      </c>
      <c r="AR222" s="143" t="s">
        <v>269</v>
      </c>
      <c r="AT222" s="143" t="s">
        <v>156</v>
      </c>
      <c r="AU222" s="143" t="s">
        <v>99</v>
      </c>
      <c r="AY222" s="17" t="s">
        <v>154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7" t="s">
        <v>99</v>
      </c>
      <c r="BK222" s="144">
        <f t="shared" si="29"/>
        <v>0</v>
      </c>
      <c r="BL222" s="17" t="s">
        <v>269</v>
      </c>
      <c r="BM222" s="143" t="s">
        <v>2997</v>
      </c>
    </row>
    <row r="223" spans="2:65" s="1" customFormat="1" ht="24.15" customHeight="1">
      <c r="B223" s="201"/>
      <c r="C223" s="200" t="s">
        <v>541</v>
      </c>
      <c r="D223" s="200" t="s">
        <v>156</v>
      </c>
      <c r="E223" s="199" t="s">
        <v>2996</v>
      </c>
      <c r="F223" s="195" t="s">
        <v>2995</v>
      </c>
      <c r="G223" s="198" t="s">
        <v>159</v>
      </c>
      <c r="H223" s="197">
        <v>1</v>
      </c>
      <c r="I223" s="137"/>
      <c r="J223" s="196">
        <f t="shared" si="20"/>
        <v>0</v>
      </c>
      <c r="K223" s="195" t="s">
        <v>160</v>
      </c>
      <c r="L223" s="32"/>
      <c r="M223" s="139" t="s">
        <v>1</v>
      </c>
      <c r="N223" s="140" t="s">
        <v>43</v>
      </c>
      <c r="P223" s="141">
        <f t="shared" si="21"/>
        <v>0</v>
      </c>
      <c r="Q223" s="141">
        <v>3.2699999999999999E-3</v>
      </c>
      <c r="R223" s="141">
        <f t="shared" si="22"/>
        <v>3.2699999999999999E-3</v>
      </c>
      <c r="S223" s="141">
        <v>0</v>
      </c>
      <c r="T223" s="142">
        <f t="shared" si="23"/>
        <v>0</v>
      </c>
      <c r="AR223" s="143" t="s">
        <v>269</v>
      </c>
      <c r="AT223" s="143" t="s">
        <v>156</v>
      </c>
      <c r="AU223" s="143" t="s">
        <v>99</v>
      </c>
      <c r="AY223" s="17" t="s">
        <v>154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7" t="s">
        <v>99</v>
      </c>
      <c r="BK223" s="144">
        <f t="shared" si="29"/>
        <v>0</v>
      </c>
      <c r="BL223" s="17" t="s">
        <v>269</v>
      </c>
      <c r="BM223" s="143" t="s">
        <v>2994</v>
      </c>
    </row>
    <row r="224" spans="2:65" s="1" customFormat="1" ht="37.950000000000003" customHeight="1">
      <c r="B224" s="201"/>
      <c r="C224" s="200" t="s">
        <v>545</v>
      </c>
      <c r="D224" s="200" t="s">
        <v>156</v>
      </c>
      <c r="E224" s="199" t="s">
        <v>2993</v>
      </c>
      <c r="F224" s="195" t="s">
        <v>2992</v>
      </c>
      <c r="G224" s="198" t="s">
        <v>256</v>
      </c>
      <c r="H224" s="197">
        <v>470</v>
      </c>
      <c r="I224" s="137"/>
      <c r="J224" s="196">
        <f t="shared" si="20"/>
        <v>0</v>
      </c>
      <c r="K224" s="195" t="s">
        <v>160</v>
      </c>
      <c r="L224" s="32"/>
      <c r="M224" s="139" t="s">
        <v>1</v>
      </c>
      <c r="N224" s="140" t="s">
        <v>43</v>
      </c>
      <c r="P224" s="141">
        <f t="shared" si="21"/>
        <v>0</v>
      </c>
      <c r="Q224" s="141">
        <v>1.9000000000000001E-4</v>
      </c>
      <c r="R224" s="141">
        <f t="shared" si="22"/>
        <v>8.9300000000000004E-2</v>
      </c>
      <c r="S224" s="141">
        <v>0</v>
      </c>
      <c r="T224" s="142">
        <f t="shared" si="23"/>
        <v>0</v>
      </c>
      <c r="AR224" s="143" t="s">
        <v>269</v>
      </c>
      <c r="AT224" s="143" t="s">
        <v>156</v>
      </c>
      <c r="AU224" s="143" t="s">
        <v>99</v>
      </c>
      <c r="AY224" s="17" t="s">
        <v>154</v>
      </c>
      <c r="BE224" s="144">
        <f t="shared" si="24"/>
        <v>0</v>
      </c>
      <c r="BF224" s="144">
        <f t="shared" si="25"/>
        <v>0</v>
      </c>
      <c r="BG224" s="144">
        <f t="shared" si="26"/>
        <v>0</v>
      </c>
      <c r="BH224" s="144">
        <f t="shared" si="27"/>
        <v>0</v>
      </c>
      <c r="BI224" s="144">
        <f t="shared" si="28"/>
        <v>0</v>
      </c>
      <c r="BJ224" s="17" t="s">
        <v>99</v>
      </c>
      <c r="BK224" s="144">
        <f t="shared" si="29"/>
        <v>0</v>
      </c>
      <c r="BL224" s="17" t="s">
        <v>269</v>
      </c>
      <c r="BM224" s="143" t="s">
        <v>2991</v>
      </c>
    </row>
    <row r="225" spans="2:65" s="1" customFormat="1" ht="33" customHeight="1">
      <c r="B225" s="201"/>
      <c r="C225" s="200" t="s">
        <v>550</v>
      </c>
      <c r="D225" s="200" t="s">
        <v>156</v>
      </c>
      <c r="E225" s="199" t="s">
        <v>2990</v>
      </c>
      <c r="F225" s="195" t="s">
        <v>2989</v>
      </c>
      <c r="G225" s="198" t="s">
        <v>256</v>
      </c>
      <c r="H225" s="197">
        <v>470</v>
      </c>
      <c r="I225" s="137"/>
      <c r="J225" s="196">
        <f t="shared" si="20"/>
        <v>0</v>
      </c>
      <c r="K225" s="195" t="s">
        <v>160</v>
      </c>
      <c r="L225" s="32"/>
      <c r="M225" s="139" t="s">
        <v>1</v>
      </c>
      <c r="N225" s="140" t="s">
        <v>43</v>
      </c>
      <c r="P225" s="141">
        <f t="shared" si="21"/>
        <v>0</v>
      </c>
      <c r="Q225" s="141">
        <v>1.0000000000000001E-5</v>
      </c>
      <c r="R225" s="141">
        <f t="shared" si="22"/>
        <v>4.7000000000000002E-3</v>
      </c>
      <c r="S225" s="141">
        <v>0</v>
      </c>
      <c r="T225" s="142">
        <f t="shared" si="23"/>
        <v>0</v>
      </c>
      <c r="AR225" s="143" t="s">
        <v>269</v>
      </c>
      <c r="AT225" s="143" t="s">
        <v>156</v>
      </c>
      <c r="AU225" s="143" t="s">
        <v>99</v>
      </c>
      <c r="AY225" s="17" t="s">
        <v>154</v>
      </c>
      <c r="BE225" s="144">
        <f t="shared" si="24"/>
        <v>0</v>
      </c>
      <c r="BF225" s="144">
        <f t="shared" si="25"/>
        <v>0</v>
      </c>
      <c r="BG225" s="144">
        <f t="shared" si="26"/>
        <v>0</v>
      </c>
      <c r="BH225" s="144">
        <f t="shared" si="27"/>
        <v>0</v>
      </c>
      <c r="BI225" s="144">
        <f t="shared" si="28"/>
        <v>0</v>
      </c>
      <c r="BJ225" s="17" t="s">
        <v>99</v>
      </c>
      <c r="BK225" s="144">
        <f t="shared" si="29"/>
        <v>0</v>
      </c>
      <c r="BL225" s="17" t="s">
        <v>269</v>
      </c>
      <c r="BM225" s="143" t="s">
        <v>2988</v>
      </c>
    </row>
    <row r="226" spans="2:65" s="1" customFormat="1" ht="44.25" customHeight="1">
      <c r="B226" s="201"/>
      <c r="C226" s="200" t="s">
        <v>555</v>
      </c>
      <c r="D226" s="200" t="s">
        <v>156</v>
      </c>
      <c r="E226" s="199" t="s">
        <v>2987</v>
      </c>
      <c r="F226" s="195" t="s">
        <v>2986</v>
      </c>
      <c r="G226" s="198" t="s">
        <v>225</v>
      </c>
      <c r="H226" s="197">
        <v>0.89800000000000002</v>
      </c>
      <c r="I226" s="137"/>
      <c r="J226" s="196">
        <f t="shared" si="20"/>
        <v>0</v>
      </c>
      <c r="K226" s="195" t="s">
        <v>160</v>
      </c>
      <c r="L226" s="32"/>
      <c r="M226" s="139" t="s">
        <v>1</v>
      </c>
      <c r="N226" s="140" t="s">
        <v>43</v>
      </c>
      <c r="P226" s="141">
        <f t="shared" si="21"/>
        <v>0</v>
      </c>
      <c r="Q226" s="141">
        <v>0</v>
      </c>
      <c r="R226" s="141">
        <f t="shared" si="22"/>
        <v>0</v>
      </c>
      <c r="S226" s="141">
        <v>0</v>
      </c>
      <c r="T226" s="142">
        <f t="shared" si="23"/>
        <v>0</v>
      </c>
      <c r="AR226" s="143" t="s">
        <v>269</v>
      </c>
      <c r="AT226" s="143" t="s">
        <v>156</v>
      </c>
      <c r="AU226" s="143" t="s">
        <v>99</v>
      </c>
      <c r="AY226" s="17" t="s">
        <v>154</v>
      </c>
      <c r="BE226" s="144">
        <f t="shared" si="24"/>
        <v>0</v>
      </c>
      <c r="BF226" s="144">
        <f t="shared" si="25"/>
        <v>0</v>
      </c>
      <c r="BG226" s="144">
        <f t="shared" si="26"/>
        <v>0</v>
      </c>
      <c r="BH226" s="144">
        <f t="shared" si="27"/>
        <v>0</v>
      </c>
      <c r="BI226" s="144">
        <f t="shared" si="28"/>
        <v>0</v>
      </c>
      <c r="BJ226" s="17" t="s">
        <v>99</v>
      </c>
      <c r="BK226" s="144">
        <f t="shared" si="29"/>
        <v>0</v>
      </c>
      <c r="BL226" s="17" t="s">
        <v>269</v>
      </c>
      <c r="BM226" s="143" t="s">
        <v>2985</v>
      </c>
    </row>
    <row r="227" spans="2:65" s="11" customFormat="1" ht="22.95" customHeight="1">
      <c r="B227" s="120"/>
      <c r="D227" s="121" t="s">
        <v>76</v>
      </c>
      <c r="E227" s="130" t="s">
        <v>1001</v>
      </c>
      <c r="F227" s="130" t="s">
        <v>2984</v>
      </c>
      <c r="I227" s="123"/>
      <c r="J227" s="131">
        <f>BK227</f>
        <v>0</v>
      </c>
      <c r="L227" s="120"/>
      <c r="M227" s="125"/>
      <c r="P227" s="126">
        <f>SUM(P228:P252)</f>
        <v>0</v>
      </c>
      <c r="R227" s="126">
        <f>SUM(R228:R252)</f>
        <v>0.77225999999999995</v>
      </c>
      <c r="T227" s="127">
        <f>SUM(T228:T252)</f>
        <v>0</v>
      </c>
      <c r="AR227" s="121" t="s">
        <v>99</v>
      </c>
      <c r="AT227" s="128" t="s">
        <v>76</v>
      </c>
      <c r="AU227" s="128" t="s">
        <v>85</v>
      </c>
      <c r="AY227" s="121" t="s">
        <v>154</v>
      </c>
      <c r="BK227" s="129">
        <f>SUM(BK228:BK252)</f>
        <v>0</v>
      </c>
    </row>
    <row r="228" spans="2:65" s="1" customFormat="1" ht="33" customHeight="1">
      <c r="B228" s="201"/>
      <c r="C228" s="200" t="s">
        <v>559</v>
      </c>
      <c r="D228" s="200" t="s">
        <v>156</v>
      </c>
      <c r="E228" s="199" t="s">
        <v>2983</v>
      </c>
      <c r="F228" s="195" t="s">
        <v>2982</v>
      </c>
      <c r="G228" s="198" t="s">
        <v>1006</v>
      </c>
      <c r="H228" s="197">
        <v>5</v>
      </c>
      <c r="I228" s="137"/>
      <c r="J228" s="196">
        <f t="shared" ref="J228:J252" si="30">ROUND(I228*H228,2)</f>
        <v>0</v>
      </c>
      <c r="K228" s="195" t="s">
        <v>160</v>
      </c>
      <c r="L228" s="32"/>
      <c r="M228" s="139" t="s">
        <v>1</v>
      </c>
      <c r="N228" s="140" t="s">
        <v>43</v>
      </c>
      <c r="P228" s="141">
        <f t="shared" ref="P228:P252" si="31">O228*H228</f>
        <v>0</v>
      </c>
      <c r="Q228" s="141">
        <v>1.6969999999999999E-2</v>
      </c>
      <c r="R228" s="141">
        <f t="shared" ref="R228:R252" si="32">Q228*H228</f>
        <v>8.4849999999999995E-2</v>
      </c>
      <c r="S228" s="141">
        <v>0</v>
      </c>
      <c r="T228" s="142">
        <f t="shared" ref="T228:T252" si="33">S228*H228</f>
        <v>0</v>
      </c>
      <c r="AR228" s="143" t="s">
        <v>269</v>
      </c>
      <c r="AT228" s="143" t="s">
        <v>156</v>
      </c>
      <c r="AU228" s="143" t="s">
        <v>99</v>
      </c>
      <c r="AY228" s="17" t="s">
        <v>154</v>
      </c>
      <c r="BE228" s="144">
        <f t="shared" ref="BE228:BE252" si="34">IF(N228="základní",J228,0)</f>
        <v>0</v>
      </c>
      <c r="BF228" s="144">
        <f t="shared" ref="BF228:BF252" si="35">IF(N228="snížená",J228,0)</f>
        <v>0</v>
      </c>
      <c r="BG228" s="144">
        <f t="shared" ref="BG228:BG252" si="36">IF(N228="zákl. přenesená",J228,0)</f>
        <v>0</v>
      </c>
      <c r="BH228" s="144">
        <f t="shared" ref="BH228:BH252" si="37">IF(N228="sníž. přenesená",J228,0)</f>
        <v>0</v>
      </c>
      <c r="BI228" s="144">
        <f t="shared" ref="BI228:BI252" si="38">IF(N228="nulová",J228,0)</f>
        <v>0</v>
      </c>
      <c r="BJ228" s="17" t="s">
        <v>99</v>
      </c>
      <c r="BK228" s="144">
        <f t="shared" ref="BK228:BK252" si="39">ROUND(I228*H228,2)</f>
        <v>0</v>
      </c>
      <c r="BL228" s="17" t="s">
        <v>269</v>
      </c>
      <c r="BM228" s="143" t="s">
        <v>3983</v>
      </c>
    </row>
    <row r="229" spans="2:65" s="1" customFormat="1" ht="44.25" customHeight="1">
      <c r="B229" s="201"/>
      <c r="C229" s="200" t="s">
        <v>564</v>
      </c>
      <c r="D229" s="200" t="s">
        <v>156</v>
      </c>
      <c r="E229" s="199" t="s">
        <v>3982</v>
      </c>
      <c r="F229" s="195" t="s">
        <v>2979</v>
      </c>
      <c r="G229" s="198" t="s">
        <v>1006</v>
      </c>
      <c r="H229" s="197">
        <v>4</v>
      </c>
      <c r="I229" s="137"/>
      <c r="J229" s="196">
        <f t="shared" si="30"/>
        <v>0</v>
      </c>
      <c r="K229" s="195" t="s">
        <v>160</v>
      </c>
      <c r="L229" s="32"/>
      <c r="M229" s="139" t="s">
        <v>1</v>
      </c>
      <c r="N229" s="140" t="s">
        <v>43</v>
      </c>
      <c r="P229" s="141">
        <f t="shared" si="31"/>
        <v>0</v>
      </c>
      <c r="Q229" s="141">
        <v>3.9910000000000001E-2</v>
      </c>
      <c r="R229" s="141">
        <f t="shared" si="32"/>
        <v>0.15964</v>
      </c>
      <c r="S229" s="141">
        <v>0</v>
      </c>
      <c r="T229" s="142">
        <f t="shared" si="33"/>
        <v>0</v>
      </c>
      <c r="AR229" s="143" t="s">
        <v>269</v>
      </c>
      <c r="AT229" s="143" t="s">
        <v>156</v>
      </c>
      <c r="AU229" s="143" t="s">
        <v>99</v>
      </c>
      <c r="AY229" s="17" t="s">
        <v>154</v>
      </c>
      <c r="BE229" s="144">
        <f t="shared" si="34"/>
        <v>0</v>
      </c>
      <c r="BF229" s="144">
        <f t="shared" si="35"/>
        <v>0</v>
      </c>
      <c r="BG229" s="144">
        <f t="shared" si="36"/>
        <v>0</v>
      </c>
      <c r="BH229" s="144">
        <f t="shared" si="37"/>
        <v>0</v>
      </c>
      <c r="BI229" s="144">
        <f t="shared" si="38"/>
        <v>0</v>
      </c>
      <c r="BJ229" s="17" t="s">
        <v>99</v>
      </c>
      <c r="BK229" s="144">
        <f t="shared" si="39"/>
        <v>0</v>
      </c>
      <c r="BL229" s="17" t="s">
        <v>269</v>
      </c>
      <c r="BM229" s="143" t="s">
        <v>2978</v>
      </c>
    </row>
    <row r="230" spans="2:65" s="1" customFormat="1" ht="37.950000000000003" customHeight="1">
      <c r="B230" s="201"/>
      <c r="C230" s="200" t="s">
        <v>568</v>
      </c>
      <c r="D230" s="200" t="s">
        <v>156</v>
      </c>
      <c r="E230" s="199" t="s">
        <v>2977</v>
      </c>
      <c r="F230" s="195" t="s">
        <v>2976</v>
      </c>
      <c r="G230" s="198" t="s">
        <v>1006</v>
      </c>
      <c r="H230" s="197">
        <v>5</v>
      </c>
      <c r="I230" s="137"/>
      <c r="J230" s="196">
        <f t="shared" si="30"/>
        <v>0</v>
      </c>
      <c r="K230" s="195" t="s">
        <v>160</v>
      </c>
      <c r="L230" s="32"/>
      <c r="M230" s="139" t="s">
        <v>1</v>
      </c>
      <c r="N230" s="140" t="s">
        <v>43</v>
      </c>
      <c r="P230" s="141">
        <f t="shared" si="31"/>
        <v>0</v>
      </c>
      <c r="Q230" s="141">
        <v>2.223E-2</v>
      </c>
      <c r="R230" s="141">
        <f t="shared" si="32"/>
        <v>0.11115</v>
      </c>
      <c r="S230" s="141">
        <v>0</v>
      </c>
      <c r="T230" s="142">
        <f t="shared" si="33"/>
        <v>0</v>
      </c>
      <c r="AR230" s="143" t="s">
        <v>269</v>
      </c>
      <c r="AT230" s="143" t="s">
        <v>156</v>
      </c>
      <c r="AU230" s="143" t="s">
        <v>99</v>
      </c>
      <c r="AY230" s="17" t="s">
        <v>154</v>
      </c>
      <c r="BE230" s="144">
        <f t="shared" si="34"/>
        <v>0</v>
      </c>
      <c r="BF230" s="144">
        <f t="shared" si="35"/>
        <v>0</v>
      </c>
      <c r="BG230" s="144">
        <f t="shared" si="36"/>
        <v>0</v>
      </c>
      <c r="BH230" s="144">
        <f t="shared" si="37"/>
        <v>0</v>
      </c>
      <c r="BI230" s="144">
        <f t="shared" si="38"/>
        <v>0</v>
      </c>
      <c r="BJ230" s="17" t="s">
        <v>99</v>
      </c>
      <c r="BK230" s="144">
        <f t="shared" si="39"/>
        <v>0</v>
      </c>
      <c r="BL230" s="17" t="s">
        <v>269</v>
      </c>
      <c r="BM230" s="143" t="s">
        <v>2975</v>
      </c>
    </row>
    <row r="231" spans="2:65" s="1" customFormat="1" ht="37.950000000000003" customHeight="1">
      <c r="B231" s="201"/>
      <c r="C231" s="200" t="s">
        <v>598</v>
      </c>
      <c r="D231" s="200" t="s">
        <v>156</v>
      </c>
      <c r="E231" s="199" t="s">
        <v>2974</v>
      </c>
      <c r="F231" s="195" t="s">
        <v>2973</v>
      </c>
      <c r="G231" s="198" t="s">
        <v>1006</v>
      </c>
      <c r="H231" s="197">
        <v>6</v>
      </c>
      <c r="I231" s="137"/>
      <c r="J231" s="196">
        <f t="shared" si="30"/>
        <v>0</v>
      </c>
      <c r="K231" s="195" t="s">
        <v>160</v>
      </c>
      <c r="L231" s="32"/>
      <c r="M231" s="139" t="s">
        <v>1</v>
      </c>
      <c r="N231" s="140" t="s">
        <v>43</v>
      </c>
      <c r="P231" s="141">
        <f t="shared" si="31"/>
        <v>0</v>
      </c>
      <c r="Q231" s="141">
        <v>1.9210000000000001E-2</v>
      </c>
      <c r="R231" s="141">
        <f t="shared" si="32"/>
        <v>0.11526</v>
      </c>
      <c r="S231" s="141">
        <v>0</v>
      </c>
      <c r="T231" s="142">
        <f t="shared" si="33"/>
        <v>0</v>
      </c>
      <c r="AR231" s="143" t="s">
        <v>269</v>
      </c>
      <c r="AT231" s="143" t="s">
        <v>156</v>
      </c>
      <c r="AU231" s="143" t="s">
        <v>99</v>
      </c>
      <c r="AY231" s="17" t="s">
        <v>154</v>
      </c>
      <c r="BE231" s="144">
        <f t="shared" si="34"/>
        <v>0</v>
      </c>
      <c r="BF231" s="144">
        <f t="shared" si="35"/>
        <v>0</v>
      </c>
      <c r="BG231" s="144">
        <f t="shared" si="36"/>
        <v>0</v>
      </c>
      <c r="BH231" s="144">
        <f t="shared" si="37"/>
        <v>0</v>
      </c>
      <c r="BI231" s="144">
        <f t="shared" si="38"/>
        <v>0</v>
      </c>
      <c r="BJ231" s="17" t="s">
        <v>99</v>
      </c>
      <c r="BK231" s="144">
        <f t="shared" si="39"/>
        <v>0</v>
      </c>
      <c r="BL231" s="17" t="s">
        <v>269</v>
      </c>
      <c r="BM231" s="143" t="s">
        <v>2972</v>
      </c>
    </row>
    <row r="232" spans="2:65" s="1" customFormat="1" ht="24.15" customHeight="1">
      <c r="B232" s="201"/>
      <c r="C232" s="200" t="s">
        <v>602</v>
      </c>
      <c r="D232" s="200" t="s">
        <v>156</v>
      </c>
      <c r="E232" s="199" t="s">
        <v>2968</v>
      </c>
      <c r="F232" s="195" t="s">
        <v>2967</v>
      </c>
      <c r="G232" s="198" t="s">
        <v>1006</v>
      </c>
      <c r="H232" s="197">
        <v>2</v>
      </c>
      <c r="I232" s="137"/>
      <c r="J232" s="196">
        <f t="shared" si="30"/>
        <v>0</v>
      </c>
      <c r="K232" s="195" t="s">
        <v>160</v>
      </c>
      <c r="L232" s="32"/>
      <c r="M232" s="139" t="s">
        <v>1</v>
      </c>
      <c r="N232" s="140" t="s">
        <v>43</v>
      </c>
      <c r="P232" s="141">
        <f t="shared" si="31"/>
        <v>0</v>
      </c>
      <c r="Q232" s="141">
        <v>1.57E-3</v>
      </c>
      <c r="R232" s="141">
        <f t="shared" si="32"/>
        <v>3.14E-3</v>
      </c>
      <c r="S232" s="141">
        <v>0</v>
      </c>
      <c r="T232" s="142">
        <f t="shared" si="33"/>
        <v>0</v>
      </c>
      <c r="AR232" s="143" t="s">
        <v>269</v>
      </c>
      <c r="AT232" s="143" t="s">
        <v>156</v>
      </c>
      <c r="AU232" s="143" t="s">
        <v>99</v>
      </c>
      <c r="AY232" s="17" t="s">
        <v>154</v>
      </c>
      <c r="BE232" s="144">
        <f t="shared" si="34"/>
        <v>0</v>
      </c>
      <c r="BF232" s="144">
        <f t="shared" si="35"/>
        <v>0</v>
      </c>
      <c r="BG232" s="144">
        <f t="shared" si="36"/>
        <v>0</v>
      </c>
      <c r="BH232" s="144">
        <f t="shared" si="37"/>
        <v>0</v>
      </c>
      <c r="BI232" s="144">
        <f t="shared" si="38"/>
        <v>0</v>
      </c>
      <c r="BJ232" s="17" t="s">
        <v>99</v>
      </c>
      <c r="BK232" s="144">
        <f t="shared" si="39"/>
        <v>0</v>
      </c>
      <c r="BL232" s="17" t="s">
        <v>269</v>
      </c>
      <c r="BM232" s="143" t="s">
        <v>2966</v>
      </c>
    </row>
    <row r="233" spans="2:65" s="1" customFormat="1" ht="24.15" customHeight="1">
      <c r="B233" s="201"/>
      <c r="C233" s="207" t="s">
        <v>607</v>
      </c>
      <c r="D233" s="207" t="s">
        <v>270</v>
      </c>
      <c r="E233" s="206" t="s">
        <v>2965</v>
      </c>
      <c r="F233" s="202" t="s">
        <v>2964</v>
      </c>
      <c r="G233" s="205" t="s">
        <v>159</v>
      </c>
      <c r="H233" s="204">
        <v>2</v>
      </c>
      <c r="I233" s="165"/>
      <c r="J233" s="203">
        <f t="shared" si="30"/>
        <v>0</v>
      </c>
      <c r="K233" s="202" t="s">
        <v>1</v>
      </c>
      <c r="L233" s="167"/>
      <c r="M233" s="168" t="s">
        <v>1</v>
      </c>
      <c r="N233" s="169" t="s">
        <v>43</v>
      </c>
      <c r="P233" s="141">
        <f t="shared" si="31"/>
        <v>0</v>
      </c>
      <c r="Q233" s="141">
        <v>0</v>
      </c>
      <c r="R233" s="141">
        <f t="shared" si="32"/>
        <v>0</v>
      </c>
      <c r="S233" s="141">
        <v>0</v>
      </c>
      <c r="T233" s="142">
        <f t="shared" si="33"/>
        <v>0</v>
      </c>
      <c r="AR233" s="143" t="s">
        <v>355</v>
      </c>
      <c r="AT233" s="143" t="s">
        <v>270</v>
      </c>
      <c r="AU233" s="143" t="s">
        <v>99</v>
      </c>
      <c r="AY233" s="17" t="s">
        <v>154</v>
      </c>
      <c r="BE233" s="144">
        <f t="shared" si="34"/>
        <v>0</v>
      </c>
      <c r="BF233" s="144">
        <f t="shared" si="35"/>
        <v>0</v>
      </c>
      <c r="BG233" s="144">
        <f t="shared" si="36"/>
        <v>0</v>
      </c>
      <c r="BH233" s="144">
        <f t="shared" si="37"/>
        <v>0</v>
      </c>
      <c r="BI233" s="144">
        <f t="shared" si="38"/>
        <v>0</v>
      </c>
      <c r="BJ233" s="17" t="s">
        <v>99</v>
      </c>
      <c r="BK233" s="144">
        <f t="shared" si="39"/>
        <v>0</v>
      </c>
      <c r="BL233" s="17" t="s">
        <v>269</v>
      </c>
      <c r="BM233" s="143" t="s">
        <v>2963</v>
      </c>
    </row>
    <row r="234" spans="2:65" s="1" customFormat="1" ht="24.15" customHeight="1">
      <c r="B234" s="201"/>
      <c r="C234" s="200" t="s">
        <v>611</v>
      </c>
      <c r="D234" s="200" t="s">
        <v>156</v>
      </c>
      <c r="E234" s="199" t="s">
        <v>2962</v>
      </c>
      <c r="F234" s="195" t="s">
        <v>2961</v>
      </c>
      <c r="G234" s="198" t="s">
        <v>1006</v>
      </c>
      <c r="H234" s="197">
        <v>3</v>
      </c>
      <c r="I234" s="137"/>
      <c r="J234" s="196">
        <f t="shared" si="30"/>
        <v>0</v>
      </c>
      <c r="K234" s="195" t="s">
        <v>160</v>
      </c>
      <c r="L234" s="32"/>
      <c r="M234" s="139" t="s">
        <v>1</v>
      </c>
      <c r="N234" s="140" t="s">
        <v>43</v>
      </c>
      <c r="P234" s="141">
        <f t="shared" si="31"/>
        <v>0</v>
      </c>
      <c r="Q234" s="141">
        <v>1.7000000000000001E-4</v>
      </c>
      <c r="R234" s="141">
        <f t="shared" si="32"/>
        <v>5.1000000000000004E-4</v>
      </c>
      <c r="S234" s="141">
        <v>0</v>
      </c>
      <c r="T234" s="142">
        <f t="shared" si="33"/>
        <v>0</v>
      </c>
      <c r="AR234" s="143" t="s">
        <v>269</v>
      </c>
      <c r="AT234" s="143" t="s">
        <v>156</v>
      </c>
      <c r="AU234" s="143" t="s">
        <v>99</v>
      </c>
      <c r="AY234" s="17" t="s">
        <v>154</v>
      </c>
      <c r="BE234" s="144">
        <f t="shared" si="34"/>
        <v>0</v>
      </c>
      <c r="BF234" s="144">
        <f t="shared" si="35"/>
        <v>0</v>
      </c>
      <c r="BG234" s="144">
        <f t="shared" si="36"/>
        <v>0</v>
      </c>
      <c r="BH234" s="144">
        <f t="shared" si="37"/>
        <v>0</v>
      </c>
      <c r="BI234" s="144">
        <f t="shared" si="38"/>
        <v>0</v>
      </c>
      <c r="BJ234" s="17" t="s">
        <v>99</v>
      </c>
      <c r="BK234" s="144">
        <f t="shared" si="39"/>
        <v>0</v>
      </c>
      <c r="BL234" s="17" t="s">
        <v>269</v>
      </c>
      <c r="BM234" s="143" t="s">
        <v>3981</v>
      </c>
    </row>
    <row r="235" spans="2:65" s="1" customFormat="1" ht="24.15" customHeight="1">
      <c r="B235" s="201"/>
      <c r="C235" s="207" t="s">
        <v>615</v>
      </c>
      <c r="D235" s="207" t="s">
        <v>270</v>
      </c>
      <c r="E235" s="206" t="s">
        <v>2959</v>
      </c>
      <c r="F235" s="202" t="s">
        <v>2958</v>
      </c>
      <c r="G235" s="205" t="s">
        <v>159</v>
      </c>
      <c r="H235" s="204">
        <v>1</v>
      </c>
      <c r="I235" s="165"/>
      <c r="J235" s="203">
        <f t="shared" si="30"/>
        <v>0</v>
      </c>
      <c r="K235" s="202" t="s">
        <v>160</v>
      </c>
      <c r="L235" s="167"/>
      <c r="M235" s="168" t="s">
        <v>1</v>
      </c>
      <c r="N235" s="169" t="s">
        <v>43</v>
      </c>
      <c r="P235" s="141">
        <f t="shared" si="31"/>
        <v>0</v>
      </c>
      <c r="Q235" s="141">
        <v>4.4999999999999998E-2</v>
      </c>
      <c r="R235" s="141">
        <f t="shared" si="32"/>
        <v>4.4999999999999998E-2</v>
      </c>
      <c r="S235" s="141">
        <v>0</v>
      </c>
      <c r="T235" s="142">
        <f t="shared" si="33"/>
        <v>0</v>
      </c>
      <c r="AR235" s="143" t="s">
        <v>355</v>
      </c>
      <c r="AT235" s="143" t="s">
        <v>270</v>
      </c>
      <c r="AU235" s="143" t="s">
        <v>99</v>
      </c>
      <c r="AY235" s="17" t="s">
        <v>154</v>
      </c>
      <c r="BE235" s="144">
        <f t="shared" si="34"/>
        <v>0</v>
      </c>
      <c r="BF235" s="144">
        <f t="shared" si="35"/>
        <v>0</v>
      </c>
      <c r="BG235" s="144">
        <f t="shared" si="36"/>
        <v>0</v>
      </c>
      <c r="BH235" s="144">
        <f t="shared" si="37"/>
        <v>0</v>
      </c>
      <c r="BI235" s="144">
        <f t="shared" si="38"/>
        <v>0</v>
      </c>
      <c r="BJ235" s="17" t="s">
        <v>99</v>
      </c>
      <c r="BK235" s="144">
        <f t="shared" si="39"/>
        <v>0</v>
      </c>
      <c r="BL235" s="17" t="s">
        <v>269</v>
      </c>
      <c r="BM235" s="143" t="s">
        <v>3980</v>
      </c>
    </row>
    <row r="236" spans="2:65" s="1" customFormat="1" ht="24.15" customHeight="1">
      <c r="B236" s="201"/>
      <c r="C236" s="207" t="s">
        <v>619</v>
      </c>
      <c r="D236" s="207" t="s">
        <v>270</v>
      </c>
      <c r="E236" s="206" t="s">
        <v>2956</v>
      </c>
      <c r="F236" s="202" t="s">
        <v>2955</v>
      </c>
      <c r="G236" s="205" t="s">
        <v>159</v>
      </c>
      <c r="H236" s="204">
        <v>2</v>
      </c>
      <c r="I236" s="165"/>
      <c r="J236" s="203">
        <f t="shared" si="30"/>
        <v>0</v>
      </c>
      <c r="K236" s="202" t="s">
        <v>160</v>
      </c>
      <c r="L236" s="167"/>
      <c r="M236" s="168" t="s">
        <v>1</v>
      </c>
      <c r="N236" s="169" t="s">
        <v>43</v>
      </c>
      <c r="P236" s="141">
        <f t="shared" si="31"/>
        <v>0</v>
      </c>
      <c r="Q236" s="141">
        <v>3.4000000000000002E-2</v>
      </c>
      <c r="R236" s="141">
        <f t="shared" si="32"/>
        <v>6.8000000000000005E-2</v>
      </c>
      <c r="S236" s="141">
        <v>0</v>
      </c>
      <c r="T236" s="142">
        <f t="shared" si="33"/>
        <v>0</v>
      </c>
      <c r="AR236" s="143" t="s">
        <v>355</v>
      </c>
      <c r="AT236" s="143" t="s">
        <v>270</v>
      </c>
      <c r="AU236" s="143" t="s">
        <v>99</v>
      </c>
      <c r="AY236" s="17" t="s">
        <v>154</v>
      </c>
      <c r="BE236" s="144">
        <f t="shared" si="34"/>
        <v>0</v>
      </c>
      <c r="BF236" s="144">
        <f t="shared" si="35"/>
        <v>0</v>
      </c>
      <c r="BG236" s="144">
        <f t="shared" si="36"/>
        <v>0</v>
      </c>
      <c r="BH236" s="144">
        <f t="shared" si="37"/>
        <v>0</v>
      </c>
      <c r="BI236" s="144">
        <f t="shared" si="38"/>
        <v>0</v>
      </c>
      <c r="BJ236" s="17" t="s">
        <v>99</v>
      </c>
      <c r="BK236" s="144">
        <f t="shared" si="39"/>
        <v>0</v>
      </c>
      <c r="BL236" s="17" t="s">
        <v>269</v>
      </c>
      <c r="BM236" s="143" t="s">
        <v>3979</v>
      </c>
    </row>
    <row r="237" spans="2:65" s="1" customFormat="1" ht="24.15" customHeight="1">
      <c r="B237" s="201"/>
      <c r="C237" s="200" t="s">
        <v>1850</v>
      </c>
      <c r="D237" s="200" t="s">
        <v>156</v>
      </c>
      <c r="E237" s="199" t="s">
        <v>2953</v>
      </c>
      <c r="F237" s="195" t="s">
        <v>2952</v>
      </c>
      <c r="G237" s="198" t="s">
        <v>1006</v>
      </c>
      <c r="H237" s="197">
        <v>2</v>
      </c>
      <c r="I237" s="137"/>
      <c r="J237" s="196">
        <f t="shared" si="30"/>
        <v>0</v>
      </c>
      <c r="K237" s="195" t="s">
        <v>160</v>
      </c>
      <c r="L237" s="32"/>
      <c r="M237" s="139" t="s">
        <v>1</v>
      </c>
      <c r="N237" s="140" t="s">
        <v>43</v>
      </c>
      <c r="P237" s="141">
        <f t="shared" si="31"/>
        <v>0</v>
      </c>
      <c r="Q237" s="141">
        <v>1.7000000000000001E-4</v>
      </c>
      <c r="R237" s="141">
        <f t="shared" si="32"/>
        <v>3.4000000000000002E-4</v>
      </c>
      <c r="S237" s="141">
        <v>0</v>
      </c>
      <c r="T237" s="142">
        <f t="shared" si="33"/>
        <v>0</v>
      </c>
      <c r="AR237" s="143" t="s">
        <v>269</v>
      </c>
      <c r="AT237" s="143" t="s">
        <v>156</v>
      </c>
      <c r="AU237" s="143" t="s">
        <v>99</v>
      </c>
      <c r="AY237" s="17" t="s">
        <v>154</v>
      </c>
      <c r="BE237" s="144">
        <f t="shared" si="34"/>
        <v>0</v>
      </c>
      <c r="BF237" s="144">
        <f t="shared" si="35"/>
        <v>0</v>
      </c>
      <c r="BG237" s="144">
        <f t="shared" si="36"/>
        <v>0</v>
      </c>
      <c r="BH237" s="144">
        <f t="shared" si="37"/>
        <v>0</v>
      </c>
      <c r="BI237" s="144">
        <f t="shared" si="38"/>
        <v>0</v>
      </c>
      <c r="BJ237" s="17" t="s">
        <v>99</v>
      </c>
      <c r="BK237" s="144">
        <f t="shared" si="39"/>
        <v>0</v>
      </c>
      <c r="BL237" s="17" t="s">
        <v>269</v>
      </c>
      <c r="BM237" s="143" t="s">
        <v>3978</v>
      </c>
    </row>
    <row r="238" spans="2:65" s="1" customFormat="1" ht="37.950000000000003" customHeight="1">
      <c r="B238" s="201"/>
      <c r="C238" s="207" t="s">
        <v>637</v>
      </c>
      <c r="D238" s="207" t="s">
        <v>270</v>
      </c>
      <c r="E238" s="206" t="s">
        <v>2950</v>
      </c>
      <c r="F238" s="202" t="s">
        <v>2949</v>
      </c>
      <c r="G238" s="205" t="s">
        <v>159</v>
      </c>
      <c r="H238" s="204">
        <v>2</v>
      </c>
      <c r="I238" s="165"/>
      <c r="J238" s="203">
        <f t="shared" si="30"/>
        <v>0</v>
      </c>
      <c r="K238" s="202" t="s">
        <v>160</v>
      </c>
      <c r="L238" s="167"/>
      <c r="M238" s="168" t="s">
        <v>1</v>
      </c>
      <c r="N238" s="169" t="s">
        <v>43</v>
      </c>
      <c r="P238" s="141">
        <f t="shared" si="31"/>
        <v>0</v>
      </c>
      <c r="Q238" s="141">
        <v>0.04</v>
      </c>
      <c r="R238" s="141">
        <f t="shared" si="32"/>
        <v>0.08</v>
      </c>
      <c r="S238" s="141">
        <v>0</v>
      </c>
      <c r="T238" s="142">
        <f t="shared" si="33"/>
        <v>0</v>
      </c>
      <c r="AR238" s="143" t="s">
        <v>355</v>
      </c>
      <c r="AT238" s="143" t="s">
        <v>270</v>
      </c>
      <c r="AU238" s="143" t="s">
        <v>99</v>
      </c>
      <c r="AY238" s="17" t="s">
        <v>154</v>
      </c>
      <c r="BE238" s="144">
        <f t="shared" si="34"/>
        <v>0</v>
      </c>
      <c r="BF238" s="144">
        <f t="shared" si="35"/>
        <v>0</v>
      </c>
      <c r="BG238" s="144">
        <f t="shared" si="36"/>
        <v>0</v>
      </c>
      <c r="BH238" s="144">
        <f t="shared" si="37"/>
        <v>0</v>
      </c>
      <c r="BI238" s="144">
        <f t="shared" si="38"/>
        <v>0</v>
      </c>
      <c r="BJ238" s="17" t="s">
        <v>99</v>
      </c>
      <c r="BK238" s="144">
        <f t="shared" si="39"/>
        <v>0</v>
      </c>
      <c r="BL238" s="17" t="s">
        <v>269</v>
      </c>
      <c r="BM238" s="143" t="s">
        <v>3977</v>
      </c>
    </row>
    <row r="239" spans="2:65" s="1" customFormat="1" ht="37.950000000000003" customHeight="1">
      <c r="B239" s="201"/>
      <c r="C239" s="200" t="s">
        <v>641</v>
      </c>
      <c r="D239" s="200" t="s">
        <v>156</v>
      </c>
      <c r="E239" s="199" t="s">
        <v>3976</v>
      </c>
      <c r="F239" s="195" t="s">
        <v>3975</v>
      </c>
      <c r="G239" s="198" t="s">
        <v>1006</v>
      </c>
      <c r="H239" s="197">
        <v>4</v>
      </c>
      <c r="I239" s="137"/>
      <c r="J239" s="196">
        <f t="shared" si="30"/>
        <v>0</v>
      </c>
      <c r="K239" s="195" t="s">
        <v>160</v>
      </c>
      <c r="L239" s="32"/>
      <c r="M239" s="139" t="s">
        <v>1</v>
      </c>
      <c r="N239" s="140" t="s">
        <v>43</v>
      </c>
      <c r="P239" s="141">
        <f t="shared" si="31"/>
        <v>0</v>
      </c>
      <c r="Q239" s="141">
        <v>8.4999999999999995E-4</v>
      </c>
      <c r="R239" s="141">
        <f t="shared" si="32"/>
        <v>3.3999999999999998E-3</v>
      </c>
      <c r="S239" s="141">
        <v>0</v>
      </c>
      <c r="T239" s="142">
        <f t="shared" si="33"/>
        <v>0</v>
      </c>
      <c r="AR239" s="143" t="s">
        <v>269</v>
      </c>
      <c r="AT239" s="143" t="s">
        <v>156</v>
      </c>
      <c r="AU239" s="143" t="s">
        <v>99</v>
      </c>
      <c r="AY239" s="17" t="s">
        <v>154</v>
      </c>
      <c r="BE239" s="144">
        <f t="shared" si="34"/>
        <v>0</v>
      </c>
      <c r="BF239" s="144">
        <f t="shared" si="35"/>
        <v>0</v>
      </c>
      <c r="BG239" s="144">
        <f t="shared" si="36"/>
        <v>0</v>
      </c>
      <c r="BH239" s="144">
        <f t="shared" si="37"/>
        <v>0</v>
      </c>
      <c r="BI239" s="144">
        <f t="shared" si="38"/>
        <v>0</v>
      </c>
      <c r="BJ239" s="17" t="s">
        <v>99</v>
      </c>
      <c r="BK239" s="144">
        <f t="shared" si="39"/>
        <v>0</v>
      </c>
      <c r="BL239" s="17" t="s">
        <v>269</v>
      </c>
      <c r="BM239" s="143" t="s">
        <v>2945</v>
      </c>
    </row>
    <row r="240" spans="2:65" s="1" customFormat="1" ht="37.950000000000003" customHeight="1">
      <c r="B240" s="201"/>
      <c r="C240" s="200" t="s">
        <v>646</v>
      </c>
      <c r="D240" s="200" t="s">
        <v>156</v>
      </c>
      <c r="E240" s="199" t="s">
        <v>3974</v>
      </c>
      <c r="F240" s="195" t="s">
        <v>3973</v>
      </c>
      <c r="G240" s="198" t="s">
        <v>1006</v>
      </c>
      <c r="H240" s="197">
        <v>4</v>
      </c>
      <c r="I240" s="137"/>
      <c r="J240" s="196">
        <f t="shared" si="30"/>
        <v>0</v>
      </c>
      <c r="K240" s="195" t="s">
        <v>160</v>
      </c>
      <c r="L240" s="32"/>
      <c r="M240" s="139" t="s">
        <v>1</v>
      </c>
      <c r="N240" s="140" t="s">
        <v>43</v>
      </c>
      <c r="P240" s="141">
        <f t="shared" si="31"/>
        <v>0</v>
      </c>
      <c r="Q240" s="141">
        <v>8.4999999999999995E-4</v>
      </c>
      <c r="R240" s="141">
        <f t="shared" si="32"/>
        <v>3.3999999999999998E-3</v>
      </c>
      <c r="S240" s="141">
        <v>0</v>
      </c>
      <c r="T240" s="142">
        <f t="shared" si="33"/>
        <v>0</v>
      </c>
      <c r="AR240" s="143" t="s">
        <v>269</v>
      </c>
      <c r="AT240" s="143" t="s">
        <v>156</v>
      </c>
      <c r="AU240" s="143" t="s">
        <v>99</v>
      </c>
      <c r="AY240" s="17" t="s">
        <v>154</v>
      </c>
      <c r="BE240" s="144">
        <f t="shared" si="34"/>
        <v>0</v>
      </c>
      <c r="BF240" s="144">
        <f t="shared" si="35"/>
        <v>0</v>
      </c>
      <c r="BG240" s="144">
        <f t="shared" si="36"/>
        <v>0</v>
      </c>
      <c r="BH240" s="144">
        <f t="shared" si="37"/>
        <v>0</v>
      </c>
      <c r="BI240" s="144">
        <f t="shared" si="38"/>
        <v>0</v>
      </c>
      <c r="BJ240" s="17" t="s">
        <v>99</v>
      </c>
      <c r="BK240" s="144">
        <f t="shared" si="39"/>
        <v>0</v>
      </c>
      <c r="BL240" s="17" t="s">
        <v>269</v>
      </c>
      <c r="BM240" s="143" t="s">
        <v>2942</v>
      </c>
    </row>
    <row r="241" spans="2:65" s="1" customFormat="1" ht="24.15" customHeight="1">
      <c r="B241" s="201"/>
      <c r="C241" s="200" t="s">
        <v>650</v>
      </c>
      <c r="D241" s="200" t="s">
        <v>156</v>
      </c>
      <c r="E241" s="199" t="s">
        <v>2941</v>
      </c>
      <c r="F241" s="195" t="s">
        <v>2940</v>
      </c>
      <c r="G241" s="198" t="s">
        <v>1006</v>
      </c>
      <c r="H241" s="197">
        <v>2</v>
      </c>
      <c r="I241" s="137"/>
      <c r="J241" s="196">
        <f t="shared" si="30"/>
        <v>0</v>
      </c>
      <c r="K241" s="195" t="s">
        <v>1</v>
      </c>
      <c r="L241" s="32"/>
      <c r="M241" s="139" t="s">
        <v>1</v>
      </c>
      <c r="N241" s="140" t="s">
        <v>43</v>
      </c>
      <c r="P241" s="141">
        <f t="shared" si="31"/>
        <v>0</v>
      </c>
      <c r="Q241" s="141">
        <v>8.4999999999999995E-4</v>
      </c>
      <c r="R241" s="141">
        <f t="shared" si="32"/>
        <v>1.6999999999999999E-3</v>
      </c>
      <c r="S241" s="141">
        <v>0</v>
      </c>
      <c r="T241" s="142">
        <f t="shared" si="33"/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 t="shared" si="34"/>
        <v>0</v>
      </c>
      <c r="BF241" s="144">
        <f t="shared" si="35"/>
        <v>0</v>
      </c>
      <c r="BG241" s="144">
        <f t="shared" si="36"/>
        <v>0</v>
      </c>
      <c r="BH241" s="144">
        <f t="shared" si="37"/>
        <v>0</v>
      </c>
      <c r="BI241" s="144">
        <f t="shared" si="38"/>
        <v>0</v>
      </c>
      <c r="BJ241" s="17" t="s">
        <v>99</v>
      </c>
      <c r="BK241" s="144">
        <f t="shared" si="39"/>
        <v>0</v>
      </c>
      <c r="BL241" s="17" t="s">
        <v>269</v>
      </c>
      <c r="BM241" s="143" t="s">
        <v>2939</v>
      </c>
    </row>
    <row r="242" spans="2:65" s="1" customFormat="1" ht="37.950000000000003" customHeight="1">
      <c r="B242" s="201"/>
      <c r="C242" s="200" t="s">
        <v>654</v>
      </c>
      <c r="D242" s="200" t="s">
        <v>156</v>
      </c>
      <c r="E242" s="199" t="s">
        <v>2938</v>
      </c>
      <c r="F242" s="195" t="s">
        <v>2937</v>
      </c>
      <c r="G242" s="198" t="s">
        <v>1006</v>
      </c>
      <c r="H242" s="197">
        <v>3</v>
      </c>
      <c r="I242" s="137"/>
      <c r="J242" s="196">
        <f t="shared" si="30"/>
        <v>0</v>
      </c>
      <c r="K242" s="195" t="s">
        <v>160</v>
      </c>
      <c r="L242" s="32"/>
      <c r="M242" s="139" t="s">
        <v>1</v>
      </c>
      <c r="N242" s="140" t="s">
        <v>43</v>
      </c>
      <c r="P242" s="141">
        <f t="shared" si="31"/>
        <v>0</v>
      </c>
      <c r="Q242" s="141">
        <v>4.9300000000000004E-3</v>
      </c>
      <c r="R242" s="141">
        <f t="shared" si="32"/>
        <v>1.4790000000000001E-2</v>
      </c>
      <c r="S242" s="141">
        <v>0</v>
      </c>
      <c r="T242" s="142">
        <f t="shared" si="33"/>
        <v>0</v>
      </c>
      <c r="AR242" s="143" t="s">
        <v>269</v>
      </c>
      <c r="AT242" s="143" t="s">
        <v>156</v>
      </c>
      <c r="AU242" s="143" t="s">
        <v>99</v>
      </c>
      <c r="AY242" s="17" t="s">
        <v>154</v>
      </c>
      <c r="BE242" s="144">
        <f t="shared" si="34"/>
        <v>0</v>
      </c>
      <c r="BF242" s="144">
        <f t="shared" si="35"/>
        <v>0</v>
      </c>
      <c r="BG242" s="144">
        <f t="shared" si="36"/>
        <v>0</v>
      </c>
      <c r="BH242" s="144">
        <f t="shared" si="37"/>
        <v>0</v>
      </c>
      <c r="BI242" s="144">
        <f t="shared" si="38"/>
        <v>0</v>
      </c>
      <c r="BJ242" s="17" t="s">
        <v>99</v>
      </c>
      <c r="BK242" s="144">
        <f t="shared" si="39"/>
        <v>0</v>
      </c>
      <c r="BL242" s="17" t="s">
        <v>269</v>
      </c>
      <c r="BM242" s="143" t="s">
        <v>2936</v>
      </c>
    </row>
    <row r="243" spans="2:65" s="1" customFormat="1" ht="33" customHeight="1">
      <c r="B243" s="201"/>
      <c r="C243" s="200" t="s">
        <v>659</v>
      </c>
      <c r="D243" s="200" t="s">
        <v>156</v>
      </c>
      <c r="E243" s="199" t="s">
        <v>2932</v>
      </c>
      <c r="F243" s="195" t="s">
        <v>2931</v>
      </c>
      <c r="G243" s="198" t="s">
        <v>1006</v>
      </c>
      <c r="H243" s="197">
        <v>2</v>
      </c>
      <c r="I243" s="137"/>
      <c r="J243" s="196">
        <f t="shared" si="30"/>
        <v>0</v>
      </c>
      <c r="K243" s="195" t="s">
        <v>160</v>
      </c>
      <c r="L243" s="32"/>
      <c r="M243" s="139" t="s">
        <v>1</v>
      </c>
      <c r="N243" s="140" t="s">
        <v>43</v>
      </c>
      <c r="P243" s="141">
        <f t="shared" si="31"/>
        <v>0</v>
      </c>
      <c r="Q243" s="141">
        <v>1.4749999999999999E-2</v>
      </c>
      <c r="R243" s="141">
        <f t="shared" si="32"/>
        <v>2.9499999999999998E-2</v>
      </c>
      <c r="S243" s="141">
        <v>0</v>
      </c>
      <c r="T243" s="142">
        <f t="shared" si="33"/>
        <v>0</v>
      </c>
      <c r="AR243" s="143" t="s">
        <v>269</v>
      </c>
      <c r="AT243" s="143" t="s">
        <v>156</v>
      </c>
      <c r="AU243" s="143" t="s">
        <v>99</v>
      </c>
      <c r="AY243" s="17" t="s">
        <v>154</v>
      </c>
      <c r="BE243" s="144">
        <f t="shared" si="34"/>
        <v>0</v>
      </c>
      <c r="BF243" s="144">
        <f t="shared" si="35"/>
        <v>0</v>
      </c>
      <c r="BG243" s="144">
        <f t="shared" si="36"/>
        <v>0</v>
      </c>
      <c r="BH243" s="144">
        <f t="shared" si="37"/>
        <v>0</v>
      </c>
      <c r="BI243" s="144">
        <f t="shared" si="38"/>
        <v>0</v>
      </c>
      <c r="BJ243" s="17" t="s">
        <v>99</v>
      </c>
      <c r="BK243" s="144">
        <f t="shared" si="39"/>
        <v>0</v>
      </c>
      <c r="BL243" s="17" t="s">
        <v>269</v>
      </c>
      <c r="BM243" s="143" t="s">
        <v>2930</v>
      </c>
    </row>
    <row r="244" spans="2:65" s="1" customFormat="1" ht="37.950000000000003" customHeight="1">
      <c r="B244" s="201"/>
      <c r="C244" s="200" t="s">
        <v>664</v>
      </c>
      <c r="D244" s="200" t="s">
        <v>156</v>
      </c>
      <c r="E244" s="199" t="s">
        <v>2923</v>
      </c>
      <c r="F244" s="195" t="s">
        <v>3972</v>
      </c>
      <c r="G244" s="198" t="s">
        <v>1006</v>
      </c>
      <c r="H244" s="197">
        <v>5</v>
      </c>
      <c r="I244" s="137"/>
      <c r="J244" s="196">
        <f t="shared" si="30"/>
        <v>0</v>
      </c>
      <c r="K244" s="195" t="s">
        <v>160</v>
      </c>
      <c r="L244" s="32"/>
      <c r="M244" s="139" t="s">
        <v>1</v>
      </c>
      <c r="N244" s="140" t="s">
        <v>43</v>
      </c>
      <c r="P244" s="141">
        <f t="shared" si="31"/>
        <v>0</v>
      </c>
      <c r="Q244" s="141">
        <v>1.9599999999999999E-3</v>
      </c>
      <c r="R244" s="141">
        <f t="shared" si="32"/>
        <v>9.7999999999999997E-3</v>
      </c>
      <c r="S244" s="141">
        <v>0</v>
      </c>
      <c r="T244" s="142">
        <f t="shared" si="33"/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 t="shared" si="34"/>
        <v>0</v>
      </c>
      <c r="BF244" s="144">
        <f t="shared" si="35"/>
        <v>0</v>
      </c>
      <c r="BG244" s="144">
        <f t="shared" si="36"/>
        <v>0</v>
      </c>
      <c r="BH244" s="144">
        <f t="shared" si="37"/>
        <v>0</v>
      </c>
      <c r="BI244" s="144">
        <f t="shared" si="38"/>
        <v>0</v>
      </c>
      <c r="BJ244" s="17" t="s">
        <v>99</v>
      </c>
      <c r="BK244" s="144">
        <f t="shared" si="39"/>
        <v>0</v>
      </c>
      <c r="BL244" s="17" t="s">
        <v>269</v>
      </c>
      <c r="BM244" s="143" t="s">
        <v>2921</v>
      </c>
    </row>
    <row r="245" spans="2:65" s="1" customFormat="1" ht="24.15" customHeight="1">
      <c r="B245" s="201"/>
      <c r="C245" s="200" t="s">
        <v>669</v>
      </c>
      <c r="D245" s="200" t="s">
        <v>156</v>
      </c>
      <c r="E245" s="199" t="s">
        <v>2920</v>
      </c>
      <c r="F245" s="195" t="s">
        <v>3971</v>
      </c>
      <c r="G245" s="198" t="s">
        <v>1006</v>
      </c>
      <c r="H245" s="197">
        <v>11</v>
      </c>
      <c r="I245" s="137"/>
      <c r="J245" s="196">
        <f t="shared" si="30"/>
        <v>0</v>
      </c>
      <c r="K245" s="195" t="s">
        <v>160</v>
      </c>
      <c r="L245" s="32"/>
      <c r="M245" s="139" t="s">
        <v>1</v>
      </c>
      <c r="N245" s="140" t="s">
        <v>43</v>
      </c>
      <c r="P245" s="141">
        <f t="shared" si="31"/>
        <v>0</v>
      </c>
      <c r="Q245" s="141">
        <v>1.8400000000000001E-3</v>
      </c>
      <c r="R245" s="141">
        <f t="shared" si="32"/>
        <v>2.0240000000000001E-2</v>
      </c>
      <c r="S245" s="141">
        <v>0</v>
      </c>
      <c r="T245" s="142">
        <f t="shared" si="33"/>
        <v>0</v>
      </c>
      <c r="AR245" s="143" t="s">
        <v>269</v>
      </c>
      <c r="AT245" s="143" t="s">
        <v>156</v>
      </c>
      <c r="AU245" s="143" t="s">
        <v>99</v>
      </c>
      <c r="AY245" s="17" t="s">
        <v>154</v>
      </c>
      <c r="BE245" s="144">
        <f t="shared" si="34"/>
        <v>0</v>
      </c>
      <c r="BF245" s="144">
        <f t="shared" si="35"/>
        <v>0</v>
      </c>
      <c r="BG245" s="144">
        <f t="shared" si="36"/>
        <v>0</v>
      </c>
      <c r="BH245" s="144">
        <f t="shared" si="37"/>
        <v>0</v>
      </c>
      <c r="BI245" s="144">
        <f t="shared" si="38"/>
        <v>0</v>
      </c>
      <c r="BJ245" s="17" t="s">
        <v>99</v>
      </c>
      <c r="BK245" s="144">
        <f t="shared" si="39"/>
        <v>0</v>
      </c>
      <c r="BL245" s="17" t="s">
        <v>269</v>
      </c>
      <c r="BM245" s="143" t="s">
        <v>2918</v>
      </c>
    </row>
    <row r="246" spans="2:65" s="1" customFormat="1" ht="24.15" customHeight="1">
      <c r="B246" s="201"/>
      <c r="C246" s="200" t="s">
        <v>673</v>
      </c>
      <c r="D246" s="200" t="s">
        <v>156</v>
      </c>
      <c r="E246" s="199" t="s">
        <v>2917</v>
      </c>
      <c r="F246" s="195" t="s">
        <v>2916</v>
      </c>
      <c r="G246" s="198" t="s">
        <v>1006</v>
      </c>
      <c r="H246" s="197">
        <v>2</v>
      </c>
      <c r="I246" s="137"/>
      <c r="J246" s="196">
        <f t="shared" si="30"/>
        <v>0</v>
      </c>
      <c r="K246" s="195" t="s">
        <v>160</v>
      </c>
      <c r="L246" s="32"/>
      <c r="M246" s="139" t="s">
        <v>1</v>
      </c>
      <c r="N246" s="140" t="s">
        <v>43</v>
      </c>
      <c r="P246" s="141">
        <f t="shared" si="31"/>
        <v>0</v>
      </c>
      <c r="Q246" s="141">
        <v>2.3600000000000001E-3</v>
      </c>
      <c r="R246" s="141">
        <f t="shared" si="32"/>
        <v>4.7200000000000002E-3</v>
      </c>
      <c r="S246" s="141">
        <v>0</v>
      </c>
      <c r="T246" s="142">
        <f t="shared" si="33"/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 t="shared" si="34"/>
        <v>0</v>
      </c>
      <c r="BF246" s="144">
        <f t="shared" si="35"/>
        <v>0</v>
      </c>
      <c r="BG246" s="144">
        <f t="shared" si="36"/>
        <v>0</v>
      </c>
      <c r="BH246" s="144">
        <f t="shared" si="37"/>
        <v>0</v>
      </c>
      <c r="BI246" s="144">
        <f t="shared" si="38"/>
        <v>0</v>
      </c>
      <c r="BJ246" s="17" t="s">
        <v>99</v>
      </c>
      <c r="BK246" s="144">
        <f t="shared" si="39"/>
        <v>0</v>
      </c>
      <c r="BL246" s="17" t="s">
        <v>269</v>
      </c>
      <c r="BM246" s="143" t="s">
        <v>2915</v>
      </c>
    </row>
    <row r="247" spans="2:65" s="1" customFormat="1" ht="24.15" customHeight="1">
      <c r="B247" s="201"/>
      <c r="C247" s="200" t="s">
        <v>677</v>
      </c>
      <c r="D247" s="200" t="s">
        <v>156</v>
      </c>
      <c r="E247" s="199" t="s">
        <v>2914</v>
      </c>
      <c r="F247" s="195" t="s">
        <v>2913</v>
      </c>
      <c r="G247" s="198" t="s">
        <v>1006</v>
      </c>
      <c r="H247" s="197">
        <v>5</v>
      </c>
      <c r="I247" s="137"/>
      <c r="J247" s="196">
        <f t="shared" si="30"/>
        <v>0</v>
      </c>
      <c r="K247" s="195" t="s">
        <v>160</v>
      </c>
      <c r="L247" s="32"/>
      <c r="M247" s="139" t="s">
        <v>1</v>
      </c>
      <c r="N247" s="140" t="s">
        <v>43</v>
      </c>
      <c r="P247" s="141">
        <f t="shared" si="31"/>
        <v>0</v>
      </c>
      <c r="Q247" s="141">
        <v>1.8400000000000001E-3</v>
      </c>
      <c r="R247" s="141">
        <f t="shared" si="32"/>
        <v>9.1999999999999998E-3</v>
      </c>
      <c r="S247" s="141">
        <v>0</v>
      </c>
      <c r="T247" s="142">
        <f t="shared" si="33"/>
        <v>0</v>
      </c>
      <c r="AR247" s="143" t="s">
        <v>269</v>
      </c>
      <c r="AT247" s="143" t="s">
        <v>156</v>
      </c>
      <c r="AU247" s="143" t="s">
        <v>99</v>
      </c>
      <c r="AY247" s="17" t="s">
        <v>154</v>
      </c>
      <c r="BE247" s="144">
        <f t="shared" si="34"/>
        <v>0</v>
      </c>
      <c r="BF247" s="144">
        <f t="shared" si="35"/>
        <v>0</v>
      </c>
      <c r="BG247" s="144">
        <f t="shared" si="36"/>
        <v>0</v>
      </c>
      <c r="BH247" s="144">
        <f t="shared" si="37"/>
        <v>0</v>
      </c>
      <c r="BI247" s="144">
        <f t="shared" si="38"/>
        <v>0</v>
      </c>
      <c r="BJ247" s="17" t="s">
        <v>99</v>
      </c>
      <c r="BK247" s="144">
        <f t="shared" si="39"/>
        <v>0</v>
      </c>
      <c r="BL247" s="17" t="s">
        <v>269</v>
      </c>
      <c r="BM247" s="143" t="s">
        <v>2912</v>
      </c>
    </row>
    <row r="248" spans="2:65" s="1" customFormat="1" ht="24.15" customHeight="1">
      <c r="B248" s="201"/>
      <c r="C248" s="200" t="s">
        <v>681</v>
      </c>
      <c r="D248" s="200" t="s">
        <v>156</v>
      </c>
      <c r="E248" s="199" t="s">
        <v>2911</v>
      </c>
      <c r="F248" s="195" t="s">
        <v>2910</v>
      </c>
      <c r="G248" s="198" t="s">
        <v>159</v>
      </c>
      <c r="H248" s="197">
        <v>11</v>
      </c>
      <c r="I248" s="137"/>
      <c r="J248" s="196">
        <f t="shared" si="30"/>
        <v>0</v>
      </c>
      <c r="K248" s="195" t="s">
        <v>160</v>
      </c>
      <c r="L248" s="32"/>
      <c r="M248" s="139" t="s">
        <v>1</v>
      </c>
      <c r="N248" s="140" t="s">
        <v>43</v>
      </c>
      <c r="P248" s="141">
        <f t="shared" si="31"/>
        <v>0</v>
      </c>
      <c r="Q248" s="141">
        <v>2.4000000000000001E-4</v>
      </c>
      <c r="R248" s="141">
        <f t="shared" si="32"/>
        <v>2.64E-3</v>
      </c>
      <c r="S248" s="141">
        <v>0</v>
      </c>
      <c r="T248" s="142">
        <f t="shared" si="33"/>
        <v>0</v>
      </c>
      <c r="AR248" s="143" t="s">
        <v>269</v>
      </c>
      <c r="AT248" s="143" t="s">
        <v>156</v>
      </c>
      <c r="AU248" s="143" t="s">
        <v>99</v>
      </c>
      <c r="AY248" s="17" t="s">
        <v>154</v>
      </c>
      <c r="BE248" s="144">
        <f t="shared" si="34"/>
        <v>0</v>
      </c>
      <c r="BF248" s="144">
        <f t="shared" si="35"/>
        <v>0</v>
      </c>
      <c r="BG248" s="144">
        <f t="shared" si="36"/>
        <v>0</v>
      </c>
      <c r="BH248" s="144">
        <f t="shared" si="37"/>
        <v>0</v>
      </c>
      <c r="BI248" s="144">
        <f t="shared" si="38"/>
        <v>0</v>
      </c>
      <c r="BJ248" s="17" t="s">
        <v>99</v>
      </c>
      <c r="BK248" s="144">
        <f t="shared" si="39"/>
        <v>0</v>
      </c>
      <c r="BL248" s="17" t="s">
        <v>269</v>
      </c>
      <c r="BM248" s="143" t="s">
        <v>2909</v>
      </c>
    </row>
    <row r="249" spans="2:65" s="1" customFormat="1" ht="33" customHeight="1">
      <c r="B249" s="201"/>
      <c r="C249" s="200" t="s">
        <v>685</v>
      </c>
      <c r="D249" s="200" t="s">
        <v>156</v>
      </c>
      <c r="E249" s="199" t="s">
        <v>2908</v>
      </c>
      <c r="F249" s="195" t="s">
        <v>2907</v>
      </c>
      <c r="G249" s="198" t="s">
        <v>159</v>
      </c>
      <c r="H249" s="197">
        <v>3</v>
      </c>
      <c r="I249" s="137"/>
      <c r="J249" s="196">
        <f t="shared" si="30"/>
        <v>0</v>
      </c>
      <c r="K249" s="195" t="s">
        <v>160</v>
      </c>
      <c r="L249" s="32"/>
      <c r="M249" s="139" t="s">
        <v>1</v>
      </c>
      <c r="N249" s="140" t="s">
        <v>43</v>
      </c>
      <c r="P249" s="141">
        <f t="shared" si="31"/>
        <v>0</v>
      </c>
      <c r="Q249" s="141">
        <v>4.6999999999999999E-4</v>
      </c>
      <c r="R249" s="141">
        <f t="shared" si="32"/>
        <v>1.41E-3</v>
      </c>
      <c r="S249" s="141">
        <v>0</v>
      </c>
      <c r="T249" s="142">
        <f t="shared" si="33"/>
        <v>0</v>
      </c>
      <c r="AR249" s="143" t="s">
        <v>269</v>
      </c>
      <c r="AT249" s="143" t="s">
        <v>156</v>
      </c>
      <c r="AU249" s="143" t="s">
        <v>99</v>
      </c>
      <c r="AY249" s="17" t="s">
        <v>154</v>
      </c>
      <c r="BE249" s="144">
        <f t="shared" si="34"/>
        <v>0</v>
      </c>
      <c r="BF249" s="144">
        <f t="shared" si="35"/>
        <v>0</v>
      </c>
      <c r="BG249" s="144">
        <f t="shared" si="36"/>
        <v>0</v>
      </c>
      <c r="BH249" s="144">
        <f t="shared" si="37"/>
        <v>0</v>
      </c>
      <c r="BI249" s="144">
        <f t="shared" si="38"/>
        <v>0</v>
      </c>
      <c r="BJ249" s="17" t="s">
        <v>99</v>
      </c>
      <c r="BK249" s="144">
        <f t="shared" si="39"/>
        <v>0</v>
      </c>
      <c r="BL249" s="17" t="s">
        <v>269</v>
      </c>
      <c r="BM249" s="143" t="s">
        <v>2906</v>
      </c>
    </row>
    <row r="250" spans="2:65" s="1" customFormat="1" ht="33" customHeight="1">
      <c r="B250" s="201"/>
      <c r="C250" s="200" t="s">
        <v>689</v>
      </c>
      <c r="D250" s="200" t="s">
        <v>156</v>
      </c>
      <c r="E250" s="199" t="s">
        <v>2902</v>
      </c>
      <c r="F250" s="195" t="s">
        <v>2901</v>
      </c>
      <c r="G250" s="198" t="s">
        <v>159</v>
      </c>
      <c r="H250" s="197">
        <v>2</v>
      </c>
      <c r="I250" s="137"/>
      <c r="J250" s="196">
        <f t="shared" si="30"/>
        <v>0</v>
      </c>
      <c r="K250" s="195" t="s">
        <v>160</v>
      </c>
      <c r="L250" s="32"/>
      <c r="M250" s="139" t="s">
        <v>1</v>
      </c>
      <c r="N250" s="140" t="s">
        <v>43</v>
      </c>
      <c r="P250" s="141">
        <f t="shared" si="31"/>
        <v>0</v>
      </c>
      <c r="Q250" s="141">
        <v>1.01E-3</v>
      </c>
      <c r="R250" s="141">
        <f t="shared" si="32"/>
        <v>2.0200000000000001E-3</v>
      </c>
      <c r="S250" s="141">
        <v>0</v>
      </c>
      <c r="T250" s="142">
        <f t="shared" si="33"/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 t="shared" si="34"/>
        <v>0</v>
      </c>
      <c r="BF250" s="144">
        <f t="shared" si="35"/>
        <v>0</v>
      </c>
      <c r="BG250" s="144">
        <f t="shared" si="36"/>
        <v>0</v>
      </c>
      <c r="BH250" s="144">
        <f t="shared" si="37"/>
        <v>0</v>
      </c>
      <c r="BI250" s="144">
        <f t="shared" si="38"/>
        <v>0</v>
      </c>
      <c r="BJ250" s="17" t="s">
        <v>99</v>
      </c>
      <c r="BK250" s="144">
        <f t="shared" si="39"/>
        <v>0</v>
      </c>
      <c r="BL250" s="17" t="s">
        <v>269</v>
      </c>
      <c r="BM250" s="143" t="s">
        <v>2900</v>
      </c>
    </row>
    <row r="251" spans="2:65" s="1" customFormat="1" ht="16.5" customHeight="1">
      <c r="B251" s="201"/>
      <c r="C251" s="200" t="s">
        <v>693</v>
      </c>
      <c r="D251" s="200" t="s">
        <v>156</v>
      </c>
      <c r="E251" s="199" t="s">
        <v>2899</v>
      </c>
      <c r="F251" s="195" t="s">
        <v>2898</v>
      </c>
      <c r="G251" s="198" t="s">
        <v>159</v>
      </c>
      <c r="H251" s="197">
        <v>5</v>
      </c>
      <c r="I251" s="137"/>
      <c r="J251" s="196">
        <f t="shared" si="30"/>
        <v>0</v>
      </c>
      <c r="K251" s="195" t="s">
        <v>160</v>
      </c>
      <c r="L251" s="32"/>
      <c r="M251" s="139" t="s">
        <v>1</v>
      </c>
      <c r="N251" s="140" t="s">
        <v>43</v>
      </c>
      <c r="P251" s="141">
        <f t="shared" si="31"/>
        <v>0</v>
      </c>
      <c r="Q251" s="141">
        <v>3.1E-4</v>
      </c>
      <c r="R251" s="141">
        <f t="shared" si="32"/>
        <v>1.5499999999999999E-3</v>
      </c>
      <c r="S251" s="141">
        <v>0</v>
      </c>
      <c r="T251" s="142">
        <f t="shared" si="33"/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 t="shared" si="34"/>
        <v>0</v>
      </c>
      <c r="BF251" s="144">
        <f t="shared" si="35"/>
        <v>0</v>
      </c>
      <c r="BG251" s="144">
        <f t="shared" si="36"/>
        <v>0</v>
      </c>
      <c r="BH251" s="144">
        <f t="shared" si="37"/>
        <v>0</v>
      </c>
      <c r="BI251" s="144">
        <f t="shared" si="38"/>
        <v>0</v>
      </c>
      <c r="BJ251" s="17" t="s">
        <v>99</v>
      </c>
      <c r="BK251" s="144">
        <f t="shared" si="39"/>
        <v>0</v>
      </c>
      <c r="BL251" s="17" t="s">
        <v>269</v>
      </c>
      <c r="BM251" s="143" t="s">
        <v>2897</v>
      </c>
    </row>
    <row r="252" spans="2:65" s="1" customFormat="1" ht="44.25" customHeight="1">
      <c r="B252" s="201"/>
      <c r="C252" s="200" t="s">
        <v>697</v>
      </c>
      <c r="D252" s="200" t="s">
        <v>156</v>
      </c>
      <c r="E252" s="199" t="s">
        <v>2896</v>
      </c>
      <c r="F252" s="195" t="s">
        <v>2895</v>
      </c>
      <c r="G252" s="198" t="s">
        <v>225</v>
      </c>
      <c r="H252" s="197">
        <v>0.77200000000000002</v>
      </c>
      <c r="I252" s="137"/>
      <c r="J252" s="196">
        <f t="shared" si="30"/>
        <v>0</v>
      </c>
      <c r="K252" s="195" t="s">
        <v>160</v>
      </c>
      <c r="L252" s="32"/>
      <c r="M252" s="139" t="s">
        <v>1</v>
      </c>
      <c r="N252" s="140" t="s">
        <v>43</v>
      </c>
      <c r="P252" s="141">
        <f t="shared" si="31"/>
        <v>0</v>
      </c>
      <c r="Q252" s="141">
        <v>0</v>
      </c>
      <c r="R252" s="141">
        <f t="shared" si="32"/>
        <v>0</v>
      </c>
      <c r="S252" s="141">
        <v>0</v>
      </c>
      <c r="T252" s="142">
        <f t="shared" si="33"/>
        <v>0</v>
      </c>
      <c r="AR252" s="143" t="s">
        <v>269</v>
      </c>
      <c r="AT252" s="143" t="s">
        <v>156</v>
      </c>
      <c r="AU252" s="143" t="s">
        <v>99</v>
      </c>
      <c r="AY252" s="17" t="s">
        <v>154</v>
      </c>
      <c r="BE252" s="144">
        <f t="shared" si="34"/>
        <v>0</v>
      </c>
      <c r="BF252" s="144">
        <f t="shared" si="35"/>
        <v>0</v>
      </c>
      <c r="BG252" s="144">
        <f t="shared" si="36"/>
        <v>0</v>
      </c>
      <c r="BH252" s="144">
        <f t="shared" si="37"/>
        <v>0</v>
      </c>
      <c r="BI252" s="144">
        <f t="shared" si="38"/>
        <v>0</v>
      </c>
      <c r="BJ252" s="17" t="s">
        <v>99</v>
      </c>
      <c r="BK252" s="144">
        <f t="shared" si="39"/>
        <v>0</v>
      </c>
      <c r="BL252" s="17" t="s">
        <v>269</v>
      </c>
      <c r="BM252" s="143" t="s">
        <v>2894</v>
      </c>
    </row>
    <row r="253" spans="2:65" s="11" customFormat="1" ht="22.95" customHeight="1">
      <c r="B253" s="120"/>
      <c r="D253" s="121" t="s">
        <v>76</v>
      </c>
      <c r="E253" s="130" t="s">
        <v>2893</v>
      </c>
      <c r="F253" s="130" t="s">
        <v>2892</v>
      </c>
      <c r="I253" s="123"/>
      <c r="J253" s="131">
        <f>BK253</f>
        <v>0</v>
      </c>
      <c r="L253" s="120"/>
      <c r="M253" s="125"/>
      <c r="P253" s="126">
        <f>SUM(P254:P257)</f>
        <v>0</v>
      </c>
      <c r="R253" s="126">
        <f>SUM(R254:R257)</f>
        <v>0.15570000000000001</v>
      </c>
      <c r="T253" s="127">
        <f>SUM(T254:T257)</f>
        <v>0</v>
      </c>
      <c r="AR253" s="121" t="s">
        <v>99</v>
      </c>
      <c r="AT253" s="128" t="s">
        <v>76</v>
      </c>
      <c r="AU253" s="128" t="s">
        <v>85</v>
      </c>
      <c r="AY253" s="121" t="s">
        <v>154</v>
      </c>
      <c r="BK253" s="129">
        <f>SUM(BK254:BK257)</f>
        <v>0</v>
      </c>
    </row>
    <row r="254" spans="2:65" s="1" customFormat="1" ht="37.950000000000003" customHeight="1">
      <c r="B254" s="201"/>
      <c r="C254" s="200" t="s">
        <v>701</v>
      </c>
      <c r="D254" s="200" t="s">
        <v>156</v>
      </c>
      <c r="E254" s="199" t="s">
        <v>2891</v>
      </c>
      <c r="F254" s="195" t="s">
        <v>2890</v>
      </c>
      <c r="G254" s="198" t="s">
        <v>1006</v>
      </c>
      <c r="H254" s="197">
        <v>9</v>
      </c>
      <c r="I254" s="137"/>
      <c r="J254" s="196">
        <f>ROUND(I254*H254,2)</f>
        <v>0</v>
      </c>
      <c r="K254" s="195" t="s">
        <v>160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1.6650000000000002E-2</v>
      </c>
      <c r="R254" s="141">
        <f>Q254*H254</f>
        <v>0.14985000000000001</v>
      </c>
      <c r="S254" s="141">
        <v>0</v>
      </c>
      <c r="T254" s="142">
        <f>S254*H254</f>
        <v>0</v>
      </c>
      <c r="AR254" s="143" t="s">
        <v>269</v>
      </c>
      <c r="AT254" s="143" t="s">
        <v>156</v>
      </c>
      <c r="AU254" s="143" t="s">
        <v>99</v>
      </c>
      <c r="AY254" s="17" t="s">
        <v>154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99</v>
      </c>
      <c r="BK254" s="144">
        <f>ROUND(I254*H254,2)</f>
        <v>0</v>
      </c>
      <c r="BL254" s="17" t="s">
        <v>269</v>
      </c>
      <c r="BM254" s="143" t="s">
        <v>2889</v>
      </c>
    </row>
    <row r="255" spans="2:65" s="1" customFormat="1" ht="24.15" customHeight="1">
      <c r="B255" s="201"/>
      <c r="C255" s="200" t="s">
        <v>708</v>
      </c>
      <c r="D255" s="200" t="s">
        <v>156</v>
      </c>
      <c r="E255" s="199" t="s">
        <v>2888</v>
      </c>
      <c r="F255" s="195" t="s">
        <v>2887</v>
      </c>
      <c r="G255" s="198" t="s">
        <v>1006</v>
      </c>
      <c r="H255" s="197">
        <v>9</v>
      </c>
      <c r="I255" s="137"/>
      <c r="J255" s="196">
        <f>ROUND(I255*H255,2)</f>
        <v>0</v>
      </c>
      <c r="K255" s="195" t="s">
        <v>160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1.4999999999999999E-4</v>
      </c>
      <c r="R255" s="141">
        <f>Q255*H255</f>
        <v>1.3499999999999999E-3</v>
      </c>
      <c r="S255" s="141">
        <v>0</v>
      </c>
      <c r="T255" s="142">
        <f>S255*H255</f>
        <v>0</v>
      </c>
      <c r="AR255" s="143" t="s">
        <v>269</v>
      </c>
      <c r="AT255" s="143" t="s">
        <v>156</v>
      </c>
      <c r="AU255" s="143" t="s">
        <v>99</v>
      </c>
      <c r="AY255" s="17" t="s">
        <v>154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99</v>
      </c>
      <c r="BK255" s="144">
        <f>ROUND(I255*H255,2)</f>
        <v>0</v>
      </c>
      <c r="BL255" s="17" t="s">
        <v>269</v>
      </c>
      <c r="BM255" s="143" t="s">
        <v>2886</v>
      </c>
    </row>
    <row r="256" spans="2:65" s="1" customFormat="1" ht="24.15" customHeight="1">
      <c r="B256" s="201"/>
      <c r="C256" s="200" t="s">
        <v>716</v>
      </c>
      <c r="D256" s="200" t="s">
        <v>156</v>
      </c>
      <c r="E256" s="199" t="s">
        <v>2885</v>
      </c>
      <c r="F256" s="195" t="s">
        <v>2884</v>
      </c>
      <c r="G256" s="198" t="s">
        <v>1006</v>
      </c>
      <c r="H256" s="197">
        <v>9</v>
      </c>
      <c r="I256" s="137"/>
      <c r="J256" s="196">
        <f>ROUND(I256*H256,2)</f>
        <v>0</v>
      </c>
      <c r="K256" s="195" t="s">
        <v>160</v>
      </c>
      <c r="L256" s="32"/>
      <c r="M256" s="139" t="s">
        <v>1</v>
      </c>
      <c r="N256" s="140" t="s">
        <v>43</v>
      </c>
      <c r="P256" s="141">
        <f>O256*H256</f>
        <v>0</v>
      </c>
      <c r="Q256" s="141">
        <v>5.0000000000000001E-4</v>
      </c>
      <c r="R256" s="141">
        <f>Q256*H256</f>
        <v>4.5000000000000005E-3</v>
      </c>
      <c r="S256" s="141">
        <v>0</v>
      </c>
      <c r="T256" s="142">
        <f>S256*H256</f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99</v>
      </c>
      <c r="BK256" s="144">
        <f>ROUND(I256*H256,2)</f>
        <v>0</v>
      </c>
      <c r="BL256" s="17" t="s">
        <v>269</v>
      </c>
      <c r="BM256" s="143" t="s">
        <v>2883</v>
      </c>
    </row>
    <row r="257" spans="2:65" s="1" customFormat="1" ht="44.25" customHeight="1">
      <c r="B257" s="201"/>
      <c r="C257" s="200" t="s">
        <v>720</v>
      </c>
      <c r="D257" s="200" t="s">
        <v>156</v>
      </c>
      <c r="E257" s="199" t="s">
        <v>2882</v>
      </c>
      <c r="F257" s="195" t="s">
        <v>2881</v>
      </c>
      <c r="G257" s="198" t="s">
        <v>225</v>
      </c>
      <c r="H257" s="197">
        <v>0.156</v>
      </c>
      <c r="I257" s="137"/>
      <c r="J257" s="196">
        <f>ROUND(I257*H257,2)</f>
        <v>0</v>
      </c>
      <c r="K257" s="195" t="s">
        <v>160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99</v>
      </c>
      <c r="BK257" s="144">
        <f>ROUND(I257*H257,2)</f>
        <v>0</v>
      </c>
      <c r="BL257" s="17" t="s">
        <v>269</v>
      </c>
      <c r="BM257" s="143" t="s">
        <v>2880</v>
      </c>
    </row>
    <row r="258" spans="2:65" s="11" customFormat="1" ht="22.95" customHeight="1">
      <c r="B258" s="120"/>
      <c r="D258" s="121" t="s">
        <v>76</v>
      </c>
      <c r="E258" s="130" t="s">
        <v>2879</v>
      </c>
      <c r="F258" s="130" t="s">
        <v>2878</v>
      </c>
      <c r="I258" s="123"/>
      <c r="J258" s="131">
        <f>BK258</f>
        <v>0</v>
      </c>
      <c r="L258" s="120"/>
      <c r="M258" s="125"/>
      <c r="P258" s="126">
        <f>SUM(P259:P262)</f>
        <v>0</v>
      </c>
      <c r="R258" s="126">
        <f>SUM(R259:R262)</f>
        <v>5.9500000000000004E-3</v>
      </c>
      <c r="T258" s="127">
        <f>SUM(T259:T262)</f>
        <v>0</v>
      </c>
      <c r="AR258" s="121" t="s">
        <v>99</v>
      </c>
      <c r="AT258" s="128" t="s">
        <v>76</v>
      </c>
      <c r="AU258" s="128" t="s">
        <v>85</v>
      </c>
      <c r="AY258" s="121" t="s">
        <v>154</v>
      </c>
      <c r="BK258" s="129">
        <f>SUM(BK259:BK262)</f>
        <v>0</v>
      </c>
    </row>
    <row r="259" spans="2:65" s="1" customFormat="1" ht="37.950000000000003" customHeight="1">
      <c r="B259" s="201"/>
      <c r="C259" s="200" t="s">
        <v>725</v>
      </c>
      <c r="D259" s="200" t="s">
        <v>156</v>
      </c>
      <c r="E259" s="199" t="s">
        <v>2877</v>
      </c>
      <c r="F259" s="195" t="s">
        <v>2876</v>
      </c>
      <c r="G259" s="198" t="s">
        <v>1006</v>
      </c>
      <c r="H259" s="197">
        <v>1</v>
      </c>
      <c r="I259" s="137"/>
      <c r="J259" s="196">
        <f>ROUND(I259*H259,2)</f>
        <v>0</v>
      </c>
      <c r="K259" s="195" t="s">
        <v>160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4.62E-3</v>
      </c>
      <c r="R259" s="141">
        <f>Q259*H259</f>
        <v>4.62E-3</v>
      </c>
      <c r="S259" s="141">
        <v>0</v>
      </c>
      <c r="T259" s="142">
        <f>S259*H259</f>
        <v>0</v>
      </c>
      <c r="AR259" s="143" t="s">
        <v>269</v>
      </c>
      <c r="AT259" s="143" t="s">
        <v>156</v>
      </c>
      <c r="AU259" s="143" t="s">
        <v>99</v>
      </c>
      <c r="AY259" s="17" t="s">
        <v>154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99</v>
      </c>
      <c r="BK259" s="144">
        <f>ROUND(I259*H259,2)</f>
        <v>0</v>
      </c>
      <c r="BL259" s="17" t="s">
        <v>269</v>
      </c>
      <c r="BM259" s="143" t="s">
        <v>2875</v>
      </c>
    </row>
    <row r="260" spans="2:65" s="1" customFormat="1" ht="24.15" customHeight="1">
      <c r="B260" s="201"/>
      <c r="C260" s="200" t="s">
        <v>730</v>
      </c>
      <c r="D260" s="200" t="s">
        <v>156</v>
      </c>
      <c r="E260" s="199" t="s">
        <v>2874</v>
      </c>
      <c r="F260" s="195" t="s">
        <v>2873</v>
      </c>
      <c r="G260" s="198" t="s">
        <v>1006</v>
      </c>
      <c r="H260" s="197">
        <v>1</v>
      </c>
      <c r="I260" s="137"/>
      <c r="J260" s="196">
        <f>ROUND(I260*H260,2)</f>
        <v>0</v>
      </c>
      <c r="K260" s="195" t="s">
        <v>160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6.4999999999999997E-4</v>
      </c>
      <c r="R260" s="141">
        <f>Q260*H260</f>
        <v>6.4999999999999997E-4</v>
      </c>
      <c r="S260" s="141">
        <v>0</v>
      </c>
      <c r="T260" s="142">
        <f>S260*H260</f>
        <v>0</v>
      </c>
      <c r="AR260" s="143" t="s">
        <v>269</v>
      </c>
      <c r="AT260" s="143" t="s">
        <v>156</v>
      </c>
      <c r="AU260" s="143" t="s">
        <v>99</v>
      </c>
      <c r="AY260" s="17" t="s">
        <v>154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99</v>
      </c>
      <c r="BK260" s="144">
        <f>ROUND(I260*H260,2)</f>
        <v>0</v>
      </c>
      <c r="BL260" s="17" t="s">
        <v>269</v>
      </c>
      <c r="BM260" s="143" t="s">
        <v>2872</v>
      </c>
    </row>
    <row r="261" spans="2:65" s="1" customFormat="1" ht="33" customHeight="1">
      <c r="B261" s="201"/>
      <c r="C261" s="200" t="s">
        <v>733</v>
      </c>
      <c r="D261" s="200" t="s">
        <v>156</v>
      </c>
      <c r="E261" s="199" t="s">
        <v>2871</v>
      </c>
      <c r="F261" s="195" t="s">
        <v>2870</v>
      </c>
      <c r="G261" s="198" t="s">
        <v>159</v>
      </c>
      <c r="H261" s="197">
        <v>1</v>
      </c>
      <c r="I261" s="137"/>
      <c r="J261" s="196">
        <f>ROUND(I261*H261,2)</f>
        <v>0</v>
      </c>
      <c r="K261" s="195" t="s">
        <v>160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6.8000000000000005E-4</v>
      </c>
      <c r="R261" s="141">
        <f>Q261*H261</f>
        <v>6.8000000000000005E-4</v>
      </c>
      <c r="S261" s="141">
        <v>0</v>
      </c>
      <c r="T261" s="142">
        <f>S261*H261</f>
        <v>0</v>
      </c>
      <c r="AR261" s="143" t="s">
        <v>269</v>
      </c>
      <c r="AT261" s="143" t="s">
        <v>156</v>
      </c>
      <c r="AU261" s="143" t="s">
        <v>99</v>
      </c>
      <c r="AY261" s="17" t="s">
        <v>154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99</v>
      </c>
      <c r="BK261" s="144">
        <f>ROUND(I261*H261,2)</f>
        <v>0</v>
      </c>
      <c r="BL261" s="17" t="s">
        <v>269</v>
      </c>
      <c r="BM261" s="143" t="s">
        <v>2869</v>
      </c>
    </row>
    <row r="262" spans="2:65" s="1" customFormat="1" ht="44.25" customHeight="1">
      <c r="B262" s="201"/>
      <c r="C262" s="200" t="s">
        <v>737</v>
      </c>
      <c r="D262" s="200" t="s">
        <v>156</v>
      </c>
      <c r="E262" s="199" t="s">
        <v>2868</v>
      </c>
      <c r="F262" s="195" t="s">
        <v>2867</v>
      </c>
      <c r="G262" s="198" t="s">
        <v>225</v>
      </c>
      <c r="H262" s="197">
        <v>6.0000000000000001E-3</v>
      </c>
      <c r="I262" s="137"/>
      <c r="J262" s="196">
        <f>ROUND(I262*H262,2)</f>
        <v>0</v>
      </c>
      <c r="K262" s="195" t="s">
        <v>160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269</v>
      </c>
      <c r="AT262" s="143" t="s">
        <v>156</v>
      </c>
      <c r="AU262" s="143" t="s">
        <v>99</v>
      </c>
      <c r="AY262" s="17" t="s">
        <v>154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99</v>
      </c>
      <c r="BK262" s="144">
        <f>ROUND(I262*H262,2)</f>
        <v>0</v>
      </c>
      <c r="BL262" s="17" t="s">
        <v>269</v>
      </c>
      <c r="BM262" s="143" t="s">
        <v>2866</v>
      </c>
    </row>
    <row r="263" spans="2:65" s="11" customFormat="1" ht="22.95" customHeight="1">
      <c r="B263" s="120"/>
      <c r="D263" s="121" t="s">
        <v>76</v>
      </c>
      <c r="E263" s="130" t="s">
        <v>2865</v>
      </c>
      <c r="F263" s="130" t="s">
        <v>2864</v>
      </c>
      <c r="I263" s="123"/>
      <c r="J263" s="131">
        <f>BK263</f>
        <v>0</v>
      </c>
      <c r="L263" s="120"/>
      <c r="M263" s="125"/>
      <c r="P263" s="126">
        <f>SUM(P264:P269)</f>
        <v>0</v>
      </c>
      <c r="R263" s="126">
        <f>SUM(R264:R269)</f>
        <v>5.5399999999999998E-3</v>
      </c>
      <c r="T263" s="127">
        <f>SUM(T264:T269)</f>
        <v>0</v>
      </c>
      <c r="AR263" s="121" t="s">
        <v>99</v>
      </c>
      <c r="AT263" s="128" t="s">
        <v>76</v>
      </c>
      <c r="AU263" s="128" t="s">
        <v>85</v>
      </c>
      <c r="AY263" s="121" t="s">
        <v>154</v>
      </c>
      <c r="BK263" s="129">
        <f>SUM(BK264:BK269)</f>
        <v>0</v>
      </c>
    </row>
    <row r="264" spans="2:65" s="1" customFormat="1" ht="24.15" customHeight="1">
      <c r="B264" s="201"/>
      <c r="C264" s="200" t="s">
        <v>746</v>
      </c>
      <c r="D264" s="200" t="s">
        <v>156</v>
      </c>
      <c r="E264" s="199" t="s">
        <v>2863</v>
      </c>
      <c r="F264" s="195" t="s">
        <v>2862</v>
      </c>
      <c r="G264" s="198" t="s">
        <v>159</v>
      </c>
      <c r="H264" s="197">
        <v>4</v>
      </c>
      <c r="I264" s="137"/>
      <c r="J264" s="196">
        <f t="shared" ref="J264:J269" si="40">ROUND(I264*H264,2)</f>
        <v>0</v>
      </c>
      <c r="K264" s="195" t="s">
        <v>1</v>
      </c>
      <c r="L264" s="32"/>
      <c r="M264" s="139" t="s">
        <v>1</v>
      </c>
      <c r="N264" s="140" t="s">
        <v>43</v>
      </c>
      <c r="P264" s="141">
        <f t="shared" ref="P264:P269" si="41">O264*H264</f>
        <v>0</v>
      </c>
      <c r="Q264" s="141">
        <v>5.1999999999999995E-4</v>
      </c>
      <c r="R264" s="141">
        <f t="shared" ref="R264:R269" si="42">Q264*H264</f>
        <v>2.0799999999999998E-3</v>
      </c>
      <c r="S264" s="141">
        <v>0</v>
      </c>
      <c r="T264" s="142">
        <f t="shared" ref="T264:T269" si="43">S264*H264</f>
        <v>0</v>
      </c>
      <c r="AR264" s="143" t="s">
        <v>269</v>
      </c>
      <c r="AT264" s="143" t="s">
        <v>156</v>
      </c>
      <c r="AU264" s="143" t="s">
        <v>99</v>
      </c>
      <c r="AY264" s="17" t="s">
        <v>154</v>
      </c>
      <c r="BE264" s="144">
        <f t="shared" ref="BE264:BE269" si="44">IF(N264="základní",J264,0)</f>
        <v>0</v>
      </c>
      <c r="BF264" s="144">
        <f t="shared" ref="BF264:BF269" si="45">IF(N264="snížená",J264,0)</f>
        <v>0</v>
      </c>
      <c r="BG264" s="144">
        <f t="shared" ref="BG264:BG269" si="46">IF(N264="zákl. přenesená",J264,0)</f>
        <v>0</v>
      </c>
      <c r="BH264" s="144">
        <f t="shared" ref="BH264:BH269" si="47">IF(N264="sníž. přenesená",J264,0)</f>
        <v>0</v>
      </c>
      <c r="BI264" s="144">
        <f t="shared" ref="BI264:BI269" si="48">IF(N264="nulová",J264,0)</f>
        <v>0</v>
      </c>
      <c r="BJ264" s="17" t="s">
        <v>99</v>
      </c>
      <c r="BK264" s="144">
        <f t="shared" ref="BK264:BK269" si="49">ROUND(I264*H264,2)</f>
        <v>0</v>
      </c>
      <c r="BL264" s="17" t="s">
        <v>269</v>
      </c>
      <c r="BM264" s="143" t="s">
        <v>2861</v>
      </c>
    </row>
    <row r="265" spans="2:65" s="1" customFormat="1" ht="21.75" customHeight="1">
      <c r="B265" s="201"/>
      <c r="C265" s="200" t="s">
        <v>751</v>
      </c>
      <c r="D265" s="200" t="s">
        <v>156</v>
      </c>
      <c r="E265" s="199" t="s">
        <v>2860</v>
      </c>
      <c r="F265" s="195" t="s">
        <v>2859</v>
      </c>
      <c r="G265" s="198" t="s">
        <v>159</v>
      </c>
      <c r="H265" s="197">
        <v>1</v>
      </c>
      <c r="I265" s="137"/>
      <c r="J265" s="196">
        <f t="shared" si="40"/>
        <v>0</v>
      </c>
      <c r="K265" s="195" t="s">
        <v>160</v>
      </c>
      <c r="L265" s="32"/>
      <c r="M265" s="139" t="s">
        <v>1</v>
      </c>
      <c r="N265" s="140" t="s">
        <v>43</v>
      </c>
      <c r="P265" s="141">
        <f t="shared" si="41"/>
        <v>0</v>
      </c>
      <c r="Q265" s="141">
        <v>3.6000000000000002E-4</v>
      </c>
      <c r="R265" s="141">
        <f t="shared" si="42"/>
        <v>3.6000000000000002E-4</v>
      </c>
      <c r="S265" s="141">
        <v>0</v>
      </c>
      <c r="T265" s="142">
        <f t="shared" si="43"/>
        <v>0</v>
      </c>
      <c r="AR265" s="143" t="s">
        <v>269</v>
      </c>
      <c r="AT265" s="143" t="s">
        <v>156</v>
      </c>
      <c r="AU265" s="143" t="s">
        <v>99</v>
      </c>
      <c r="AY265" s="17" t="s">
        <v>154</v>
      </c>
      <c r="BE265" s="144">
        <f t="shared" si="44"/>
        <v>0</v>
      </c>
      <c r="BF265" s="144">
        <f t="shared" si="45"/>
        <v>0</v>
      </c>
      <c r="BG265" s="144">
        <f t="shared" si="46"/>
        <v>0</v>
      </c>
      <c r="BH265" s="144">
        <f t="shared" si="47"/>
        <v>0</v>
      </c>
      <c r="BI265" s="144">
        <f t="shared" si="48"/>
        <v>0</v>
      </c>
      <c r="BJ265" s="17" t="s">
        <v>99</v>
      </c>
      <c r="BK265" s="144">
        <f t="shared" si="49"/>
        <v>0</v>
      </c>
      <c r="BL265" s="17" t="s">
        <v>269</v>
      </c>
      <c r="BM265" s="143" t="s">
        <v>2858</v>
      </c>
    </row>
    <row r="266" spans="2:65" s="1" customFormat="1" ht="21.75" customHeight="1">
      <c r="B266" s="201"/>
      <c r="C266" s="200" t="s">
        <v>785</v>
      </c>
      <c r="D266" s="200" t="s">
        <v>156</v>
      </c>
      <c r="E266" s="199" t="s">
        <v>2857</v>
      </c>
      <c r="F266" s="195" t="s">
        <v>2856</v>
      </c>
      <c r="G266" s="198" t="s">
        <v>159</v>
      </c>
      <c r="H266" s="197">
        <v>2</v>
      </c>
      <c r="I266" s="137"/>
      <c r="J266" s="196">
        <f t="shared" si="40"/>
        <v>0</v>
      </c>
      <c r="K266" s="195" t="s">
        <v>160</v>
      </c>
      <c r="L266" s="32"/>
      <c r="M266" s="139" t="s">
        <v>1</v>
      </c>
      <c r="N266" s="140" t="s">
        <v>43</v>
      </c>
      <c r="P266" s="141">
        <f t="shared" si="41"/>
        <v>0</v>
      </c>
      <c r="Q266" s="141">
        <v>4.4000000000000002E-4</v>
      </c>
      <c r="R266" s="141">
        <f t="shared" si="42"/>
        <v>8.8000000000000003E-4</v>
      </c>
      <c r="S266" s="141">
        <v>0</v>
      </c>
      <c r="T266" s="142">
        <f t="shared" si="43"/>
        <v>0</v>
      </c>
      <c r="AR266" s="143" t="s">
        <v>269</v>
      </c>
      <c r="AT266" s="143" t="s">
        <v>156</v>
      </c>
      <c r="AU266" s="143" t="s">
        <v>99</v>
      </c>
      <c r="AY266" s="17" t="s">
        <v>154</v>
      </c>
      <c r="BE266" s="144">
        <f t="shared" si="44"/>
        <v>0</v>
      </c>
      <c r="BF266" s="144">
        <f t="shared" si="45"/>
        <v>0</v>
      </c>
      <c r="BG266" s="144">
        <f t="shared" si="46"/>
        <v>0</v>
      </c>
      <c r="BH266" s="144">
        <f t="shared" si="47"/>
        <v>0</v>
      </c>
      <c r="BI266" s="144">
        <f t="shared" si="48"/>
        <v>0</v>
      </c>
      <c r="BJ266" s="17" t="s">
        <v>99</v>
      </c>
      <c r="BK266" s="144">
        <f t="shared" si="49"/>
        <v>0</v>
      </c>
      <c r="BL266" s="17" t="s">
        <v>269</v>
      </c>
      <c r="BM266" s="143" t="s">
        <v>2855</v>
      </c>
    </row>
    <row r="267" spans="2:65" s="1" customFormat="1" ht="37.950000000000003" customHeight="1">
      <c r="B267" s="201"/>
      <c r="C267" s="200" t="s">
        <v>792</v>
      </c>
      <c r="D267" s="200" t="s">
        <v>156</v>
      </c>
      <c r="E267" s="199" t="s">
        <v>2854</v>
      </c>
      <c r="F267" s="195" t="s">
        <v>2853</v>
      </c>
      <c r="G267" s="198" t="s">
        <v>159</v>
      </c>
      <c r="H267" s="197">
        <v>1</v>
      </c>
      <c r="I267" s="137"/>
      <c r="J267" s="196">
        <f t="shared" si="40"/>
        <v>0</v>
      </c>
      <c r="K267" s="195" t="s">
        <v>160</v>
      </c>
      <c r="L267" s="32"/>
      <c r="M267" s="139" t="s">
        <v>1</v>
      </c>
      <c r="N267" s="140" t="s">
        <v>43</v>
      </c>
      <c r="P267" s="141">
        <f t="shared" si="41"/>
        <v>0</v>
      </c>
      <c r="Q267" s="141">
        <v>1.47E-3</v>
      </c>
      <c r="R267" s="141">
        <f t="shared" si="42"/>
        <v>1.47E-3</v>
      </c>
      <c r="S267" s="141">
        <v>0</v>
      </c>
      <c r="T267" s="142">
        <f t="shared" si="43"/>
        <v>0</v>
      </c>
      <c r="AR267" s="143" t="s">
        <v>269</v>
      </c>
      <c r="AT267" s="143" t="s">
        <v>156</v>
      </c>
      <c r="AU267" s="143" t="s">
        <v>99</v>
      </c>
      <c r="AY267" s="17" t="s">
        <v>154</v>
      </c>
      <c r="BE267" s="144">
        <f t="shared" si="44"/>
        <v>0</v>
      </c>
      <c r="BF267" s="144">
        <f t="shared" si="45"/>
        <v>0</v>
      </c>
      <c r="BG267" s="144">
        <f t="shared" si="46"/>
        <v>0</v>
      </c>
      <c r="BH267" s="144">
        <f t="shared" si="47"/>
        <v>0</v>
      </c>
      <c r="BI267" s="144">
        <f t="shared" si="48"/>
        <v>0</v>
      </c>
      <c r="BJ267" s="17" t="s">
        <v>99</v>
      </c>
      <c r="BK267" s="144">
        <f t="shared" si="49"/>
        <v>0</v>
      </c>
      <c r="BL267" s="17" t="s">
        <v>269</v>
      </c>
      <c r="BM267" s="143" t="s">
        <v>2852</v>
      </c>
    </row>
    <row r="268" spans="2:65" s="1" customFormat="1" ht="24.15" customHeight="1">
      <c r="B268" s="201"/>
      <c r="C268" s="200" t="s">
        <v>796</v>
      </c>
      <c r="D268" s="200" t="s">
        <v>156</v>
      </c>
      <c r="E268" s="199" t="s">
        <v>2851</v>
      </c>
      <c r="F268" s="195" t="s">
        <v>2850</v>
      </c>
      <c r="G268" s="198" t="s">
        <v>159</v>
      </c>
      <c r="H268" s="197">
        <v>1</v>
      </c>
      <c r="I268" s="137"/>
      <c r="J268" s="196">
        <f t="shared" si="40"/>
        <v>0</v>
      </c>
      <c r="K268" s="195" t="s">
        <v>160</v>
      </c>
      <c r="L268" s="32"/>
      <c r="M268" s="139" t="s">
        <v>1</v>
      </c>
      <c r="N268" s="140" t="s">
        <v>43</v>
      </c>
      <c r="P268" s="141">
        <f t="shared" si="41"/>
        <v>0</v>
      </c>
      <c r="Q268" s="141">
        <v>7.5000000000000002E-4</v>
      </c>
      <c r="R268" s="141">
        <f t="shared" si="42"/>
        <v>7.5000000000000002E-4</v>
      </c>
      <c r="S268" s="141">
        <v>0</v>
      </c>
      <c r="T268" s="142">
        <f t="shared" si="43"/>
        <v>0</v>
      </c>
      <c r="AR268" s="143" t="s">
        <v>269</v>
      </c>
      <c r="AT268" s="143" t="s">
        <v>156</v>
      </c>
      <c r="AU268" s="143" t="s">
        <v>99</v>
      </c>
      <c r="AY268" s="17" t="s">
        <v>154</v>
      </c>
      <c r="BE268" s="144">
        <f t="shared" si="44"/>
        <v>0</v>
      </c>
      <c r="BF268" s="144">
        <f t="shared" si="45"/>
        <v>0</v>
      </c>
      <c r="BG268" s="144">
        <f t="shared" si="46"/>
        <v>0</v>
      </c>
      <c r="BH268" s="144">
        <f t="shared" si="47"/>
        <v>0</v>
      </c>
      <c r="BI268" s="144">
        <f t="shared" si="48"/>
        <v>0</v>
      </c>
      <c r="BJ268" s="17" t="s">
        <v>99</v>
      </c>
      <c r="BK268" s="144">
        <f t="shared" si="49"/>
        <v>0</v>
      </c>
      <c r="BL268" s="17" t="s">
        <v>269</v>
      </c>
      <c r="BM268" s="143" t="s">
        <v>2849</v>
      </c>
    </row>
    <row r="269" spans="2:65" s="1" customFormat="1" ht="44.25" customHeight="1">
      <c r="B269" s="201"/>
      <c r="C269" s="200" t="s">
        <v>799</v>
      </c>
      <c r="D269" s="200" t="s">
        <v>156</v>
      </c>
      <c r="E269" s="199" t="s">
        <v>2848</v>
      </c>
      <c r="F269" s="195" t="s">
        <v>2847</v>
      </c>
      <c r="G269" s="198" t="s">
        <v>225</v>
      </c>
      <c r="H269" s="197">
        <v>6.0000000000000001E-3</v>
      </c>
      <c r="I269" s="137"/>
      <c r="J269" s="196">
        <f t="shared" si="40"/>
        <v>0</v>
      </c>
      <c r="K269" s="195" t="s">
        <v>160</v>
      </c>
      <c r="L269" s="32"/>
      <c r="M269" s="139" t="s">
        <v>1</v>
      </c>
      <c r="N269" s="140" t="s">
        <v>43</v>
      </c>
      <c r="P269" s="141">
        <f t="shared" si="41"/>
        <v>0</v>
      </c>
      <c r="Q269" s="141">
        <v>0</v>
      </c>
      <c r="R269" s="141">
        <f t="shared" si="42"/>
        <v>0</v>
      </c>
      <c r="S269" s="141">
        <v>0</v>
      </c>
      <c r="T269" s="142">
        <f t="shared" si="43"/>
        <v>0</v>
      </c>
      <c r="AR269" s="143" t="s">
        <v>269</v>
      </c>
      <c r="AT269" s="143" t="s">
        <v>156</v>
      </c>
      <c r="AU269" s="143" t="s">
        <v>99</v>
      </c>
      <c r="AY269" s="17" t="s">
        <v>154</v>
      </c>
      <c r="BE269" s="144">
        <f t="shared" si="44"/>
        <v>0</v>
      </c>
      <c r="BF269" s="144">
        <f t="shared" si="45"/>
        <v>0</v>
      </c>
      <c r="BG269" s="144">
        <f t="shared" si="46"/>
        <v>0</v>
      </c>
      <c r="BH269" s="144">
        <f t="shared" si="47"/>
        <v>0</v>
      </c>
      <c r="BI269" s="144">
        <f t="shared" si="48"/>
        <v>0</v>
      </c>
      <c r="BJ269" s="17" t="s">
        <v>99</v>
      </c>
      <c r="BK269" s="144">
        <f t="shared" si="49"/>
        <v>0</v>
      </c>
      <c r="BL269" s="17" t="s">
        <v>269</v>
      </c>
      <c r="BM269" s="143" t="s">
        <v>2846</v>
      </c>
    </row>
    <row r="270" spans="2:65" s="11" customFormat="1" ht="25.95" customHeight="1">
      <c r="B270" s="120"/>
      <c r="D270" s="121" t="s">
        <v>76</v>
      </c>
      <c r="E270" s="122" t="s">
        <v>2845</v>
      </c>
      <c r="F270" s="122" t="s">
        <v>2844</v>
      </c>
      <c r="I270" s="123"/>
      <c r="J270" s="124">
        <f>BK270</f>
        <v>0</v>
      </c>
      <c r="L270" s="120"/>
      <c r="M270" s="125"/>
      <c r="P270" s="126">
        <f>P271</f>
        <v>0</v>
      </c>
      <c r="R270" s="126">
        <f>R271</f>
        <v>0</v>
      </c>
      <c r="T270" s="127">
        <f>T271</f>
        <v>0</v>
      </c>
      <c r="AR270" s="121" t="s">
        <v>161</v>
      </c>
      <c r="AT270" s="128" t="s">
        <v>76</v>
      </c>
      <c r="AU270" s="128" t="s">
        <v>77</v>
      </c>
      <c r="AY270" s="121" t="s">
        <v>154</v>
      </c>
      <c r="BK270" s="129">
        <f>BK271</f>
        <v>0</v>
      </c>
    </row>
    <row r="271" spans="2:65" s="1" customFormat="1" ht="24.15" customHeight="1">
      <c r="B271" s="201"/>
      <c r="C271" s="200" t="s">
        <v>803</v>
      </c>
      <c r="D271" s="200" t="s">
        <v>156</v>
      </c>
      <c r="E271" s="199" t="s">
        <v>2843</v>
      </c>
      <c r="F271" s="195" t="s">
        <v>2842</v>
      </c>
      <c r="G271" s="198" t="s">
        <v>2841</v>
      </c>
      <c r="H271" s="197">
        <v>50</v>
      </c>
      <c r="I271" s="137"/>
      <c r="J271" s="196">
        <f>ROUND(I271*H271,2)</f>
        <v>0</v>
      </c>
      <c r="K271" s="195" t="s">
        <v>160</v>
      </c>
      <c r="L271" s="32"/>
      <c r="M271" s="190" t="s">
        <v>1</v>
      </c>
      <c r="N271" s="191" t="s">
        <v>43</v>
      </c>
      <c r="O271" s="192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AR271" s="143" t="s">
        <v>2840</v>
      </c>
      <c r="AT271" s="143" t="s">
        <v>156</v>
      </c>
      <c r="AU271" s="143" t="s">
        <v>85</v>
      </c>
      <c r="AY271" s="17" t="s">
        <v>154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99</v>
      </c>
      <c r="BK271" s="144">
        <f>ROUND(I271*H271,2)</f>
        <v>0</v>
      </c>
      <c r="BL271" s="17" t="s">
        <v>2840</v>
      </c>
      <c r="BM271" s="143" t="s">
        <v>2839</v>
      </c>
    </row>
    <row r="272" spans="2:65" s="1" customFormat="1" ht="6.9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autoFilter ref="C127:K271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E1B9-8A0B-47AB-AE83-993D5B02E8A1}">
  <sheetPr>
    <pageSetUpPr fitToPage="1"/>
  </sheetPr>
  <dimension ref="B2:BM218"/>
  <sheetViews>
    <sheetView showGridLines="0" workbookViewId="0">
      <selection activeCell="F233" sqref="F23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>
      <c r="L2" s="336" t="s">
        <v>3234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4033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3232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4032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05"/>
      <c r="G18" s="305"/>
      <c r="H18" s="305"/>
      <c r="I18" s="27" t="s">
        <v>27</v>
      </c>
      <c r="J18" s="28" t="s">
        <v>29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ROUND((SUM(BE123:BE217)),  2)</f>
        <v>0</v>
      </c>
      <c r="I33" s="92">
        <v>0.21</v>
      </c>
      <c r="J33" s="91">
        <f>ROUND(((SUM(BE123:BE217))*I33),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ROUND((SUM(BF123:BF217)),  2)</f>
        <v>0</v>
      </c>
      <c r="I34" s="92">
        <v>0.15</v>
      </c>
      <c r="J34" s="91">
        <f>ROUND(((SUM(BF123:BF217))*I34),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ROUND((SUM(BG123:BG217)),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ROUND((SUM(BH123:BH217)),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ROUND((SUM(BI123:BI217)),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Objekt  B - a - Vytápění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95" customHeight="1">
      <c r="B98" s="108"/>
      <c r="D98" s="109" t="s">
        <v>3479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95" customHeight="1">
      <c r="B99" s="108"/>
      <c r="D99" s="109" t="s">
        <v>3222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95" customHeight="1">
      <c r="B100" s="108"/>
      <c r="D100" s="109" t="s">
        <v>3478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95" customHeight="1">
      <c r="B101" s="108"/>
      <c r="D101" s="109" t="s">
        <v>3221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95" customHeight="1">
      <c r="B102" s="108"/>
      <c r="D102" s="109" t="s">
        <v>3477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2:12" s="8" customFormat="1" ht="24.9" customHeight="1">
      <c r="B103" s="104"/>
      <c r="D103" s="105" t="s">
        <v>3220</v>
      </c>
      <c r="E103" s="106"/>
      <c r="F103" s="106"/>
      <c r="G103" s="106"/>
      <c r="H103" s="106"/>
      <c r="I103" s="106"/>
      <c r="J103" s="107">
        <f>J216</f>
        <v>0</v>
      </c>
      <c r="L103" s="104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139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333" t="str">
        <f>E7</f>
        <v>Rozvoj komunitních sociálních služeb DOZP v lokalitě Jičín - aktualizace PD - změna PD 11/2022</v>
      </c>
      <c r="F113" s="334"/>
      <c r="G113" s="334"/>
      <c r="H113" s="3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323" t="str">
        <f>E9</f>
        <v>Objekt  B - a - Vytápění</v>
      </c>
      <c r="F115" s="332"/>
      <c r="G115" s="332"/>
      <c r="H115" s="332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</v>
      </c>
      <c r="I117" s="27" t="s">
        <v>22</v>
      </c>
      <c r="J117" s="52" t="str">
        <f>IF(J12="","",J12)</f>
        <v>15. 3. 2022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 xml:space="preserve"> </v>
      </c>
      <c r="L119" s="32"/>
    </row>
    <row r="120" spans="2:65" s="1" customFormat="1" ht="15.1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5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P124+P216</f>
        <v>0</v>
      </c>
      <c r="Q123" s="53"/>
      <c r="R123" s="117">
        <f>R124+R216</f>
        <v>4.6458499999999994</v>
      </c>
      <c r="S123" s="53"/>
      <c r="T123" s="118">
        <f>T124+T216</f>
        <v>0</v>
      </c>
      <c r="AT123" s="17" t="s">
        <v>76</v>
      </c>
      <c r="AU123" s="17" t="s">
        <v>110</v>
      </c>
      <c r="BK123" s="119">
        <f>BK124+BK216</f>
        <v>0</v>
      </c>
    </row>
    <row r="124" spans="2:65" s="11" customFormat="1" ht="25.95" customHeight="1">
      <c r="B124" s="120"/>
      <c r="D124" s="121" t="s">
        <v>76</v>
      </c>
      <c r="E124" s="122" t="s">
        <v>712</v>
      </c>
      <c r="F124" s="122" t="s">
        <v>713</v>
      </c>
      <c r="I124" s="123"/>
      <c r="J124" s="124">
        <f>BK124</f>
        <v>0</v>
      </c>
      <c r="L124" s="120"/>
      <c r="M124" s="125"/>
      <c r="P124" s="126">
        <f>P125+P128+P148+P165+P188</f>
        <v>0</v>
      </c>
      <c r="R124" s="126">
        <f>R125+R128+R148+R165+R188</f>
        <v>4.6458499999999994</v>
      </c>
      <c r="T124" s="127">
        <f>T125+T128+T148+T165+T188</f>
        <v>0</v>
      </c>
      <c r="AR124" s="121" t="s">
        <v>99</v>
      </c>
      <c r="AT124" s="128" t="s">
        <v>76</v>
      </c>
      <c r="AU124" s="128" t="s">
        <v>77</v>
      </c>
      <c r="AY124" s="121" t="s">
        <v>154</v>
      </c>
      <c r="BK124" s="129">
        <f>BK125+BK128+BK148+BK165+BK188</f>
        <v>0</v>
      </c>
    </row>
    <row r="125" spans="2:65" s="11" customFormat="1" ht="22.95" customHeight="1">
      <c r="B125" s="120"/>
      <c r="D125" s="121" t="s">
        <v>76</v>
      </c>
      <c r="E125" s="130" t="s">
        <v>1064</v>
      </c>
      <c r="F125" s="130" t="s">
        <v>3476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3.5839999999999997E-2</v>
      </c>
      <c r="T125" s="127">
        <f>SUM(T126:T127)</f>
        <v>0</v>
      </c>
      <c r="AR125" s="121" t="s">
        <v>99</v>
      </c>
      <c r="AT125" s="128" t="s">
        <v>76</v>
      </c>
      <c r="AU125" s="128" t="s">
        <v>85</v>
      </c>
      <c r="AY125" s="121" t="s">
        <v>154</v>
      </c>
      <c r="BK125" s="129">
        <f>SUM(BK126:BK127)</f>
        <v>0</v>
      </c>
    </row>
    <row r="126" spans="2:65" s="1" customFormat="1" ht="24.15" customHeight="1">
      <c r="B126" s="201"/>
      <c r="C126" s="200" t="s">
        <v>85</v>
      </c>
      <c r="D126" s="200" t="s">
        <v>156</v>
      </c>
      <c r="E126" s="199" t="s">
        <v>3475</v>
      </c>
      <c r="F126" s="195" t="s">
        <v>3474</v>
      </c>
      <c r="G126" s="198" t="s">
        <v>1006</v>
      </c>
      <c r="H126" s="197">
        <v>1</v>
      </c>
      <c r="I126" s="137"/>
      <c r="J126" s="196">
        <f>ROUND(I126*H126,2)</f>
        <v>0</v>
      </c>
      <c r="K126" s="195" t="s">
        <v>160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3.5839999999999997E-2</v>
      </c>
      <c r="R126" s="141">
        <f>Q126*H126</f>
        <v>3.5839999999999997E-2</v>
      </c>
      <c r="S126" s="141">
        <v>0</v>
      </c>
      <c r="T126" s="142">
        <f>S126*H126</f>
        <v>0</v>
      </c>
      <c r="AR126" s="143" t="s">
        <v>269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269</v>
      </c>
      <c r="BM126" s="143" t="s">
        <v>4031</v>
      </c>
    </row>
    <row r="127" spans="2:65" s="1" customFormat="1" ht="37.950000000000003" customHeight="1">
      <c r="B127" s="201"/>
      <c r="C127" s="200" t="s">
        <v>99</v>
      </c>
      <c r="D127" s="200" t="s">
        <v>156</v>
      </c>
      <c r="E127" s="199" t="s">
        <v>3472</v>
      </c>
      <c r="F127" s="195" t="s">
        <v>3471</v>
      </c>
      <c r="G127" s="198" t="s">
        <v>225</v>
      </c>
      <c r="H127" s="197">
        <v>3.5999999999999997E-2</v>
      </c>
      <c r="I127" s="137"/>
      <c r="J127" s="196">
        <f>ROUND(I127*H127,2)</f>
        <v>0</v>
      </c>
      <c r="K127" s="195" t="s">
        <v>160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269</v>
      </c>
      <c r="BM127" s="143" t="s">
        <v>4030</v>
      </c>
    </row>
    <row r="128" spans="2:65" s="11" customFormat="1" ht="22.95" customHeight="1">
      <c r="B128" s="120"/>
      <c r="D128" s="121" t="s">
        <v>76</v>
      </c>
      <c r="E128" s="130" t="s">
        <v>2879</v>
      </c>
      <c r="F128" s="130" t="s">
        <v>2878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0.86806000000000005</v>
      </c>
      <c r="T128" s="127">
        <f>SUM(T129:T147)</f>
        <v>0</v>
      </c>
      <c r="AR128" s="121" t="s">
        <v>99</v>
      </c>
      <c r="AT128" s="128" t="s">
        <v>76</v>
      </c>
      <c r="AU128" s="128" t="s">
        <v>85</v>
      </c>
      <c r="AY128" s="121" t="s">
        <v>154</v>
      </c>
      <c r="BK128" s="129">
        <f>SUM(BK129:BK147)</f>
        <v>0</v>
      </c>
    </row>
    <row r="129" spans="2:65" s="1" customFormat="1" ht="24.15" customHeight="1">
      <c r="B129" s="201"/>
      <c r="C129" s="200" t="s">
        <v>166</v>
      </c>
      <c r="D129" s="200" t="s">
        <v>156</v>
      </c>
      <c r="E129" s="199" t="s">
        <v>3469</v>
      </c>
      <c r="F129" s="195" t="s">
        <v>3468</v>
      </c>
      <c r="G129" s="198" t="s">
        <v>3449</v>
      </c>
      <c r="H129" s="197">
        <v>1</v>
      </c>
      <c r="I129" s="137"/>
      <c r="J129" s="196">
        <f t="shared" ref="J129:J147" si="0">ROUND(I129*H129,2)</f>
        <v>0</v>
      </c>
      <c r="K129" s="195" t="s">
        <v>1</v>
      </c>
      <c r="L129" s="32"/>
      <c r="M129" s="139" t="s">
        <v>1</v>
      </c>
      <c r="N129" s="140" t="s">
        <v>43</v>
      </c>
      <c r="P129" s="141">
        <f t="shared" ref="P129:P147" si="1">O129*H129</f>
        <v>0</v>
      </c>
      <c r="Q129" s="141">
        <v>5.0000000000000001E-3</v>
      </c>
      <c r="R129" s="141">
        <f t="shared" ref="R129:R147" si="2">Q129*H129</f>
        <v>5.0000000000000001E-3</v>
      </c>
      <c r="S129" s="141">
        <v>0</v>
      </c>
      <c r="T129" s="142">
        <f t="shared" ref="T129:T147" si="3">S129*H129</f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 t="shared" ref="BE129:BE147" si="4">IF(N129="základní",J129,0)</f>
        <v>0</v>
      </c>
      <c r="BF129" s="144">
        <f t="shared" ref="BF129:BF147" si="5">IF(N129="snížená",J129,0)</f>
        <v>0</v>
      </c>
      <c r="BG129" s="144">
        <f t="shared" ref="BG129:BG147" si="6">IF(N129="zákl. přenesená",J129,0)</f>
        <v>0</v>
      </c>
      <c r="BH129" s="144">
        <f t="shared" ref="BH129:BH147" si="7">IF(N129="sníž. přenesená",J129,0)</f>
        <v>0</v>
      </c>
      <c r="BI129" s="144">
        <f t="shared" ref="BI129:BI147" si="8">IF(N129="nulová",J129,0)</f>
        <v>0</v>
      </c>
      <c r="BJ129" s="17" t="s">
        <v>99</v>
      </c>
      <c r="BK129" s="144">
        <f t="shared" ref="BK129:BK147" si="9">ROUND(I129*H129,2)</f>
        <v>0</v>
      </c>
      <c r="BL129" s="17" t="s">
        <v>269</v>
      </c>
      <c r="BM129" s="143" t="s">
        <v>4029</v>
      </c>
    </row>
    <row r="130" spans="2:65" s="1" customFormat="1" ht="37.950000000000003" customHeight="1">
      <c r="B130" s="201"/>
      <c r="C130" s="200" t="s">
        <v>161</v>
      </c>
      <c r="D130" s="200" t="s">
        <v>156</v>
      </c>
      <c r="E130" s="199" t="s">
        <v>3466</v>
      </c>
      <c r="F130" s="195" t="s">
        <v>3465</v>
      </c>
      <c r="G130" s="198" t="s">
        <v>3449</v>
      </c>
      <c r="H130" s="197">
        <v>1</v>
      </c>
      <c r="I130" s="137"/>
      <c r="J130" s="196">
        <f t="shared" si="0"/>
        <v>0</v>
      </c>
      <c r="K130" s="195" t="s">
        <v>1</v>
      </c>
      <c r="L130" s="32"/>
      <c r="M130" s="139" t="s">
        <v>1</v>
      </c>
      <c r="N130" s="140" t="s">
        <v>43</v>
      </c>
      <c r="P130" s="141">
        <f t="shared" si="1"/>
        <v>0</v>
      </c>
      <c r="Q130" s="141">
        <v>5.0000000000000001E-3</v>
      </c>
      <c r="R130" s="141">
        <f t="shared" si="2"/>
        <v>5.0000000000000001E-3</v>
      </c>
      <c r="S130" s="141">
        <v>0</v>
      </c>
      <c r="T130" s="142">
        <f t="shared" si="3"/>
        <v>0</v>
      </c>
      <c r="AR130" s="143" t="s">
        <v>269</v>
      </c>
      <c r="AT130" s="143" t="s">
        <v>156</v>
      </c>
      <c r="AU130" s="143" t="s">
        <v>99</v>
      </c>
      <c r="AY130" s="17" t="s">
        <v>154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99</v>
      </c>
      <c r="BK130" s="144">
        <f t="shared" si="9"/>
        <v>0</v>
      </c>
      <c r="BL130" s="17" t="s">
        <v>269</v>
      </c>
      <c r="BM130" s="143" t="s">
        <v>4028</v>
      </c>
    </row>
    <row r="131" spans="2:65" s="1" customFormat="1" ht="24.15" customHeight="1">
      <c r="B131" s="201"/>
      <c r="C131" s="200" t="s">
        <v>203</v>
      </c>
      <c r="D131" s="200" t="s">
        <v>156</v>
      </c>
      <c r="E131" s="199" t="s">
        <v>3463</v>
      </c>
      <c r="F131" s="195" t="s">
        <v>3462</v>
      </c>
      <c r="G131" s="198" t="s">
        <v>3449</v>
      </c>
      <c r="H131" s="197">
        <v>1</v>
      </c>
      <c r="I131" s="137"/>
      <c r="J131" s="196">
        <f t="shared" si="0"/>
        <v>0</v>
      </c>
      <c r="K131" s="195" t="s">
        <v>1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5.0000000000000001E-3</v>
      </c>
      <c r="R131" s="141">
        <f t="shared" si="2"/>
        <v>5.0000000000000001E-3</v>
      </c>
      <c r="S131" s="141">
        <v>0</v>
      </c>
      <c r="T131" s="142">
        <f t="shared" si="3"/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99</v>
      </c>
      <c r="BK131" s="144">
        <f t="shared" si="9"/>
        <v>0</v>
      </c>
      <c r="BL131" s="17" t="s">
        <v>269</v>
      </c>
      <c r="BM131" s="143" t="s">
        <v>4027</v>
      </c>
    </row>
    <row r="132" spans="2:65" s="1" customFormat="1" ht="16.5" customHeight="1">
      <c r="B132" s="201"/>
      <c r="C132" s="200" t="s">
        <v>209</v>
      </c>
      <c r="D132" s="200" t="s">
        <v>156</v>
      </c>
      <c r="E132" s="199" t="s">
        <v>3460</v>
      </c>
      <c r="F132" s="195" t="s">
        <v>3459</v>
      </c>
      <c r="G132" s="198" t="s">
        <v>3449</v>
      </c>
      <c r="H132" s="197">
        <v>1</v>
      </c>
      <c r="I132" s="137"/>
      <c r="J132" s="196">
        <f t="shared" si="0"/>
        <v>0</v>
      </c>
      <c r="K132" s="195" t="s">
        <v>1</v>
      </c>
      <c r="L132" s="32"/>
      <c r="M132" s="139" t="s">
        <v>1</v>
      </c>
      <c r="N132" s="140" t="s">
        <v>43</v>
      </c>
      <c r="P132" s="141">
        <f t="shared" si="1"/>
        <v>0</v>
      </c>
      <c r="Q132" s="141">
        <v>5.0000000000000001E-3</v>
      </c>
      <c r="R132" s="141">
        <f t="shared" si="2"/>
        <v>5.0000000000000001E-3</v>
      </c>
      <c r="S132" s="141">
        <v>0</v>
      </c>
      <c r="T132" s="142">
        <f t="shared" si="3"/>
        <v>0</v>
      </c>
      <c r="AR132" s="143" t="s">
        <v>269</v>
      </c>
      <c r="AT132" s="143" t="s">
        <v>156</v>
      </c>
      <c r="AU132" s="143" t="s">
        <v>99</v>
      </c>
      <c r="AY132" s="17" t="s">
        <v>154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99</v>
      </c>
      <c r="BK132" s="144">
        <f t="shared" si="9"/>
        <v>0</v>
      </c>
      <c r="BL132" s="17" t="s">
        <v>269</v>
      </c>
      <c r="BM132" s="143" t="s">
        <v>4026</v>
      </c>
    </row>
    <row r="133" spans="2:65" s="1" customFormat="1" ht="16.5" customHeight="1">
      <c r="B133" s="201"/>
      <c r="C133" s="200" t="s">
        <v>215</v>
      </c>
      <c r="D133" s="200" t="s">
        <v>156</v>
      </c>
      <c r="E133" s="199" t="s">
        <v>3457</v>
      </c>
      <c r="F133" s="195" t="s">
        <v>3456</v>
      </c>
      <c r="G133" s="198" t="s">
        <v>3449</v>
      </c>
      <c r="H133" s="197">
        <v>1</v>
      </c>
      <c r="I133" s="137"/>
      <c r="J133" s="196">
        <f t="shared" si="0"/>
        <v>0</v>
      </c>
      <c r="K133" s="195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5.0000000000000001E-3</v>
      </c>
      <c r="R133" s="141">
        <f t="shared" si="2"/>
        <v>5.0000000000000001E-3</v>
      </c>
      <c r="S133" s="141">
        <v>0</v>
      </c>
      <c r="T133" s="142">
        <f t="shared" si="3"/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269</v>
      </c>
      <c r="BM133" s="143" t="s">
        <v>4025</v>
      </c>
    </row>
    <row r="134" spans="2:65" s="1" customFormat="1" ht="16.5" customHeight="1">
      <c r="B134" s="201"/>
      <c r="C134" s="200" t="s">
        <v>222</v>
      </c>
      <c r="D134" s="200" t="s">
        <v>156</v>
      </c>
      <c r="E134" s="199" t="s">
        <v>3454</v>
      </c>
      <c r="F134" s="195" t="s">
        <v>3453</v>
      </c>
      <c r="G134" s="198" t="s">
        <v>3449</v>
      </c>
      <c r="H134" s="197">
        <v>1</v>
      </c>
      <c r="I134" s="137"/>
      <c r="J134" s="196">
        <f t="shared" si="0"/>
        <v>0</v>
      </c>
      <c r="K134" s="195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5.0000000000000001E-3</v>
      </c>
      <c r="R134" s="141">
        <f t="shared" si="2"/>
        <v>5.0000000000000001E-3</v>
      </c>
      <c r="S134" s="141">
        <v>0</v>
      </c>
      <c r="T134" s="142">
        <f t="shared" si="3"/>
        <v>0</v>
      </c>
      <c r="AR134" s="143" t="s">
        <v>269</v>
      </c>
      <c r="AT134" s="143" t="s">
        <v>156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269</v>
      </c>
      <c r="BM134" s="143" t="s">
        <v>4024</v>
      </c>
    </row>
    <row r="135" spans="2:65" s="1" customFormat="1" ht="16.5" customHeight="1">
      <c r="B135" s="201"/>
      <c r="C135" s="200" t="s">
        <v>233</v>
      </c>
      <c r="D135" s="200" t="s">
        <v>156</v>
      </c>
      <c r="E135" s="199" t="s">
        <v>3451</v>
      </c>
      <c r="F135" s="195" t="s">
        <v>3450</v>
      </c>
      <c r="G135" s="198" t="s">
        <v>3449</v>
      </c>
      <c r="H135" s="197">
        <v>1</v>
      </c>
      <c r="I135" s="137"/>
      <c r="J135" s="196">
        <f t="shared" si="0"/>
        <v>0</v>
      </c>
      <c r="K135" s="195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5.0000000000000001E-3</v>
      </c>
      <c r="R135" s="141">
        <f t="shared" si="2"/>
        <v>5.0000000000000001E-3</v>
      </c>
      <c r="S135" s="141">
        <v>0</v>
      </c>
      <c r="T135" s="142">
        <f t="shared" si="3"/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269</v>
      </c>
      <c r="BM135" s="143" t="s">
        <v>4023</v>
      </c>
    </row>
    <row r="136" spans="2:65" s="1" customFormat="1" ht="16.5" customHeight="1">
      <c r="B136" s="201"/>
      <c r="C136" s="200" t="s">
        <v>238</v>
      </c>
      <c r="D136" s="200" t="s">
        <v>156</v>
      </c>
      <c r="E136" s="199" t="s">
        <v>3447</v>
      </c>
      <c r="F136" s="195" t="s">
        <v>3446</v>
      </c>
      <c r="G136" s="198" t="s">
        <v>1006</v>
      </c>
      <c r="H136" s="197">
        <v>10</v>
      </c>
      <c r="I136" s="137"/>
      <c r="J136" s="196">
        <f t="shared" si="0"/>
        <v>0</v>
      </c>
      <c r="K136" s="195" t="s">
        <v>160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1.1199999999999999E-3</v>
      </c>
      <c r="R136" s="141">
        <f t="shared" si="2"/>
        <v>1.1199999999999998E-2</v>
      </c>
      <c r="S136" s="141">
        <v>0</v>
      </c>
      <c r="T136" s="142">
        <f t="shared" si="3"/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269</v>
      </c>
      <c r="BM136" s="143" t="s">
        <v>4022</v>
      </c>
    </row>
    <row r="137" spans="2:65" s="1" customFormat="1" ht="24.15" customHeight="1">
      <c r="B137" s="201"/>
      <c r="C137" s="200" t="s">
        <v>248</v>
      </c>
      <c r="D137" s="200" t="s">
        <v>156</v>
      </c>
      <c r="E137" s="199" t="s">
        <v>3444</v>
      </c>
      <c r="F137" s="195" t="s">
        <v>3443</v>
      </c>
      <c r="G137" s="198" t="s">
        <v>1006</v>
      </c>
      <c r="H137" s="197">
        <v>1</v>
      </c>
      <c r="I137" s="137"/>
      <c r="J137" s="196">
        <f t="shared" si="0"/>
        <v>0</v>
      </c>
      <c r="K137" s="195" t="s">
        <v>160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2.8600000000000001E-3</v>
      </c>
      <c r="R137" s="141">
        <f t="shared" si="2"/>
        <v>2.8600000000000001E-3</v>
      </c>
      <c r="S137" s="141">
        <v>0</v>
      </c>
      <c r="T137" s="142">
        <f t="shared" si="3"/>
        <v>0</v>
      </c>
      <c r="AR137" s="143" t="s">
        <v>269</v>
      </c>
      <c r="AT137" s="143" t="s">
        <v>156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269</v>
      </c>
      <c r="BM137" s="143" t="s">
        <v>4021</v>
      </c>
    </row>
    <row r="138" spans="2:65" s="1" customFormat="1" ht="44.25" customHeight="1">
      <c r="B138" s="201"/>
      <c r="C138" s="200" t="s">
        <v>253</v>
      </c>
      <c r="D138" s="200" t="s">
        <v>156</v>
      </c>
      <c r="E138" s="199" t="s">
        <v>3441</v>
      </c>
      <c r="F138" s="195" t="s">
        <v>3440</v>
      </c>
      <c r="G138" s="198" t="s">
        <v>1006</v>
      </c>
      <c r="H138" s="197">
        <v>1</v>
      </c>
      <c r="I138" s="137"/>
      <c r="J138" s="196">
        <f t="shared" si="0"/>
        <v>0</v>
      </c>
      <c r="K138" s="195" t="s">
        <v>160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1.3270000000000001E-2</v>
      </c>
      <c r="R138" s="141">
        <f t="shared" si="2"/>
        <v>1.3270000000000001E-2</v>
      </c>
      <c r="S138" s="141">
        <v>0</v>
      </c>
      <c r="T138" s="142">
        <f t="shared" si="3"/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269</v>
      </c>
      <c r="BM138" s="143" t="s">
        <v>4020</v>
      </c>
    </row>
    <row r="139" spans="2:65" s="1" customFormat="1" ht="24.15" customHeight="1">
      <c r="B139" s="201"/>
      <c r="C139" s="200" t="s">
        <v>258</v>
      </c>
      <c r="D139" s="200" t="s">
        <v>156</v>
      </c>
      <c r="E139" s="199" t="s">
        <v>3438</v>
      </c>
      <c r="F139" s="195" t="s">
        <v>3437</v>
      </c>
      <c r="G139" s="198" t="s">
        <v>1006</v>
      </c>
      <c r="H139" s="197">
        <v>1</v>
      </c>
      <c r="I139" s="137"/>
      <c r="J139" s="196">
        <f t="shared" si="0"/>
        <v>0</v>
      </c>
      <c r="K139" s="195" t="s">
        <v>160</v>
      </c>
      <c r="L139" s="32"/>
      <c r="M139" s="139" t="s">
        <v>1</v>
      </c>
      <c r="N139" s="140" t="s">
        <v>43</v>
      </c>
      <c r="P139" s="141">
        <f t="shared" si="1"/>
        <v>0</v>
      </c>
      <c r="Q139" s="141">
        <v>1.4499999999999999E-3</v>
      </c>
      <c r="R139" s="141">
        <f t="shared" si="2"/>
        <v>1.4499999999999999E-3</v>
      </c>
      <c r="S139" s="141">
        <v>0</v>
      </c>
      <c r="T139" s="142">
        <f t="shared" si="3"/>
        <v>0</v>
      </c>
      <c r="AR139" s="143" t="s">
        <v>269</v>
      </c>
      <c r="AT139" s="143" t="s">
        <v>156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99</v>
      </c>
      <c r="BK139" s="144">
        <f t="shared" si="9"/>
        <v>0</v>
      </c>
      <c r="BL139" s="17" t="s">
        <v>269</v>
      </c>
      <c r="BM139" s="143" t="s">
        <v>4019</v>
      </c>
    </row>
    <row r="140" spans="2:65" s="1" customFormat="1" ht="33" customHeight="1">
      <c r="B140" s="201"/>
      <c r="C140" s="200" t="s">
        <v>262</v>
      </c>
      <c r="D140" s="200" t="s">
        <v>156</v>
      </c>
      <c r="E140" s="199" t="s">
        <v>3435</v>
      </c>
      <c r="F140" s="195" t="s">
        <v>3434</v>
      </c>
      <c r="G140" s="198" t="s">
        <v>159</v>
      </c>
      <c r="H140" s="197">
        <v>1</v>
      </c>
      <c r="I140" s="137"/>
      <c r="J140" s="196">
        <f t="shared" si="0"/>
        <v>0</v>
      </c>
      <c r="K140" s="195" t="s">
        <v>160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7.6000000000000004E-4</v>
      </c>
      <c r="R140" s="141">
        <f t="shared" si="2"/>
        <v>7.6000000000000004E-4</v>
      </c>
      <c r="S140" s="141">
        <v>0</v>
      </c>
      <c r="T140" s="142">
        <f t="shared" si="3"/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99</v>
      </c>
      <c r="BK140" s="144">
        <f t="shared" si="9"/>
        <v>0</v>
      </c>
      <c r="BL140" s="17" t="s">
        <v>269</v>
      </c>
      <c r="BM140" s="143" t="s">
        <v>4018</v>
      </c>
    </row>
    <row r="141" spans="2:65" s="1" customFormat="1" ht="55.5" customHeight="1">
      <c r="B141" s="201"/>
      <c r="C141" s="200" t="s">
        <v>8</v>
      </c>
      <c r="D141" s="200" t="s">
        <v>156</v>
      </c>
      <c r="E141" s="199" t="s">
        <v>3432</v>
      </c>
      <c r="F141" s="195" t="s">
        <v>3431</v>
      </c>
      <c r="G141" s="198" t="s">
        <v>1006</v>
      </c>
      <c r="H141" s="197">
        <v>1</v>
      </c>
      <c r="I141" s="137"/>
      <c r="J141" s="196">
        <f t="shared" si="0"/>
        <v>0</v>
      </c>
      <c r="K141" s="195" t="s">
        <v>1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3.2799999999999999E-3</v>
      </c>
      <c r="R141" s="141">
        <f t="shared" si="2"/>
        <v>3.2799999999999999E-3</v>
      </c>
      <c r="S141" s="141">
        <v>0</v>
      </c>
      <c r="T141" s="142">
        <f t="shared" si="3"/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99</v>
      </c>
      <c r="BK141" s="144">
        <f t="shared" si="9"/>
        <v>0</v>
      </c>
      <c r="BL141" s="17" t="s">
        <v>269</v>
      </c>
      <c r="BM141" s="143" t="s">
        <v>4017</v>
      </c>
    </row>
    <row r="142" spans="2:65" s="1" customFormat="1" ht="55.5" customHeight="1">
      <c r="B142" s="201"/>
      <c r="C142" s="200" t="s">
        <v>269</v>
      </c>
      <c r="D142" s="200" t="s">
        <v>156</v>
      </c>
      <c r="E142" s="199" t="s">
        <v>3429</v>
      </c>
      <c r="F142" s="195" t="s">
        <v>3428</v>
      </c>
      <c r="G142" s="198" t="s">
        <v>1006</v>
      </c>
      <c r="H142" s="197">
        <v>2</v>
      </c>
      <c r="I142" s="137"/>
      <c r="J142" s="196">
        <f t="shared" si="0"/>
        <v>0</v>
      </c>
      <c r="K142" s="195" t="s">
        <v>160</v>
      </c>
      <c r="L142" s="32"/>
      <c r="M142" s="139" t="s">
        <v>1</v>
      </c>
      <c r="N142" s="140" t="s">
        <v>43</v>
      </c>
      <c r="P142" s="141">
        <f t="shared" si="1"/>
        <v>0</v>
      </c>
      <c r="Q142" s="141">
        <v>3.3899999999999998E-3</v>
      </c>
      <c r="R142" s="141">
        <f t="shared" si="2"/>
        <v>6.7799999999999996E-3</v>
      </c>
      <c r="S142" s="141">
        <v>0</v>
      </c>
      <c r="T142" s="142">
        <f t="shared" si="3"/>
        <v>0</v>
      </c>
      <c r="AR142" s="143" t="s">
        <v>269</v>
      </c>
      <c r="AT142" s="143" t="s">
        <v>156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99</v>
      </c>
      <c r="BK142" s="144">
        <f t="shared" si="9"/>
        <v>0</v>
      </c>
      <c r="BL142" s="17" t="s">
        <v>269</v>
      </c>
      <c r="BM142" s="143" t="s">
        <v>4016</v>
      </c>
    </row>
    <row r="143" spans="2:65" s="1" customFormat="1" ht="55.5" customHeight="1">
      <c r="B143" s="201"/>
      <c r="C143" s="200" t="s">
        <v>276</v>
      </c>
      <c r="D143" s="200" t="s">
        <v>156</v>
      </c>
      <c r="E143" s="199" t="s">
        <v>3426</v>
      </c>
      <c r="F143" s="195" t="s">
        <v>3425</v>
      </c>
      <c r="G143" s="198" t="s">
        <v>1006</v>
      </c>
      <c r="H143" s="197">
        <v>1</v>
      </c>
      <c r="I143" s="137"/>
      <c r="J143" s="196">
        <f t="shared" si="0"/>
        <v>0</v>
      </c>
      <c r="K143" s="195" t="s">
        <v>160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1.354E-2</v>
      </c>
      <c r="R143" s="141">
        <f t="shared" si="2"/>
        <v>1.354E-2</v>
      </c>
      <c r="S143" s="141">
        <v>0</v>
      </c>
      <c r="T143" s="142">
        <f t="shared" si="3"/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99</v>
      </c>
      <c r="BK143" s="144">
        <f t="shared" si="9"/>
        <v>0</v>
      </c>
      <c r="BL143" s="17" t="s">
        <v>269</v>
      </c>
      <c r="BM143" s="143" t="s">
        <v>4015</v>
      </c>
    </row>
    <row r="144" spans="2:65" s="1" customFormat="1" ht="24.15" customHeight="1">
      <c r="B144" s="201"/>
      <c r="C144" s="200" t="s">
        <v>280</v>
      </c>
      <c r="D144" s="200" t="s">
        <v>156</v>
      </c>
      <c r="E144" s="199" t="s">
        <v>3423</v>
      </c>
      <c r="F144" s="195" t="s">
        <v>3422</v>
      </c>
      <c r="G144" s="198" t="s">
        <v>1006</v>
      </c>
      <c r="H144" s="197">
        <v>2</v>
      </c>
      <c r="I144" s="137"/>
      <c r="J144" s="196">
        <f t="shared" si="0"/>
        <v>0</v>
      </c>
      <c r="K144" s="195" t="s">
        <v>160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0.2339</v>
      </c>
      <c r="R144" s="141">
        <f t="shared" si="2"/>
        <v>0.46779999999999999</v>
      </c>
      <c r="S144" s="141">
        <v>0</v>
      </c>
      <c r="T144" s="142">
        <f t="shared" si="3"/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99</v>
      </c>
      <c r="BK144" s="144">
        <f t="shared" si="9"/>
        <v>0</v>
      </c>
      <c r="BL144" s="17" t="s">
        <v>269</v>
      </c>
      <c r="BM144" s="143" t="s">
        <v>4014</v>
      </c>
    </row>
    <row r="145" spans="2:65" s="1" customFormat="1" ht="33" customHeight="1">
      <c r="B145" s="201"/>
      <c r="C145" s="200" t="s">
        <v>282</v>
      </c>
      <c r="D145" s="200" t="s">
        <v>156</v>
      </c>
      <c r="E145" s="199" t="s">
        <v>3420</v>
      </c>
      <c r="F145" s="195" t="s">
        <v>3419</v>
      </c>
      <c r="G145" s="198" t="s">
        <v>1006</v>
      </c>
      <c r="H145" s="197">
        <v>1</v>
      </c>
      <c r="I145" s="137"/>
      <c r="J145" s="196">
        <f t="shared" si="0"/>
        <v>0</v>
      </c>
      <c r="K145" s="195" t="s">
        <v>160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0.14741000000000001</v>
      </c>
      <c r="R145" s="141">
        <f t="shared" si="2"/>
        <v>0.14741000000000001</v>
      </c>
      <c r="S145" s="141">
        <v>0</v>
      </c>
      <c r="T145" s="142">
        <f t="shared" si="3"/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99</v>
      </c>
      <c r="BK145" s="144">
        <f t="shared" si="9"/>
        <v>0</v>
      </c>
      <c r="BL145" s="17" t="s">
        <v>269</v>
      </c>
      <c r="BM145" s="143" t="s">
        <v>4013</v>
      </c>
    </row>
    <row r="146" spans="2:65" s="1" customFormat="1" ht="24.15" customHeight="1">
      <c r="B146" s="201"/>
      <c r="C146" s="200" t="s">
        <v>296</v>
      </c>
      <c r="D146" s="200" t="s">
        <v>156</v>
      </c>
      <c r="E146" s="199" t="s">
        <v>3417</v>
      </c>
      <c r="F146" s="195" t="s">
        <v>3416</v>
      </c>
      <c r="G146" s="198" t="s">
        <v>1006</v>
      </c>
      <c r="H146" s="197">
        <v>1</v>
      </c>
      <c r="I146" s="137"/>
      <c r="J146" s="196">
        <f t="shared" si="0"/>
        <v>0</v>
      </c>
      <c r="K146" s="195" t="s">
        <v>160</v>
      </c>
      <c r="L146" s="32"/>
      <c r="M146" s="139" t="s">
        <v>1</v>
      </c>
      <c r="N146" s="140" t="s">
        <v>43</v>
      </c>
      <c r="P146" s="141">
        <f t="shared" si="1"/>
        <v>0</v>
      </c>
      <c r="Q146" s="141">
        <v>0.16471</v>
      </c>
      <c r="R146" s="141">
        <f t="shared" si="2"/>
        <v>0.16471</v>
      </c>
      <c r="S146" s="141">
        <v>0</v>
      </c>
      <c r="T146" s="142">
        <f t="shared" si="3"/>
        <v>0</v>
      </c>
      <c r="AR146" s="143" t="s">
        <v>269</v>
      </c>
      <c r="AT146" s="143" t="s">
        <v>156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99</v>
      </c>
      <c r="BK146" s="144">
        <f t="shared" si="9"/>
        <v>0</v>
      </c>
      <c r="BL146" s="17" t="s">
        <v>269</v>
      </c>
      <c r="BM146" s="143" t="s">
        <v>4012</v>
      </c>
    </row>
    <row r="147" spans="2:65" s="1" customFormat="1" ht="44.25" customHeight="1">
      <c r="B147" s="201"/>
      <c r="C147" s="200" t="s">
        <v>7</v>
      </c>
      <c r="D147" s="200" t="s">
        <v>156</v>
      </c>
      <c r="E147" s="199" t="s">
        <v>2868</v>
      </c>
      <c r="F147" s="195" t="s">
        <v>2867</v>
      </c>
      <c r="G147" s="198" t="s">
        <v>225</v>
      </c>
      <c r="H147" s="197">
        <v>0.86799999999999999</v>
      </c>
      <c r="I147" s="137"/>
      <c r="J147" s="196">
        <f t="shared" si="0"/>
        <v>0</v>
      </c>
      <c r="K147" s="195" t="s">
        <v>160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99</v>
      </c>
      <c r="BK147" s="144">
        <f t="shared" si="9"/>
        <v>0</v>
      </c>
      <c r="BL147" s="17" t="s">
        <v>269</v>
      </c>
      <c r="BM147" s="143" t="s">
        <v>4011</v>
      </c>
    </row>
    <row r="148" spans="2:65" s="11" customFormat="1" ht="22.95" customHeight="1">
      <c r="B148" s="120"/>
      <c r="D148" s="121" t="s">
        <v>76</v>
      </c>
      <c r="E148" s="130" t="s">
        <v>3413</v>
      </c>
      <c r="F148" s="130" t="s">
        <v>3412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0.40149999999999997</v>
      </c>
      <c r="T148" s="127">
        <f>SUM(T149:T164)</f>
        <v>0</v>
      </c>
      <c r="AR148" s="121" t="s">
        <v>99</v>
      </c>
      <c r="AT148" s="128" t="s">
        <v>76</v>
      </c>
      <c r="AU148" s="128" t="s">
        <v>85</v>
      </c>
      <c r="AY148" s="121" t="s">
        <v>154</v>
      </c>
      <c r="BK148" s="129">
        <f>SUM(BK149:BK164)</f>
        <v>0</v>
      </c>
    </row>
    <row r="149" spans="2:65" s="1" customFormat="1" ht="24.15" customHeight="1">
      <c r="B149" s="201"/>
      <c r="C149" s="200" t="s">
        <v>305</v>
      </c>
      <c r="D149" s="200" t="s">
        <v>156</v>
      </c>
      <c r="E149" s="199" t="s">
        <v>3411</v>
      </c>
      <c r="F149" s="195" t="s">
        <v>3410</v>
      </c>
      <c r="G149" s="198" t="s">
        <v>256</v>
      </c>
      <c r="H149" s="197">
        <v>80</v>
      </c>
      <c r="I149" s="137"/>
      <c r="J149" s="196">
        <f t="shared" ref="J149:J164" si="10">ROUND(I149*H149,2)</f>
        <v>0</v>
      </c>
      <c r="K149" s="195" t="s">
        <v>160</v>
      </c>
      <c r="L149" s="32"/>
      <c r="M149" s="139" t="s">
        <v>1</v>
      </c>
      <c r="N149" s="140" t="s">
        <v>43</v>
      </c>
      <c r="P149" s="141">
        <f t="shared" ref="P149:P164" si="11">O149*H149</f>
        <v>0</v>
      </c>
      <c r="Q149" s="141">
        <v>4.8000000000000001E-4</v>
      </c>
      <c r="R149" s="141">
        <f t="shared" ref="R149:R164" si="12">Q149*H149</f>
        <v>3.8400000000000004E-2</v>
      </c>
      <c r="S149" s="141">
        <v>0</v>
      </c>
      <c r="T149" s="142">
        <f t="shared" ref="T149:T164" si="13">S149*H149</f>
        <v>0</v>
      </c>
      <c r="AR149" s="143" t="s">
        <v>269</v>
      </c>
      <c r="AT149" s="143" t="s">
        <v>156</v>
      </c>
      <c r="AU149" s="143" t="s">
        <v>99</v>
      </c>
      <c r="AY149" s="17" t="s">
        <v>154</v>
      </c>
      <c r="BE149" s="144">
        <f t="shared" ref="BE149:BE164" si="14">IF(N149="základní",J149,0)</f>
        <v>0</v>
      </c>
      <c r="BF149" s="144">
        <f t="shared" ref="BF149:BF164" si="15">IF(N149="snížená",J149,0)</f>
        <v>0</v>
      </c>
      <c r="BG149" s="144">
        <f t="shared" ref="BG149:BG164" si="16">IF(N149="zákl. přenesená",J149,0)</f>
        <v>0</v>
      </c>
      <c r="BH149" s="144">
        <f t="shared" ref="BH149:BH164" si="17">IF(N149="sníž. přenesená",J149,0)</f>
        <v>0</v>
      </c>
      <c r="BI149" s="144">
        <f t="shared" ref="BI149:BI164" si="18">IF(N149="nulová",J149,0)</f>
        <v>0</v>
      </c>
      <c r="BJ149" s="17" t="s">
        <v>99</v>
      </c>
      <c r="BK149" s="144">
        <f t="shared" ref="BK149:BK164" si="19">ROUND(I149*H149,2)</f>
        <v>0</v>
      </c>
      <c r="BL149" s="17" t="s">
        <v>269</v>
      </c>
      <c r="BM149" s="143" t="s">
        <v>3409</v>
      </c>
    </row>
    <row r="150" spans="2:65" s="1" customFormat="1" ht="24.15" customHeight="1">
      <c r="B150" s="201"/>
      <c r="C150" s="200" t="s">
        <v>309</v>
      </c>
      <c r="D150" s="200" t="s">
        <v>156</v>
      </c>
      <c r="E150" s="199" t="s">
        <v>3408</v>
      </c>
      <c r="F150" s="195" t="s">
        <v>3407</v>
      </c>
      <c r="G150" s="198" t="s">
        <v>256</v>
      </c>
      <c r="H150" s="197">
        <v>30</v>
      </c>
      <c r="I150" s="137"/>
      <c r="J150" s="196">
        <f t="shared" si="10"/>
        <v>0</v>
      </c>
      <c r="K150" s="195" t="s">
        <v>160</v>
      </c>
      <c r="L150" s="32"/>
      <c r="M150" s="139" t="s">
        <v>1</v>
      </c>
      <c r="N150" s="140" t="s">
        <v>43</v>
      </c>
      <c r="P150" s="141">
        <f t="shared" si="11"/>
        <v>0</v>
      </c>
      <c r="Q150" s="141">
        <v>7.5000000000000002E-4</v>
      </c>
      <c r="R150" s="141">
        <f t="shared" si="12"/>
        <v>2.2499999999999999E-2</v>
      </c>
      <c r="S150" s="141">
        <v>0</v>
      </c>
      <c r="T150" s="142">
        <f t="shared" si="13"/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99</v>
      </c>
      <c r="BK150" s="144">
        <f t="shared" si="19"/>
        <v>0</v>
      </c>
      <c r="BL150" s="17" t="s">
        <v>269</v>
      </c>
      <c r="BM150" s="143" t="s">
        <v>3406</v>
      </c>
    </row>
    <row r="151" spans="2:65" s="1" customFormat="1" ht="24.15" customHeight="1">
      <c r="B151" s="201"/>
      <c r="C151" s="200" t="s">
        <v>317</v>
      </c>
      <c r="D151" s="200" t="s">
        <v>156</v>
      </c>
      <c r="E151" s="199" t="s">
        <v>3405</v>
      </c>
      <c r="F151" s="195" t="s">
        <v>3404</v>
      </c>
      <c r="G151" s="198" t="s">
        <v>256</v>
      </c>
      <c r="H151" s="197">
        <v>20</v>
      </c>
      <c r="I151" s="137"/>
      <c r="J151" s="196">
        <f t="shared" si="10"/>
        <v>0</v>
      </c>
      <c r="K151" s="195" t="s">
        <v>160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1.2899999999999999E-3</v>
      </c>
      <c r="R151" s="141">
        <f t="shared" si="12"/>
        <v>2.5799999999999997E-2</v>
      </c>
      <c r="S151" s="141">
        <v>0</v>
      </c>
      <c r="T151" s="142">
        <f t="shared" si="13"/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99</v>
      </c>
      <c r="BK151" s="144">
        <f t="shared" si="19"/>
        <v>0</v>
      </c>
      <c r="BL151" s="17" t="s">
        <v>269</v>
      </c>
      <c r="BM151" s="143" t="s">
        <v>3403</v>
      </c>
    </row>
    <row r="152" spans="2:65" s="1" customFormat="1" ht="24.15" customHeight="1">
      <c r="B152" s="201"/>
      <c r="C152" s="200" t="s">
        <v>321</v>
      </c>
      <c r="D152" s="200" t="s">
        <v>156</v>
      </c>
      <c r="E152" s="199" t="s">
        <v>3402</v>
      </c>
      <c r="F152" s="195" t="s">
        <v>3401</v>
      </c>
      <c r="G152" s="198" t="s">
        <v>256</v>
      </c>
      <c r="H152" s="197">
        <v>100</v>
      </c>
      <c r="I152" s="137"/>
      <c r="J152" s="196">
        <f t="shared" si="10"/>
        <v>0</v>
      </c>
      <c r="K152" s="195" t="s">
        <v>160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1.6100000000000001E-3</v>
      </c>
      <c r="R152" s="141">
        <f t="shared" si="12"/>
        <v>0.161</v>
      </c>
      <c r="S152" s="141">
        <v>0</v>
      </c>
      <c r="T152" s="142">
        <f t="shared" si="13"/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99</v>
      </c>
      <c r="BK152" s="144">
        <f t="shared" si="19"/>
        <v>0</v>
      </c>
      <c r="BL152" s="17" t="s">
        <v>269</v>
      </c>
      <c r="BM152" s="143" t="s">
        <v>3400</v>
      </c>
    </row>
    <row r="153" spans="2:65" s="1" customFormat="1" ht="24.15" customHeight="1">
      <c r="B153" s="201"/>
      <c r="C153" s="200" t="s">
        <v>325</v>
      </c>
      <c r="D153" s="200" t="s">
        <v>156</v>
      </c>
      <c r="E153" s="199" t="s">
        <v>3399</v>
      </c>
      <c r="F153" s="195" t="s">
        <v>3398</v>
      </c>
      <c r="G153" s="198" t="s">
        <v>256</v>
      </c>
      <c r="H153" s="197">
        <v>20</v>
      </c>
      <c r="I153" s="137"/>
      <c r="J153" s="196">
        <f t="shared" si="10"/>
        <v>0</v>
      </c>
      <c r="K153" s="195" t="s">
        <v>160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3.3800000000000002E-3</v>
      </c>
      <c r="R153" s="141">
        <f t="shared" si="12"/>
        <v>6.7600000000000007E-2</v>
      </c>
      <c r="S153" s="141">
        <v>0</v>
      </c>
      <c r="T153" s="142">
        <f t="shared" si="13"/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99</v>
      </c>
      <c r="BK153" s="144">
        <f t="shared" si="19"/>
        <v>0</v>
      </c>
      <c r="BL153" s="17" t="s">
        <v>269</v>
      </c>
      <c r="BM153" s="143" t="s">
        <v>3397</v>
      </c>
    </row>
    <row r="154" spans="2:65" s="1" customFormat="1" ht="24.15" customHeight="1">
      <c r="B154" s="201"/>
      <c r="C154" s="200" t="s">
        <v>329</v>
      </c>
      <c r="D154" s="200" t="s">
        <v>156</v>
      </c>
      <c r="E154" s="199" t="s">
        <v>3396</v>
      </c>
      <c r="F154" s="195" t="s">
        <v>3395</v>
      </c>
      <c r="G154" s="198" t="s">
        <v>159</v>
      </c>
      <c r="H154" s="197">
        <v>14</v>
      </c>
      <c r="I154" s="137"/>
      <c r="J154" s="196">
        <f t="shared" si="10"/>
        <v>0</v>
      </c>
      <c r="K154" s="195" t="s">
        <v>160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1.0000000000000001E-5</v>
      </c>
      <c r="R154" s="141">
        <f t="shared" si="12"/>
        <v>1.4000000000000001E-4</v>
      </c>
      <c r="S154" s="141">
        <v>0</v>
      </c>
      <c r="T154" s="142">
        <f t="shared" si="13"/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99</v>
      </c>
      <c r="BK154" s="144">
        <f t="shared" si="19"/>
        <v>0</v>
      </c>
      <c r="BL154" s="17" t="s">
        <v>269</v>
      </c>
      <c r="BM154" s="143" t="s">
        <v>3394</v>
      </c>
    </row>
    <row r="155" spans="2:65" s="1" customFormat="1" ht="24.15" customHeight="1">
      <c r="B155" s="201"/>
      <c r="C155" s="200" t="s">
        <v>334</v>
      </c>
      <c r="D155" s="200" t="s">
        <v>156</v>
      </c>
      <c r="E155" s="199" t="s">
        <v>3393</v>
      </c>
      <c r="F155" s="195" t="s">
        <v>3392</v>
      </c>
      <c r="G155" s="198" t="s">
        <v>159</v>
      </c>
      <c r="H155" s="197">
        <v>18</v>
      </c>
      <c r="I155" s="137"/>
      <c r="J155" s="196">
        <f t="shared" si="10"/>
        <v>0</v>
      </c>
      <c r="K155" s="195" t="s">
        <v>160</v>
      </c>
      <c r="L155" s="32"/>
      <c r="M155" s="139" t="s">
        <v>1</v>
      </c>
      <c r="N155" s="140" t="s">
        <v>43</v>
      </c>
      <c r="P155" s="141">
        <f t="shared" si="11"/>
        <v>0</v>
      </c>
      <c r="Q155" s="141">
        <v>3.0000000000000001E-5</v>
      </c>
      <c r="R155" s="141">
        <f t="shared" si="12"/>
        <v>5.4000000000000001E-4</v>
      </c>
      <c r="S155" s="141">
        <v>0</v>
      </c>
      <c r="T155" s="142">
        <f t="shared" si="13"/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99</v>
      </c>
      <c r="BK155" s="144">
        <f t="shared" si="19"/>
        <v>0</v>
      </c>
      <c r="BL155" s="17" t="s">
        <v>269</v>
      </c>
      <c r="BM155" s="143" t="s">
        <v>3391</v>
      </c>
    </row>
    <row r="156" spans="2:65" s="1" customFormat="1" ht="24.15" customHeight="1">
      <c r="B156" s="201"/>
      <c r="C156" s="200" t="s">
        <v>341</v>
      </c>
      <c r="D156" s="200" t="s">
        <v>156</v>
      </c>
      <c r="E156" s="199" t="s">
        <v>3390</v>
      </c>
      <c r="F156" s="195" t="s">
        <v>3389</v>
      </c>
      <c r="G156" s="198" t="s">
        <v>159</v>
      </c>
      <c r="H156" s="197">
        <v>4</v>
      </c>
      <c r="I156" s="137"/>
      <c r="J156" s="196">
        <f t="shared" si="10"/>
        <v>0</v>
      </c>
      <c r="K156" s="195" t="s">
        <v>160</v>
      </c>
      <c r="L156" s="32"/>
      <c r="M156" s="139" t="s">
        <v>1</v>
      </c>
      <c r="N156" s="140" t="s">
        <v>43</v>
      </c>
      <c r="P156" s="141">
        <f t="shared" si="11"/>
        <v>0</v>
      </c>
      <c r="Q156" s="141">
        <v>6.0000000000000002E-5</v>
      </c>
      <c r="R156" s="141">
        <f t="shared" si="12"/>
        <v>2.4000000000000001E-4</v>
      </c>
      <c r="S156" s="141">
        <v>0</v>
      </c>
      <c r="T156" s="142">
        <f t="shared" si="13"/>
        <v>0</v>
      </c>
      <c r="AR156" s="143" t="s">
        <v>269</v>
      </c>
      <c r="AT156" s="143" t="s">
        <v>156</v>
      </c>
      <c r="AU156" s="143" t="s">
        <v>99</v>
      </c>
      <c r="AY156" s="17" t="s">
        <v>154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99</v>
      </c>
      <c r="BK156" s="144">
        <f t="shared" si="19"/>
        <v>0</v>
      </c>
      <c r="BL156" s="17" t="s">
        <v>269</v>
      </c>
      <c r="BM156" s="143" t="s">
        <v>4010</v>
      </c>
    </row>
    <row r="157" spans="2:65" s="1" customFormat="1" ht="24.15" customHeight="1">
      <c r="B157" s="201"/>
      <c r="C157" s="200" t="s">
        <v>347</v>
      </c>
      <c r="D157" s="200" t="s">
        <v>156</v>
      </c>
      <c r="E157" s="199" t="s">
        <v>3384</v>
      </c>
      <c r="F157" s="195" t="s">
        <v>3383</v>
      </c>
      <c r="G157" s="198" t="s">
        <v>256</v>
      </c>
      <c r="H157" s="197">
        <v>270</v>
      </c>
      <c r="I157" s="137"/>
      <c r="J157" s="196">
        <f t="shared" si="10"/>
        <v>0</v>
      </c>
      <c r="K157" s="195" t="s">
        <v>160</v>
      </c>
      <c r="L157" s="32"/>
      <c r="M157" s="139" t="s">
        <v>1</v>
      </c>
      <c r="N157" s="140" t="s">
        <v>43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269</v>
      </c>
      <c r="AT157" s="143" t="s">
        <v>156</v>
      </c>
      <c r="AU157" s="143" t="s">
        <v>99</v>
      </c>
      <c r="AY157" s="17" t="s">
        <v>154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99</v>
      </c>
      <c r="BK157" s="144">
        <f t="shared" si="19"/>
        <v>0</v>
      </c>
      <c r="BL157" s="17" t="s">
        <v>269</v>
      </c>
      <c r="BM157" s="143" t="s">
        <v>3382</v>
      </c>
    </row>
    <row r="158" spans="2:65" s="1" customFormat="1" ht="24.15" customHeight="1">
      <c r="B158" s="201"/>
      <c r="C158" s="200" t="s">
        <v>351</v>
      </c>
      <c r="D158" s="200" t="s">
        <v>156</v>
      </c>
      <c r="E158" s="199" t="s">
        <v>3381</v>
      </c>
      <c r="F158" s="195" t="s">
        <v>3380</v>
      </c>
      <c r="G158" s="198" t="s">
        <v>256</v>
      </c>
      <c r="H158" s="197">
        <v>40</v>
      </c>
      <c r="I158" s="137"/>
      <c r="J158" s="196">
        <f t="shared" si="10"/>
        <v>0</v>
      </c>
      <c r="K158" s="195" t="s">
        <v>160</v>
      </c>
      <c r="L158" s="32"/>
      <c r="M158" s="139" t="s">
        <v>1</v>
      </c>
      <c r="N158" s="140" t="s">
        <v>43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269</v>
      </c>
      <c r="AT158" s="143" t="s">
        <v>156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99</v>
      </c>
      <c r="BK158" s="144">
        <f t="shared" si="19"/>
        <v>0</v>
      </c>
      <c r="BL158" s="17" t="s">
        <v>269</v>
      </c>
      <c r="BM158" s="143" t="s">
        <v>3379</v>
      </c>
    </row>
    <row r="159" spans="2:65" s="1" customFormat="1" ht="24.15" customHeight="1">
      <c r="B159" s="201"/>
      <c r="C159" s="200" t="s">
        <v>355</v>
      </c>
      <c r="D159" s="200" t="s">
        <v>156</v>
      </c>
      <c r="E159" s="199" t="s">
        <v>3387</v>
      </c>
      <c r="F159" s="195" t="s">
        <v>3386</v>
      </c>
      <c r="G159" s="198" t="s">
        <v>159</v>
      </c>
      <c r="H159" s="197">
        <v>4</v>
      </c>
      <c r="I159" s="137"/>
      <c r="J159" s="196">
        <f t="shared" si="10"/>
        <v>0</v>
      </c>
      <c r="K159" s="195" t="s">
        <v>160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3.6999999999999999E-4</v>
      </c>
      <c r="R159" s="141">
        <f t="shared" si="12"/>
        <v>1.48E-3</v>
      </c>
      <c r="S159" s="141">
        <v>0</v>
      </c>
      <c r="T159" s="142">
        <f t="shared" si="13"/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99</v>
      </c>
      <c r="BK159" s="144">
        <f t="shared" si="19"/>
        <v>0</v>
      </c>
      <c r="BL159" s="17" t="s">
        <v>269</v>
      </c>
      <c r="BM159" s="143" t="s">
        <v>4009</v>
      </c>
    </row>
    <row r="160" spans="2:65" s="1" customFormat="1" ht="55.5" customHeight="1">
      <c r="B160" s="201"/>
      <c r="C160" s="200" t="s">
        <v>359</v>
      </c>
      <c r="D160" s="200" t="s">
        <v>156</v>
      </c>
      <c r="E160" s="199" t="s">
        <v>3378</v>
      </c>
      <c r="F160" s="195" t="s">
        <v>3377</v>
      </c>
      <c r="G160" s="198" t="s">
        <v>256</v>
      </c>
      <c r="H160" s="197">
        <v>110</v>
      </c>
      <c r="I160" s="137"/>
      <c r="J160" s="196">
        <f t="shared" si="10"/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1.2E-4</v>
      </c>
      <c r="R160" s="141">
        <f t="shared" si="12"/>
        <v>1.32E-2</v>
      </c>
      <c r="S160" s="141">
        <v>0</v>
      </c>
      <c r="T160" s="142">
        <f t="shared" si="13"/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99</v>
      </c>
      <c r="BK160" s="144">
        <f t="shared" si="19"/>
        <v>0</v>
      </c>
      <c r="BL160" s="17" t="s">
        <v>269</v>
      </c>
      <c r="BM160" s="143" t="s">
        <v>3376</v>
      </c>
    </row>
    <row r="161" spans="2:65" s="1" customFormat="1" ht="55.5" customHeight="1">
      <c r="B161" s="201"/>
      <c r="C161" s="200" t="s">
        <v>363</v>
      </c>
      <c r="D161" s="200" t="s">
        <v>156</v>
      </c>
      <c r="E161" s="199" t="s">
        <v>3375</v>
      </c>
      <c r="F161" s="195" t="s">
        <v>3374</v>
      </c>
      <c r="G161" s="198" t="s">
        <v>256</v>
      </c>
      <c r="H161" s="197">
        <v>80</v>
      </c>
      <c r="I161" s="137"/>
      <c r="J161" s="196">
        <f t="shared" si="1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2.4000000000000001E-4</v>
      </c>
      <c r="R161" s="141">
        <f t="shared" si="12"/>
        <v>1.9200000000000002E-2</v>
      </c>
      <c r="S161" s="141">
        <v>0</v>
      </c>
      <c r="T161" s="142">
        <f t="shared" si="13"/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99</v>
      </c>
      <c r="BK161" s="144">
        <f t="shared" si="19"/>
        <v>0</v>
      </c>
      <c r="BL161" s="17" t="s">
        <v>269</v>
      </c>
      <c r="BM161" s="143" t="s">
        <v>3373</v>
      </c>
    </row>
    <row r="162" spans="2:65" s="1" customFormat="1" ht="24.15" customHeight="1">
      <c r="B162" s="201"/>
      <c r="C162" s="207" t="s">
        <v>367</v>
      </c>
      <c r="D162" s="207" t="s">
        <v>270</v>
      </c>
      <c r="E162" s="206" t="s">
        <v>3372</v>
      </c>
      <c r="F162" s="202" t="s">
        <v>3371</v>
      </c>
      <c r="G162" s="205" t="s">
        <v>256</v>
      </c>
      <c r="H162" s="204">
        <v>50</v>
      </c>
      <c r="I162" s="165"/>
      <c r="J162" s="203">
        <f t="shared" si="10"/>
        <v>0</v>
      </c>
      <c r="K162" s="202" t="s">
        <v>160</v>
      </c>
      <c r="L162" s="167"/>
      <c r="M162" s="168" t="s">
        <v>1</v>
      </c>
      <c r="N162" s="169" t="s">
        <v>43</v>
      </c>
      <c r="P162" s="141">
        <f t="shared" si="11"/>
        <v>0</v>
      </c>
      <c r="Q162" s="141">
        <v>9.2000000000000003E-4</v>
      </c>
      <c r="R162" s="141">
        <f t="shared" si="12"/>
        <v>4.5999999999999999E-2</v>
      </c>
      <c r="S162" s="141">
        <v>0</v>
      </c>
      <c r="T162" s="142">
        <f t="shared" si="13"/>
        <v>0</v>
      </c>
      <c r="AR162" s="143" t="s">
        <v>355</v>
      </c>
      <c r="AT162" s="143" t="s">
        <v>270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99</v>
      </c>
      <c r="BK162" s="144">
        <f t="shared" si="19"/>
        <v>0</v>
      </c>
      <c r="BL162" s="17" t="s">
        <v>269</v>
      </c>
      <c r="BM162" s="143" t="s">
        <v>4008</v>
      </c>
    </row>
    <row r="163" spans="2:65" s="1" customFormat="1" ht="55.5" customHeight="1">
      <c r="B163" s="201"/>
      <c r="C163" s="200" t="s">
        <v>371</v>
      </c>
      <c r="D163" s="200" t="s">
        <v>156</v>
      </c>
      <c r="E163" s="199" t="s">
        <v>3369</v>
      </c>
      <c r="F163" s="195" t="s">
        <v>3368</v>
      </c>
      <c r="G163" s="198" t="s">
        <v>256</v>
      </c>
      <c r="H163" s="197">
        <v>20</v>
      </c>
      <c r="I163" s="137"/>
      <c r="J163" s="196">
        <f t="shared" si="10"/>
        <v>0</v>
      </c>
      <c r="K163" s="195" t="s">
        <v>160</v>
      </c>
      <c r="L163" s="32"/>
      <c r="M163" s="139" t="s">
        <v>1</v>
      </c>
      <c r="N163" s="140" t="s">
        <v>43</v>
      </c>
      <c r="P163" s="141">
        <f t="shared" si="11"/>
        <v>0</v>
      </c>
      <c r="Q163" s="141">
        <v>2.7E-4</v>
      </c>
      <c r="R163" s="141">
        <f t="shared" si="12"/>
        <v>5.4000000000000003E-3</v>
      </c>
      <c r="S163" s="141">
        <v>0</v>
      </c>
      <c r="T163" s="142">
        <f t="shared" si="13"/>
        <v>0</v>
      </c>
      <c r="AR163" s="143" t="s">
        <v>269</v>
      </c>
      <c r="AT163" s="143" t="s">
        <v>156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99</v>
      </c>
      <c r="BK163" s="144">
        <f t="shared" si="19"/>
        <v>0</v>
      </c>
      <c r="BL163" s="17" t="s">
        <v>269</v>
      </c>
      <c r="BM163" s="143" t="s">
        <v>3367</v>
      </c>
    </row>
    <row r="164" spans="2:65" s="1" customFormat="1" ht="44.25" customHeight="1">
      <c r="B164" s="201"/>
      <c r="C164" s="200" t="s">
        <v>375</v>
      </c>
      <c r="D164" s="200" t="s">
        <v>156</v>
      </c>
      <c r="E164" s="199" t="s">
        <v>3366</v>
      </c>
      <c r="F164" s="195" t="s">
        <v>3365</v>
      </c>
      <c r="G164" s="198" t="s">
        <v>225</v>
      </c>
      <c r="H164" s="197">
        <v>0.40200000000000002</v>
      </c>
      <c r="I164" s="137"/>
      <c r="J164" s="196">
        <f t="shared" si="1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99</v>
      </c>
      <c r="BK164" s="144">
        <f t="shared" si="19"/>
        <v>0</v>
      </c>
      <c r="BL164" s="17" t="s">
        <v>269</v>
      </c>
      <c r="BM164" s="143" t="s">
        <v>3364</v>
      </c>
    </row>
    <row r="165" spans="2:65" s="11" customFormat="1" ht="22.95" customHeight="1">
      <c r="B165" s="120"/>
      <c r="D165" s="121" t="s">
        <v>76</v>
      </c>
      <c r="E165" s="130" t="s">
        <v>2865</v>
      </c>
      <c r="F165" s="130" t="s">
        <v>2864</v>
      </c>
      <c r="I165" s="123"/>
      <c r="J165" s="131">
        <f>BK165</f>
        <v>0</v>
      </c>
      <c r="L165" s="120"/>
      <c r="M165" s="125"/>
      <c r="P165" s="126">
        <f>SUM(P166:P187)</f>
        <v>0</v>
      </c>
      <c r="R165" s="126">
        <f>SUM(R166:R187)</f>
        <v>5.4909999999999994E-2</v>
      </c>
      <c r="T165" s="127">
        <f>SUM(T166:T187)</f>
        <v>0</v>
      </c>
      <c r="AR165" s="121" t="s">
        <v>99</v>
      </c>
      <c r="AT165" s="128" t="s">
        <v>76</v>
      </c>
      <c r="AU165" s="128" t="s">
        <v>85</v>
      </c>
      <c r="AY165" s="121" t="s">
        <v>154</v>
      </c>
      <c r="BK165" s="129">
        <f>SUM(BK166:BK187)</f>
        <v>0</v>
      </c>
    </row>
    <row r="166" spans="2:65" s="1" customFormat="1" ht="24.15" customHeight="1">
      <c r="B166" s="201"/>
      <c r="C166" s="200" t="s">
        <v>379</v>
      </c>
      <c r="D166" s="200" t="s">
        <v>156</v>
      </c>
      <c r="E166" s="199" t="s">
        <v>3363</v>
      </c>
      <c r="F166" s="195" t="s">
        <v>3362</v>
      </c>
      <c r="G166" s="198" t="s">
        <v>159</v>
      </c>
      <c r="H166" s="197">
        <v>6</v>
      </c>
      <c r="I166" s="137"/>
      <c r="J166" s="196">
        <f t="shared" ref="J166:J187" si="20">ROUND(I166*H166,2)</f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ref="P166:P187" si="21">O166*H166</f>
        <v>0</v>
      </c>
      <c r="Q166" s="141">
        <v>2.5000000000000001E-4</v>
      </c>
      <c r="R166" s="141">
        <f t="shared" ref="R166:R187" si="22">Q166*H166</f>
        <v>1.5E-3</v>
      </c>
      <c r="S166" s="141">
        <v>0</v>
      </c>
      <c r="T166" s="142">
        <f t="shared" ref="T166:T187" si="23">S166*H166</f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 t="shared" ref="BE166:BE187" si="24">IF(N166="základní",J166,0)</f>
        <v>0</v>
      </c>
      <c r="BF166" s="144">
        <f t="shared" ref="BF166:BF187" si="25">IF(N166="snížená",J166,0)</f>
        <v>0</v>
      </c>
      <c r="BG166" s="144">
        <f t="shared" ref="BG166:BG187" si="26">IF(N166="zákl. přenesená",J166,0)</f>
        <v>0</v>
      </c>
      <c r="BH166" s="144">
        <f t="shared" ref="BH166:BH187" si="27">IF(N166="sníž. přenesená",J166,0)</f>
        <v>0</v>
      </c>
      <c r="BI166" s="144">
        <f t="shared" ref="BI166:BI187" si="28">IF(N166="nulová",J166,0)</f>
        <v>0</v>
      </c>
      <c r="BJ166" s="17" t="s">
        <v>99</v>
      </c>
      <c r="BK166" s="144">
        <f t="shared" ref="BK166:BK187" si="29">ROUND(I166*H166,2)</f>
        <v>0</v>
      </c>
      <c r="BL166" s="17" t="s">
        <v>269</v>
      </c>
      <c r="BM166" s="143" t="s">
        <v>3361</v>
      </c>
    </row>
    <row r="167" spans="2:65" s="1" customFormat="1" ht="33" customHeight="1">
      <c r="B167" s="201"/>
      <c r="C167" s="200" t="s">
        <v>383</v>
      </c>
      <c r="D167" s="200" t="s">
        <v>156</v>
      </c>
      <c r="E167" s="199" t="s">
        <v>3360</v>
      </c>
      <c r="F167" s="195" t="s">
        <v>3359</v>
      </c>
      <c r="G167" s="198" t="s">
        <v>159</v>
      </c>
      <c r="H167" s="197">
        <v>7</v>
      </c>
      <c r="I167" s="137"/>
      <c r="J167" s="196">
        <f t="shared" si="20"/>
        <v>0</v>
      </c>
      <c r="K167" s="195" t="s">
        <v>160</v>
      </c>
      <c r="L167" s="32"/>
      <c r="M167" s="139" t="s">
        <v>1</v>
      </c>
      <c r="N167" s="140" t="s">
        <v>43</v>
      </c>
      <c r="P167" s="141">
        <f t="shared" si="21"/>
        <v>0</v>
      </c>
      <c r="Q167" s="141">
        <v>2.7999999999999998E-4</v>
      </c>
      <c r="R167" s="141">
        <f t="shared" si="22"/>
        <v>1.9599999999999999E-3</v>
      </c>
      <c r="S167" s="141">
        <v>0</v>
      </c>
      <c r="T167" s="142">
        <f t="shared" si="23"/>
        <v>0</v>
      </c>
      <c r="AR167" s="143" t="s">
        <v>269</v>
      </c>
      <c r="AT167" s="143" t="s">
        <v>156</v>
      </c>
      <c r="AU167" s="143" t="s">
        <v>99</v>
      </c>
      <c r="AY167" s="17" t="s">
        <v>154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99</v>
      </c>
      <c r="BK167" s="144">
        <f t="shared" si="29"/>
        <v>0</v>
      </c>
      <c r="BL167" s="17" t="s">
        <v>269</v>
      </c>
      <c r="BM167" s="143" t="s">
        <v>3358</v>
      </c>
    </row>
    <row r="168" spans="2:65" s="1" customFormat="1" ht="37.950000000000003" customHeight="1">
      <c r="B168" s="201"/>
      <c r="C168" s="200" t="s">
        <v>387</v>
      </c>
      <c r="D168" s="200" t="s">
        <v>156</v>
      </c>
      <c r="E168" s="199" t="s">
        <v>3357</v>
      </c>
      <c r="F168" s="195" t="s">
        <v>3356</v>
      </c>
      <c r="G168" s="198" t="s">
        <v>159</v>
      </c>
      <c r="H168" s="197">
        <v>7</v>
      </c>
      <c r="I168" s="137"/>
      <c r="J168" s="196">
        <f t="shared" si="20"/>
        <v>0</v>
      </c>
      <c r="K168" s="195" t="s">
        <v>160</v>
      </c>
      <c r="L168" s="32"/>
      <c r="M168" s="139" t="s">
        <v>1</v>
      </c>
      <c r="N168" s="140" t="s">
        <v>43</v>
      </c>
      <c r="P168" s="141">
        <f t="shared" si="21"/>
        <v>0</v>
      </c>
      <c r="Q168" s="141">
        <v>1.3999999999999999E-4</v>
      </c>
      <c r="R168" s="141">
        <f t="shared" si="22"/>
        <v>9.7999999999999997E-4</v>
      </c>
      <c r="S168" s="141">
        <v>0</v>
      </c>
      <c r="T168" s="142">
        <f t="shared" si="23"/>
        <v>0</v>
      </c>
      <c r="AR168" s="143" t="s">
        <v>269</v>
      </c>
      <c r="AT168" s="143" t="s">
        <v>156</v>
      </c>
      <c r="AU168" s="143" t="s">
        <v>99</v>
      </c>
      <c r="AY168" s="17" t="s">
        <v>154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99</v>
      </c>
      <c r="BK168" s="144">
        <f t="shared" si="29"/>
        <v>0</v>
      </c>
      <c r="BL168" s="17" t="s">
        <v>269</v>
      </c>
      <c r="BM168" s="143" t="s">
        <v>3355</v>
      </c>
    </row>
    <row r="169" spans="2:65" s="1" customFormat="1" ht="21.75" customHeight="1">
      <c r="B169" s="201"/>
      <c r="C169" s="200" t="s">
        <v>392</v>
      </c>
      <c r="D169" s="200" t="s">
        <v>156</v>
      </c>
      <c r="E169" s="199" t="s">
        <v>3354</v>
      </c>
      <c r="F169" s="195" t="s">
        <v>3353</v>
      </c>
      <c r="G169" s="198" t="s">
        <v>159</v>
      </c>
      <c r="H169" s="197">
        <v>1</v>
      </c>
      <c r="I169" s="137"/>
      <c r="J169" s="196">
        <f t="shared" si="20"/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si="21"/>
        <v>0</v>
      </c>
      <c r="Q169" s="141">
        <v>5.2999999999999998E-4</v>
      </c>
      <c r="R169" s="141">
        <f t="shared" si="22"/>
        <v>5.2999999999999998E-4</v>
      </c>
      <c r="S169" s="141">
        <v>0</v>
      </c>
      <c r="T169" s="142">
        <f t="shared" si="23"/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99</v>
      </c>
      <c r="BK169" s="144">
        <f t="shared" si="29"/>
        <v>0</v>
      </c>
      <c r="BL169" s="17" t="s">
        <v>269</v>
      </c>
      <c r="BM169" s="143" t="s">
        <v>4007</v>
      </c>
    </row>
    <row r="170" spans="2:65" s="1" customFormat="1" ht="21.75" customHeight="1">
      <c r="B170" s="201"/>
      <c r="C170" s="200" t="s">
        <v>398</v>
      </c>
      <c r="D170" s="200" t="s">
        <v>156</v>
      </c>
      <c r="E170" s="199" t="s">
        <v>3351</v>
      </c>
      <c r="F170" s="195" t="s">
        <v>3350</v>
      </c>
      <c r="G170" s="198" t="s">
        <v>159</v>
      </c>
      <c r="H170" s="197">
        <v>2</v>
      </c>
      <c r="I170" s="137"/>
      <c r="J170" s="196">
        <f t="shared" si="2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21"/>
        <v>0</v>
      </c>
      <c r="Q170" s="141">
        <v>8.4000000000000003E-4</v>
      </c>
      <c r="R170" s="141">
        <f t="shared" si="22"/>
        <v>1.6800000000000001E-3</v>
      </c>
      <c r="S170" s="141">
        <v>0</v>
      </c>
      <c r="T170" s="142">
        <f t="shared" si="23"/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99</v>
      </c>
      <c r="BK170" s="144">
        <f t="shared" si="29"/>
        <v>0</v>
      </c>
      <c r="BL170" s="17" t="s">
        <v>269</v>
      </c>
      <c r="BM170" s="143" t="s">
        <v>4006</v>
      </c>
    </row>
    <row r="171" spans="2:65" s="1" customFormat="1" ht="21.75" customHeight="1">
      <c r="B171" s="201"/>
      <c r="C171" s="200" t="s">
        <v>403</v>
      </c>
      <c r="D171" s="200" t="s">
        <v>156</v>
      </c>
      <c r="E171" s="199" t="s">
        <v>3348</v>
      </c>
      <c r="F171" s="195" t="s">
        <v>3347</v>
      </c>
      <c r="G171" s="198" t="s">
        <v>159</v>
      </c>
      <c r="H171" s="197">
        <v>1</v>
      </c>
      <c r="I171" s="137"/>
      <c r="J171" s="196">
        <f t="shared" si="20"/>
        <v>0</v>
      </c>
      <c r="K171" s="195" t="s">
        <v>160</v>
      </c>
      <c r="L171" s="32"/>
      <c r="M171" s="139" t="s">
        <v>1</v>
      </c>
      <c r="N171" s="140" t="s">
        <v>43</v>
      </c>
      <c r="P171" s="141">
        <f t="shared" si="21"/>
        <v>0</v>
      </c>
      <c r="Q171" s="141">
        <v>7.7999999999999999E-4</v>
      </c>
      <c r="R171" s="141">
        <f t="shared" si="22"/>
        <v>7.7999999999999999E-4</v>
      </c>
      <c r="S171" s="141">
        <v>0</v>
      </c>
      <c r="T171" s="142">
        <f t="shared" si="23"/>
        <v>0</v>
      </c>
      <c r="AR171" s="143" t="s">
        <v>269</v>
      </c>
      <c r="AT171" s="143" t="s">
        <v>156</v>
      </c>
      <c r="AU171" s="143" t="s">
        <v>99</v>
      </c>
      <c r="AY171" s="17" t="s">
        <v>154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99</v>
      </c>
      <c r="BK171" s="144">
        <f t="shared" si="29"/>
        <v>0</v>
      </c>
      <c r="BL171" s="17" t="s">
        <v>269</v>
      </c>
      <c r="BM171" s="143" t="s">
        <v>3346</v>
      </c>
    </row>
    <row r="172" spans="2:65" s="1" customFormat="1" ht="24.15" customHeight="1">
      <c r="B172" s="201"/>
      <c r="C172" s="200" t="s">
        <v>407</v>
      </c>
      <c r="D172" s="200" t="s">
        <v>156</v>
      </c>
      <c r="E172" s="199" t="s">
        <v>4005</v>
      </c>
      <c r="F172" s="195" t="s">
        <v>4004</v>
      </c>
      <c r="G172" s="198" t="s">
        <v>159</v>
      </c>
      <c r="H172" s="197">
        <v>3</v>
      </c>
      <c r="I172" s="137"/>
      <c r="J172" s="196">
        <f t="shared" si="20"/>
        <v>0</v>
      </c>
      <c r="K172" s="195" t="s">
        <v>160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2.5000000000000001E-4</v>
      </c>
      <c r="R172" s="141">
        <f t="shared" si="22"/>
        <v>7.5000000000000002E-4</v>
      </c>
      <c r="S172" s="141">
        <v>0</v>
      </c>
      <c r="T172" s="142">
        <f t="shared" si="23"/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99</v>
      </c>
      <c r="BK172" s="144">
        <f t="shared" si="29"/>
        <v>0</v>
      </c>
      <c r="BL172" s="17" t="s">
        <v>269</v>
      </c>
      <c r="BM172" s="143" t="s">
        <v>4003</v>
      </c>
    </row>
    <row r="173" spans="2:65" s="1" customFormat="1" ht="21.75" customHeight="1">
      <c r="B173" s="201"/>
      <c r="C173" s="200" t="s">
        <v>411</v>
      </c>
      <c r="D173" s="200" t="s">
        <v>156</v>
      </c>
      <c r="E173" s="199" t="s">
        <v>2857</v>
      </c>
      <c r="F173" s="195" t="s">
        <v>2856</v>
      </c>
      <c r="G173" s="198" t="s">
        <v>159</v>
      </c>
      <c r="H173" s="197">
        <v>1</v>
      </c>
      <c r="I173" s="137"/>
      <c r="J173" s="196">
        <f t="shared" si="20"/>
        <v>0</v>
      </c>
      <c r="K173" s="195" t="s">
        <v>160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4.4000000000000002E-4</v>
      </c>
      <c r="R173" s="141">
        <f t="shared" si="22"/>
        <v>4.4000000000000002E-4</v>
      </c>
      <c r="S173" s="141">
        <v>0</v>
      </c>
      <c r="T173" s="142">
        <f t="shared" si="23"/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99</v>
      </c>
      <c r="BK173" s="144">
        <f t="shared" si="29"/>
        <v>0</v>
      </c>
      <c r="BL173" s="17" t="s">
        <v>269</v>
      </c>
      <c r="BM173" s="143" t="s">
        <v>3345</v>
      </c>
    </row>
    <row r="174" spans="2:65" s="1" customFormat="1" ht="21.75" customHeight="1">
      <c r="B174" s="201"/>
      <c r="C174" s="200" t="s">
        <v>415</v>
      </c>
      <c r="D174" s="200" t="s">
        <v>156</v>
      </c>
      <c r="E174" s="199" t="s">
        <v>3344</v>
      </c>
      <c r="F174" s="195" t="s">
        <v>3343</v>
      </c>
      <c r="G174" s="198" t="s">
        <v>159</v>
      </c>
      <c r="H174" s="197">
        <v>12</v>
      </c>
      <c r="I174" s="137"/>
      <c r="J174" s="196">
        <f t="shared" si="20"/>
        <v>0</v>
      </c>
      <c r="K174" s="195" t="s">
        <v>160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7.5000000000000002E-4</v>
      </c>
      <c r="R174" s="141">
        <f t="shared" si="22"/>
        <v>9.0000000000000011E-3</v>
      </c>
      <c r="S174" s="141">
        <v>0</v>
      </c>
      <c r="T174" s="142">
        <f t="shared" si="23"/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99</v>
      </c>
      <c r="BK174" s="144">
        <f t="shared" si="29"/>
        <v>0</v>
      </c>
      <c r="BL174" s="17" t="s">
        <v>269</v>
      </c>
      <c r="BM174" s="143" t="s">
        <v>3342</v>
      </c>
    </row>
    <row r="175" spans="2:65" s="1" customFormat="1" ht="33" customHeight="1">
      <c r="B175" s="201"/>
      <c r="C175" s="200" t="s">
        <v>419</v>
      </c>
      <c r="D175" s="200" t="s">
        <v>156</v>
      </c>
      <c r="E175" s="199" t="s">
        <v>3341</v>
      </c>
      <c r="F175" s="195" t="s">
        <v>3340</v>
      </c>
      <c r="G175" s="198" t="s">
        <v>159</v>
      </c>
      <c r="H175" s="197">
        <v>7</v>
      </c>
      <c r="I175" s="137"/>
      <c r="J175" s="196">
        <f t="shared" si="20"/>
        <v>0</v>
      </c>
      <c r="K175" s="195" t="s">
        <v>160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3.8999999999999999E-4</v>
      </c>
      <c r="R175" s="141">
        <f t="shared" si="22"/>
        <v>2.7299999999999998E-3</v>
      </c>
      <c r="S175" s="141">
        <v>0</v>
      </c>
      <c r="T175" s="142">
        <f t="shared" si="2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99</v>
      </c>
      <c r="BK175" s="144">
        <f t="shared" si="29"/>
        <v>0</v>
      </c>
      <c r="BL175" s="17" t="s">
        <v>269</v>
      </c>
      <c r="BM175" s="143" t="s">
        <v>3339</v>
      </c>
    </row>
    <row r="176" spans="2:65" s="1" customFormat="1" ht="24.15" customHeight="1">
      <c r="B176" s="201"/>
      <c r="C176" s="200" t="s">
        <v>423</v>
      </c>
      <c r="D176" s="200" t="s">
        <v>156</v>
      </c>
      <c r="E176" s="199" t="s">
        <v>3338</v>
      </c>
      <c r="F176" s="195" t="s">
        <v>3337</v>
      </c>
      <c r="G176" s="198" t="s">
        <v>159</v>
      </c>
      <c r="H176" s="197">
        <v>7</v>
      </c>
      <c r="I176" s="137"/>
      <c r="J176" s="196">
        <f t="shared" si="20"/>
        <v>0</v>
      </c>
      <c r="K176" s="195" t="s">
        <v>160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2.2000000000000001E-4</v>
      </c>
      <c r="R176" s="141">
        <f t="shared" si="22"/>
        <v>1.5400000000000001E-3</v>
      </c>
      <c r="S176" s="141">
        <v>0</v>
      </c>
      <c r="T176" s="142">
        <f t="shared" si="2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99</v>
      </c>
      <c r="BK176" s="144">
        <f t="shared" si="29"/>
        <v>0</v>
      </c>
      <c r="BL176" s="17" t="s">
        <v>269</v>
      </c>
      <c r="BM176" s="143" t="s">
        <v>3336</v>
      </c>
    </row>
    <row r="177" spans="2:65" s="1" customFormat="1" ht="24.15" customHeight="1">
      <c r="B177" s="201"/>
      <c r="C177" s="200" t="s">
        <v>427</v>
      </c>
      <c r="D177" s="200" t="s">
        <v>156</v>
      </c>
      <c r="E177" s="199" t="s">
        <v>3335</v>
      </c>
      <c r="F177" s="195" t="s">
        <v>3334</v>
      </c>
      <c r="G177" s="198" t="s">
        <v>159</v>
      </c>
      <c r="H177" s="197">
        <v>1</v>
      </c>
      <c r="I177" s="137"/>
      <c r="J177" s="196">
        <f t="shared" si="20"/>
        <v>0</v>
      </c>
      <c r="K177" s="195" t="s">
        <v>160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1.73E-3</v>
      </c>
      <c r="R177" s="141">
        <f t="shared" si="22"/>
        <v>1.73E-3</v>
      </c>
      <c r="S177" s="141">
        <v>0</v>
      </c>
      <c r="T177" s="142">
        <f t="shared" si="2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99</v>
      </c>
      <c r="BK177" s="144">
        <f t="shared" si="29"/>
        <v>0</v>
      </c>
      <c r="BL177" s="17" t="s">
        <v>269</v>
      </c>
      <c r="BM177" s="143" t="s">
        <v>3333</v>
      </c>
    </row>
    <row r="178" spans="2:65" s="1" customFormat="1" ht="24.15" customHeight="1">
      <c r="B178" s="201"/>
      <c r="C178" s="200" t="s">
        <v>438</v>
      </c>
      <c r="D178" s="200" t="s">
        <v>156</v>
      </c>
      <c r="E178" s="199" t="s">
        <v>3332</v>
      </c>
      <c r="F178" s="195" t="s">
        <v>3331</v>
      </c>
      <c r="G178" s="198" t="s">
        <v>159</v>
      </c>
      <c r="H178" s="197">
        <v>2</v>
      </c>
      <c r="I178" s="137"/>
      <c r="J178" s="196">
        <f t="shared" si="20"/>
        <v>0</v>
      </c>
      <c r="K178" s="195" t="s">
        <v>160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1.24E-3</v>
      </c>
      <c r="R178" s="141">
        <f t="shared" si="22"/>
        <v>2.48E-3</v>
      </c>
      <c r="S178" s="141">
        <v>0</v>
      </c>
      <c r="T178" s="142">
        <f t="shared" si="2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99</v>
      </c>
      <c r="BK178" s="144">
        <f t="shared" si="29"/>
        <v>0</v>
      </c>
      <c r="BL178" s="17" t="s">
        <v>269</v>
      </c>
      <c r="BM178" s="143" t="s">
        <v>4002</v>
      </c>
    </row>
    <row r="179" spans="2:65" s="1" customFormat="1" ht="24.15" customHeight="1">
      <c r="B179" s="201"/>
      <c r="C179" s="200" t="s">
        <v>442</v>
      </c>
      <c r="D179" s="200" t="s">
        <v>156</v>
      </c>
      <c r="E179" s="199" t="s">
        <v>3329</v>
      </c>
      <c r="F179" s="195" t="s">
        <v>3328</v>
      </c>
      <c r="G179" s="198" t="s">
        <v>159</v>
      </c>
      <c r="H179" s="197">
        <v>1</v>
      </c>
      <c r="I179" s="137"/>
      <c r="J179" s="196">
        <f t="shared" si="2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21"/>
        <v>0</v>
      </c>
      <c r="Q179" s="141">
        <v>2.3000000000000001E-4</v>
      </c>
      <c r="R179" s="141">
        <f t="shared" si="22"/>
        <v>2.3000000000000001E-4</v>
      </c>
      <c r="S179" s="141">
        <v>0</v>
      </c>
      <c r="T179" s="142">
        <f t="shared" si="2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99</v>
      </c>
      <c r="BK179" s="144">
        <f t="shared" si="29"/>
        <v>0</v>
      </c>
      <c r="BL179" s="17" t="s">
        <v>269</v>
      </c>
      <c r="BM179" s="143" t="s">
        <v>4001</v>
      </c>
    </row>
    <row r="180" spans="2:65" s="1" customFormat="1" ht="24.15" customHeight="1">
      <c r="B180" s="201"/>
      <c r="C180" s="200" t="s">
        <v>446</v>
      </c>
      <c r="D180" s="200" t="s">
        <v>156</v>
      </c>
      <c r="E180" s="199" t="s">
        <v>3326</v>
      </c>
      <c r="F180" s="195" t="s">
        <v>3325</v>
      </c>
      <c r="G180" s="198" t="s">
        <v>159</v>
      </c>
      <c r="H180" s="197">
        <v>2</v>
      </c>
      <c r="I180" s="137"/>
      <c r="J180" s="196">
        <f t="shared" si="20"/>
        <v>0</v>
      </c>
      <c r="K180" s="195" t="s">
        <v>160</v>
      </c>
      <c r="L180" s="32"/>
      <c r="M180" s="139" t="s">
        <v>1</v>
      </c>
      <c r="N180" s="140" t="s">
        <v>43</v>
      </c>
      <c r="P180" s="141">
        <f t="shared" si="21"/>
        <v>0</v>
      </c>
      <c r="Q180" s="141">
        <v>5.5000000000000003E-4</v>
      </c>
      <c r="R180" s="141">
        <f t="shared" si="22"/>
        <v>1.1000000000000001E-3</v>
      </c>
      <c r="S180" s="141">
        <v>0</v>
      </c>
      <c r="T180" s="142">
        <f t="shared" si="23"/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7" t="s">
        <v>99</v>
      </c>
      <c r="BK180" s="144">
        <f t="shared" si="29"/>
        <v>0</v>
      </c>
      <c r="BL180" s="17" t="s">
        <v>269</v>
      </c>
      <c r="BM180" s="143" t="s">
        <v>4000</v>
      </c>
    </row>
    <row r="181" spans="2:65" s="1" customFormat="1" ht="24.15" customHeight="1">
      <c r="B181" s="201"/>
      <c r="C181" s="200" t="s">
        <v>450</v>
      </c>
      <c r="D181" s="200" t="s">
        <v>156</v>
      </c>
      <c r="E181" s="199" t="s">
        <v>3323</v>
      </c>
      <c r="F181" s="195" t="s">
        <v>3322</v>
      </c>
      <c r="G181" s="198" t="s">
        <v>159</v>
      </c>
      <c r="H181" s="197">
        <v>10</v>
      </c>
      <c r="I181" s="137"/>
      <c r="J181" s="196">
        <f t="shared" si="20"/>
        <v>0</v>
      </c>
      <c r="K181" s="195" t="s">
        <v>160</v>
      </c>
      <c r="L181" s="32"/>
      <c r="M181" s="139" t="s">
        <v>1</v>
      </c>
      <c r="N181" s="140" t="s">
        <v>43</v>
      </c>
      <c r="P181" s="141">
        <f t="shared" si="21"/>
        <v>0</v>
      </c>
      <c r="Q181" s="141">
        <v>7.6000000000000004E-4</v>
      </c>
      <c r="R181" s="141">
        <f t="shared" si="22"/>
        <v>7.6000000000000009E-3</v>
      </c>
      <c r="S181" s="141">
        <v>0</v>
      </c>
      <c r="T181" s="142">
        <f t="shared" si="23"/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7" t="s">
        <v>99</v>
      </c>
      <c r="BK181" s="144">
        <f t="shared" si="29"/>
        <v>0</v>
      </c>
      <c r="BL181" s="17" t="s">
        <v>269</v>
      </c>
      <c r="BM181" s="143" t="s">
        <v>3999</v>
      </c>
    </row>
    <row r="182" spans="2:65" s="1" customFormat="1" ht="24.15" customHeight="1">
      <c r="B182" s="201"/>
      <c r="C182" s="200" t="s">
        <v>454</v>
      </c>
      <c r="D182" s="200" t="s">
        <v>156</v>
      </c>
      <c r="E182" s="199" t="s">
        <v>3320</v>
      </c>
      <c r="F182" s="195" t="s">
        <v>3319</v>
      </c>
      <c r="G182" s="198" t="s">
        <v>159</v>
      </c>
      <c r="H182" s="197">
        <v>8</v>
      </c>
      <c r="I182" s="137"/>
      <c r="J182" s="196">
        <f t="shared" si="20"/>
        <v>0</v>
      </c>
      <c r="K182" s="195" t="s">
        <v>160</v>
      </c>
      <c r="L182" s="32"/>
      <c r="M182" s="139" t="s">
        <v>1</v>
      </c>
      <c r="N182" s="140" t="s">
        <v>43</v>
      </c>
      <c r="P182" s="141">
        <f t="shared" si="21"/>
        <v>0</v>
      </c>
      <c r="Q182" s="141">
        <v>1.8600000000000001E-3</v>
      </c>
      <c r="R182" s="141">
        <f t="shared" si="22"/>
        <v>1.4880000000000001E-2</v>
      </c>
      <c r="S182" s="141">
        <v>0</v>
      </c>
      <c r="T182" s="142">
        <f t="shared" si="23"/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7" t="s">
        <v>99</v>
      </c>
      <c r="BK182" s="144">
        <f t="shared" si="29"/>
        <v>0</v>
      </c>
      <c r="BL182" s="17" t="s">
        <v>269</v>
      </c>
      <c r="BM182" s="143" t="s">
        <v>3318</v>
      </c>
    </row>
    <row r="183" spans="2:65" s="1" customFormat="1" ht="37.950000000000003" customHeight="1">
      <c r="B183" s="201"/>
      <c r="C183" s="200" t="s">
        <v>458</v>
      </c>
      <c r="D183" s="200" t="s">
        <v>156</v>
      </c>
      <c r="E183" s="199" t="s">
        <v>3317</v>
      </c>
      <c r="F183" s="195" t="s">
        <v>3316</v>
      </c>
      <c r="G183" s="198" t="s">
        <v>159</v>
      </c>
      <c r="H183" s="197">
        <v>1</v>
      </c>
      <c r="I183" s="137"/>
      <c r="J183" s="196">
        <f t="shared" si="20"/>
        <v>0</v>
      </c>
      <c r="K183" s="195" t="s">
        <v>160</v>
      </c>
      <c r="L183" s="32"/>
      <c r="M183" s="139" t="s">
        <v>1</v>
      </c>
      <c r="N183" s="140" t="s">
        <v>43</v>
      </c>
      <c r="P183" s="141">
        <f t="shared" si="21"/>
        <v>0</v>
      </c>
      <c r="Q183" s="141">
        <v>1.72E-3</v>
      </c>
      <c r="R183" s="141">
        <f t="shared" si="22"/>
        <v>1.72E-3</v>
      </c>
      <c r="S183" s="141">
        <v>0</v>
      </c>
      <c r="T183" s="142">
        <f t="shared" si="23"/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99</v>
      </c>
      <c r="BK183" s="144">
        <f t="shared" si="29"/>
        <v>0</v>
      </c>
      <c r="BL183" s="17" t="s">
        <v>269</v>
      </c>
      <c r="BM183" s="143" t="s">
        <v>3998</v>
      </c>
    </row>
    <row r="184" spans="2:65" s="1" customFormat="1" ht="37.950000000000003" customHeight="1">
      <c r="B184" s="201"/>
      <c r="C184" s="200" t="s">
        <v>462</v>
      </c>
      <c r="D184" s="200" t="s">
        <v>156</v>
      </c>
      <c r="E184" s="199" t="s">
        <v>3314</v>
      </c>
      <c r="F184" s="195" t="s">
        <v>3313</v>
      </c>
      <c r="G184" s="198" t="s">
        <v>159</v>
      </c>
      <c r="H184" s="197">
        <v>2</v>
      </c>
      <c r="I184" s="137"/>
      <c r="J184" s="196">
        <f t="shared" si="20"/>
        <v>0</v>
      </c>
      <c r="K184" s="195" t="s">
        <v>160</v>
      </c>
      <c r="L184" s="32"/>
      <c r="M184" s="139" t="s">
        <v>1</v>
      </c>
      <c r="N184" s="140" t="s">
        <v>43</v>
      </c>
      <c r="P184" s="141">
        <f t="shared" si="21"/>
        <v>0</v>
      </c>
      <c r="Q184" s="141">
        <v>5.2999999999999998E-4</v>
      </c>
      <c r="R184" s="141">
        <f t="shared" si="22"/>
        <v>1.06E-3</v>
      </c>
      <c r="S184" s="141">
        <v>0</v>
      </c>
      <c r="T184" s="142">
        <f t="shared" si="23"/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99</v>
      </c>
      <c r="BK184" s="144">
        <f t="shared" si="29"/>
        <v>0</v>
      </c>
      <c r="BL184" s="17" t="s">
        <v>269</v>
      </c>
      <c r="BM184" s="143" t="s">
        <v>3312</v>
      </c>
    </row>
    <row r="185" spans="2:65" s="1" customFormat="1" ht="37.950000000000003" customHeight="1">
      <c r="B185" s="201"/>
      <c r="C185" s="200" t="s">
        <v>466</v>
      </c>
      <c r="D185" s="200" t="s">
        <v>156</v>
      </c>
      <c r="E185" s="199" t="s">
        <v>3311</v>
      </c>
      <c r="F185" s="195" t="s">
        <v>3310</v>
      </c>
      <c r="G185" s="198" t="s">
        <v>159</v>
      </c>
      <c r="H185" s="197">
        <v>1</v>
      </c>
      <c r="I185" s="137"/>
      <c r="J185" s="196">
        <f t="shared" si="20"/>
        <v>0</v>
      </c>
      <c r="K185" s="195" t="s">
        <v>160</v>
      </c>
      <c r="L185" s="32"/>
      <c r="M185" s="139" t="s">
        <v>1</v>
      </c>
      <c r="N185" s="140" t="s">
        <v>43</v>
      </c>
      <c r="P185" s="141">
        <f t="shared" si="21"/>
        <v>0</v>
      </c>
      <c r="Q185" s="141">
        <v>1.47E-3</v>
      </c>
      <c r="R185" s="141">
        <f t="shared" si="22"/>
        <v>1.47E-3</v>
      </c>
      <c r="S185" s="141">
        <v>0</v>
      </c>
      <c r="T185" s="142">
        <f t="shared" si="23"/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99</v>
      </c>
      <c r="BK185" s="144">
        <f t="shared" si="29"/>
        <v>0</v>
      </c>
      <c r="BL185" s="17" t="s">
        <v>269</v>
      </c>
      <c r="BM185" s="143" t="s">
        <v>3309</v>
      </c>
    </row>
    <row r="186" spans="2:65" s="1" customFormat="1" ht="24.15" customHeight="1">
      <c r="B186" s="201"/>
      <c r="C186" s="200" t="s">
        <v>1804</v>
      </c>
      <c r="D186" s="200" t="s">
        <v>156</v>
      </c>
      <c r="E186" s="199" t="s">
        <v>2851</v>
      </c>
      <c r="F186" s="195" t="s">
        <v>2850</v>
      </c>
      <c r="G186" s="198" t="s">
        <v>159</v>
      </c>
      <c r="H186" s="197">
        <v>1</v>
      </c>
      <c r="I186" s="137"/>
      <c r="J186" s="196">
        <f t="shared" si="20"/>
        <v>0</v>
      </c>
      <c r="K186" s="195" t="s">
        <v>160</v>
      </c>
      <c r="L186" s="32"/>
      <c r="M186" s="139" t="s">
        <v>1</v>
      </c>
      <c r="N186" s="140" t="s">
        <v>43</v>
      </c>
      <c r="P186" s="141">
        <f t="shared" si="21"/>
        <v>0</v>
      </c>
      <c r="Q186" s="141">
        <v>7.5000000000000002E-4</v>
      </c>
      <c r="R186" s="141">
        <f t="shared" si="22"/>
        <v>7.5000000000000002E-4</v>
      </c>
      <c r="S186" s="141">
        <v>0</v>
      </c>
      <c r="T186" s="142">
        <f t="shared" si="23"/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99</v>
      </c>
      <c r="BK186" s="144">
        <f t="shared" si="29"/>
        <v>0</v>
      </c>
      <c r="BL186" s="17" t="s">
        <v>269</v>
      </c>
      <c r="BM186" s="143" t="s">
        <v>3308</v>
      </c>
    </row>
    <row r="187" spans="2:65" s="1" customFormat="1" ht="44.25" customHeight="1">
      <c r="B187" s="201"/>
      <c r="C187" s="200" t="s">
        <v>1806</v>
      </c>
      <c r="D187" s="200" t="s">
        <v>156</v>
      </c>
      <c r="E187" s="199" t="s">
        <v>2848</v>
      </c>
      <c r="F187" s="195" t="s">
        <v>2847</v>
      </c>
      <c r="G187" s="198" t="s">
        <v>225</v>
      </c>
      <c r="H187" s="197">
        <v>5.5E-2</v>
      </c>
      <c r="I187" s="137"/>
      <c r="J187" s="196">
        <f t="shared" si="20"/>
        <v>0</v>
      </c>
      <c r="K187" s="195" t="s">
        <v>160</v>
      </c>
      <c r="L187" s="32"/>
      <c r="M187" s="139" t="s">
        <v>1</v>
      </c>
      <c r="N187" s="140" t="s">
        <v>43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7" t="s">
        <v>99</v>
      </c>
      <c r="BK187" s="144">
        <f t="shared" si="29"/>
        <v>0</v>
      </c>
      <c r="BL187" s="17" t="s">
        <v>269</v>
      </c>
      <c r="BM187" s="143" t="s">
        <v>3307</v>
      </c>
    </row>
    <row r="188" spans="2:65" s="11" customFormat="1" ht="22.95" customHeight="1">
      <c r="B188" s="120"/>
      <c r="D188" s="121" t="s">
        <v>76</v>
      </c>
      <c r="E188" s="130" t="s">
        <v>3306</v>
      </c>
      <c r="F188" s="130" t="s">
        <v>3305</v>
      </c>
      <c r="I188" s="123"/>
      <c r="J188" s="131">
        <f>BK188</f>
        <v>0</v>
      </c>
      <c r="L188" s="120"/>
      <c r="M188" s="125"/>
      <c r="P188" s="126">
        <f>SUM(P189:P215)</f>
        <v>0</v>
      </c>
      <c r="R188" s="126">
        <f>SUM(R189:R215)</f>
        <v>3.2855399999999992</v>
      </c>
      <c r="T188" s="127">
        <f>SUM(T189:T215)</f>
        <v>0</v>
      </c>
      <c r="AR188" s="121" t="s">
        <v>99</v>
      </c>
      <c r="AT188" s="128" t="s">
        <v>76</v>
      </c>
      <c r="AU188" s="128" t="s">
        <v>85</v>
      </c>
      <c r="AY188" s="121" t="s">
        <v>154</v>
      </c>
      <c r="BK188" s="129">
        <f>SUM(BK189:BK215)</f>
        <v>0</v>
      </c>
    </row>
    <row r="189" spans="2:65" s="1" customFormat="1" ht="37.950000000000003" customHeight="1">
      <c r="B189" s="201"/>
      <c r="C189" s="200" t="s">
        <v>496</v>
      </c>
      <c r="D189" s="200" t="s">
        <v>156</v>
      </c>
      <c r="E189" s="199" t="s">
        <v>3304</v>
      </c>
      <c r="F189" s="195" t="s">
        <v>3303</v>
      </c>
      <c r="G189" s="198" t="s">
        <v>159</v>
      </c>
      <c r="H189" s="197">
        <v>144</v>
      </c>
      <c r="I189" s="137"/>
      <c r="J189" s="196">
        <f t="shared" ref="J189:J194" si="30">ROUND(I189*H189,2)</f>
        <v>0</v>
      </c>
      <c r="K189" s="195" t="s">
        <v>160</v>
      </c>
      <c r="L189" s="32"/>
      <c r="M189" s="139" t="s">
        <v>1</v>
      </c>
      <c r="N189" s="140" t="s">
        <v>43</v>
      </c>
      <c r="P189" s="141">
        <f t="shared" ref="P189:P194" si="31">O189*H189</f>
        <v>0</v>
      </c>
      <c r="Q189" s="141">
        <v>0</v>
      </c>
      <c r="R189" s="141">
        <f t="shared" ref="R189:R194" si="32">Q189*H189</f>
        <v>0</v>
      </c>
      <c r="S189" s="141">
        <v>0</v>
      </c>
      <c r="T189" s="142">
        <f t="shared" ref="T189:T194" si="33">S189*H189</f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 t="shared" ref="BE189:BE194" si="34">IF(N189="základní",J189,0)</f>
        <v>0</v>
      </c>
      <c r="BF189" s="144">
        <f t="shared" ref="BF189:BF194" si="35">IF(N189="snížená",J189,0)</f>
        <v>0</v>
      </c>
      <c r="BG189" s="144">
        <f t="shared" ref="BG189:BG194" si="36">IF(N189="zákl. přenesená",J189,0)</f>
        <v>0</v>
      </c>
      <c r="BH189" s="144">
        <f t="shared" ref="BH189:BH194" si="37">IF(N189="sníž. přenesená",J189,0)</f>
        <v>0</v>
      </c>
      <c r="BI189" s="144">
        <f t="shared" ref="BI189:BI194" si="38">IF(N189="nulová",J189,0)</f>
        <v>0</v>
      </c>
      <c r="BJ189" s="17" t="s">
        <v>99</v>
      </c>
      <c r="BK189" s="144">
        <f t="shared" ref="BK189:BK194" si="39">ROUND(I189*H189,2)</f>
        <v>0</v>
      </c>
      <c r="BL189" s="17" t="s">
        <v>269</v>
      </c>
      <c r="BM189" s="143" t="s">
        <v>3302</v>
      </c>
    </row>
    <row r="190" spans="2:65" s="1" customFormat="1" ht="37.950000000000003" customHeight="1">
      <c r="B190" s="201"/>
      <c r="C190" s="200" t="s">
        <v>500</v>
      </c>
      <c r="D190" s="200" t="s">
        <v>156</v>
      </c>
      <c r="E190" s="199" t="s">
        <v>3301</v>
      </c>
      <c r="F190" s="195" t="s">
        <v>3300</v>
      </c>
      <c r="G190" s="198" t="s">
        <v>159</v>
      </c>
      <c r="H190" s="197">
        <v>14</v>
      </c>
      <c r="I190" s="137"/>
      <c r="J190" s="196">
        <f t="shared" si="30"/>
        <v>0</v>
      </c>
      <c r="K190" s="195" t="s">
        <v>160</v>
      </c>
      <c r="L190" s="32"/>
      <c r="M190" s="139" t="s">
        <v>1</v>
      </c>
      <c r="N190" s="140" t="s">
        <v>43</v>
      </c>
      <c r="P190" s="141">
        <f t="shared" si="31"/>
        <v>0</v>
      </c>
      <c r="Q190" s="141">
        <v>0</v>
      </c>
      <c r="R190" s="141">
        <f t="shared" si="32"/>
        <v>0</v>
      </c>
      <c r="S190" s="141">
        <v>0</v>
      </c>
      <c r="T190" s="142">
        <f t="shared" si="33"/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7" t="s">
        <v>99</v>
      </c>
      <c r="BK190" s="144">
        <f t="shared" si="39"/>
        <v>0</v>
      </c>
      <c r="BL190" s="17" t="s">
        <v>269</v>
      </c>
      <c r="BM190" s="143" t="s">
        <v>3299</v>
      </c>
    </row>
    <row r="191" spans="2:65" s="1" customFormat="1" ht="24.15" customHeight="1">
      <c r="B191" s="201"/>
      <c r="C191" s="200" t="s">
        <v>504</v>
      </c>
      <c r="D191" s="200" t="s">
        <v>156</v>
      </c>
      <c r="E191" s="199" t="s">
        <v>3298</v>
      </c>
      <c r="F191" s="195" t="s">
        <v>3297</v>
      </c>
      <c r="G191" s="198" t="s">
        <v>159</v>
      </c>
      <c r="H191" s="197">
        <v>7</v>
      </c>
      <c r="I191" s="137"/>
      <c r="J191" s="196">
        <f t="shared" si="30"/>
        <v>0</v>
      </c>
      <c r="K191" s="195" t="s">
        <v>160</v>
      </c>
      <c r="L191" s="32"/>
      <c r="M191" s="139" t="s">
        <v>1</v>
      </c>
      <c r="N191" s="140" t="s">
        <v>43</v>
      </c>
      <c r="P191" s="141">
        <f t="shared" si="31"/>
        <v>0</v>
      </c>
      <c r="Q191" s="141">
        <v>0</v>
      </c>
      <c r="R191" s="141">
        <f t="shared" si="32"/>
        <v>0</v>
      </c>
      <c r="S191" s="141">
        <v>0</v>
      </c>
      <c r="T191" s="142">
        <f t="shared" si="33"/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7" t="s">
        <v>99</v>
      </c>
      <c r="BK191" s="144">
        <f t="shared" si="39"/>
        <v>0</v>
      </c>
      <c r="BL191" s="17" t="s">
        <v>269</v>
      </c>
      <c r="BM191" s="143" t="s">
        <v>3296</v>
      </c>
    </row>
    <row r="192" spans="2:65" s="1" customFormat="1" ht="16.5" customHeight="1">
      <c r="B192" s="201"/>
      <c r="C192" s="207" t="s">
        <v>508</v>
      </c>
      <c r="D192" s="207" t="s">
        <v>270</v>
      </c>
      <c r="E192" s="206" t="s">
        <v>3295</v>
      </c>
      <c r="F192" s="202" t="s">
        <v>3294</v>
      </c>
      <c r="G192" s="205" t="s">
        <v>159</v>
      </c>
      <c r="H192" s="204">
        <v>7</v>
      </c>
      <c r="I192" s="165"/>
      <c r="J192" s="203">
        <f t="shared" si="30"/>
        <v>0</v>
      </c>
      <c r="K192" s="202" t="s">
        <v>160</v>
      </c>
      <c r="L192" s="167"/>
      <c r="M192" s="168" t="s">
        <v>1</v>
      </c>
      <c r="N192" s="169" t="s">
        <v>43</v>
      </c>
      <c r="P192" s="141">
        <f t="shared" si="31"/>
        <v>0</v>
      </c>
      <c r="Q192" s="141">
        <v>4.7399999999999998E-2</v>
      </c>
      <c r="R192" s="141">
        <f t="shared" si="32"/>
        <v>0.33179999999999998</v>
      </c>
      <c r="S192" s="141">
        <v>0</v>
      </c>
      <c r="T192" s="142">
        <f t="shared" si="33"/>
        <v>0</v>
      </c>
      <c r="AR192" s="143" t="s">
        <v>355</v>
      </c>
      <c r="AT192" s="143" t="s">
        <v>270</v>
      </c>
      <c r="AU192" s="143" t="s">
        <v>99</v>
      </c>
      <c r="AY192" s="17" t="s">
        <v>154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7" t="s">
        <v>99</v>
      </c>
      <c r="BK192" s="144">
        <f t="shared" si="39"/>
        <v>0</v>
      </c>
      <c r="BL192" s="17" t="s">
        <v>269</v>
      </c>
      <c r="BM192" s="143" t="s">
        <v>3293</v>
      </c>
    </row>
    <row r="193" spans="2:65" s="1" customFormat="1" ht="21.75" customHeight="1">
      <c r="B193" s="201"/>
      <c r="C193" s="200" t="s">
        <v>513</v>
      </c>
      <c r="D193" s="200" t="s">
        <v>156</v>
      </c>
      <c r="E193" s="199" t="s">
        <v>3292</v>
      </c>
      <c r="F193" s="195" t="s">
        <v>3291</v>
      </c>
      <c r="G193" s="198" t="s">
        <v>159</v>
      </c>
      <c r="H193" s="197">
        <v>16</v>
      </c>
      <c r="I193" s="137"/>
      <c r="J193" s="196">
        <f t="shared" si="30"/>
        <v>0</v>
      </c>
      <c r="K193" s="195" t="s">
        <v>160</v>
      </c>
      <c r="L193" s="32"/>
      <c r="M193" s="139" t="s">
        <v>1</v>
      </c>
      <c r="N193" s="140" t="s">
        <v>43</v>
      </c>
      <c r="P193" s="141">
        <f t="shared" si="31"/>
        <v>0</v>
      </c>
      <c r="Q193" s="141">
        <v>0</v>
      </c>
      <c r="R193" s="141">
        <f t="shared" si="32"/>
        <v>0</v>
      </c>
      <c r="S193" s="141">
        <v>0</v>
      </c>
      <c r="T193" s="142">
        <f t="shared" si="33"/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7" t="s">
        <v>99</v>
      </c>
      <c r="BK193" s="144">
        <f t="shared" si="39"/>
        <v>0</v>
      </c>
      <c r="BL193" s="17" t="s">
        <v>269</v>
      </c>
      <c r="BM193" s="143" t="s">
        <v>3290</v>
      </c>
    </row>
    <row r="194" spans="2:65" s="1" customFormat="1" ht="37.950000000000003" customHeight="1">
      <c r="B194" s="201"/>
      <c r="C194" s="200" t="s">
        <v>517</v>
      </c>
      <c r="D194" s="200" t="s">
        <v>156</v>
      </c>
      <c r="E194" s="199" t="s">
        <v>3289</v>
      </c>
      <c r="F194" s="195" t="s">
        <v>3288</v>
      </c>
      <c r="G194" s="198" t="s">
        <v>256</v>
      </c>
      <c r="H194" s="197">
        <v>1100</v>
      </c>
      <c r="I194" s="137"/>
      <c r="J194" s="196">
        <f t="shared" si="30"/>
        <v>0</v>
      </c>
      <c r="K194" s="195" t="s">
        <v>160</v>
      </c>
      <c r="L194" s="32"/>
      <c r="M194" s="139" t="s">
        <v>1</v>
      </c>
      <c r="N194" s="140" t="s">
        <v>43</v>
      </c>
      <c r="P194" s="141">
        <f t="shared" si="31"/>
        <v>0</v>
      </c>
      <c r="Q194" s="141">
        <v>1.1E-4</v>
      </c>
      <c r="R194" s="141">
        <f t="shared" si="32"/>
        <v>0.12100000000000001</v>
      </c>
      <c r="S194" s="141">
        <v>0</v>
      </c>
      <c r="T194" s="142">
        <f t="shared" si="33"/>
        <v>0</v>
      </c>
      <c r="AR194" s="143" t="s">
        <v>269</v>
      </c>
      <c r="AT194" s="143" t="s">
        <v>156</v>
      </c>
      <c r="AU194" s="143" t="s">
        <v>99</v>
      </c>
      <c r="AY194" s="17" t="s">
        <v>154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7" t="s">
        <v>99</v>
      </c>
      <c r="BK194" s="144">
        <f t="shared" si="39"/>
        <v>0</v>
      </c>
      <c r="BL194" s="17" t="s">
        <v>269</v>
      </c>
      <c r="BM194" s="143" t="s">
        <v>3287</v>
      </c>
    </row>
    <row r="195" spans="2:65" s="12" customFormat="1">
      <c r="B195" s="145"/>
      <c r="D195" s="146" t="s">
        <v>175</v>
      </c>
      <c r="E195" s="147" t="s">
        <v>1</v>
      </c>
      <c r="F195" s="148" t="s">
        <v>3286</v>
      </c>
      <c r="H195" s="149">
        <v>800</v>
      </c>
      <c r="I195" s="150"/>
      <c r="L195" s="145"/>
      <c r="M195" s="151"/>
      <c r="T195" s="152"/>
      <c r="AT195" s="147" t="s">
        <v>175</v>
      </c>
      <c r="AU195" s="147" t="s">
        <v>99</v>
      </c>
      <c r="AV195" s="12" t="s">
        <v>99</v>
      </c>
      <c r="AW195" s="12" t="s">
        <v>32</v>
      </c>
      <c r="AX195" s="12" t="s">
        <v>77</v>
      </c>
      <c r="AY195" s="147" t="s">
        <v>154</v>
      </c>
    </row>
    <row r="196" spans="2:65" s="12" customFormat="1">
      <c r="B196" s="145"/>
      <c r="D196" s="146" t="s">
        <v>175</v>
      </c>
      <c r="E196" s="147" t="s">
        <v>1</v>
      </c>
      <c r="F196" s="148" t="s">
        <v>3285</v>
      </c>
      <c r="H196" s="149">
        <v>300</v>
      </c>
      <c r="I196" s="150"/>
      <c r="L196" s="145"/>
      <c r="M196" s="151"/>
      <c r="T196" s="152"/>
      <c r="AT196" s="147" t="s">
        <v>175</v>
      </c>
      <c r="AU196" s="147" t="s">
        <v>99</v>
      </c>
      <c r="AV196" s="12" t="s">
        <v>99</v>
      </c>
      <c r="AW196" s="12" t="s">
        <v>32</v>
      </c>
      <c r="AX196" s="12" t="s">
        <v>77</v>
      </c>
      <c r="AY196" s="147" t="s">
        <v>154</v>
      </c>
    </row>
    <row r="197" spans="2:65" s="13" customFormat="1">
      <c r="B197" s="153"/>
      <c r="D197" s="146" t="s">
        <v>175</v>
      </c>
      <c r="E197" s="154" t="s">
        <v>1</v>
      </c>
      <c r="F197" s="155" t="s">
        <v>177</v>
      </c>
      <c r="H197" s="156">
        <v>1100</v>
      </c>
      <c r="I197" s="157"/>
      <c r="L197" s="153"/>
      <c r="M197" s="158"/>
      <c r="T197" s="159"/>
      <c r="AT197" s="154" t="s">
        <v>175</v>
      </c>
      <c r="AU197" s="154" t="s">
        <v>99</v>
      </c>
      <c r="AV197" s="13" t="s">
        <v>161</v>
      </c>
      <c r="AW197" s="13" t="s">
        <v>32</v>
      </c>
      <c r="AX197" s="13" t="s">
        <v>85</v>
      </c>
      <c r="AY197" s="154" t="s">
        <v>154</v>
      </c>
    </row>
    <row r="198" spans="2:65" s="1" customFormat="1" ht="37.950000000000003" customHeight="1">
      <c r="B198" s="201"/>
      <c r="C198" s="200" t="s">
        <v>521</v>
      </c>
      <c r="D198" s="200" t="s">
        <v>156</v>
      </c>
      <c r="E198" s="199" t="s">
        <v>3284</v>
      </c>
      <c r="F198" s="195" t="s">
        <v>3283</v>
      </c>
      <c r="G198" s="198" t="s">
        <v>256</v>
      </c>
      <c r="H198" s="197">
        <v>8500</v>
      </c>
      <c r="I198" s="137"/>
      <c r="J198" s="196">
        <f>ROUND(I198*H198,2)</f>
        <v>0</v>
      </c>
      <c r="K198" s="195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1.1E-4</v>
      </c>
      <c r="R198" s="141">
        <f>Q198*H198</f>
        <v>0.93500000000000005</v>
      </c>
      <c r="S198" s="141">
        <v>0</v>
      </c>
      <c r="T198" s="142">
        <f>S198*H198</f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269</v>
      </c>
      <c r="BM198" s="143" t="s">
        <v>3282</v>
      </c>
    </row>
    <row r="199" spans="2:65" s="12" customFormat="1">
      <c r="B199" s="145"/>
      <c r="D199" s="146" t="s">
        <v>175</v>
      </c>
      <c r="E199" s="147" t="s">
        <v>1</v>
      </c>
      <c r="F199" s="148" t="s">
        <v>3997</v>
      </c>
      <c r="H199" s="149">
        <v>5500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2" customFormat="1">
      <c r="B200" s="145"/>
      <c r="D200" s="146" t="s">
        <v>175</v>
      </c>
      <c r="E200" s="147" t="s">
        <v>1</v>
      </c>
      <c r="F200" s="148" t="s">
        <v>3280</v>
      </c>
      <c r="H200" s="149">
        <v>3000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3" customFormat="1">
      <c r="B201" s="153"/>
      <c r="D201" s="146" t="s">
        <v>175</v>
      </c>
      <c r="E201" s="154" t="s">
        <v>1</v>
      </c>
      <c r="F201" s="155" t="s">
        <v>177</v>
      </c>
      <c r="H201" s="156">
        <v>8500</v>
      </c>
      <c r="I201" s="157"/>
      <c r="L201" s="153"/>
      <c r="M201" s="158"/>
      <c r="T201" s="159"/>
      <c r="AT201" s="154" t="s">
        <v>175</v>
      </c>
      <c r="AU201" s="154" t="s">
        <v>99</v>
      </c>
      <c r="AV201" s="13" t="s">
        <v>161</v>
      </c>
      <c r="AW201" s="13" t="s">
        <v>32</v>
      </c>
      <c r="AX201" s="13" t="s">
        <v>85</v>
      </c>
      <c r="AY201" s="154" t="s">
        <v>154</v>
      </c>
    </row>
    <row r="202" spans="2:65" s="1" customFormat="1" ht="37.950000000000003" customHeight="1">
      <c r="B202" s="201"/>
      <c r="C202" s="200" t="s">
        <v>525</v>
      </c>
      <c r="D202" s="200" t="s">
        <v>156</v>
      </c>
      <c r="E202" s="199" t="s">
        <v>3279</v>
      </c>
      <c r="F202" s="195" t="s">
        <v>3278</v>
      </c>
      <c r="G202" s="198" t="s">
        <v>256</v>
      </c>
      <c r="H202" s="197">
        <v>170</v>
      </c>
      <c r="I202" s="137"/>
      <c r="J202" s="196">
        <f>ROUND(I202*H202,2)</f>
        <v>0</v>
      </c>
      <c r="K202" s="195" t="s">
        <v>160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1.1E-4</v>
      </c>
      <c r="R202" s="141">
        <f>Q202*H202</f>
        <v>1.8700000000000001E-2</v>
      </c>
      <c r="S202" s="141">
        <v>0</v>
      </c>
      <c r="T202" s="142">
        <f>S202*H202</f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99</v>
      </c>
      <c r="BK202" s="144">
        <f>ROUND(I202*H202,2)</f>
        <v>0</v>
      </c>
      <c r="BL202" s="17" t="s">
        <v>269</v>
      </c>
      <c r="BM202" s="143" t="s">
        <v>3277</v>
      </c>
    </row>
    <row r="203" spans="2:65" s="12" customFormat="1">
      <c r="B203" s="145"/>
      <c r="D203" s="146" t="s">
        <v>175</v>
      </c>
      <c r="E203" s="147" t="s">
        <v>1</v>
      </c>
      <c r="F203" s="148" t="s">
        <v>3276</v>
      </c>
      <c r="H203" s="149">
        <v>170</v>
      </c>
      <c r="I203" s="150"/>
      <c r="L203" s="145"/>
      <c r="M203" s="151"/>
      <c r="T203" s="152"/>
      <c r="AT203" s="147" t="s">
        <v>175</v>
      </c>
      <c r="AU203" s="147" t="s">
        <v>99</v>
      </c>
      <c r="AV203" s="12" t="s">
        <v>99</v>
      </c>
      <c r="AW203" s="12" t="s">
        <v>32</v>
      </c>
      <c r="AX203" s="12" t="s">
        <v>85</v>
      </c>
      <c r="AY203" s="147" t="s">
        <v>154</v>
      </c>
    </row>
    <row r="204" spans="2:65" s="1" customFormat="1" ht="37.950000000000003" customHeight="1">
      <c r="B204" s="201"/>
      <c r="C204" s="200" t="s">
        <v>529</v>
      </c>
      <c r="D204" s="200" t="s">
        <v>156</v>
      </c>
      <c r="E204" s="199" t="s">
        <v>3275</v>
      </c>
      <c r="F204" s="195" t="s">
        <v>3274</v>
      </c>
      <c r="G204" s="198" t="s">
        <v>169</v>
      </c>
      <c r="H204" s="197">
        <v>1300</v>
      </c>
      <c r="I204" s="137"/>
      <c r="J204" s="196">
        <f t="shared" ref="J204:J215" si="40">ROUND(I204*H204,2)</f>
        <v>0</v>
      </c>
      <c r="K204" s="195" t="s">
        <v>160</v>
      </c>
      <c r="L204" s="32"/>
      <c r="M204" s="139" t="s">
        <v>1</v>
      </c>
      <c r="N204" s="140" t="s">
        <v>43</v>
      </c>
      <c r="P204" s="141">
        <f t="shared" ref="P204:P215" si="41">O204*H204</f>
        <v>0</v>
      </c>
      <c r="Q204" s="141">
        <v>1.2099999999999999E-3</v>
      </c>
      <c r="R204" s="141">
        <f t="shared" ref="R204:R215" si="42">Q204*H204</f>
        <v>1.573</v>
      </c>
      <c r="S204" s="141">
        <v>0</v>
      </c>
      <c r="T204" s="142">
        <f t="shared" ref="T204:T215" si="43">S204*H204</f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 t="shared" ref="BE204:BE215" si="44">IF(N204="základní",J204,0)</f>
        <v>0</v>
      </c>
      <c r="BF204" s="144">
        <f t="shared" ref="BF204:BF215" si="45">IF(N204="snížená",J204,0)</f>
        <v>0</v>
      </c>
      <c r="BG204" s="144">
        <f t="shared" ref="BG204:BG215" si="46">IF(N204="zákl. přenesená",J204,0)</f>
        <v>0</v>
      </c>
      <c r="BH204" s="144">
        <f t="shared" ref="BH204:BH215" si="47">IF(N204="sníž. přenesená",J204,0)</f>
        <v>0</v>
      </c>
      <c r="BI204" s="144">
        <f t="shared" ref="BI204:BI215" si="48">IF(N204="nulová",J204,0)</f>
        <v>0</v>
      </c>
      <c r="BJ204" s="17" t="s">
        <v>99</v>
      </c>
      <c r="BK204" s="144">
        <f t="shared" ref="BK204:BK215" si="49">ROUND(I204*H204,2)</f>
        <v>0</v>
      </c>
      <c r="BL204" s="17" t="s">
        <v>269</v>
      </c>
      <c r="BM204" s="143" t="s">
        <v>3273</v>
      </c>
    </row>
    <row r="205" spans="2:65" s="1" customFormat="1" ht="24.15" customHeight="1">
      <c r="B205" s="201"/>
      <c r="C205" s="200" t="s">
        <v>533</v>
      </c>
      <c r="D205" s="200" t="s">
        <v>156</v>
      </c>
      <c r="E205" s="199" t="s">
        <v>3272</v>
      </c>
      <c r="F205" s="195" t="s">
        <v>3271</v>
      </c>
      <c r="G205" s="198" t="s">
        <v>256</v>
      </c>
      <c r="H205" s="197">
        <v>1300</v>
      </c>
      <c r="I205" s="137"/>
      <c r="J205" s="196">
        <f t="shared" si="40"/>
        <v>0</v>
      </c>
      <c r="K205" s="195" t="s">
        <v>160</v>
      </c>
      <c r="L205" s="32"/>
      <c r="M205" s="139" t="s">
        <v>1</v>
      </c>
      <c r="N205" s="140" t="s">
        <v>43</v>
      </c>
      <c r="P205" s="141">
        <f t="shared" si="41"/>
        <v>0</v>
      </c>
      <c r="Q205" s="141">
        <v>6.0000000000000002E-5</v>
      </c>
      <c r="R205" s="141">
        <f t="shared" si="42"/>
        <v>7.8E-2</v>
      </c>
      <c r="S205" s="141">
        <v>0</v>
      </c>
      <c r="T205" s="142">
        <f t="shared" si="43"/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 t="shared" si="44"/>
        <v>0</v>
      </c>
      <c r="BF205" s="144">
        <f t="shared" si="45"/>
        <v>0</v>
      </c>
      <c r="BG205" s="144">
        <f t="shared" si="46"/>
        <v>0</v>
      </c>
      <c r="BH205" s="144">
        <f t="shared" si="47"/>
        <v>0</v>
      </c>
      <c r="BI205" s="144">
        <f t="shared" si="48"/>
        <v>0</v>
      </c>
      <c r="BJ205" s="17" t="s">
        <v>99</v>
      </c>
      <c r="BK205" s="144">
        <f t="shared" si="49"/>
        <v>0</v>
      </c>
      <c r="BL205" s="17" t="s">
        <v>269</v>
      </c>
      <c r="BM205" s="143" t="s">
        <v>3270</v>
      </c>
    </row>
    <row r="206" spans="2:65" s="1" customFormat="1" ht="24.15" customHeight="1">
      <c r="B206" s="201"/>
      <c r="C206" s="200" t="s">
        <v>537</v>
      </c>
      <c r="D206" s="200" t="s">
        <v>156</v>
      </c>
      <c r="E206" s="199" t="s">
        <v>3269</v>
      </c>
      <c r="F206" s="195" t="s">
        <v>3268</v>
      </c>
      <c r="G206" s="198" t="s">
        <v>256</v>
      </c>
      <c r="H206" s="197">
        <v>500</v>
      </c>
      <c r="I206" s="137"/>
      <c r="J206" s="196">
        <f t="shared" si="40"/>
        <v>0</v>
      </c>
      <c r="K206" s="195" t="s">
        <v>160</v>
      </c>
      <c r="L206" s="32"/>
      <c r="M206" s="139" t="s">
        <v>1</v>
      </c>
      <c r="N206" s="140" t="s">
        <v>43</v>
      </c>
      <c r="P206" s="141">
        <f t="shared" si="41"/>
        <v>0</v>
      </c>
      <c r="Q206" s="141">
        <v>1E-4</v>
      </c>
      <c r="R206" s="141">
        <f t="shared" si="42"/>
        <v>0.05</v>
      </c>
      <c r="S206" s="141">
        <v>0</v>
      </c>
      <c r="T206" s="142">
        <f t="shared" si="43"/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 t="shared" si="44"/>
        <v>0</v>
      </c>
      <c r="BF206" s="144">
        <f t="shared" si="45"/>
        <v>0</v>
      </c>
      <c r="BG206" s="144">
        <f t="shared" si="46"/>
        <v>0</v>
      </c>
      <c r="BH206" s="144">
        <f t="shared" si="47"/>
        <v>0</v>
      </c>
      <c r="BI206" s="144">
        <f t="shared" si="48"/>
        <v>0</v>
      </c>
      <c r="BJ206" s="17" t="s">
        <v>99</v>
      </c>
      <c r="BK206" s="144">
        <f t="shared" si="49"/>
        <v>0</v>
      </c>
      <c r="BL206" s="17" t="s">
        <v>269</v>
      </c>
      <c r="BM206" s="143" t="s">
        <v>3267</v>
      </c>
    </row>
    <row r="207" spans="2:65" s="1" customFormat="1" ht="24.15" customHeight="1">
      <c r="B207" s="201"/>
      <c r="C207" s="200" t="s">
        <v>541</v>
      </c>
      <c r="D207" s="200" t="s">
        <v>156</v>
      </c>
      <c r="E207" s="199" t="s">
        <v>3266</v>
      </c>
      <c r="F207" s="195" t="s">
        <v>3265</v>
      </c>
      <c r="G207" s="198" t="s">
        <v>256</v>
      </c>
      <c r="H207" s="197">
        <v>130</v>
      </c>
      <c r="I207" s="137"/>
      <c r="J207" s="196">
        <f t="shared" si="40"/>
        <v>0</v>
      </c>
      <c r="K207" s="195" t="s">
        <v>160</v>
      </c>
      <c r="L207" s="32"/>
      <c r="M207" s="139" t="s">
        <v>1</v>
      </c>
      <c r="N207" s="140" t="s">
        <v>43</v>
      </c>
      <c r="P207" s="141">
        <f t="shared" si="41"/>
        <v>0</v>
      </c>
      <c r="Q207" s="141">
        <v>6.0000000000000002E-5</v>
      </c>
      <c r="R207" s="141">
        <f t="shared" si="42"/>
        <v>7.8000000000000005E-3</v>
      </c>
      <c r="S207" s="141">
        <v>0</v>
      </c>
      <c r="T207" s="142">
        <f t="shared" si="43"/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 t="shared" si="44"/>
        <v>0</v>
      </c>
      <c r="BF207" s="144">
        <f t="shared" si="45"/>
        <v>0</v>
      </c>
      <c r="BG207" s="144">
        <f t="shared" si="46"/>
        <v>0</v>
      </c>
      <c r="BH207" s="144">
        <f t="shared" si="47"/>
        <v>0</v>
      </c>
      <c r="BI207" s="144">
        <f t="shared" si="48"/>
        <v>0</v>
      </c>
      <c r="BJ207" s="17" t="s">
        <v>99</v>
      </c>
      <c r="BK207" s="144">
        <f t="shared" si="49"/>
        <v>0</v>
      </c>
      <c r="BL207" s="17" t="s">
        <v>269</v>
      </c>
      <c r="BM207" s="143" t="s">
        <v>3996</v>
      </c>
    </row>
    <row r="208" spans="2:65" s="1" customFormat="1" ht="24.15" customHeight="1">
      <c r="B208" s="201"/>
      <c r="C208" s="200" t="s">
        <v>545</v>
      </c>
      <c r="D208" s="200" t="s">
        <v>156</v>
      </c>
      <c r="E208" s="199" t="s">
        <v>3995</v>
      </c>
      <c r="F208" s="195" t="s">
        <v>3994</v>
      </c>
      <c r="G208" s="198" t="s">
        <v>159</v>
      </c>
      <c r="H208" s="197">
        <v>1</v>
      </c>
      <c r="I208" s="137"/>
      <c r="J208" s="196">
        <f t="shared" si="40"/>
        <v>0</v>
      </c>
      <c r="K208" s="195" t="s">
        <v>160</v>
      </c>
      <c r="L208" s="32"/>
      <c r="M208" s="139" t="s">
        <v>1</v>
      </c>
      <c r="N208" s="140" t="s">
        <v>43</v>
      </c>
      <c r="P208" s="141">
        <f t="shared" si="41"/>
        <v>0</v>
      </c>
      <c r="Q208" s="141">
        <v>4.1999999999999997E-3</v>
      </c>
      <c r="R208" s="141">
        <f t="shared" si="42"/>
        <v>4.1999999999999997E-3</v>
      </c>
      <c r="S208" s="141">
        <v>0</v>
      </c>
      <c r="T208" s="142">
        <f t="shared" si="43"/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 t="shared" si="44"/>
        <v>0</v>
      </c>
      <c r="BF208" s="144">
        <f t="shared" si="45"/>
        <v>0</v>
      </c>
      <c r="BG208" s="144">
        <f t="shared" si="46"/>
        <v>0</v>
      </c>
      <c r="BH208" s="144">
        <f t="shared" si="47"/>
        <v>0</v>
      </c>
      <c r="BI208" s="144">
        <f t="shared" si="48"/>
        <v>0</v>
      </c>
      <c r="BJ208" s="17" t="s">
        <v>99</v>
      </c>
      <c r="BK208" s="144">
        <f t="shared" si="49"/>
        <v>0</v>
      </c>
      <c r="BL208" s="17" t="s">
        <v>269</v>
      </c>
      <c r="BM208" s="143" t="s">
        <v>3993</v>
      </c>
    </row>
    <row r="209" spans="2:65" s="1" customFormat="1" ht="33" customHeight="1">
      <c r="B209" s="201"/>
      <c r="C209" s="200" t="s">
        <v>550</v>
      </c>
      <c r="D209" s="200" t="s">
        <v>156</v>
      </c>
      <c r="E209" s="199" t="s">
        <v>3259</v>
      </c>
      <c r="F209" s="195" t="s">
        <v>3258</v>
      </c>
      <c r="G209" s="198" t="s">
        <v>159</v>
      </c>
      <c r="H209" s="197">
        <v>1</v>
      </c>
      <c r="I209" s="137"/>
      <c r="J209" s="196">
        <f t="shared" si="40"/>
        <v>0</v>
      </c>
      <c r="K209" s="195" t="s">
        <v>160</v>
      </c>
      <c r="L209" s="32"/>
      <c r="M209" s="139" t="s">
        <v>1</v>
      </c>
      <c r="N209" s="140" t="s">
        <v>43</v>
      </c>
      <c r="P209" s="141">
        <f t="shared" si="41"/>
        <v>0</v>
      </c>
      <c r="Q209" s="141">
        <v>4.7999999999999996E-3</v>
      </c>
      <c r="R209" s="141">
        <f t="shared" si="42"/>
        <v>4.7999999999999996E-3</v>
      </c>
      <c r="S209" s="141">
        <v>0</v>
      </c>
      <c r="T209" s="142">
        <f t="shared" si="43"/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 t="shared" si="44"/>
        <v>0</v>
      </c>
      <c r="BF209" s="144">
        <f t="shared" si="45"/>
        <v>0</v>
      </c>
      <c r="BG209" s="144">
        <f t="shared" si="46"/>
        <v>0</v>
      </c>
      <c r="BH209" s="144">
        <f t="shared" si="47"/>
        <v>0</v>
      </c>
      <c r="BI209" s="144">
        <f t="shared" si="48"/>
        <v>0</v>
      </c>
      <c r="BJ209" s="17" t="s">
        <v>99</v>
      </c>
      <c r="BK209" s="144">
        <f t="shared" si="49"/>
        <v>0</v>
      </c>
      <c r="BL209" s="17" t="s">
        <v>269</v>
      </c>
      <c r="BM209" s="143" t="s">
        <v>3257</v>
      </c>
    </row>
    <row r="210" spans="2:65" s="1" customFormat="1" ht="33" customHeight="1">
      <c r="B210" s="201"/>
      <c r="C210" s="200" t="s">
        <v>555</v>
      </c>
      <c r="D210" s="200" t="s">
        <v>156</v>
      </c>
      <c r="E210" s="199" t="s">
        <v>3253</v>
      </c>
      <c r="F210" s="195" t="s">
        <v>3252</v>
      </c>
      <c r="G210" s="198" t="s">
        <v>159</v>
      </c>
      <c r="H210" s="197">
        <v>1</v>
      </c>
      <c r="I210" s="137"/>
      <c r="J210" s="196">
        <f t="shared" si="40"/>
        <v>0</v>
      </c>
      <c r="K210" s="195" t="s">
        <v>160</v>
      </c>
      <c r="L210" s="32"/>
      <c r="M210" s="139" t="s">
        <v>1</v>
      </c>
      <c r="N210" s="140" t="s">
        <v>43</v>
      </c>
      <c r="P210" s="141">
        <f t="shared" si="41"/>
        <v>0</v>
      </c>
      <c r="Q210" s="141">
        <v>5.4799999999999996E-3</v>
      </c>
      <c r="R210" s="141">
        <f t="shared" si="42"/>
        <v>5.4799999999999996E-3</v>
      </c>
      <c r="S210" s="141">
        <v>0</v>
      </c>
      <c r="T210" s="142">
        <f t="shared" si="43"/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7" t="s">
        <v>99</v>
      </c>
      <c r="BK210" s="144">
        <f t="shared" si="49"/>
        <v>0</v>
      </c>
      <c r="BL210" s="17" t="s">
        <v>269</v>
      </c>
      <c r="BM210" s="143" t="s">
        <v>3251</v>
      </c>
    </row>
    <row r="211" spans="2:65" s="1" customFormat="1" ht="33" customHeight="1">
      <c r="B211" s="201"/>
      <c r="C211" s="200" t="s">
        <v>559</v>
      </c>
      <c r="D211" s="200" t="s">
        <v>156</v>
      </c>
      <c r="E211" s="199" t="s">
        <v>3250</v>
      </c>
      <c r="F211" s="195" t="s">
        <v>3249</v>
      </c>
      <c r="G211" s="198" t="s">
        <v>159</v>
      </c>
      <c r="H211" s="197">
        <v>5</v>
      </c>
      <c r="I211" s="137"/>
      <c r="J211" s="196">
        <f t="shared" si="40"/>
        <v>0</v>
      </c>
      <c r="K211" s="195" t="s">
        <v>160</v>
      </c>
      <c r="L211" s="32"/>
      <c r="M211" s="139" t="s">
        <v>1</v>
      </c>
      <c r="N211" s="140" t="s">
        <v>43</v>
      </c>
      <c r="P211" s="141">
        <f t="shared" si="41"/>
        <v>0</v>
      </c>
      <c r="Q211" s="141">
        <v>6.1000000000000004E-3</v>
      </c>
      <c r="R211" s="141">
        <f t="shared" si="42"/>
        <v>3.0500000000000003E-2</v>
      </c>
      <c r="S211" s="141">
        <v>0</v>
      </c>
      <c r="T211" s="142">
        <f t="shared" si="43"/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7" t="s">
        <v>99</v>
      </c>
      <c r="BK211" s="144">
        <f t="shared" si="49"/>
        <v>0</v>
      </c>
      <c r="BL211" s="17" t="s">
        <v>269</v>
      </c>
      <c r="BM211" s="143" t="s">
        <v>3248</v>
      </c>
    </row>
    <row r="212" spans="2:65" s="1" customFormat="1" ht="37.950000000000003" customHeight="1">
      <c r="B212" s="201"/>
      <c r="C212" s="200" t="s">
        <v>564</v>
      </c>
      <c r="D212" s="200" t="s">
        <v>156</v>
      </c>
      <c r="E212" s="199" t="s">
        <v>3992</v>
      </c>
      <c r="F212" s="195" t="s">
        <v>3991</v>
      </c>
      <c r="G212" s="198" t="s">
        <v>159</v>
      </c>
      <c r="H212" s="197">
        <v>1</v>
      </c>
      <c r="I212" s="137"/>
      <c r="J212" s="196">
        <f t="shared" si="40"/>
        <v>0</v>
      </c>
      <c r="K212" s="195" t="s">
        <v>160</v>
      </c>
      <c r="L212" s="32"/>
      <c r="M212" s="139" t="s">
        <v>1</v>
      </c>
      <c r="N212" s="140" t="s">
        <v>43</v>
      </c>
      <c r="P212" s="141">
        <f t="shared" si="41"/>
        <v>0</v>
      </c>
      <c r="Q212" s="141">
        <v>1.0699999999999999E-2</v>
      </c>
      <c r="R212" s="141">
        <f t="shared" si="42"/>
        <v>1.0699999999999999E-2</v>
      </c>
      <c r="S212" s="141">
        <v>0</v>
      </c>
      <c r="T212" s="142">
        <f t="shared" si="43"/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99</v>
      </c>
      <c r="BK212" s="144">
        <f t="shared" si="49"/>
        <v>0</v>
      </c>
      <c r="BL212" s="17" t="s">
        <v>269</v>
      </c>
      <c r="BM212" s="143" t="s">
        <v>3990</v>
      </c>
    </row>
    <row r="213" spans="2:65" s="1" customFormat="1" ht="37.950000000000003" customHeight="1">
      <c r="B213" s="201"/>
      <c r="C213" s="200" t="s">
        <v>568</v>
      </c>
      <c r="D213" s="200" t="s">
        <v>156</v>
      </c>
      <c r="E213" s="199" t="s">
        <v>3247</v>
      </c>
      <c r="F213" s="195" t="s">
        <v>3246</v>
      </c>
      <c r="G213" s="198" t="s">
        <v>159</v>
      </c>
      <c r="H213" s="197">
        <v>8</v>
      </c>
      <c r="I213" s="137"/>
      <c r="J213" s="196">
        <f t="shared" si="40"/>
        <v>0</v>
      </c>
      <c r="K213" s="195" t="s">
        <v>160</v>
      </c>
      <c r="L213" s="32"/>
      <c r="M213" s="139" t="s">
        <v>1</v>
      </c>
      <c r="N213" s="140" t="s">
        <v>43</v>
      </c>
      <c r="P213" s="141">
        <f t="shared" si="41"/>
        <v>0</v>
      </c>
      <c r="Q213" s="141">
        <v>1.32E-2</v>
      </c>
      <c r="R213" s="141">
        <f t="shared" si="42"/>
        <v>0.1056</v>
      </c>
      <c r="S213" s="141">
        <v>0</v>
      </c>
      <c r="T213" s="142">
        <f t="shared" si="43"/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99</v>
      </c>
      <c r="BK213" s="144">
        <f t="shared" si="49"/>
        <v>0</v>
      </c>
      <c r="BL213" s="17" t="s">
        <v>269</v>
      </c>
      <c r="BM213" s="143" t="s">
        <v>3245</v>
      </c>
    </row>
    <row r="214" spans="2:65" s="1" customFormat="1" ht="33" customHeight="1">
      <c r="B214" s="201"/>
      <c r="C214" s="200" t="s">
        <v>598</v>
      </c>
      <c r="D214" s="200" t="s">
        <v>156</v>
      </c>
      <c r="E214" s="199" t="s">
        <v>3244</v>
      </c>
      <c r="F214" s="195" t="s">
        <v>3243</v>
      </c>
      <c r="G214" s="198" t="s">
        <v>159</v>
      </c>
      <c r="H214" s="197">
        <v>128</v>
      </c>
      <c r="I214" s="137"/>
      <c r="J214" s="196">
        <f t="shared" si="40"/>
        <v>0</v>
      </c>
      <c r="K214" s="195" t="s">
        <v>160</v>
      </c>
      <c r="L214" s="32"/>
      <c r="M214" s="139" t="s">
        <v>1</v>
      </c>
      <c r="N214" s="140" t="s">
        <v>43</v>
      </c>
      <c r="P214" s="141">
        <f t="shared" si="41"/>
        <v>0</v>
      </c>
      <c r="Q214" s="141">
        <v>6.9999999999999994E-5</v>
      </c>
      <c r="R214" s="141">
        <f t="shared" si="42"/>
        <v>8.9599999999999992E-3</v>
      </c>
      <c r="S214" s="141">
        <v>0</v>
      </c>
      <c r="T214" s="142">
        <f t="shared" si="43"/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7" t="s">
        <v>99</v>
      </c>
      <c r="BK214" s="144">
        <f t="shared" si="49"/>
        <v>0</v>
      </c>
      <c r="BL214" s="17" t="s">
        <v>269</v>
      </c>
      <c r="BM214" s="143" t="s">
        <v>3242</v>
      </c>
    </row>
    <row r="215" spans="2:65" s="1" customFormat="1" ht="44.25" customHeight="1">
      <c r="B215" s="201"/>
      <c r="C215" s="200" t="s">
        <v>602</v>
      </c>
      <c r="D215" s="200" t="s">
        <v>156</v>
      </c>
      <c r="E215" s="199" t="s">
        <v>3238</v>
      </c>
      <c r="F215" s="195" t="s">
        <v>3237</v>
      </c>
      <c r="G215" s="198" t="s">
        <v>225</v>
      </c>
      <c r="H215" s="197">
        <v>3.286</v>
      </c>
      <c r="I215" s="137"/>
      <c r="J215" s="196">
        <f t="shared" si="40"/>
        <v>0</v>
      </c>
      <c r="K215" s="195" t="s">
        <v>160</v>
      </c>
      <c r="L215" s="32"/>
      <c r="M215" s="139" t="s">
        <v>1</v>
      </c>
      <c r="N215" s="140" t="s">
        <v>43</v>
      </c>
      <c r="P215" s="141">
        <f t="shared" si="41"/>
        <v>0</v>
      </c>
      <c r="Q215" s="141">
        <v>0</v>
      </c>
      <c r="R215" s="141">
        <f t="shared" si="42"/>
        <v>0</v>
      </c>
      <c r="S215" s="141">
        <v>0</v>
      </c>
      <c r="T215" s="142">
        <f t="shared" si="43"/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7" t="s">
        <v>99</v>
      </c>
      <c r="BK215" s="144">
        <f t="shared" si="49"/>
        <v>0</v>
      </c>
      <c r="BL215" s="17" t="s">
        <v>269</v>
      </c>
      <c r="BM215" s="143" t="s">
        <v>3236</v>
      </c>
    </row>
    <row r="216" spans="2:65" s="11" customFormat="1" ht="25.95" customHeight="1">
      <c r="B216" s="120"/>
      <c r="D216" s="121" t="s">
        <v>76</v>
      </c>
      <c r="E216" s="122" t="s">
        <v>2845</v>
      </c>
      <c r="F216" s="122" t="s">
        <v>2844</v>
      </c>
      <c r="I216" s="123"/>
      <c r="J216" s="124">
        <f>BK216</f>
        <v>0</v>
      </c>
      <c r="L216" s="120"/>
      <c r="M216" s="125"/>
      <c r="P216" s="126">
        <f>P217</f>
        <v>0</v>
      </c>
      <c r="R216" s="126">
        <f>R217</f>
        <v>0</v>
      </c>
      <c r="T216" s="127">
        <f>T217</f>
        <v>0</v>
      </c>
      <c r="AR216" s="121" t="s">
        <v>161</v>
      </c>
      <c r="AT216" s="128" t="s">
        <v>76</v>
      </c>
      <c r="AU216" s="128" t="s">
        <v>77</v>
      </c>
      <c r="AY216" s="121" t="s">
        <v>154</v>
      </c>
      <c r="BK216" s="129">
        <f>BK217</f>
        <v>0</v>
      </c>
    </row>
    <row r="217" spans="2:65" s="1" customFormat="1" ht="24.15" customHeight="1">
      <c r="B217" s="201"/>
      <c r="C217" s="200" t="s">
        <v>607</v>
      </c>
      <c r="D217" s="200" t="s">
        <v>156</v>
      </c>
      <c r="E217" s="199" t="s">
        <v>2843</v>
      </c>
      <c r="F217" s="195" t="s">
        <v>2842</v>
      </c>
      <c r="G217" s="198" t="s">
        <v>2841</v>
      </c>
      <c r="H217" s="197">
        <v>50</v>
      </c>
      <c r="I217" s="137"/>
      <c r="J217" s="196">
        <f>ROUND(I217*H217,2)</f>
        <v>0</v>
      </c>
      <c r="K217" s="195" t="s">
        <v>160</v>
      </c>
      <c r="L217" s="32"/>
      <c r="M217" s="190" t="s">
        <v>1</v>
      </c>
      <c r="N217" s="191" t="s">
        <v>43</v>
      </c>
      <c r="O217" s="192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AR217" s="143" t="s">
        <v>2840</v>
      </c>
      <c r="AT217" s="143" t="s">
        <v>156</v>
      </c>
      <c r="AU217" s="143" t="s">
        <v>85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2840</v>
      </c>
      <c r="BM217" s="143" t="s">
        <v>3235</v>
      </c>
    </row>
    <row r="218" spans="2:65" s="1" customFormat="1" ht="6.9" customHeight="1">
      <c r="B218" s="44"/>
      <c r="C218" s="45"/>
      <c r="D218" s="45"/>
      <c r="E218" s="45"/>
      <c r="F218" s="45"/>
      <c r="G218" s="45"/>
      <c r="H218" s="45"/>
      <c r="I218" s="45"/>
      <c r="J218" s="45"/>
      <c r="K218" s="45"/>
      <c r="L218" s="32"/>
    </row>
  </sheetData>
  <autoFilter ref="C122:K217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1DBD-5AEE-44D0-A3C8-2D2560C2151F}">
  <sheetPr>
    <pageSetUpPr fitToPage="1"/>
  </sheetPr>
  <dimension ref="B2:BM182"/>
  <sheetViews>
    <sheetView showGridLines="0" workbookViewId="0">
      <selection activeCell="F233" sqref="F23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>
      <c r="L2" s="336" t="s">
        <v>3234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4039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3232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4038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05"/>
      <c r="G18" s="305"/>
      <c r="H18" s="305"/>
      <c r="I18" s="27" t="s">
        <v>27</v>
      </c>
      <c r="J18" s="28" t="s">
        <v>29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ROUND((SUM(BE119:BE181)),  2)</f>
        <v>0</v>
      </c>
      <c r="I33" s="92">
        <v>0.21</v>
      </c>
      <c r="J33" s="91">
        <f>ROUND(((SUM(BE119:BE181))*I33),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ROUND((SUM(BF119:BF181)),  2)</f>
        <v>0</v>
      </c>
      <c r="I34" s="92">
        <v>0.15</v>
      </c>
      <c r="J34" s="91">
        <f>ROUND(((SUM(BF119:BF181))*I34),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ROUND((SUM(BG119:BG181)),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ROUND((SUM(BH119:BH181)),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ROUND((SUM(BI119:BI181)),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Objekt B - c - Vzduchotechnika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95" customHeight="1">
      <c r="B98" s="108"/>
      <c r="D98" s="109" t="s">
        <v>127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" customHeight="1">
      <c r="B99" s="104"/>
      <c r="D99" s="105" t="s">
        <v>3220</v>
      </c>
      <c r="E99" s="106"/>
      <c r="F99" s="106"/>
      <c r="G99" s="106"/>
      <c r="H99" s="106"/>
      <c r="I99" s="106"/>
      <c r="J99" s="107">
        <f>J180</f>
        <v>0</v>
      </c>
      <c r="L99" s="104"/>
    </row>
    <row r="100" spans="2:12" s="1" customFormat="1" ht="21.75" customHeight="1">
      <c r="B100" s="32"/>
      <c r="L100" s="32"/>
    </row>
    <row r="101" spans="2:12" s="1" customFormat="1" ht="6.9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" customHeight="1">
      <c r="B106" s="32"/>
      <c r="C106" s="21" t="s">
        <v>139</v>
      </c>
      <c r="L106" s="32"/>
    </row>
    <row r="107" spans="2:12" s="1" customFormat="1" ht="6.9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3" t="str">
        <f>E7</f>
        <v>Rozvoj komunitních sociálních služeb DOZP v lokalitě Jičín - aktualizace PD - změna PD 11/2022</v>
      </c>
      <c r="F109" s="334"/>
      <c r="G109" s="334"/>
      <c r="H109" s="3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323" t="str">
        <f>E9</f>
        <v>Objekt B - c - Vzduchotechnika</v>
      </c>
      <c r="F111" s="332"/>
      <c r="G111" s="332"/>
      <c r="H111" s="332"/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" customHeight="1">
      <c r="B114" s="32"/>
      <c r="L114" s="32"/>
    </row>
    <row r="115" spans="2:65" s="1" customFormat="1" ht="15.15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15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5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P120+P180</f>
        <v>0</v>
      </c>
      <c r="Q119" s="53"/>
      <c r="R119" s="117">
        <f>R120+R180</f>
        <v>2.0390800000000002</v>
      </c>
      <c r="S119" s="53"/>
      <c r="T119" s="118">
        <f>T120+T180</f>
        <v>0</v>
      </c>
      <c r="AT119" s="17" t="s">
        <v>76</v>
      </c>
      <c r="AU119" s="17" t="s">
        <v>110</v>
      </c>
      <c r="BK119" s="119">
        <f>BK120+BK180</f>
        <v>0</v>
      </c>
    </row>
    <row r="120" spans="2:65" s="11" customFormat="1" ht="25.95" customHeight="1">
      <c r="B120" s="120"/>
      <c r="D120" s="121" t="s">
        <v>76</v>
      </c>
      <c r="E120" s="122" t="s">
        <v>712</v>
      </c>
      <c r="F120" s="122" t="s">
        <v>713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2.0390800000000002</v>
      </c>
      <c r="T120" s="127">
        <f>T121</f>
        <v>0</v>
      </c>
      <c r="AR120" s="121" t="s">
        <v>99</v>
      </c>
      <c r="AT120" s="128" t="s">
        <v>76</v>
      </c>
      <c r="AU120" s="128" t="s">
        <v>77</v>
      </c>
      <c r="AY120" s="121" t="s">
        <v>154</v>
      </c>
      <c r="BK120" s="129">
        <f>BK121</f>
        <v>0</v>
      </c>
    </row>
    <row r="121" spans="2:65" s="11" customFormat="1" ht="22.95" customHeight="1">
      <c r="B121" s="120"/>
      <c r="D121" s="121" t="s">
        <v>76</v>
      </c>
      <c r="E121" s="130" t="s">
        <v>1076</v>
      </c>
      <c r="F121" s="130" t="s">
        <v>1077</v>
      </c>
      <c r="I121" s="123"/>
      <c r="J121" s="131">
        <f>BK121</f>
        <v>0</v>
      </c>
      <c r="L121" s="120"/>
      <c r="M121" s="125"/>
      <c r="P121" s="126">
        <f>SUM(P122:P179)</f>
        <v>0</v>
      </c>
      <c r="R121" s="126">
        <f>SUM(R122:R179)</f>
        <v>2.0390800000000002</v>
      </c>
      <c r="T121" s="127">
        <f>SUM(T122:T179)</f>
        <v>0</v>
      </c>
      <c r="AR121" s="121" t="s">
        <v>99</v>
      </c>
      <c r="AT121" s="128" t="s">
        <v>76</v>
      </c>
      <c r="AU121" s="128" t="s">
        <v>85</v>
      </c>
      <c r="AY121" s="121" t="s">
        <v>154</v>
      </c>
      <c r="BK121" s="129">
        <f>SUM(BK122:BK179)</f>
        <v>0</v>
      </c>
    </row>
    <row r="122" spans="2:65" s="1" customFormat="1" ht="33" customHeight="1">
      <c r="B122" s="201"/>
      <c r="C122" s="200" t="s">
        <v>85</v>
      </c>
      <c r="D122" s="200" t="s">
        <v>156</v>
      </c>
      <c r="E122" s="199" t="s">
        <v>3654</v>
      </c>
      <c r="F122" s="195" t="s">
        <v>3653</v>
      </c>
      <c r="G122" s="198" t="s">
        <v>159</v>
      </c>
      <c r="H122" s="197">
        <v>3</v>
      </c>
      <c r="I122" s="137"/>
      <c r="J122" s="196">
        <f t="shared" ref="J122:J148" si="0">ROUND(I122*H122,2)</f>
        <v>0</v>
      </c>
      <c r="K122" s="195" t="s">
        <v>160</v>
      </c>
      <c r="L122" s="32"/>
      <c r="M122" s="139" t="s">
        <v>1</v>
      </c>
      <c r="N122" s="140" t="s">
        <v>43</v>
      </c>
      <c r="P122" s="141">
        <f t="shared" ref="P122:P148" si="1">O122*H122</f>
        <v>0</v>
      </c>
      <c r="Q122" s="141">
        <v>0</v>
      </c>
      <c r="R122" s="141">
        <f t="shared" ref="R122:R148" si="2">Q122*H122</f>
        <v>0</v>
      </c>
      <c r="S122" s="141">
        <v>0</v>
      </c>
      <c r="T122" s="142">
        <f t="shared" ref="T122:T148" si="3">S122*H122</f>
        <v>0</v>
      </c>
      <c r="AR122" s="143" t="s">
        <v>269</v>
      </c>
      <c r="AT122" s="143" t="s">
        <v>156</v>
      </c>
      <c r="AU122" s="143" t="s">
        <v>99</v>
      </c>
      <c r="AY122" s="17" t="s">
        <v>154</v>
      </c>
      <c r="BE122" s="144">
        <f t="shared" ref="BE122:BE148" si="4">IF(N122="základní",J122,0)</f>
        <v>0</v>
      </c>
      <c r="BF122" s="144">
        <f t="shared" ref="BF122:BF148" si="5">IF(N122="snížená",J122,0)</f>
        <v>0</v>
      </c>
      <c r="BG122" s="144">
        <f t="shared" ref="BG122:BG148" si="6">IF(N122="zákl. přenesená",J122,0)</f>
        <v>0</v>
      </c>
      <c r="BH122" s="144">
        <f t="shared" ref="BH122:BH148" si="7">IF(N122="sníž. přenesená",J122,0)</f>
        <v>0</v>
      </c>
      <c r="BI122" s="144">
        <f t="shared" ref="BI122:BI148" si="8">IF(N122="nulová",J122,0)</f>
        <v>0</v>
      </c>
      <c r="BJ122" s="17" t="s">
        <v>99</v>
      </c>
      <c r="BK122" s="144">
        <f t="shared" ref="BK122:BK148" si="9">ROUND(I122*H122,2)</f>
        <v>0</v>
      </c>
      <c r="BL122" s="17" t="s">
        <v>269</v>
      </c>
      <c r="BM122" s="143" t="s">
        <v>3652</v>
      </c>
    </row>
    <row r="123" spans="2:65" s="1" customFormat="1" ht="24.15" customHeight="1">
      <c r="B123" s="201"/>
      <c r="C123" s="207" t="s">
        <v>99</v>
      </c>
      <c r="D123" s="207" t="s">
        <v>270</v>
      </c>
      <c r="E123" s="206" t="s">
        <v>3651</v>
      </c>
      <c r="F123" s="202" t="s">
        <v>3650</v>
      </c>
      <c r="G123" s="205" t="s">
        <v>159</v>
      </c>
      <c r="H123" s="204">
        <v>3</v>
      </c>
      <c r="I123" s="165"/>
      <c r="J123" s="203">
        <f t="shared" si="0"/>
        <v>0</v>
      </c>
      <c r="K123" s="202" t="s">
        <v>160</v>
      </c>
      <c r="L123" s="167"/>
      <c r="M123" s="168" t="s">
        <v>1</v>
      </c>
      <c r="N123" s="169" t="s">
        <v>43</v>
      </c>
      <c r="P123" s="141">
        <f t="shared" si="1"/>
        <v>0</v>
      </c>
      <c r="Q123" s="141">
        <v>8.9999999999999998E-4</v>
      </c>
      <c r="R123" s="141">
        <f t="shared" si="2"/>
        <v>2.7000000000000001E-3</v>
      </c>
      <c r="S123" s="141">
        <v>0</v>
      </c>
      <c r="T123" s="142">
        <f t="shared" si="3"/>
        <v>0</v>
      </c>
      <c r="AR123" s="143" t="s">
        <v>355</v>
      </c>
      <c r="AT123" s="143" t="s">
        <v>270</v>
      </c>
      <c r="AU123" s="143" t="s">
        <v>99</v>
      </c>
      <c r="AY123" s="17" t="s">
        <v>154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99</v>
      </c>
      <c r="BK123" s="144">
        <f t="shared" si="9"/>
        <v>0</v>
      </c>
      <c r="BL123" s="17" t="s">
        <v>269</v>
      </c>
      <c r="BM123" s="143" t="s">
        <v>3649</v>
      </c>
    </row>
    <row r="124" spans="2:65" s="1" customFormat="1" ht="24.15" customHeight="1">
      <c r="B124" s="201"/>
      <c r="C124" s="200" t="s">
        <v>166</v>
      </c>
      <c r="D124" s="200" t="s">
        <v>156</v>
      </c>
      <c r="E124" s="199" t="s">
        <v>3648</v>
      </c>
      <c r="F124" s="195" t="s">
        <v>3647</v>
      </c>
      <c r="G124" s="198" t="s">
        <v>159</v>
      </c>
      <c r="H124" s="197">
        <v>3</v>
      </c>
      <c r="I124" s="137"/>
      <c r="J124" s="196">
        <f t="shared" si="0"/>
        <v>0</v>
      </c>
      <c r="K124" s="195" t="s">
        <v>160</v>
      </c>
      <c r="L124" s="32"/>
      <c r="M124" s="139" t="s">
        <v>1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269</v>
      </c>
      <c r="AT124" s="143" t="s">
        <v>156</v>
      </c>
      <c r="AU124" s="143" t="s">
        <v>99</v>
      </c>
      <c r="AY124" s="17" t="s">
        <v>154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99</v>
      </c>
      <c r="BK124" s="144">
        <f t="shared" si="9"/>
        <v>0</v>
      </c>
      <c r="BL124" s="17" t="s">
        <v>269</v>
      </c>
      <c r="BM124" s="143" t="s">
        <v>3646</v>
      </c>
    </row>
    <row r="125" spans="2:65" s="1" customFormat="1" ht="24.15" customHeight="1">
      <c r="B125" s="201"/>
      <c r="C125" s="207" t="s">
        <v>161</v>
      </c>
      <c r="D125" s="207" t="s">
        <v>270</v>
      </c>
      <c r="E125" s="206" t="s">
        <v>3645</v>
      </c>
      <c r="F125" s="202" t="s">
        <v>3644</v>
      </c>
      <c r="G125" s="205" t="s">
        <v>159</v>
      </c>
      <c r="H125" s="204">
        <v>1</v>
      </c>
      <c r="I125" s="165"/>
      <c r="J125" s="203">
        <f t="shared" si="0"/>
        <v>0</v>
      </c>
      <c r="K125" s="202" t="s">
        <v>160</v>
      </c>
      <c r="L125" s="167"/>
      <c r="M125" s="168" t="s">
        <v>1</v>
      </c>
      <c r="N125" s="169" t="s">
        <v>43</v>
      </c>
      <c r="P125" s="141">
        <f t="shared" si="1"/>
        <v>0</v>
      </c>
      <c r="Q125" s="141">
        <v>2E-3</v>
      </c>
      <c r="R125" s="141">
        <f t="shared" si="2"/>
        <v>2E-3</v>
      </c>
      <c r="S125" s="141">
        <v>0</v>
      </c>
      <c r="T125" s="142">
        <f t="shared" si="3"/>
        <v>0</v>
      </c>
      <c r="AR125" s="143" t="s">
        <v>355</v>
      </c>
      <c r="AT125" s="143" t="s">
        <v>270</v>
      </c>
      <c r="AU125" s="143" t="s">
        <v>99</v>
      </c>
      <c r="AY125" s="17" t="s">
        <v>154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99</v>
      </c>
      <c r="BK125" s="144">
        <f t="shared" si="9"/>
        <v>0</v>
      </c>
      <c r="BL125" s="17" t="s">
        <v>269</v>
      </c>
      <c r="BM125" s="143" t="s">
        <v>3643</v>
      </c>
    </row>
    <row r="126" spans="2:65" s="1" customFormat="1" ht="24.15" customHeight="1">
      <c r="B126" s="201"/>
      <c r="C126" s="207" t="s">
        <v>203</v>
      </c>
      <c r="D126" s="207" t="s">
        <v>270</v>
      </c>
      <c r="E126" s="206" t="s">
        <v>3642</v>
      </c>
      <c r="F126" s="202" t="s">
        <v>3641</v>
      </c>
      <c r="G126" s="205" t="s">
        <v>159</v>
      </c>
      <c r="H126" s="204">
        <v>2</v>
      </c>
      <c r="I126" s="165"/>
      <c r="J126" s="203">
        <f t="shared" si="0"/>
        <v>0</v>
      </c>
      <c r="K126" s="202" t="s">
        <v>160</v>
      </c>
      <c r="L126" s="167"/>
      <c r="M126" s="168" t="s">
        <v>1</v>
      </c>
      <c r="N126" s="169" t="s">
        <v>43</v>
      </c>
      <c r="P126" s="141">
        <f t="shared" si="1"/>
        <v>0</v>
      </c>
      <c r="Q126" s="141">
        <v>2E-3</v>
      </c>
      <c r="R126" s="141">
        <f t="shared" si="2"/>
        <v>4.0000000000000001E-3</v>
      </c>
      <c r="S126" s="141">
        <v>0</v>
      </c>
      <c r="T126" s="142">
        <f t="shared" si="3"/>
        <v>0</v>
      </c>
      <c r="AR126" s="143" t="s">
        <v>355</v>
      </c>
      <c r="AT126" s="143" t="s">
        <v>270</v>
      </c>
      <c r="AU126" s="143" t="s">
        <v>99</v>
      </c>
      <c r="AY126" s="17" t="s">
        <v>154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99</v>
      </c>
      <c r="BK126" s="144">
        <f t="shared" si="9"/>
        <v>0</v>
      </c>
      <c r="BL126" s="17" t="s">
        <v>269</v>
      </c>
      <c r="BM126" s="143" t="s">
        <v>3640</v>
      </c>
    </row>
    <row r="127" spans="2:65" s="1" customFormat="1" ht="24.15" customHeight="1">
      <c r="B127" s="201"/>
      <c r="C127" s="200" t="s">
        <v>209</v>
      </c>
      <c r="D127" s="200" t="s">
        <v>156</v>
      </c>
      <c r="E127" s="199" t="s">
        <v>3639</v>
      </c>
      <c r="F127" s="195" t="s">
        <v>3638</v>
      </c>
      <c r="G127" s="198" t="s">
        <v>159</v>
      </c>
      <c r="H127" s="197">
        <v>30</v>
      </c>
      <c r="I127" s="137"/>
      <c r="J127" s="196">
        <f t="shared" si="0"/>
        <v>0</v>
      </c>
      <c r="K127" s="195" t="s">
        <v>160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99</v>
      </c>
      <c r="BK127" s="144">
        <f t="shared" si="9"/>
        <v>0</v>
      </c>
      <c r="BL127" s="17" t="s">
        <v>269</v>
      </c>
      <c r="BM127" s="143" t="s">
        <v>3637</v>
      </c>
    </row>
    <row r="128" spans="2:65" s="1" customFormat="1" ht="24.15" customHeight="1">
      <c r="B128" s="201"/>
      <c r="C128" s="207" t="s">
        <v>215</v>
      </c>
      <c r="D128" s="207" t="s">
        <v>270</v>
      </c>
      <c r="E128" s="206" t="s">
        <v>3636</v>
      </c>
      <c r="F128" s="202" t="s">
        <v>3635</v>
      </c>
      <c r="G128" s="205" t="s">
        <v>159</v>
      </c>
      <c r="H128" s="204">
        <v>30</v>
      </c>
      <c r="I128" s="165"/>
      <c r="J128" s="203">
        <f t="shared" si="0"/>
        <v>0</v>
      </c>
      <c r="K128" s="202" t="s">
        <v>160</v>
      </c>
      <c r="L128" s="167"/>
      <c r="M128" s="168" t="s">
        <v>1</v>
      </c>
      <c r="N128" s="169" t="s">
        <v>43</v>
      </c>
      <c r="P128" s="141">
        <f t="shared" si="1"/>
        <v>0</v>
      </c>
      <c r="Q128" s="141">
        <v>2.0000000000000001E-4</v>
      </c>
      <c r="R128" s="141">
        <f t="shared" si="2"/>
        <v>6.0000000000000001E-3</v>
      </c>
      <c r="S128" s="141">
        <v>0</v>
      </c>
      <c r="T128" s="142">
        <f t="shared" si="3"/>
        <v>0</v>
      </c>
      <c r="AR128" s="143" t="s">
        <v>355</v>
      </c>
      <c r="AT128" s="143" t="s">
        <v>270</v>
      </c>
      <c r="AU128" s="143" t="s">
        <v>99</v>
      </c>
      <c r="AY128" s="17" t="s">
        <v>154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99</v>
      </c>
      <c r="BK128" s="144">
        <f t="shared" si="9"/>
        <v>0</v>
      </c>
      <c r="BL128" s="17" t="s">
        <v>269</v>
      </c>
      <c r="BM128" s="143" t="s">
        <v>3634</v>
      </c>
    </row>
    <row r="129" spans="2:65" s="1" customFormat="1" ht="33" customHeight="1">
      <c r="B129" s="201"/>
      <c r="C129" s="200" t="s">
        <v>222</v>
      </c>
      <c r="D129" s="200" t="s">
        <v>156</v>
      </c>
      <c r="E129" s="199" t="s">
        <v>3633</v>
      </c>
      <c r="F129" s="195" t="s">
        <v>3632</v>
      </c>
      <c r="G129" s="198" t="s">
        <v>159</v>
      </c>
      <c r="H129" s="197">
        <v>26</v>
      </c>
      <c r="I129" s="137"/>
      <c r="J129" s="196">
        <f t="shared" si="0"/>
        <v>0</v>
      </c>
      <c r="K129" s="195" t="s">
        <v>160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99</v>
      </c>
      <c r="BK129" s="144">
        <f t="shared" si="9"/>
        <v>0</v>
      </c>
      <c r="BL129" s="17" t="s">
        <v>269</v>
      </c>
      <c r="BM129" s="143" t="s">
        <v>3631</v>
      </c>
    </row>
    <row r="130" spans="2:65" s="1" customFormat="1" ht="24.15" customHeight="1">
      <c r="B130" s="201"/>
      <c r="C130" s="207" t="s">
        <v>233</v>
      </c>
      <c r="D130" s="207" t="s">
        <v>270</v>
      </c>
      <c r="E130" s="206" t="s">
        <v>3630</v>
      </c>
      <c r="F130" s="202" t="s">
        <v>3629</v>
      </c>
      <c r="G130" s="205" t="s">
        <v>159</v>
      </c>
      <c r="H130" s="204">
        <v>26</v>
      </c>
      <c r="I130" s="165"/>
      <c r="J130" s="203">
        <f t="shared" si="0"/>
        <v>0</v>
      </c>
      <c r="K130" s="202" t="s">
        <v>160</v>
      </c>
      <c r="L130" s="167"/>
      <c r="M130" s="168" t="s">
        <v>1</v>
      </c>
      <c r="N130" s="169" t="s">
        <v>43</v>
      </c>
      <c r="P130" s="141">
        <f t="shared" si="1"/>
        <v>0</v>
      </c>
      <c r="Q130" s="141">
        <v>2.0000000000000001E-4</v>
      </c>
      <c r="R130" s="141">
        <f t="shared" si="2"/>
        <v>5.2000000000000006E-3</v>
      </c>
      <c r="S130" s="141">
        <v>0</v>
      </c>
      <c r="T130" s="142">
        <f t="shared" si="3"/>
        <v>0</v>
      </c>
      <c r="AR130" s="143" t="s">
        <v>355</v>
      </c>
      <c r="AT130" s="143" t="s">
        <v>270</v>
      </c>
      <c r="AU130" s="143" t="s">
        <v>99</v>
      </c>
      <c r="AY130" s="17" t="s">
        <v>154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99</v>
      </c>
      <c r="BK130" s="144">
        <f t="shared" si="9"/>
        <v>0</v>
      </c>
      <c r="BL130" s="17" t="s">
        <v>269</v>
      </c>
      <c r="BM130" s="143" t="s">
        <v>3628</v>
      </c>
    </row>
    <row r="131" spans="2:65" s="1" customFormat="1" ht="24.15" customHeight="1">
      <c r="B131" s="201"/>
      <c r="C131" s="200" t="s">
        <v>238</v>
      </c>
      <c r="D131" s="200" t="s">
        <v>156</v>
      </c>
      <c r="E131" s="199" t="s">
        <v>3627</v>
      </c>
      <c r="F131" s="195" t="s">
        <v>3626</v>
      </c>
      <c r="G131" s="198" t="s">
        <v>159</v>
      </c>
      <c r="H131" s="197">
        <v>8</v>
      </c>
      <c r="I131" s="137"/>
      <c r="J131" s="196">
        <f t="shared" si="0"/>
        <v>0</v>
      </c>
      <c r="K131" s="195" t="s">
        <v>160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99</v>
      </c>
      <c r="BK131" s="144">
        <f t="shared" si="9"/>
        <v>0</v>
      </c>
      <c r="BL131" s="17" t="s">
        <v>269</v>
      </c>
      <c r="BM131" s="143" t="s">
        <v>3625</v>
      </c>
    </row>
    <row r="132" spans="2:65" s="1" customFormat="1" ht="16.5" customHeight="1">
      <c r="B132" s="201"/>
      <c r="C132" s="207" t="s">
        <v>248</v>
      </c>
      <c r="D132" s="207" t="s">
        <v>270</v>
      </c>
      <c r="E132" s="206" t="s">
        <v>3624</v>
      </c>
      <c r="F132" s="202" t="s">
        <v>3623</v>
      </c>
      <c r="G132" s="205" t="s">
        <v>159</v>
      </c>
      <c r="H132" s="204">
        <v>8</v>
      </c>
      <c r="I132" s="165"/>
      <c r="J132" s="203">
        <f t="shared" si="0"/>
        <v>0</v>
      </c>
      <c r="K132" s="202" t="s">
        <v>160</v>
      </c>
      <c r="L132" s="167"/>
      <c r="M132" s="168" t="s">
        <v>1</v>
      </c>
      <c r="N132" s="169" t="s">
        <v>43</v>
      </c>
      <c r="P132" s="141">
        <f t="shared" si="1"/>
        <v>0</v>
      </c>
      <c r="Q132" s="141">
        <v>3.8999999999999998E-3</v>
      </c>
      <c r="R132" s="141">
        <f t="shared" si="2"/>
        <v>3.1199999999999999E-2</v>
      </c>
      <c r="S132" s="141">
        <v>0</v>
      </c>
      <c r="T132" s="142">
        <f t="shared" si="3"/>
        <v>0</v>
      </c>
      <c r="AR132" s="143" t="s">
        <v>355</v>
      </c>
      <c r="AT132" s="143" t="s">
        <v>270</v>
      </c>
      <c r="AU132" s="143" t="s">
        <v>99</v>
      </c>
      <c r="AY132" s="17" t="s">
        <v>154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99</v>
      </c>
      <c r="BK132" s="144">
        <f t="shared" si="9"/>
        <v>0</v>
      </c>
      <c r="BL132" s="17" t="s">
        <v>269</v>
      </c>
      <c r="BM132" s="143" t="s">
        <v>3622</v>
      </c>
    </row>
    <row r="133" spans="2:65" s="1" customFormat="1" ht="33" customHeight="1">
      <c r="B133" s="201"/>
      <c r="C133" s="200" t="s">
        <v>253</v>
      </c>
      <c r="D133" s="200" t="s">
        <v>156</v>
      </c>
      <c r="E133" s="199" t="s">
        <v>3621</v>
      </c>
      <c r="F133" s="195" t="s">
        <v>3620</v>
      </c>
      <c r="G133" s="198" t="s">
        <v>159</v>
      </c>
      <c r="H133" s="197">
        <v>14</v>
      </c>
      <c r="I133" s="137"/>
      <c r="J133" s="196">
        <f t="shared" si="0"/>
        <v>0</v>
      </c>
      <c r="K133" s="195" t="s">
        <v>160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269</v>
      </c>
      <c r="BM133" s="143" t="s">
        <v>3619</v>
      </c>
    </row>
    <row r="134" spans="2:65" s="1" customFormat="1" ht="24.15" customHeight="1">
      <c r="B134" s="201"/>
      <c r="C134" s="207" t="s">
        <v>258</v>
      </c>
      <c r="D134" s="207" t="s">
        <v>270</v>
      </c>
      <c r="E134" s="206" t="s">
        <v>3618</v>
      </c>
      <c r="F134" s="202" t="s">
        <v>3617</v>
      </c>
      <c r="G134" s="205" t="s">
        <v>159</v>
      </c>
      <c r="H134" s="204">
        <v>14</v>
      </c>
      <c r="I134" s="165"/>
      <c r="J134" s="203">
        <f t="shared" si="0"/>
        <v>0</v>
      </c>
      <c r="K134" s="202" t="s">
        <v>160</v>
      </c>
      <c r="L134" s="167"/>
      <c r="M134" s="168" t="s">
        <v>1</v>
      </c>
      <c r="N134" s="169" t="s">
        <v>43</v>
      </c>
      <c r="P134" s="141">
        <f t="shared" si="1"/>
        <v>0</v>
      </c>
      <c r="Q134" s="141">
        <v>3.0000000000000001E-3</v>
      </c>
      <c r="R134" s="141">
        <f t="shared" si="2"/>
        <v>4.2000000000000003E-2</v>
      </c>
      <c r="S134" s="141">
        <v>0</v>
      </c>
      <c r="T134" s="142">
        <f t="shared" si="3"/>
        <v>0</v>
      </c>
      <c r="AR134" s="143" t="s">
        <v>355</v>
      </c>
      <c r="AT134" s="143" t="s">
        <v>270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269</v>
      </c>
      <c r="BM134" s="143" t="s">
        <v>3616</v>
      </c>
    </row>
    <row r="135" spans="2:65" s="1" customFormat="1" ht="24.15" customHeight="1">
      <c r="B135" s="201"/>
      <c r="C135" s="200" t="s">
        <v>262</v>
      </c>
      <c r="D135" s="200" t="s">
        <v>156</v>
      </c>
      <c r="E135" s="199" t="s">
        <v>3615</v>
      </c>
      <c r="F135" s="195" t="s">
        <v>3614</v>
      </c>
      <c r="G135" s="198" t="s">
        <v>159</v>
      </c>
      <c r="H135" s="197">
        <v>2</v>
      </c>
      <c r="I135" s="137"/>
      <c r="J135" s="196">
        <f t="shared" si="0"/>
        <v>0</v>
      </c>
      <c r="K135" s="195" t="s">
        <v>160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269</v>
      </c>
      <c r="BM135" s="143" t="s">
        <v>3613</v>
      </c>
    </row>
    <row r="136" spans="2:65" s="1" customFormat="1" ht="24.15" customHeight="1">
      <c r="B136" s="201"/>
      <c r="C136" s="200" t="s">
        <v>8</v>
      </c>
      <c r="D136" s="200" t="s">
        <v>156</v>
      </c>
      <c r="E136" s="199" t="s">
        <v>3612</v>
      </c>
      <c r="F136" s="195" t="s">
        <v>3611</v>
      </c>
      <c r="G136" s="198" t="s">
        <v>159</v>
      </c>
      <c r="H136" s="197">
        <v>1</v>
      </c>
      <c r="I136" s="137"/>
      <c r="J136" s="196">
        <f t="shared" si="0"/>
        <v>0</v>
      </c>
      <c r="K136" s="195" t="s">
        <v>160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269</v>
      </c>
      <c r="BM136" s="143" t="s">
        <v>3610</v>
      </c>
    </row>
    <row r="137" spans="2:65" s="1" customFormat="1" ht="21.75" customHeight="1">
      <c r="B137" s="201"/>
      <c r="C137" s="207" t="s">
        <v>269</v>
      </c>
      <c r="D137" s="207" t="s">
        <v>270</v>
      </c>
      <c r="E137" s="206" t="s">
        <v>3609</v>
      </c>
      <c r="F137" s="202" t="s">
        <v>3608</v>
      </c>
      <c r="G137" s="205" t="s">
        <v>159</v>
      </c>
      <c r="H137" s="204">
        <v>1</v>
      </c>
      <c r="I137" s="165"/>
      <c r="J137" s="203">
        <f t="shared" si="0"/>
        <v>0</v>
      </c>
      <c r="K137" s="202" t="s">
        <v>160</v>
      </c>
      <c r="L137" s="167"/>
      <c r="M137" s="168" t="s">
        <v>1</v>
      </c>
      <c r="N137" s="169" t="s">
        <v>43</v>
      </c>
      <c r="P137" s="141">
        <f t="shared" si="1"/>
        <v>0</v>
      </c>
      <c r="Q137" s="141">
        <v>2.0000000000000001E-4</v>
      </c>
      <c r="R137" s="141">
        <f t="shared" si="2"/>
        <v>2.0000000000000001E-4</v>
      </c>
      <c r="S137" s="141">
        <v>0</v>
      </c>
      <c r="T137" s="142">
        <f t="shared" si="3"/>
        <v>0</v>
      </c>
      <c r="AR137" s="143" t="s">
        <v>355</v>
      </c>
      <c r="AT137" s="143" t="s">
        <v>270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269</v>
      </c>
      <c r="BM137" s="143" t="s">
        <v>3607</v>
      </c>
    </row>
    <row r="138" spans="2:65" s="1" customFormat="1" ht="24.15" customHeight="1">
      <c r="B138" s="201"/>
      <c r="C138" s="200" t="s">
        <v>276</v>
      </c>
      <c r="D138" s="200" t="s">
        <v>156</v>
      </c>
      <c r="E138" s="199" t="s">
        <v>3606</v>
      </c>
      <c r="F138" s="195" t="s">
        <v>3605</v>
      </c>
      <c r="G138" s="198" t="s">
        <v>159</v>
      </c>
      <c r="H138" s="197">
        <v>4</v>
      </c>
      <c r="I138" s="137"/>
      <c r="J138" s="196">
        <f t="shared" si="0"/>
        <v>0</v>
      </c>
      <c r="K138" s="195" t="s">
        <v>160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269</v>
      </c>
      <c r="BM138" s="143" t="s">
        <v>3604</v>
      </c>
    </row>
    <row r="139" spans="2:65" s="1" customFormat="1" ht="24.15" customHeight="1">
      <c r="B139" s="201"/>
      <c r="C139" s="207" t="s">
        <v>280</v>
      </c>
      <c r="D139" s="207" t="s">
        <v>270</v>
      </c>
      <c r="E139" s="206" t="s">
        <v>3603</v>
      </c>
      <c r="F139" s="202" t="s">
        <v>3602</v>
      </c>
      <c r="G139" s="205" t="s">
        <v>159</v>
      </c>
      <c r="H139" s="204">
        <v>4</v>
      </c>
      <c r="I139" s="165"/>
      <c r="J139" s="203">
        <f t="shared" si="0"/>
        <v>0</v>
      </c>
      <c r="K139" s="202" t="s">
        <v>160</v>
      </c>
      <c r="L139" s="167"/>
      <c r="M139" s="168" t="s">
        <v>1</v>
      </c>
      <c r="N139" s="169" t="s">
        <v>43</v>
      </c>
      <c r="P139" s="141">
        <f t="shared" si="1"/>
        <v>0</v>
      </c>
      <c r="Q139" s="141">
        <v>3.4000000000000002E-4</v>
      </c>
      <c r="R139" s="141">
        <f t="shared" si="2"/>
        <v>1.3600000000000001E-3</v>
      </c>
      <c r="S139" s="141">
        <v>0</v>
      </c>
      <c r="T139" s="142">
        <f t="shared" si="3"/>
        <v>0</v>
      </c>
      <c r="AR139" s="143" t="s">
        <v>355</v>
      </c>
      <c r="AT139" s="143" t="s">
        <v>270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99</v>
      </c>
      <c r="BK139" s="144">
        <f t="shared" si="9"/>
        <v>0</v>
      </c>
      <c r="BL139" s="17" t="s">
        <v>269</v>
      </c>
      <c r="BM139" s="143" t="s">
        <v>3601</v>
      </c>
    </row>
    <row r="140" spans="2:65" s="1" customFormat="1" ht="33" customHeight="1">
      <c r="B140" s="201"/>
      <c r="C140" s="200" t="s">
        <v>282</v>
      </c>
      <c r="D140" s="200" t="s">
        <v>156</v>
      </c>
      <c r="E140" s="199" t="s">
        <v>3600</v>
      </c>
      <c r="F140" s="195" t="s">
        <v>3599</v>
      </c>
      <c r="G140" s="198" t="s">
        <v>159</v>
      </c>
      <c r="H140" s="197">
        <v>26</v>
      </c>
      <c r="I140" s="137"/>
      <c r="J140" s="196">
        <f t="shared" si="0"/>
        <v>0</v>
      </c>
      <c r="K140" s="195" t="s">
        <v>160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99</v>
      </c>
      <c r="BK140" s="144">
        <f t="shared" si="9"/>
        <v>0</v>
      </c>
      <c r="BL140" s="17" t="s">
        <v>269</v>
      </c>
      <c r="BM140" s="143" t="s">
        <v>3598</v>
      </c>
    </row>
    <row r="141" spans="2:65" s="1" customFormat="1" ht="33" customHeight="1">
      <c r="B141" s="201"/>
      <c r="C141" s="200" t="s">
        <v>296</v>
      </c>
      <c r="D141" s="200" t="s">
        <v>156</v>
      </c>
      <c r="E141" s="199" t="s">
        <v>3597</v>
      </c>
      <c r="F141" s="195" t="s">
        <v>3596</v>
      </c>
      <c r="G141" s="198" t="s">
        <v>159</v>
      </c>
      <c r="H141" s="197">
        <v>3</v>
      </c>
      <c r="I141" s="137"/>
      <c r="J141" s="196">
        <f t="shared" si="0"/>
        <v>0</v>
      </c>
      <c r="K141" s="195" t="s">
        <v>160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99</v>
      </c>
      <c r="BK141" s="144">
        <f t="shared" si="9"/>
        <v>0</v>
      </c>
      <c r="BL141" s="17" t="s">
        <v>269</v>
      </c>
      <c r="BM141" s="143" t="s">
        <v>3595</v>
      </c>
    </row>
    <row r="142" spans="2:65" s="1" customFormat="1" ht="16.5" customHeight="1">
      <c r="B142" s="201"/>
      <c r="C142" s="207" t="s">
        <v>7</v>
      </c>
      <c r="D142" s="207" t="s">
        <v>270</v>
      </c>
      <c r="E142" s="206" t="s">
        <v>3594</v>
      </c>
      <c r="F142" s="202" t="s">
        <v>3593</v>
      </c>
      <c r="G142" s="205" t="s">
        <v>159</v>
      </c>
      <c r="H142" s="204">
        <v>3</v>
      </c>
      <c r="I142" s="165"/>
      <c r="J142" s="203">
        <f t="shared" si="0"/>
        <v>0</v>
      </c>
      <c r="K142" s="202" t="s">
        <v>160</v>
      </c>
      <c r="L142" s="167"/>
      <c r="M142" s="168" t="s">
        <v>1</v>
      </c>
      <c r="N142" s="169" t="s">
        <v>43</v>
      </c>
      <c r="P142" s="141">
        <f t="shared" si="1"/>
        <v>0</v>
      </c>
      <c r="Q142" s="141">
        <v>2.9999999999999997E-4</v>
      </c>
      <c r="R142" s="141">
        <f t="shared" si="2"/>
        <v>8.9999999999999998E-4</v>
      </c>
      <c r="S142" s="141">
        <v>0</v>
      </c>
      <c r="T142" s="142">
        <f t="shared" si="3"/>
        <v>0</v>
      </c>
      <c r="AR142" s="143" t="s">
        <v>355</v>
      </c>
      <c r="AT142" s="143" t="s">
        <v>270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99</v>
      </c>
      <c r="BK142" s="144">
        <f t="shared" si="9"/>
        <v>0</v>
      </c>
      <c r="BL142" s="17" t="s">
        <v>269</v>
      </c>
      <c r="BM142" s="143" t="s">
        <v>3592</v>
      </c>
    </row>
    <row r="143" spans="2:65" s="1" customFormat="1" ht="37.950000000000003" customHeight="1">
      <c r="B143" s="201"/>
      <c r="C143" s="200" t="s">
        <v>305</v>
      </c>
      <c r="D143" s="200" t="s">
        <v>156</v>
      </c>
      <c r="E143" s="199" t="s">
        <v>3591</v>
      </c>
      <c r="F143" s="195" t="s">
        <v>3590</v>
      </c>
      <c r="G143" s="198" t="s">
        <v>256</v>
      </c>
      <c r="H143" s="197">
        <v>10</v>
      </c>
      <c r="I143" s="137"/>
      <c r="J143" s="196">
        <f t="shared" si="0"/>
        <v>0</v>
      </c>
      <c r="K143" s="195" t="s">
        <v>160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1.67E-3</v>
      </c>
      <c r="R143" s="141">
        <f t="shared" si="2"/>
        <v>1.67E-2</v>
      </c>
      <c r="S143" s="141">
        <v>0</v>
      </c>
      <c r="T143" s="142">
        <f t="shared" si="3"/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99</v>
      </c>
      <c r="BK143" s="144">
        <f t="shared" si="9"/>
        <v>0</v>
      </c>
      <c r="BL143" s="17" t="s">
        <v>269</v>
      </c>
      <c r="BM143" s="143" t="s">
        <v>3589</v>
      </c>
    </row>
    <row r="144" spans="2:65" s="1" customFormat="1" ht="37.950000000000003" customHeight="1">
      <c r="B144" s="201"/>
      <c r="C144" s="200" t="s">
        <v>309</v>
      </c>
      <c r="D144" s="200" t="s">
        <v>156</v>
      </c>
      <c r="E144" s="199" t="s">
        <v>3588</v>
      </c>
      <c r="F144" s="195" t="s">
        <v>3587</v>
      </c>
      <c r="G144" s="198" t="s">
        <v>256</v>
      </c>
      <c r="H144" s="197">
        <v>230</v>
      </c>
      <c r="I144" s="137"/>
      <c r="J144" s="196">
        <f t="shared" si="0"/>
        <v>0</v>
      </c>
      <c r="K144" s="195" t="s">
        <v>160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3.4399999999999999E-3</v>
      </c>
      <c r="R144" s="141">
        <f t="shared" si="2"/>
        <v>0.79120000000000001</v>
      </c>
      <c r="S144" s="141">
        <v>0</v>
      </c>
      <c r="T144" s="142">
        <f t="shared" si="3"/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99</v>
      </c>
      <c r="BK144" s="144">
        <f t="shared" si="9"/>
        <v>0</v>
      </c>
      <c r="BL144" s="17" t="s">
        <v>269</v>
      </c>
      <c r="BM144" s="143" t="s">
        <v>3586</v>
      </c>
    </row>
    <row r="145" spans="2:65" s="1" customFormat="1" ht="37.950000000000003" customHeight="1">
      <c r="B145" s="201"/>
      <c r="C145" s="200" t="s">
        <v>317</v>
      </c>
      <c r="D145" s="200" t="s">
        <v>156</v>
      </c>
      <c r="E145" s="199" t="s">
        <v>3585</v>
      </c>
      <c r="F145" s="195" t="s">
        <v>3584</v>
      </c>
      <c r="G145" s="198" t="s">
        <v>159</v>
      </c>
      <c r="H145" s="197">
        <v>10</v>
      </c>
      <c r="I145" s="137"/>
      <c r="J145" s="196">
        <f t="shared" si="0"/>
        <v>0</v>
      </c>
      <c r="K145" s="195" t="s">
        <v>160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99</v>
      </c>
      <c r="BK145" s="144">
        <f t="shared" si="9"/>
        <v>0</v>
      </c>
      <c r="BL145" s="17" t="s">
        <v>269</v>
      </c>
      <c r="BM145" s="143" t="s">
        <v>3583</v>
      </c>
    </row>
    <row r="146" spans="2:65" s="1" customFormat="1" ht="16.5" customHeight="1">
      <c r="B146" s="201"/>
      <c r="C146" s="207" t="s">
        <v>321</v>
      </c>
      <c r="D146" s="207" t="s">
        <v>270</v>
      </c>
      <c r="E146" s="206" t="s">
        <v>3582</v>
      </c>
      <c r="F146" s="202" t="s">
        <v>3581</v>
      </c>
      <c r="G146" s="205" t="s">
        <v>159</v>
      </c>
      <c r="H146" s="204">
        <v>3</v>
      </c>
      <c r="I146" s="165"/>
      <c r="J146" s="203">
        <f t="shared" si="0"/>
        <v>0</v>
      </c>
      <c r="K146" s="202" t="s">
        <v>160</v>
      </c>
      <c r="L146" s="167"/>
      <c r="M146" s="168" t="s">
        <v>1</v>
      </c>
      <c r="N146" s="169" t="s">
        <v>43</v>
      </c>
      <c r="P146" s="141">
        <f t="shared" si="1"/>
        <v>0</v>
      </c>
      <c r="Q146" s="141">
        <v>5.0000000000000001E-4</v>
      </c>
      <c r="R146" s="141">
        <f t="shared" si="2"/>
        <v>1.5E-3</v>
      </c>
      <c r="S146" s="141">
        <v>0</v>
      </c>
      <c r="T146" s="142">
        <f t="shared" si="3"/>
        <v>0</v>
      </c>
      <c r="AR146" s="143" t="s">
        <v>355</v>
      </c>
      <c r="AT146" s="143" t="s">
        <v>270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99</v>
      </c>
      <c r="BK146" s="144">
        <f t="shared" si="9"/>
        <v>0</v>
      </c>
      <c r="BL146" s="17" t="s">
        <v>269</v>
      </c>
      <c r="BM146" s="143" t="s">
        <v>3580</v>
      </c>
    </row>
    <row r="147" spans="2:65" s="1" customFormat="1" ht="37.950000000000003" customHeight="1">
      <c r="B147" s="201"/>
      <c r="C147" s="200" t="s">
        <v>325</v>
      </c>
      <c r="D147" s="200" t="s">
        <v>156</v>
      </c>
      <c r="E147" s="199" t="s">
        <v>3579</v>
      </c>
      <c r="F147" s="195" t="s">
        <v>3578</v>
      </c>
      <c r="G147" s="198" t="s">
        <v>256</v>
      </c>
      <c r="H147" s="197">
        <v>60</v>
      </c>
      <c r="I147" s="137"/>
      <c r="J147" s="196">
        <f t="shared" si="0"/>
        <v>0</v>
      </c>
      <c r="K147" s="195" t="s">
        <v>160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99</v>
      </c>
      <c r="BK147" s="144">
        <f t="shared" si="9"/>
        <v>0</v>
      </c>
      <c r="BL147" s="17" t="s">
        <v>269</v>
      </c>
      <c r="BM147" s="143" t="s">
        <v>3577</v>
      </c>
    </row>
    <row r="148" spans="2:65" s="1" customFormat="1" ht="24.15" customHeight="1">
      <c r="B148" s="201"/>
      <c r="C148" s="207" t="s">
        <v>329</v>
      </c>
      <c r="D148" s="207" t="s">
        <v>270</v>
      </c>
      <c r="E148" s="206" t="s">
        <v>3576</v>
      </c>
      <c r="F148" s="202" t="s">
        <v>3575</v>
      </c>
      <c r="G148" s="205" t="s">
        <v>159</v>
      </c>
      <c r="H148" s="204">
        <v>6</v>
      </c>
      <c r="I148" s="165"/>
      <c r="J148" s="203">
        <f t="shared" si="0"/>
        <v>0</v>
      </c>
      <c r="K148" s="202" t="s">
        <v>160</v>
      </c>
      <c r="L148" s="167"/>
      <c r="M148" s="168" t="s">
        <v>1</v>
      </c>
      <c r="N148" s="169" t="s">
        <v>43</v>
      </c>
      <c r="P148" s="141">
        <f t="shared" si="1"/>
        <v>0</v>
      </c>
      <c r="Q148" s="141">
        <v>5.3E-3</v>
      </c>
      <c r="R148" s="141">
        <f t="shared" si="2"/>
        <v>3.1800000000000002E-2</v>
      </c>
      <c r="S148" s="141">
        <v>0</v>
      </c>
      <c r="T148" s="142">
        <f t="shared" si="3"/>
        <v>0</v>
      </c>
      <c r="AR148" s="143" t="s">
        <v>355</v>
      </c>
      <c r="AT148" s="143" t="s">
        <v>270</v>
      </c>
      <c r="AU148" s="143" t="s">
        <v>99</v>
      </c>
      <c r="AY148" s="17" t="s">
        <v>154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99</v>
      </c>
      <c r="BK148" s="144">
        <f t="shared" si="9"/>
        <v>0</v>
      </c>
      <c r="BL148" s="17" t="s">
        <v>269</v>
      </c>
      <c r="BM148" s="143" t="s">
        <v>3574</v>
      </c>
    </row>
    <row r="149" spans="2:65" s="12" customFormat="1">
      <c r="B149" s="145"/>
      <c r="D149" s="146" t="s">
        <v>175</v>
      </c>
      <c r="F149" s="148" t="s">
        <v>4037</v>
      </c>
      <c r="H149" s="149">
        <v>6</v>
      </c>
      <c r="I149" s="150"/>
      <c r="L149" s="145"/>
      <c r="M149" s="151"/>
      <c r="T149" s="152"/>
      <c r="AT149" s="147" t="s">
        <v>175</v>
      </c>
      <c r="AU149" s="147" t="s">
        <v>99</v>
      </c>
      <c r="AV149" s="12" t="s">
        <v>99</v>
      </c>
      <c r="AW149" s="12" t="s">
        <v>4</v>
      </c>
      <c r="AX149" s="12" t="s">
        <v>85</v>
      </c>
      <c r="AY149" s="147" t="s">
        <v>154</v>
      </c>
    </row>
    <row r="150" spans="2:65" s="1" customFormat="1" ht="37.950000000000003" customHeight="1">
      <c r="B150" s="201"/>
      <c r="C150" s="200" t="s">
        <v>334</v>
      </c>
      <c r="D150" s="200" t="s">
        <v>156</v>
      </c>
      <c r="E150" s="199" t="s">
        <v>3572</v>
      </c>
      <c r="F150" s="195" t="s">
        <v>3571</v>
      </c>
      <c r="G150" s="198" t="s">
        <v>256</v>
      </c>
      <c r="H150" s="197">
        <v>10</v>
      </c>
      <c r="I150" s="137"/>
      <c r="J150" s="196">
        <f t="shared" ref="J150:J167" si="10">ROUND(I150*H150,2)</f>
        <v>0</v>
      </c>
      <c r="K150" s="195" t="s">
        <v>160</v>
      </c>
      <c r="L150" s="32"/>
      <c r="M150" s="139" t="s">
        <v>1</v>
      </c>
      <c r="N150" s="140" t="s">
        <v>43</v>
      </c>
      <c r="P150" s="141">
        <f t="shared" ref="P150:P167" si="11">O150*H150</f>
        <v>0</v>
      </c>
      <c r="Q150" s="141">
        <v>5.8E-4</v>
      </c>
      <c r="R150" s="141">
        <f t="shared" ref="R150:R167" si="12">Q150*H150</f>
        <v>5.7999999999999996E-3</v>
      </c>
      <c r="S150" s="141">
        <v>0</v>
      </c>
      <c r="T150" s="142">
        <f t="shared" ref="T150:T167" si="13">S150*H150</f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 t="shared" ref="BE150:BE167" si="14">IF(N150="základní",J150,0)</f>
        <v>0</v>
      </c>
      <c r="BF150" s="144">
        <f t="shared" ref="BF150:BF167" si="15">IF(N150="snížená",J150,0)</f>
        <v>0</v>
      </c>
      <c r="BG150" s="144">
        <f t="shared" ref="BG150:BG167" si="16">IF(N150="zákl. přenesená",J150,0)</f>
        <v>0</v>
      </c>
      <c r="BH150" s="144">
        <f t="shared" ref="BH150:BH167" si="17">IF(N150="sníž. přenesená",J150,0)</f>
        <v>0</v>
      </c>
      <c r="BI150" s="144">
        <f t="shared" ref="BI150:BI167" si="18">IF(N150="nulová",J150,0)</f>
        <v>0</v>
      </c>
      <c r="BJ150" s="17" t="s">
        <v>99</v>
      </c>
      <c r="BK150" s="144">
        <f t="shared" ref="BK150:BK167" si="19">ROUND(I150*H150,2)</f>
        <v>0</v>
      </c>
      <c r="BL150" s="17" t="s">
        <v>269</v>
      </c>
      <c r="BM150" s="143" t="s">
        <v>3570</v>
      </c>
    </row>
    <row r="151" spans="2:65" s="1" customFormat="1" ht="37.950000000000003" customHeight="1">
      <c r="B151" s="201"/>
      <c r="C151" s="200" t="s">
        <v>341</v>
      </c>
      <c r="D151" s="200" t="s">
        <v>156</v>
      </c>
      <c r="E151" s="199" t="s">
        <v>3569</v>
      </c>
      <c r="F151" s="195" t="s">
        <v>3568</v>
      </c>
      <c r="G151" s="198" t="s">
        <v>256</v>
      </c>
      <c r="H151" s="197">
        <v>230</v>
      </c>
      <c r="I151" s="137"/>
      <c r="J151" s="196">
        <f t="shared" si="10"/>
        <v>0</v>
      </c>
      <c r="K151" s="195" t="s">
        <v>160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6.9999999999999999E-4</v>
      </c>
      <c r="R151" s="141">
        <f t="shared" si="12"/>
        <v>0.161</v>
      </c>
      <c r="S151" s="141">
        <v>0</v>
      </c>
      <c r="T151" s="142">
        <f t="shared" si="13"/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99</v>
      </c>
      <c r="BK151" s="144">
        <f t="shared" si="19"/>
        <v>0</v>
      </c>
      <c r="BL151" s="17" t="s">
        <v>269</v>
      </c>
      <c r="BM151" s="143" t="s">
        <v>3567</v>
      </c>
    </row>
    <row r="152" spans="2:65" s="1" customFormat="1" ht="33" customHeight="1">
      <c r="B152" s="201"/>
      <c r="C152" s="200" t="s">
        <v>347</v>
      </c>
      <c r="D152" s="200" t="s">
        <v>156</v>
      </c>
      <c r="E152" s="199" t="s">
        <v>3566</v>
      </c>
      <c r="F152" s="195" t="s">
        <v>3565</v>
      </c>
      <c r="G152" s="198" t="s">
        <v>256</v>
      </c>
      <c r="H152" s="197">
        <v>60</v>
      </c>
      <c r="I152" s="137"/>
      <c r="J152" s="196">
        <f t="shared" si="10"/>
        <v>0</v>
      </c>
      <c r="K152" s="195" t="s">
        <v>160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2.2000000000000001E-4</v>
      </c>
      <c r="R152" s="141">
        <f t="shared" si="12"/>
        <v>1.32E-2</v>
      </c>
      <c r="S152" s="141">
        <v>0</v>
      </c>
      <c r="T152" s="142">
        <f t="shared" si="13"/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99</v>
      </c>
      <c r="BK152" s="144">
        <f t="shared" si="19"/>
        <v>0</v>
      </c>
      <c r="BL152" s="17" t="s">
        <v>269</v>
      </c>
      <c r="BM152" s="143" t="s">
        <v>3564</v>
      </c>
    </row>
    <row r="153" spans="2:65" s="1" customFormat="1" ht="37.950000000000003" customHeight="1">
      <c r="B153" s="201"/>
      <c r="C153" s="200" t="s">
        <v>351</v>
      </c>
      <c r="D153" s="200" t="s">
        <v>156</v>
      </c>
      <c r="E153" s="199" t="s">
        <v>3563</v>
      </c>
      <c r="F153" s="195" t="s">
        <v>3562</v>
      </c>
      <c r="G153" s="198" t="s">
        <v>169</v>
      </c>
      <c r="H153" s="197">
        <v>11</v>
      </c>
      <c r="I153" s="137"/>
      <c r="J153" s="196">
        <f t="shared" si="10"/>
        <v>0</v>
      </c>
      <c r="K153" s="195" t="s">
        <v>160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1.602E-2</v>
      </c>
      <c r="R153" s="141">
        <f t="shared" si="12"/>
        <v>0.17621999999999999</v>
      </c>
      <c r="S153" s="141">
        <v>0</v>
      </c>
      <c r="T153" s="142">
        <f t="shared" si="13"/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99</v>
      </c>
      <c r="BK153" s="144">
        <f t="shared" si="19"/>
        <v>0</v>
      </c>
      <c r="BL153" s="17" t="s">
        <v>269</v>
      </c>
      <c r="BM153" s="143" t="s">
        <v>4036</v>
      </c>
    </row>
    <row r="154" spans="2:65" s="1" customFormat="1" ht="37.950000000000003" customHeight="1">
      <c r="B154" s="201"/>
      <c r="C154" s="200" t="s">
        <v>355</v>
      </c>
      <c r="D154" s="200" t="s">
        <v>156</v>
      </c>
      <c r="E154" s="199" t="s">
        <v>3560</v>
      </c>
      <c r="F154" s="195" t="s">
        <v>3559</v>
      </c>
      <c r="G154" s="198" t="s">
        <v>159</v>
      </c>
      <c r="H154" s="197">
        <v>2</v>
      </c>
      <c r="I154" s="137"/>
      <c r="J154" s="196">
        <f t="shared" si="10"/>
        <v>0</v>
      </c>
      <c r="K154" s="195" t="s">
        <v>160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99</v>
      </c>
      <c r="BK154" s="144">
        <f t="shared" si="19"/>
        <v>0</v>
      </c>
      <c r="BL154" s="17" t="s">
        <v>269</v>
      </c>
      <c r="BM154" s="143" t="s">
        <v>3558</v>
      </c>
    </row>
    <row r="155" spans="2:65" s="1" customFormat="1" ht="24.15" customHeight="1">
      <c r="B155" s="201"/>
      <c r="C155" s="200" t="s">
        <v>359</v>
      </c>
      <c r="D155" s="200" t="s">
        <v>156</v>
      </c>
      <c r="E155" s="199" t="s">
        <v>3557</v>
      </c>
      <c r="F155" s="195" t="s">
        <v>3556</v>
      </c>
      <c r="G155" s="198" t="s">
        <v>256</v>
      </c>
      <c r="H155" s="197">
        <v>125</v>
      </c>
      <c r="I155" s="137"/>
      <c r="J155" s="196">
        <f t="shared" si="10"/>
        <v>0</v>
      </c>
      <c r="K155" s="195" t="s">
        <v>160</v>
      </c>
      <c r="L155" s="32"/>
      <c r="M155" s="139" t="s">
        <v>1</v>
      </c>
      <c r="N155" s="140" t="s">
        <v>43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99</v>
      </c>
      <c r="BK155" s="144">
        <f t="shared" si="19"/>
        <v>0</v>
      </c>
      <c r="BL155" s="17" t="s">
        <v>269</v>
      </c>
      <c r="BM155" s="143" t="s">
        <v>3555</v>
      </c>
    </row>
    <row r="156" spans="2:65" s="1" customFormat="1" ht="33" customHeight="1">
      <c r="B156" s="201"/>
      <c r="C156" s="207" t="s">
        <v>363</v>
      </c>
      <c r="D156" s="207" t="s">
        <v>270</v>
      </c>
      <c r="E156" s="206" t="s">
        <v>3554</v>
      </c>
      <c r="F156" s="202" t="s">
        <v>3553</v>
      </c>
      <c r="G156" s="205" t="s">
        <v>159</v>
      </c>
      <c r="H156" s="204">
        <v>5</v>
      </c>
      <c r="I156" s="165"/>
      <c r="J156" s="203">
        <f t="shared" si="10"/>
        <v>0</v>
      </c>
      <c r="K156" s="202" t="s">
        <v>160</v>
      </c>
      <c r="L156" s="167"/>
      <c r="M156" s="168" t="s">
        <v>1</v>
      </c>
      <c r="N156" s="169" t="s">
        <v>43</v>
      </c>
      <c r="P156" s="141">
        <f t="shared" si="11"/>
        <v>0</v>
      </c>
      <c r="Q156" s="141">
        <v>6.7000000000000002E-3</v>
      </c>
      <c r="R156" s="141">
        <f t="shared" si="12"/>
        <v>3.3500000000000002E-2</v>
      </c>
      <c r="S156" s="141">
        <v>0</v>
      </c>
      <c r="T156" s="142">
        <f t="shared" si="13"/>
        <v>0</v>
      </c>
      <c r="AR156" s="143" t="s">
        <v>355</v>
      </c>
      <c r="AT156" s="143" t="s">
        <v>270</v>
      </c>
      <c r="AU156" s="143" t="s">
        <v>99</v>
      </c>
      <c r="AY156" s="17" t="s">
        <v>154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99</v>
      </c>
      <c r="BK156" s="144">
        <f t="shared" si="19"/>
        <v>0</v>
      </c>
      <c r="BL156" s="17" t="s">
        <v>269</v>
      </c>
      <c r="BM156" s="143" t="s">
        <v>3552</v>
      </c>
    </row>
    <row r="157" spans="2:65" s="1" customFormat="1" ht="33" customHeight="1">
      <c r="B157" s="201"/>
      <c r="C157" s="207" t="s">
        <v>367</v>
      </c>
      <c r="D157" s="207" t="s">
        <v>270</v>
      </c>
      <c r="E157" s="206" t="s">
        <v>3551</v>
      </c>
      <c r="F157" s="202" t="s">
        <v>3550</v>
      </c>
      <c r="G157" s="205" t="s">
        <v>159</v>
      </c>
      <c r="H157" s="204">
        <v>12</v>
      </c>
      <c r="I157" s="165"/>
      <c r="J157" s="203">
        <f t="shared" si="10"/>
        <v>0</v>
      </c>
      <c r="K157" s="202" t="s">
        <v>160</v>
      </c>
      <c r="L157" s="167"/>
      <c r="M157" s="168" t="s">
        <v>1</v>
      </c>
      <c r="N157" s="169" t="s">
        <v>43</v>
      </c>
      <c r="P157" s="141">
        <f t="shared" si="11"/>
        <v>0</v>
      </c>
      <c r="Q157" s="141">
        <v>9.2999999999999992E-3</v>
      </c>
      <c r="R157" s="141">
        <f t="shared" si="12"/>
        <v>0.11159999999999999</v>
      </c>
      <c r="S157" s="141">
        <v>0</v>
      </c>
      <c r="T157" s="142">
        <f t="shared" si="13"/>
        <v>0</v>
      </c>
      <c r="AR157" s="143" t="s">
        <v>355</v>
      </c>
      <c r="AT157" s="143" t="s">
        <v>270</v>
      </c>
      <c r="AU157" s="143" t="s">
        <v>99</v>
      </c>
      <c r="AY157" s="17" t="s">
        <v>154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99</v>
      </c>
      <c r="BK157" s="144">
        <f t="shared" si="19"/>
        <v>0</v>
      </c>
      <c r="BL157" s="17" t="s">
        <v>269</v>
      </c>
      <c r="BM157" s="143" t="s">
        <v>3549</v>
      </c>
    </row>
    <row r="158" spans="2:65" s="1" customFormat="1" ht="33" customHeight="1">
      <c r="B158" s="201"/>
      <c r="C158" s="207" t="s">
        <v>371</v>
      </c>
      <c r="D158" s="207" t="s">
        <v>270</v>
      </c>
      <c r="E158" s="206" t="s">
        <v>3548</v>
      </c>
      <c r="F158" s="202" t="s">
        <v>3547</v>
      </c>
      <c r="G158" s="205" t="s">
        <v>159</v>
      </c>
      <c r="H158" s="204">
        <v>4</v>
      </c>
      <c r="I158" s="165"/>
      <c r="J158" s="203">
        <f t="shared" si="10"/>
        <v>0</v>
      </c>
      <c r="K158" s="202" t="s">
        <v>160</v>
      </c>
      <c r="L158" s="167"/>
      <c r="M158" s="168" t="s">
        <v>1</v>
      </c>
      <c r="N158" s="169" t="s">
        <v>43</v>
      </c>
      <c r="P158" s="141">
        <f t="shared" si="11"/>
        <v>0</v>
      </c>
      <c r="Q158" s="141">
        <v>1.0500000000000001E-2</v>
      </c>
      <c r="R158" s="141">
        <f t="shared" si="12"/>
        <v>4.2000000000000003E-2</v>
      </c>
      <c r="S158" s="141">
        <v>0</v>
      </c>
      <c r="T158" s="142">
        <f t="shared" si="13"/>
        <v>0</v>
      </c>
      <c r="AR158" s="143" t="s">
        <v>355</v>
      </c>
      <c r="AT158" s="143" t="s">
        <v>270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99</v>
      </c>
      <c r="BK158" s="144">
        <f t="shared" si="19"/>
        <v>0</v>
      </c>
      <c r="BL158" s="17" t="s">
        <v>269</v>
      </c>
      <c r="BM158" s="143" t="s">
        <v>3546</v>
      </c>
    </row>
    <row r="159" spans="2:65" s="1" customFormat="1" ht="24.15" customHeight="1">
      <c r="B159" s="201"/>
      <c r="C159" s="200" t="s">
        <v>375</v>
      </c>
      <c r="D159" s="200" t="s">
        <v>156</v>
      </c>
      <c r="E159" s="199" t="s">
        <v>3545</v>
      </c>
      <c r="F159" s="195" t="s">
        <v>3544</v>
      </c>
      <c r="G159" s="198" t="s">
        <v>159</v>
      </c>
      <c r="H159" s="197">
        <v>14</v>
      </c>
      <c r="I159" s="137"/>
      <c r="J159" s="196">
        <f t="shared" si="10"/>
        <v>0</v>
      </c>
      <c r="K159" s="195" t="s">
        <v>160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99</v>
      </c>
      <c r="BK159" s="144">
        <f t="shared" si="19"/>
        <v>0</v>
      </c>
      <c r="BL159" s="17" t="s">
        <v>269</v>
      </c>
      <c r="BM159" s="143" t="s">
        <v>3543</v>
      </c>
    </row>
    <row r="160" spans="2:65" s="1" customFormat="1" ht="37.950000000000003" customHeight="1">
      <c r="B160" s="201"/>
      <c r="C160" s="200" t="s">
        <v>379</v>
      </c>
      <c r="D160" s="200" t="s">
        <v>156</v>
      </c>
      <c r="E160" s="199" t="s">
        <v>3542</v>
      </c>
      <c r="F160" s="195" t="s">
        <v>3541</v>
      </c>
      <c r="G160" s="198" t="s">
        <v>159</v>
      </c>
      <c r="H160" s="197">
        <v>14</v>
      </c>
      <c r="I160" s="137"/>
      <c r="J160" s="196">
        <f t="shared" si="10"/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99</v>
      </c>
      <c r="BK160" s="144">
        <f t="shared" si="19"/>
        <v>0</v>
      </c>
      <c r="BL160" s="17" t="s">
        <v>269</v>
      </c>
      <c r="BM160" s="143" t="s">
        <v>3540</v>
      </c>
    </row>
    <row r="161" spans="2:65" s="1" customFormat="1" ht="24.15" customHeight="1">
      <c r="B161" s="201"/>
      <c r="C161" s="200" t="s">
        <v>383</v>
      </c>
      <c r="D161" s="200" t="s">
        <v>156</v>
      </c>
      <c r="E161" s="199" t="s">
        <v>3539</v>
      </c>
      <c r="F161" s="195" t="s">
        <v>3538</v>
      </c>
      <c r="G161" s="198" t="s">
        <v>159</v>
      </c>
      <c r="H161" s="197">
        <v>56</v>
      </c>
      <c r="I161" s="137"/>
      <c r="J161" s="196">
        <f t="shared" si="1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99</v>
      </c>
      <c r="BK161" s="144">
        <f t="shared" si="19"/>
        <v>0</v>
      </c>
      <c r="BL161" s="17" t="s">
        <v>269</v>
      </c>
      <c r="BM161" s="143" t="s">
        <v>3537</v>
      </c>
    </row>
    <row r="162" spans="2:65" s="1" customFormat="1" ht="33" customHeight="1">
      <c r="B162" s="201"/>
      <c r="C162" s="200" t="s">
        <v>387</v>
      </c>
      <c r="D162" s="200" t="s">
        <v>156</v>
      </c>
      <c r="E162" s="199" t="s">
        <v>3536</v>
      </c>
      <c r="F162" s="195" t="s">
        <v>3535</v>
      </c>
      <c r="G162" s="198" t="s">
        <v>159</v>
      </c>
      <c r="H162" s="197">
        <v>1</v>
      </c>
      <c r="I162" s="137"/>
      <c r="J162" s="196">
        <f t="shared" si="10"/>
        <v>0</v>
      </c>
      <c r="K162" s="195" t="s">
        <v>160</v>
      </c>
      <c r="L162" s="32"/>
      <c r="M162" s="139" t="s">
        <v>1</v>
      </c>
      <c r="N162" s="140" t="s">
        <v>43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269</v>
      </c>
      <c r="AT162" s="143" t="s">
        <v>156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99</v>
      </c>
      <c r="BK162" s="144">
        <f t="shared" si="19"/>
        <v>0</v>
      </c>
      <c r="BL162" s="17" t="s">
        <v>269</v>
      </c>
      <c r="BM162" s="143" t="s">
        <v>3534</v>
      </c>
    </row>
    <row r="163" spans="2:65" s="1" customFormat="1" ht="21.75" customHeight="1">
      <c r="B163" s="201"/>
      <c r="C163" s="207" t="s">
        <v>392</v>
      </c>
      <c r="D163" s="207" t="s">
        <v>270</v>
      </c>
      <c r="E163" s="206" t="s">
        <v>3533</v>
      </c>
      <c r="F163" s="202" t="s">
        <v>3532</v>
      </c>
      <c r="G163" s="205" t="s">
        <v>159</v>
      </c>
      <c r="H163" s="204">
        <v>1</v>
      </c>
      <c r="I163" s="165"/>
      <c r="J163" s="203">
        <f t="shared" si="10"/>
        <v>0</v>
      </c>
      <c r="K163" s="202" t="s">
        <v>160</v>
      </c>
      <c r="L163" s="167"/>
      <c r="M163" s="168" t="s">
        <v>1</v>
      </c>
      <c r="N163" s="169" t="s">
        <v>43</v>
      </c>
      <c r="P163" s="141">
        <f t="shared" si="11"/>
        <v>0</v>
      </c>
      <c r="Q163" s="141">
        <v>2.9000000000000001E-2</v>
      </c>
      <c r="R163" s="141">
        <f t="shared" si="12"/>
        <v>2.9000000000000001E-2</v>
      </c>
      <c r="S163" s="141">
        <v>0</v>
      </c>
      <c r="T163" s="142">
        <f t="shared" si="13"/>
        <v>0</v>
      </c>
      <c r="AR163" s="143" t="s">
        <v>355</v>
      </c>
      <c r="AT163" s="143" t="s">
        <v>270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99</v>
      </c>
      <c r="BK163" s="144">
        <f t="shared" si="19"/>
        <v>0</v>
      </c>
      <c r="BL163" s="17" t="s">
        <v>269</v>
      </c>
      <c r="BM163" s="143" t="s">
        <v>3531</v>
      </c>
    </row>
    <row r="164" spans="2:65" s="1" customFormat="1" ht="24.15" customHeight="1">
      <c r="B164" s="201"/>
      <c r="C164" s="200" t="s">
        <v>398</v>
      </c>
      <c r="D164" s="200" t="s">
        <v>156</v>
      </c>
      <c r="E164" s="199" t="s">
        <v>3530</v>
      </c>
      <c r="F164" s="195" t="s">
        <v>3529</v>
      </c>
      <c r="G164" s="198" t="s">
        <v>159</v>
      </c>
      <c r="H164" s="197">
        <v>3</v>
      </c>
      <c r="I164" s="137"/>
      <c r="J164" s="196">
        <f t="shared" si="1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99</v>
      </c>
      <c r="BK164" s="144">
        <f t="shared" si="19"/>
        <v>0</v>
      </c>
      <c r="BL164" s="17" t="s">
        <v>269</v>
      </c>
      <c r="BM164" s="143" t="s">
        <v>3528</v>
      </c>
    </row>
    <row r="165" spans="2:65" s="1" customFormat="1" ht="33" customHeight="1">
      <c r="B165" s="201"/>
      <c r="C165" s="207" t="s">
        <v>403</v>
      </c>
      <c r="D165" s="207" t="s">
        <v>270</v>
      </c>
      <c r="E165" s="206" t="s">
        <v>3527</v>
      </c>
      <c r="F165" s="202" t="s">
        <v>3526</v>
      </c>
      <c r="G165" s="205" t="s">
        <v>159</v>
      </c>
      <c r="H165" s="204">
        <v>3</v>
      </c>
      <c r="I165" s="165"/>
      <c r="J165" s="203">
        <f t="shared" si="10"/>
        <v>0</v>
      </c>
      <c r="K165" s="202" t="s">
        <v>160</v>
      </c>
      <c r="L165" s="167"/>
      <c r="M165" s="168" t="s">
        <v>1</v>
      </c>
      <c r="N165" s="169" t="s">
        <v>43</v>
      </c>
      <c r="P165" s="141">
        <f t="shared" si="11"/>
        <v>0</v>
      </c>
      <c r="Q165" s="141">
        <v>0.05</v>
      </c>
      <c r="R165" s="141">
        <f t="shared" si="12"/>
        <v>0.15000000000000002</v>
      </c>
      <c r="S165" s="141">
        <v>0</v>
      </c>
      <c r="T165" s="142">
        <f t="shared" si="13"/>
        <v>0</v>
      </c>
      <c r="AR165" s="143" t="s">
        <v>355</v>
      </c>
      <c r="AT165" s="143" t="s">
        <v>270</v>
      </c>
      <c r="AU165" s="143" t="s">
        <v>99</v>
      </c>
      <c r="AY165" s="17" t="s">
        <v>154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99</v>
      </c>
      <c r="BK165" s="144">
        <f t="shared" si="19"/>
        <v>0</v>
      </c>
      <c r="BL165" s="17" t="s">
        <v>269</v>
      </c>
      <c r="BM165" s="143" t="s">
        <v>3525</v>
      </c>
    </row>
    <row r="166" spans="2:65" s="1" customFormat="1" ht="24.15" customHeight="1">
      <c r="B166" s="201"/>
      <c r="C166" s="200" t="s">
        <v>407</v>
      </c>
      <c r="D166" s="200" t="s">
        <v>156</v>
      </c>
      <c r="E166" s="199" t="s">
        <v>3524</v>
      </c>
      <c r="F166" s="195" t="s">
        <v>3523</v>
      </c>
      <c r="G166" s="198" t="s">
        <v>256</v>
      </c>
      <c r="H166" s="197">
        <v>60</v>
      </c>
      <c r="I166" s="137"/>
      <c r="J166" s="196">
        <f t="shared" si="10"/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99</v>
      </c>
      <c r="BK166" s="144">
        <f t="shared" si="19"/>
        <v>0</v>
      </c>
      <c r="BL166" s="17" t="s">
        <v>269</v>
      </c>
      <c r="BM166" s="143" t="s">
        <v>3522</v>
      </c>
    </row>
    <row r="167" spans="2:65" s="1" customFormat="1" ht="24.15" customHeight="1">
      <c r="B167" s="201"/>
      <c r="C167" s="207" t="s">
        <v>411</v>
      </c>
      <c r="D167" s="207" t="s">
        <v>270</v>
      </c>
      <c r="E167" s="206" t="s">
        <v>3521</v>
      </c>
      <c r="F167" s="202" t="s">
        <v>3520</v>
      </c>
      <c r="G167" s="205" t="s">
        <v>256</v>
      </c>
      <c r="H167" s="204">
        <v>60</v>
      </c>
      <c r="I167" s="165"/>
      <c r="J167" s="203">
        <f t="shared" si="10"/>
        <v>0</v>
      </c>
      <c r="K167" s="202" t="s">
        <v>160</v>
      </c>
      <c r="L167" s="167"/>
      <c r="M167" s="168" t="s">
        <v>1</v>
      </c>
      <c r="N167" s="169" t="s">
        <v>43</v>
      </c>
      <c r="P167" s="141">
        <f t="shared" si="11"/>
        <v>0</v>
      </c>
      <c r="Q167" s="141">
        <v>1E-3</v>
      </c>
      <c r="R167" s="141">
        <f t="shared" si="12"/>
        <v>0.06</v>
      </c>
      <c r="S167" s="141">
        <v>0</v>
      </c>
      <c r="T167" s="142">
        <f t="shared" si="13"/>
        <v>0</v>
      </c>
      <c r="AR167" s="143" t="s">
        <v>355</v>
      </c>
      <c r="AT167" s="143" t="s">
        <v>270</v>
      </c>
      <c r="AU167" s="143" t="s">
        <v>99</v>
      </c>
      <c r="AY167" s="17" t="s">
        <v>154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7" t="s">
        <v>99</v>
      </c>
      <c r="BK167" s="144">
        <f t="shared" si="19"/>
        <v>0</v>
      </c>
      <c r="BL167" s="17" t="s">
        <v>269</v>
      </c>
      <c r="BM167" s="143" t="s">
        <v>3519</v>
      </c>
    </row>
    <row r="168" spans="2:65" s="12" customFormat="1">
      <c r="B168" s="145"/>
      <c r="D168" s="146" t="s">
        <v>175</v>
      </c>
      <c r="F168" s="148" t="s">
        <v>4035</v>
      </c>
      <c r="H168" s="149">
        <v>60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4</v>
      </c>
      <c r="AX168" s="12" t="s">
        <v>85</v>
      </c>
      <c r="AY168" s="147" t="s">
        <v>154</v>
      </c>
    </row>
    <row r="169" spans="2:65" s="1" customFormat="1" ht="24.15" customHeight="1">
      <c r="B169" s="201"/>
      <c r="C169" s="200" t="s">
        <v>415</v>
      </c>
      <c r="D169" s="200" t="s">
        <v>156</v>
      </c>
      <c r="E169" s="199" t="s">
        <v>3517</v>
      </c>
      <c r="F169" s="195" t="s">
        <v>3516</v>
      </c>
      <c r="G169" s="198" t="s">
        <v>2841</v>
      </c>
      <c r="H169" s="197">
        <v>4</v>
      </c>
      <c r="I169" s="137"/>
      <c r="J169" s="196">
        <f t="shared" ref="J169:J179" si="20">ROUND(I169*H169,2)</f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ref="P169:P179" si="21">O169*H169</f>
        <v>0</v>
      </c>
      <c r="Q169" s="141">
        <v>0</v>
      </c>
      <c r="R169" s="141">
        <f t="shared" ref="R169:R179" si="22">Q169*H169</f>
        <v>0</v>
      </c>
      <c r="S169" s="141">
        <v>0</v>
      </c>
      <c r="T169" s="142">
        <f t="shared" ref="T169:T179" si="23">S169*H169</f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 t="shared" ref="BE169:BE179" si="24">IF(N169="základní",J169,0)</f>
        <v>0</v>
      </c>
      <c r="BF169" s="144">
        <f t="shared" ref="BF169:BF179" si="25">IF(N169="snížená",J169,0)</f>
        <v>0</v>
      </c>
      <c r="BG169" s="144">
        <f t="shared" ref="BG169:BG179" si="26">IF(N169="zákl. přenesená",J169,0)</f>
        <v>0</v>
      </c>
      <c r="BH169" s="144">
        <f t="shared" ref="BH169:BH179" si="27">IF(N169="sníž. přenesená",J169,0)</f>
        <v>0</v>
      </c>
      <c r="BI169" s="144">
        <f t="shared" ref="BI169:BI179" si="28">IF(N169="nulová",J169,0)</f>
        <v>0</v>
      </c>
      <c r="BJ169" s="17" t="s">
        <v>99</v>
      </c>
      <c r="BK169" s="144">
        <f t="shared" ref="BK169:BK179" si="29">ROUND(I169*H169,2)</f>
        <v>0</v>
      </c>
      <c r="BL169" s="17" t="s">
        <v>269</v>
      </c>
      <c r="BM169" s="143" t="s">
        <v>3515</v>
      </c>
    </row>
    <row r="170" spans="2:65" s="1" customFormat="1" ht="16.5" customHeight="1">
      <c r="B170" s="201"/>
      <c r="C170" s="200" t="s">
        <v>419</v>
      </c>
      <c r="D170" s="200" t="s">
        <v>156</v>
      </c>
      <c r="E170" s="199" t="s">
        <v>3514</v>
      </c>
      <c r="F170" s="195" t="s">
        <v>3513</v>
      </c>
      <c r="G170" s="198" t="s">
        <v>1472</v>
      </c>
      <c r="H170" s="197">
        <v>20</v>
      </c>
      <c r="I170" s="137"/>
      <c r="J170" s="196">
        <f t="shared" si="2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99</v>
      </c>
      <c r="BK170" s="144">
        <f t="shared" si="29"/>
        <v>0</v>
      </c>
      <c r="BL170" s="17" t="s">
        <v>269</v>
      </c>
      <c r="BM170" s="143" t="s">
        <v>3512</v>
      </c>
    </row>
    <row r="171" spans="2:65" s="1" customFormat="1" ht="16.5" customHeight="1">
      <c r="B171" s="201"/>
      <c r="C171" s="207" t="s">
        <v>423</v>
      </c>
      <c r="D171" s="207" t="s">
        <v>270</v>
      </c>
      <c r="E171" s="206" t="s">
        <v>3511</v>
      </c>
      <c r="F171" s="202" t="s">
        <v>3510</v>
      </c>
      <c r="G171" s="205" t="s">
        <v>1472</v>
      </c>
      <c r="H171" s="204">
        <v>20</v>
      </c>
      <c r="I171" s="165"/>
      <c r="J171" s="203">
        <f t="shared" si="20"/>
        <v>0</v>
      </c>
      <c r="K171" s="202" t="s">
        <v>160</v>
      </c>
      <c r="L171" s="167"/>
      <c r="M171" s="168" t="s">
        <v>1</v>
      </c>
      <c r="N171" s="169" t="s">
        <v>43</v>
      </c>
      <c r="P171" s="141">
        <f t="shared" si="21"/>
        <v>0</v>
      </c>
      <c r="Q171" s="141">
        <v>1E-3</v>
      </c>
      <c r="R171" s="141">
        <f t="shared" si="22"/>
        <v>0.02</v>
      </c>
      <c r="S171" s="141">
        <v>0</v>
      </c>
      <c r="T171" s="142">
        <f t="shared" si="23"/>
        <v>0</v>
      </c>
      <c r="AR171" s="143" t="s">
        <v>355</v>
      </c>
      <c r="AT171" s="143" t="s">
        <v>270</v>
      </c>
      <c r="AU171" s="143" t="s">
        <v>99</v>
      </c>
      <c r="AY171" s="17" t="s">
        <v>154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99</v>
      </c>
      <c r="BK171" s="144">
        <f t="shared" si="29"/>
        <v>0</v>
      </c>
      <c r="BL171" s="17" t="s">
        <v>269</v>
      </c>
      <c r="BM171" s="143" t="s">
        <v>3509</v>
      </c>
    </row>
    <row r="172" spans="2:65" s="1" customFormat="1" ht="21.75" customHeight="1">
      <c r="B172" s="201"/>
      <c r="C172" s="200" t="s">
        <v>427</v>
      </c>
      <c r="D172" s="200" t="s">
        <v>156</v>
      </c>
      <c r="E172" s="199" t="s">
        <v>3508</v>
      </c>
      <c r="F172" s="195" t="s">
        <v>3507</v>
      </c>
      <c r="G172" s="198" t="s">
        <v>159</v>
      </c>
      <c r="H172" s="197">
        <v>4</v>
      </c>
      <c r="I172" s="137"/>
      <c r="J172" s="196">
        <f t="shared" si="20"/>
        <v>0</v>
      </c>
      <c r="K172" s="195" t="s">
        <v>1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99</v>
      </c>
      <c r="BK172" s="144">
        <f t="shared" si="29"/>
        <v>0</v>
      </c>
      <c r="BL172" s="17" t="s">
        <v>269</v>
      </c>
      <c r="BM172" s="143" t="s">
        <v>3506</v>
      </c>
    </row>
    <row r="173" spans="2:65" s="1" customFormat="1" ht="16.5" customHeight="1">
      <c r="B173" s="201"/>
      <c r="C173" s="200" t="s">
        <v>438</v>
      </c>
      <c r="D173" s="200" t="s">
        <v>156</v>
      </c>
      <c r="E173" s="199" t="s">
        <v>3505</v>
      </c>
      <c r="F173" s="195" t="s">
        <v>3504</v>
      </c>
      <c r="G173" s="198" t="s">
        <v>159</v>
      </c>
      <c r="H173" s="197">
        <v>4</v>
      </c>
      <c r="I173" s="137"/>
      <c r="J173" s="196">
        <f t="shared" si="20"/>
        <v>0</v>
      </c>
      <c r="K173" s="195" t="s">
        <v>1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99</v>
      </c>
      <c r="BK173" s="144">
        <f t="shared" si="29"/>
        <v>0</v>
      </c>
      <c r="BL173" s="17" t="s">
        <v>269</v>
      </c>
      <c r="BM173" s="143" t="s">
        <v>3503</v>
      </c>
    </row>
    <row r="174" spans="2:65" s="1" customFormat="1" ht="16.5" customHeight="1">
      <c r="B174" s="201"/>
      <c r="C174" s="200" t="s">
        <v>442</v>
      </c>
      <c r="D174" s="200" t="s">
        <v>156</v>
      </c>
      <c r="E174" s="199" t="s">
        <v>3502</v>
      </c>
      <c r="F174" s="195" t="s">
        <v>3501</v>
      </c>
      <c r="G174" s="198" t="s">
        <v>159</v>
      </c>
      <c r="H174" s="197">
        <v>8</v>
      </c>
      <c r="I174" s="137"/>
      <c r="J174" s="196">
        <f t="shared" si="20"/>
        <v>0</v>
      </c>
      <c r="K174" s="195" t="s">
        <v>1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99</v>
      </c>
      <c r="BK174" s="144">
        <f t="shared" si="29"/>
        <v>0</v>
      </c>
      <c r="BL174" s="17" t="s">
        <v>269</v>
      </c>
      <c r="BM174" s="143" t="s">
        <v>3500</v>
      </c>
    </row>
    <row r="175" spans="2:65" s="1" customFormat="1" ht="16.5" customHeight="1">
      <c r="B175" s="201"/>
      <c r="C175" s="200" t="s">
        <v>446</v>
      </c>
      <c r="D175" s="200" t="s">
        <v>156</v>
      </c>
      <c r="E175" s="199" t="s">
        <v>3499</v>
      </c>
      <c r="F175" s="195" t="s">
        <v>3498</v>
      </c>
      <c r="G175" s="198" t="s">
        <v>159</v>
      </c>
      <c r="H175" s="197">
        <v>24</v>
      </c>
      <c r="I175" s="137"/>
      <c r="J175" s="196">
        <f t="shared" si="20"/>
        <v>0</v>
      </c>
      <c r="K175" s="195" t="s">
        <v>1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99</v>
      </c>
      <c r="BK175" s="144">
        <f t="shared" si="29"/>
        <v>0</v>
      </c>
      <c r="BL175" s="17" t="s">
        <v>269</v>
      </c>
      <c r="BM175" s="143" t="s">
        <v>3497</v>
      </c>
    </row>
    <row r="176" spans="2:65" s="1" customFormat="1" ht="409.6">
      <c r="B176" s="201"/>
      <c r="C176" s="200" t="s">
        <v>450</v>
      </c>
      <c r="D176" s="200" t="s">
        <v>156</v>
      </c>
      <c r="E176" s="199" t="s">
        <v>3496</v>
      </c>
      <c r="F176" s="208" t="s">
        <v>3495</v>
      </c>
      <c r="G176" s="198" t="s">
        <v>1006</v>
      </c>
      <c r="H176" s="197">
        <v>2</v>
      </c>
      <c r="I176" s="137"/>
      <c r="J176" s="196">
        <f t="shared" si="20"/>
        <v>0</v>
      </c>
      <c r="K176" s="195" t="s">
        <v>1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0.15</v>
      </c>
      <c r="R176" s="141">
        <f t="shared" si="22"/>
        <v>0.3</v>
      </c>
      <c r="S176" s="141">
        <v>0</v>
      </c>
      <c r="T176" s="142">
        <f t="shared" si="2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99</v>
      </c>
      <c r="BK176" s="144">
        <f t="shared" si="29"/>
        <v>0</v>
      </c>
      <c r="BL176" s="17" t="s">
        <v>269</v>
      </c>
      <c r="BM176" s="143" t="s">
        <v>3494</v>
      </c>
    </row>
    <row r="177" spans="2:65" s="1" customFormat="1" ht="16.5" customHeight="1">
      <c r="B177" s="201"/>
      <c r="C177" s="200" t="s">
        <v>454</v>
      </c>
      <c r="D177" s="200" t="s">
        <v>156</v>
      </c>
      <c r="E177" s="199" t="s">
        <v>3493</v>
      </c>
      <c r="F177" s="195" t="s">
        <v>3492</v>
      </c>
      <c r="G177" s="198" t="s">
        <v>159</v>
      </c>
      <c r="H177" s="197">
        <v>14</v>
      </c>
      <c r="I177" s="137"/>
      <c r="J177" s="196">
        <f t="shared" si="20"/>
        <v>0</v>
      </c>
      <c r="K177" s="195" t="s">
        <v>1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99</v>
      </c>
      <c r="BK177" s="144">
        <f t="shared" si="29"/>
        <v>0</v>
      </c>
      <c r="BL177" s="17" t="s">
        <v>269</v>
      </c>
      <c r="BM177" s="143" t="s">
        <v>3491</v>
      </c>
    </row>
    <row r="178" spans="2:65" s="1" customFormat="1" ht="16.5" customHeight="1">
      <c r="B178" s="201"/>
      <c r="C178" s="200" t="s">
        <v>458</v>
      </c>
      <c r="D178" s="200" t="s">
        <v>156</v>
      </c>
      <c r="E178" s="199" t="s">
        <v>3490</v>
      </c>
      <c r="F178" s="195" t="s">
        <v>3489</v>
      </c>
      <c r="G178" s="198" t="s">
        <v>159</v>
      </c>
      <c r="H178" s="197">
        <v>2</v>
      </c>
      <c r="I178" s="137"/>
      <c r="J178" s="196">
        <f t="shared" si="20"/>
        <v>0</v>
      </c>
      <c r="K178" s="195" t="s">
        <v>1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99</v>
      </c>
      <c r="BK178" s="144">
        <f t="shared" si="29"/>
        <v>0</v>
      </c>
      <c r="BL178" s="17" t="s">
        <v>269</v>
      </c>
      <c r="BM178" s="143" t="s">
        <v>4034</v>
      </c>
    </row>
    <row r="179" spans="2:65" s="1" customFormat="1" ht="49.2" customHeight="1">
      <c r="B179" s="201"/>
      <c r="C179" s="200" t="s">
        <v>462</v>
      </c>
      <c r="D179" s="200" t="s">
        <v>156</v>
      </c>
      <c r="E179" s="199" t="s">
        <v>3487</v>
      </c>
      <c r="F179" s="195" t="s">
        <v>3486</v>
      </c>
      <c r="G179" s="198" t="s">
        <v>225</v>
      </c>
      <c r="H179" s="197">
        <v>2.0390000000000001</v>
      </c>
      <c r="I179" s="137"/>
      <c r="J179" s="196">
        <f t="shared" si="2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99</v>
      </c>
      <c r="BK179" s="144">
        <f t="shared" si="29"/>
        <v>0</v>
      </c>
      <c r="BL179" s="17" t="s">
        <v>269</v>
      </c>
      <c r="BM179" s="143" t="s">
        <v>3485</v>
      </c>
    </row>
    <row r="180" spans="2:65" s="11" customFormat="1" ht="25.95" customHeight="1">
      <c r="B180" s="120"/>
      <c r="D180" s="121" t="s">
        <v>76</v>
      </c>
      <c r="E180" s="122" t="s">
        <v>2845</v>
      </c>
      <c r="F180" s="122" t="s">
        <v>2844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161</v>
      </c>
      <c r="AT180" s="128" t="s">
        <v>76</v>
      </c>
      <c r="AU180" s="128" t="s">
        <v>77</v>
      </c>
      <c r="AY180" s="121" t="s">
        <v>154</v>
      </c>
      <c r="BK180" s="129">
        <f>BK181</f>
        <v>0</v>
      </c>
    </row>
    <row r="181" spans="2:65" s="1" customFormat="1" ht="37.950000000000003" customHeight="1">
      <c r="B181" s="201"/>
      <c r="C181" s="200" t="s">
        <v>466</v>
      </c>
      <c r="D181" s="200" t="s">
        <v>156</v>
      </c>
      <c r="E181" s="199" t="s">
        <v>3484</v>
      </c>
      <c r="F181" s="195" t="s">
        <v>3483</v>
      </c>
      <c r="G181" s="198" t="s">
        <v>2841</v>
      </c>
      <c r="H181" s="197">
        <v>100</v>
      </c>
      <c r="I181" s="137"/>
      <c r="J181" s="196">
        <f>ROUND(I181*H181,2)</f>
        <v>0</v>
      </c>
      <c r="K181" s="195" t="s">
        <v>160</v>
      </c>
      <c r="L181" s="32"/>
      <c r="M181" s="190" t="s">
        <v>1</v>
      </c>
      <c r="N181" s="191" t="s">
        <v>43</v>
      </c>
      <c r="O181" s="19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43" t="s">
        <v>2840</v>
      </c>
      <c r="AT181" s="143" t="s">
        <v>156</v>
      </c>
      <c r="AU181" s="143" t="s">
        <v>85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2840</v>
      </c>
      <c r="BM181" s="143" t="s">
        <v>3482</v>
      </c>
    </row>
    <row r="182" spans="2:65" s="1" customFormat="1" ht="6.9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autoFilter ref="C118:K181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4BF0-F3E7-48DF-8864-C2B2DFA6078A}">
  <dimension ref="A5:I50"/>
  <sheetViews>
    <sheetView showGridLines="0" view="pageBreakPreview" topLeftCell="A16" zoomScale="150" zoomScaleNormal="150" zoomScaleSheetLayoutView="150" workbookViewId="0">
      <selection activeCell="F233" sqref="F233"/>
    </sheetView>
  </sheetViews>
  <sheetFormatPr defaultColWidth="9.28515625" defaultRowHeight="13.2"/>
  <cols>
    <col min="1" max="1" width="11.85546875" style="209" bestFit="1" customWidth="1"/>
    <col min="2" max="16384" width="9.28515625" style="209"/>
  </cols>
  <sheetData>
    <row r="5" spans="1:9" ht="24.6">
      <c r="A5" s="218" t="s">
        <v>3678</v>
      </c>
      <c r="B5" s="214"/>
      <c r="C5" s="214"/>
      <c r="D5" s="214"/>
      <c r="E5" s="214"/>
      <c r="F5" s="214"/>
      <c r="G5" s="214"/>
      <c r="H5" s="214"/>
      <c r="I5" s="214"/>
    </row>
    <row r="7" spans="1:9" ht="17.399999999999999">
      <c r="A7" s="217" t="s">
        <v>3677</v>
      </c>
      <c r="B7" s="214"/>
      <c r="C7" s="214"/>
      <c r="D7" s="214"/>
      <c r="E7" s="214"/>
      <c r="F7" s="214"/>
      <c r="G7" s="214"/>
      <c r="H7" s="214"/>
      <c r="I7" s="214"/>
    </row>
    <row r="9" spans="1:9">
      <c r="A9" s="216" t="s">
        <v>3676</v>
      </c>
      <c r="B9" s="214"/>
      <c r="C9" s="214"/>
      <c r="D9" s="214"/>
      <c r="E9" s="216"/>
      <c r="F9" s="214"/>
      <c r="G9" s="214"/>
      <c r="H9" s="214"/>
      <c r="I9" s="214"/>
    </row>
    <row r="10" spans="1:9">
      <c r="A10" s="214" t="s">
        <v>3675</v>
      </c>
      <c r="B10" s="214"/>
      <c r="C10" s="214"/>
      <c r="D10" s="214"/>
      <c r="E10" s="214"/>
      <c r="F10" s="214"/>
      <c r="G10" s="214"/>
      <c r="H10" s="214"/>
      <c r="I10" s="214"/>
    </row>
    <row r="11" spans="1:9">
      <c r="A11" s="214">
        <v>0</v>
      </c>
      <c r="B11" s="214"/>
      <c r="C11" s="214"/>
      <c r="D11" s="214"/>
      <c r="E11" s="214"/>
      <c r="F11" s="214"/>
      <c r="G11" s="214"/>
      <c r="H11" s="214"/>
      <c r="I11" s="214"/>
    </row>
    <row r="12" spans="1:9">
      <c r="A12" s="214"/>
      <c r="B12" s="214"/>
      <c r="C12" s="214"/>
      <c r="D12" s="214"/>
      <c r="E12" s="214"/>
      <c r="F12" s="214"/>
      <c r="G12" s="214"/>
      <c r="H12" s="214"/>
      <c r="I12" s="214"/>
    </row>
    <row r="13" spans="1:9">
      <c r="A13" s="216" t="s">
        <v>3674</v>
      </c>
      <c r="B13" s="214"/>
      <c r="C13" s="214"/>
      <c r="D13" s="214"/>
      <c r="E13" s="214"/>
      <c r="F13" s="214"/>
      <c r="G13" s="214"/>
      <c r="H13" s="214"/>
      <c r="I13" s="214"/>
    </row>
    <row r="14" spans="1:9">
      <c r="A14" s="214" t="s">
        <v>3673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14"/>
      <c r="B15" s="214"/>
      <c r="C15" s="214"/>
      <c r="D15" s="214"/>
      <c r="E15" s="214"/>
      <c r="F15" s="214"/>
      <c r="G15" s="214"/>
      <c r="H15" s="214"/>
      <c r="I15" s="214"/>
    </row>
    <row r="17" spans="1:9" ht="15.6">
      <c r="A17" s="215" t="s">
        <v>3672</v>
      </c>
      <c r="B17" s="214"/>
      <c r="C17" s="214"/>
      <c r="D17" s="214"/>
      <c r="E17" s="214"/>
      <c r="F17" s="214"/>
      <c r="G17" s="214"/>
      <c r="H17" s="214"/>
      <c r="I17" s="214"/>
    </row>
    <row r="26" spans="1:9" s="210" customFormat="1" ht="12">
      <c r="A26" s="213" t="s">
        <v>3671</v>
      </c>
    </row>
    <row r="27" spans="1:9" s="210" customFormat="1" ht="9.6">
      <c r="A27" s="212" t="s">
        <v>3670</v>
      </c>
    </row>
    <row r="28" spans="1:9" s="210" customFormat="1" ht="9.6">
      <c r="A28" s="212" t="s">
        <v>3669</v>
      </c>
    </row>
    <row r="29" spans="1:9" s="210" customFormat="1" ht="9.6">
      <c r="A29" s="212" t="s">
        <v>3668</v>
      </c>
    </row>
    <row r="30" spans="1:9" s="210" customFormat="1" ht="9.6">
      <c r="A30" s="212" t="s">
        <v>3667</v>
      </c>
    </row>
    <row r="31" spans="1:9" s="210" customFormat="1" ht="9.6">
      <c r="A31" s="212" t="s">
        <v>3666</v>
      </c>
    </row>
    <row r="32" spans="1:9" s="210" customFormat="1" ht="9.6">
      <c r="A32" s="212" t="s">
        <v>3665</v>
      </c>
    </row>
    <row r="33" spans="1:9" s="210" customFormat="1" ht="9.6">
      <c r="A33" s="212" t="s">
        <v>3664</v>
      </c>
    </row>
    <row r="34" spans="1:9" s="210" customFormat="1" ht="9.6">
      <c r="A34" s="212" t="s">
        <v>3663</v>
      </c>
    </row>
    <row r="35" spans="1:9" s="210" customFormat="1" ht="9.6">
      <c r="A35" s="212" t="s">
        <v>3662</v>
      </c>
    </row>
    <row r="36" spans="1:9" s="210" customFormat="1" ht="9.6">
      <c r="A36" s="212"/>
    </row>
    <row r="37" spans="1:9" s="210" customFormat="1" ht="9.6"/>
    <row r="38" spans="1:9" s="210" customFormat="1" ht="9.6"/>
    <row r="39" spans="1:9" s="210" customFormat="1" ht="9.75" customHeight="1">
      <c r="A39" s="213" t="s">
        <v>3661</v>
      </c>
    </row>
    <row r="40" spans="1:9" s="210" customFormat="1" ht="50.25" customHeight="1">
      <c r="A40" s="337" t="s">
        <v>3660</v>
      </c>
      <c r="B40" s="337"/>
      <c r="C40" s="337"/>
      <c r="D40" s="337"/>
      <c r="E40" s="337"/>
      <c r="F40" s="337"/>
      <c r="G40" s="337"/>
      <c r="H40" s="337"/>
      <c r="I40" s="337"/>
    </row>
    <row r="41" spans="1:9" s="210" customFormat="1" ht="9.6">
      <c r="A41" s="212" t="s">
        <v>3659</v>
      </c>
    </row>
    <row r="42" spans="1:9" s="210" customFormat="1" ht="73.5" customHeight="1">
      <c r="A42" s="337" t="s">
        <v>3658</v>
      </c>
      <c r="B42" s="337"/>
      <c r="C42" s="337"/>
      <c r="D42" s="337"/>
      <c r="E42" s="337"/>
      <c r="F42" s="337"/>
      <c r="G42" s="337"/>
      <c r="H42" s="337"/>
      <c r="I42" s="337"/>
    </row>
    <row r="43" spans="1:9" s="210" customFormat="1" ht="9.6"/>
    <row r="44" spans="1:9" s="210" customFormat="1" ht="9.6"/>
    <row r="45" spans="1:9" s="210" customFormat="1" ht="9.6"/>
    <row r="49" spans="1:1" s="210" customFormat="1" ht="9.6">
      <c r="A49" s="210" t="s">
        <v>3657</v>
      </c>
    </row>
    <row r="50" spans="1:1" s="210" customFormat="1" ht="9.6">
      <c r="A50" s="211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AE0E-097C-4C48-B85A-5A540C78D33B}">
  <dimension ref="A1:H542"/>
  <sheetViews>
    <sheetView showGridLines="0" view="pageBreakPreview" topLeftCell="A379" zoomScale="150" zoomScaleNormal="150" zoomScaleSheetLayoutView="150" zoomScalePageLayoutView="130" workbookViewId="0">
      <selection activeCell="F233" sqref="F233"/>
    </sheetView>
  </sheetViews>
  <sheetFormatPr defaultColWidth="9.28515625" defaultRowHeight="13.2"/>
  <cols>
    <col min="1" max="1" width="2.85546875" style="209" customWidth="1"/>
    <col min="2" max="2" width="52.140625" style="209" customWidth="1"/>
    <col min="3" max="3" width="3.42578125" style="209" customWidth="1"/>
    <col min="4" max="4" width="8.7109375" style="209" customWidth="1"/>
    <col min="5" max="5" width="11.28515625" style="209" customWidth="1"/>
    <col min="6" max="6" width="11.42578125" style="209" customWidth="1"/>
    <col min="7" max="9" width="11.28515625" style="209" customWidth="1"/>
    <col min="10" max="16384" width="9.28515625" style="209"/>
  </cols>
  <sheetData>
    <row r="1" spans="1:8">
      <c r="A1" s="254"/>
      <c r="B1" s="268" t="s">
        <v>3970</v>
      </c>
      <c r="C1" s="253"/>
      <c r="D1" s="253"/>
      <c r="E1" s="338" t="s">
        <v>3688</v>
      </c>
      <c r="F1" s="338"/>
      <c r="G1" s="338" t="s">
        <v>3687</v>
      </c>
      <c r="H1" s="338"/>
    </row>
    <row r="2" spans="1:8">
      <c r="A2" s="252" t="s">
        <v>3686</v>
      </c>
      <c r="B2" s="267" t="s">
        <v>3685</v>
      </c>
      <c r="C2" s="250" t="s">
        <v>3700</v>
      </c>
      <c r="D2" s="249" t="s">
        <v>3699</v>
      </c>
      <c r="E2" s="250" t="s">
        <v>3698</v>
      </c>
      <c r="F2" s="249" t="s">
        <v>3684</v>
      </c>
      <c r="G2" s="250" t="s">
        <v>3698</v>
      </c>
      <c r="H2" s="249" t="s">
        <v>3684</v>
      </c>
    </row>
    <row r="3" spans="1:8" ht="16.8">
      <c r="A3" s="248">
        <v>1</v>
      </c>
      <c r="B3" s="272" t="s">
        <v>3969</v>
      </c>
      <c r="C3" s="264" t="s">
        <v>662</v>
      </c>
      <c r="D3" s="263">
        <v>10</v>
      </c>
      <c r="E3" s="259"/>
      <c r="F3" s="258" t="str">
        <f t="shared" ref="F3:F34" si="0">IF(E3="","",PRODUCT(D3,E3))</f>
        <v/>
      </c>
      <c r="G3" s="259"/>
      <c r="H3" s="258" t="str">
        <f t="shared" ref="H3:H34" si="1">IF(G3="","",PRODUCT(D3,G3))</f>
        <v/>
      </c>
    </row>
    <row r="4" spans="1:8">
      <c r="A4" s="248">
        <f t="shared" ref="A4:A35" si="2">(SUM(A3,1))</f>
        <v>2</v>
      </c>
      <c r="B4" s="272" t="s">
        <v>3730</v>
      </c>
      <c r="C4" s="264" t="s">
        <v>662</v>
      </c>
      <c r="D4" s="263">
        <v>500</v>
      </c>
      <c r="E4" s="259"/>
      <c r="F4" s="258" t="str">
        <f t="shared" si="0"/>
        <v/>
      </c>
      <c r="G4" s="259"/>
      <c r="H4" s="258" t="str">
        <f t="shared" si="1"/>
        <v/>
      </c>
    </row>
    <row r="5" spans="1:8">
      <c r="A5" s="248">
        <f t="shared" si="2"/>
        <v>3</v>
      </c>
      <c r="B5" s="272" t="s">
        <v>3968</v>
      </c>
      <c r="C5" s="264" t="s">
        <v>662</v>
      </c>
      <c r="D5" s="263">
        <v>130</v>
      </c>
      <c r="E5" s="259"/>
      <c r="F5" s="258" t="str">
        <f t="shared" si="0"/>
        <v/>
      </c>
      <c r="G5" s="259"/>
      <c r="H5" s="258" t="str">
        <f t="shared" si="1"/>
        <v/>
      </c>
    </row>
    <row r="6" spans="1:8">
      <c r="A6" s="248">
        <f t="shared" si="2"/>
        <v>4</v>
      </c>
      <c r="B6" s="272" t="s">
        <v>3967</v>
      </c>
      <c r="C6" s="264" t="s">
        <v>662</v>
      </c>
      <c r="D6" s="263">
        <v>80</v>
      </c>
      <c r="E6" s="259"/>
      <c r="F6" s="258" t="str">
        <f t="shared" si="0"/>
        <v/>
      </c>
      <c r="G6" s="259"/>
      <c r="H6" s="258" t="str">
        <f t="shared" si="1"/>
        <v/>
      </c>
    </row>
    <row r="7" spans="1:8" ht="16.8">
      <c r="A7" s="248">
        <f t="shared" si="2"/>
        <v>5</v>
      </c>
      <c r="B7" s="272" t="s">
        <v>3966</v>
      </c>
      <c r="C7" s="264" t="s">
        <v>662</v>
      </c>
      <c r="D7" s="263">
        <v>70</v>
      </c>
      <c r="E7" s="259"/>
      <c r="F7" s="258" t="str">
        <f t="shared" si="0"/>
        <v/>
      </c>
      <c r="G7" s="259"/>
      <c r="H7" s="258" t="str">
        <f t="shared" si="1"/>
        <v/>
      </c>
    </row>
    <row r="8" spans="1:8">
      <c r="A8" s="248">
        <f t="shared" si="2"/>
        <v>6</v>
      </c>
      <c r="B8" s="272" t="s">
        <v>3765</v>
      </c>
      <c r="C8" s="264" t="s">
        <v>662</v>
      </c>
      <c r="D8" s="263">
        <v>5</v>
      </c>
      <c r="E8" s="259"/>
      <c r="F8" s="258" t="str">
        <f t="shared" si="0"/>
        <v/>
      </c>
      <c r="G8" s="259"/>
      <c r="H8" s="258" t="str">
        <f t="shared" si="1"/>
        <v/>
      </c>
    </row>
    <row r="9" spans="1:8">
      <c r="A9" s="248">
        <f t="shared" si="2"/>
        <v>7</v>
      </c>
      <c r="B9" s="272" t="s">
        <v>3965</v>
      </c>
      <c r="C9" s="264" t="s">
        <v>662</v>
      </c>
      <c r="D9" s="263">
        <v>30</v>
      </c>
      <c r="E9" s="259"/>
      <c r="F9" s="258" t="str">
        <f t="shared" si="0"/>
        <v/>
      </c>
      <c r="G9" s="259"/>
      <c r="H9" s="258" t="str">
        <f t="shared" si="1"/>
        <v/>
      </c>
    </row>
    <row r="10" spans="1:8">
      <c r="A10" s="248">
        <f t="shared" si="2"/>
        <v>8</v>
      </c>
      <c r="B10" s="265" t="s">
        <v>3732</v>
      </c>
      <c r="C10" s="264" t="s">
        <v>256</v>
      </c>
      <c r="D10" s="263">
        <v>40</v>
      </c>
      <c r="E10" s="259"/>
      <c r="F10" s="258" t="str">
        <f t="shared" si="0"/>
        <v/>
      </c>
      <c r="G10" s="259"/>
      <c r="H10" s="258" t="str">
        <f t="shared" si="1"/>
        <v/>
      </c>
    </row>
    <row r="11" spans="1:8">
      <c r="A11" s="248">
        <f t="shared" si="2"/>
        <v>9</v>
      </c>
      <c r="B11" s="265" t="s">
        <v>3963</v>
      </c>
      <c r="C11" s="264" t="s">
        <v>256</v>
      </c>
      <c r="D11" s="263">
        <v>20</v>
      </c>
      <c r="E11" s="259"/>
      <c r="F11" s="258" t="str">
        <f t="shared" si="0"/>
        <v/>
      </c>
      <c r="G11" s="259"/>
      <c r="H11" s="258" t="str">
        <f t="shared" si="1"/>
        <v/>
      </c>
    </row>
    <row r="12" spans="1:8">
      <c r="A12" s="248">
        <f t="shared" si="2"/>
        <v>10</v>
      </c>
      <c r="B12" s="265" t="s">
        <v>3962</v>
      </c>
      <c r="C12" s="264" t="s">
        <v>256</v>
      </c>
      <c r="D12" s="263">
        <v>10</v>
      </c>
      <c r="E12" s="259"/>
      <c r="F12" s="258" t="str">
        <f t="shared" si="0"/>
        <v/>
      </c>
      <c r="G12" s="259"/>
      <c r="H12" s="258" t="str">
        <f t="shared" si="1"/>
        <v/>
      </c>
    </row>
    <row r="13" spans="1:8">
      <c r="A13" s="248">
        <f t="shared" si="2"/>
        <v>11</v>
      </c>
      <c r="B13" s="265" t="s">
        <v>3961</v>
      </c>
      <c r="C13" s="264" t="s">
        <v>256</v>
      </c>
      <c r="D13" s="263">
        <v>10</v>
      </c>
      <c r="E13" s="259"/>
      <c r="F13" s="258" t="str">
        <f t="shared" si="0"/>
        <v/>
      </c>
      <c r="G13" s="259"/>
      <c r="H13" s="258" t="str">
        <f t="shared" si="1"/>
        <v/>
      </c>
    </row>
    <row r="14" spans="1:8">
      <c r="A14" s="248">
        <f t="shared" si="2"/>
        <v>12</v>
      </c>
      <c r="B14" s="265" t="s">
        <v>3960</v>
      </c>
      <c r="C14" s="264" t="s">
        <v>256</v>
      </c>
      <c r="D14" s="263">
        <v>20</v>
      </c>
      <c r="E14" s="259"/>
      <c r="F14" s="258" t="str">
        <f t="shared" si="0"/>
        <v/>
      </c>
      <c r="G14" s="259"/>
      <c r="H14" s="258" t="str">
        <f t="shared" si="1"/>
        <v/>
      </c>
    </row>
    <row r="15" spans="1:8">
      <c r="A15" s="248">
        <f t="shared" si="2"/>
        <v>13</v>
      </c>
      <c r="B15" s="265" t="s">
        <v>3959</v>
      </c>
      <c r="C15" s="264" t="s">
        <v>256</v>
      </c>
      <c r="D15" s="263">
        <v>10</v>
      </c>
      <c r="E15" s="259"/>
      <c r="F15" s="258" t="str">
        <f t="shared" si="0"/>
        <v/>
      </c>
      <c r="G15" s="259"/>
      <c r="H15" s="258" t="str">
        <f t="shared" si="1"/>
        <v/>
      </c>
    </row>
    <row r="16" spans="1:8">
      <c r="A16" s="248">
        <f t="shared" si="2"/>
        <v>14</v>
      </c>
      <c r="B16" s="265" t="s">
        <v>3958</v>
      </c>
      <c r="C16" s="264" t="s">
        <v>256</v>
      </c>
      <c r="D16" s="263">
        <v>20</v>
      </c>
      <c r="E16" s="259"/>
      <c r="F16" s="258" t="str">
        <f t="shared" si="0"/>
        <v/>
      </c>
      <c r="G16" s="259"/>
      <c r="H16" s="258" t="str">
        <f t="shared" si="1"/>
        <v/>
      </c>
    </row>
    <row r="17" spans="1:8">
      <c r="A17" s="248">
        <f t="shared" si="2"/>
        <v>15</v>
      </c>
      <c r="B17" s="265" t="s">
        <v>3957</v>
      </c>
      <c r="C17" s="264" t="s">
        <v>256</v>
      </c>
      <c r="D17" s="263">
        <v>20</v>
      </c>
      <c r="E17" s="259"/>
      <c r="F17" s="258" t="str">
        <f t="shared" si="0"/>
        <v/>
      </c>
      <c r="G17" s="259"/>
      <c r="H17" s="258" t="str">
        <f t="shared" si="1"/>
        <v/>
      </c>
    </row>
    <row r="18" spans="1:8">
      <c r="A18" s="248">
        <f t="shared" si="2"/>
        <v>16</v>
      </c>
      <c r="B18" s="265" t="s">
        <v>3956</v>
      </c>
      <c r="C18" s="264" t="s">
        <v>256</v>
      </c>
      <c r="D18" s="263">
        <v>30</v>
      </c>
      <c r="E18" s="259"/>
      <c r="F18" s="258" t="str">
        <f t="shared" si="0"/>
        <v/>
      </c>
      <c r="G18" s="259"/>
      <c r="H18" s="258" t="str">
        <f t="shared" si="1"/>
        <v/>
      </c>
    </row>
    <row r="19" spans="1:8">
      <c r="A19" s="248">
        <f t="shared" si="2"/>
        <v>17</v>
      </c>
      <c r="B19" s="265" t="s">
        <v>3955</v>
      </c>
      <c r="C19" s="264" t="s">
        <v>256</v>
      </c>
      <c r="D19" s="263">
        <v>5</v>
      </c>
      <c r="E19" s="259"/>
      <c r="F19" s="258" t="str">
        <f t="shared" si="0"/>
        <v/>
      </c>
      <c r="G19" s="259"/>
      <c r="H19" s="258" t="str">
        <f t="shared" si="1"/>
        <v/>
      </c>
    </row>
    <row r="20" spans="1:8">
      <c r="A20" s="248">
        <f t="shared" si="2"/>
        <v>18</v>
      </c>
      <c r="B20" s="265" t="s">
        <v>3954</v>
      </c>
      <c r="C20" s="264" t="s">
        <v>256</v>
      </c>
      <c r="D20" s="263">
        <v>20</v>
      </c>
      <c r="E20" s="259"/>
      <c r="F20" s="258" t="str">
        <f t="shared" si="0"/>
        <v/>
      </c>
      <c r="G20" s="259"/>
      <c r="H20" s="258" t="str">
        <f t="shared" si="1"/>
        <v/>
      </c>
    </row>
    <row r="21" spans="1:8">
      <c r="A21" s="248">
        <f t="shared" si="2"/>
        <v>19</v>
      </c>
      <c r="B21" s="265" t="s">
        <v>3740</v>
      </c>
      <c r="C21" s="264" t="s">
        <v>256</v>
      </c>
      <c r="D21" s="263">
        <v>15</v>
      </c>
      <c r="E21" s="259"/>
      <c r="F21" s="258" t="str">
        <f t="shared" si="0"/>
        <v/>
      </c>
      <c r="G21" s="259"/>
      <c r="H21" s="258" t="str">
        <f t="shared" si="1"/>
        <v/>
      </c>
    </row>
    <row r="22" spans="1:8">
      <c r="A22" s="248">
        <f t="shared" si="2"/>
        <v>20</v>
      </c>
      <c r="B22" s="265" t="s">
        <v>3731</v>
      </c>
      <c r="C22" s="264" t="s">
        <v>256</v>
      </c>
      <c r="D22" s="263">
        <v>15</v>
      </c>
      <c r="E22" s="259"/>
      <c r="F22" s="258" t="str">
        <f t="shared" si="0"/>
        <v/>
      </c>
      <c r="G22" s="259"/>
      <c r="H22" s="258" t="str">
        <f t="shared" si="1"/>
        <v/>
      </c>
    </row>
    <row r="23" spans="1:8">
      <c r="A23" s="248">
        <f t="shared" si="2"/>
        <v>21</v>
      </c>
      <c r="B23" s="265" t="s">
        <v>3953</v>
      </c>
      <c r="C23" s="264" t="s">
        <v>256</v>
      </c>
      <c r="D23" s="263">
        <v>100</v>
      </c>
      <c r="E23" s="259"/>
      <c r="F23" s="258" t="str">
        <f t="shared" si="0"/>
        <v/>
      </c>
      <c r="G23" s="259"/>
      <c r="H23" s="258" t="str">
        <f t="shared" si="1"/>
        <v/>
      </c>
    </row>
    <row r="24" spans="1:8">
      <c r="A24" s="248">
        <f t="shared" si="2"/>
        <v>22</v>
      </c>
      <c r="B24" s="265" t="s">
        <v>3952</v>
      </c>
      <c r="C24" s="264" t="s">
        <v>256</v>
      </c>
      <c r="D24" s="263">
        <v>150</v>
      </c>
      <c r="E24" s="259"/>
      <c r="F24" s="258" t="str">
        <f t="shared" si="0"/>
        <v/>
      </c>
      <c r="G24" s="259"/>
      <c r="H24" s="258" t="str">
        <f t="shared" si="1"/>
        <v/>
      </c>
    </row>
    <row r="25" spans="1:8">
      <c r="A25" s="248">
        <f t="shared" si="2"/>
        <v>23</v>
      </c>
      <c r="B25" s="265" t="s">
        <v>3951</v>
      </c>
      <c r="C25" s="264" t="s">
        <v>256</v>
      </c>
      <c r="D25" s="263">
        <v>2000</v>
      </c>
      <c r="E25" s="259"/>
      <c r="F25" s="258" t="str">
        <f t="shared" si="0"/>
        <v/>
      </c>
      <c r="G25" s="259"/>
      <c r="H25" s="258" t="str">
        <f t="shared" si="1"/>
        <v/>
      </c>
    </row>
    <row r="26" spans="1:8">
      <c r="A26" s="248">
        <f t="shared" si="2"/>
        <v>24</v>
      </c>
      <c r="B26" s="265" t="s">
        <v>3950</v>
      </c>
      <c r="C26" s="264" t="s">
        <v>256</v>
      </c>
      <c r="D26" s="263">
        <v>2500</v>
      </c>
      <c r="E26" s="259"/>
      <c r="F26" s="258" t="str">
        <f t="shared" si="0"/>
        <v/>
      </c>
      <c r="G26" s="259"/>
      <c r="H26" s="258" t="str">
        <f t="shared" si="1"/>
        <v/>
      </c>
    </row>
    <row r="27" spans="1:8">
      <c r="A27" s="248">
        <f t="shared" si="2"/>
        <v>25</v>
      </c>
      <c r="B27" s="265" t="s">
        <v>3949</v>
      </c>
      <c r="C27" s="264" t="s">
        <v>256</v>
      </c>
      <c r="D27" s="263">
        <v>2500</v>
      </c>
      <c r="E27" s="259"/>
      <c r="F27" s="258" t="str">
        <f t="shared" si="0"/>
        <v/>
      </c>
      <c r="G27" s="259"/>
      <c r="H27" s="258" t="str">
        <f t="shared" si="1"/>
        <v/>
      </c>
    </row>
    <row r="28" spans="1:8">
      <c r="A28" s="248">
        <f t="shared" si="2"/>
        <v>26</v>
      </c>
      <c r="B28" s="265" t="s">
        <v>3904</v>
      </c>
      <c r="C28" s="264" t="s">
        <v>256</v>
      </c>
      <c r="D28" s="263">
        <v>240</v>
      </c>
      <c r="E28" s="259"/>
      <c r="F28" s="258" t="str">
        <f t="shared" si="0"/>
        <v/>
      </c>
      <c r="G28" s="259"/>
      <c r="H28" s="258" t="str">
        <f t="shared" si="1"/>
        <v/>
      </c>
    </row>
    <row r="29" spans="1:8">
      <c r="A29" s="248">
        <f t="shared" si="2"/>
        <v>27</v>
      </c>
      <c r="B29" s="265" t="s">
        <v>3948</v>
      </c>
      <c r="C29" s="264" t="s">
        <v>256</v>
      </c>
      <c r="D29" s="263">
        <v>30</v>
      </c>
      <c r="E29" s="259"/>
      <c r="F29" s="258" t="str">
        <f t="shared" si="0"/>
        <v/>
      </c>
      <c r="G29" s="259"/>
      <c r="H29" s="258" t="str">
        <f t="shared" si="1"/>
        <v/>
      </c>
    </row>
    <row r="30" spans="1:8">
      <c r="A30" s="248">
        <f t="shared" si="2"/>
        <v>28</v>
      </c>
      <c r="B30" s="265" t="s">
        <v>3905</v>
      </c>
      <c r="C30" s="264" t="s">
        <v>256</v>
      </c>
      <c r="D30" s="263">
        <v>20</v>
      </c>
      <c r="E30" s="259"/>
      <c r="F30" s="258" t="str">
        <f t="shared" si="0"/>
        <v/>
      </c>
      <c r="G30" s="259"/>
      <c r="H30" s="258" t="str">
        <f t="shared" si="1"/>
        <v/>
      </c>
    </row>
    <row r="31" spans="1:8">
      <c r="A31" s="248">
        <f t="shared" si="2"/>
        <v>29</v>
      </c>
      <c r="B31" s="265" t="s">
        <v>3947</v>
      </c>
      <c r="C31" s="264" t="s">
        <v>256</v>
      </c>
      <c r="D31" s="271">
        <v>360</v>
      </c>
      <c r="E31" s="259"/>
      <c r="F31" s="258" t="str">
        <f t="shared" si="0"/>
        <v/>
      </c>
      <c r="G31" s="259"/>
      <c r="H31" s="258" t="str">
        <f t="shared" si="1"/>
        <v/>
      </c>
    </row>
    <row r="32" spans="1:8">
      <c r="A32" s="248">
        <f t="shared" si="2"/>
        <v>30</v>
      </c>
      <c r="B32" s="265" t="s">
        <v>3946</v>
      </c>
      <c r="C32" s="264" t="s">
        <v>256</v>
      </c>
      <c r="D32" s="263">
        <v>20</v>
      </c>
      <c r="E32" s="259"/>
      <c r="F32" s="258" t="str">
        <f t="shared" si="0"/>
        <v/>
      </c>
      <c r="G32" s="259"/>
      <c r="H32" s="258" t="str">
        <f t="shared" si="1"/>
        <v/>
      </c>
    </row>
    <row r="33" spans="1:8">
      <c r="A33" s="248">
        <f t="shared" si="2"/>
        <v>31</v>
      </c>
      <c r="B33" s="265" t="s">
        <v>3945</v>
      </c>
      <c r="C33" s="264" t="s">
        <v>662</v>
      </c>
      <c r="D33" s="263">
        <v>163</v>
      </c>
      <c r="E33" s="259"/>
      <c r="F33" s="258" t="str">
        <f t="shared" si="0"/>
        <v/>
      </c>
      <c r="G33" s="259"/>
      <c r="H33" s="258" t="str">
        <f t="shared" si="1"/>
        <v/>
      </c>
    </row>
    <row r="34" spans="1:8">
      <c r="A34" s="248">
        <f t="shared" si="2"/>
        <v>32</v>
      </c>
      <c r="B34" s="265" t="s">
        <v>3944</v>
      </c>
      <c r="C34" s="264" t="s">
        <v>662</v>
      </c>
      <c r="D34" s="263">
        <v>148</v>
      </c>
      <c r="E34" s="259"/>
      <c r="F34" s="258" t="str">
        <f t="shared" si="0"/>
        <v/>
      </c>
      <c r="G34" s="259"/>
      <c r="H34" s="258" t="str">
        <f t="shared" si="1"/>
        <v/>
      </c>
    </row>
    <row r="35" spans="1:8">
      <c r="A35" s="248">
        <f t="shared" si="2"/>
        <v>33</v>
      </c>
      <c r="B35" s="265" t="s">
        <v>3943</v>
      </c>
      <c r="C35" s="264" t="s">
        <v>662</v>
      </c>
      <c r="D35" s="263">
        <v>42</v>
      </c>
      <c r="E35" s="259"/>
      <c r="F35" s="258" t="str">
        <f t="shared" ref="F35:F66" si="3">IF(E35="","",PRODUCT(D35,E35))</f>
        <v/>
      </c>
      <c r="G35" s="259"/>
      <c r="H35" s="258" t="str">
        <f t="shared" ref="H35:H66" si="4">IF(G35="","",PRODUCT(D35,G35))</f>
        <v/>
      </c>
    </row>
    <row r="36" spans="1:8">
      <c r="A36" s="248">
        <f t="shared" ref="A36:A67" si="5">(SUM(A35,1))</f>
        <v>34</v>
      </c>
      <c r="B36" s="265" t="s">
        <v>3942</v>
      </c>
      <c r="C36" s="264" t="s">
        <v>662</v>
      </c>
      <c r="D36" s="263">
        <v>35</v>
      </c>
      <c r="E36" s="259"/>
      <c r="F36" s="258" t="str">
        <f t="shared" si="3"/>
        <v/>
      </c>
      <c r="G36" s="259"/>
      <c r="H36" s="258" t="str">
        <f t="shared" si="4"/>
        <v/>
      </c>
    </row>
    <row r="37" spans="1:8">
      <c r="A37" s="248">
        <f t="shared" si="5"/>
        <v>35</v>
      </c>
      <c r="B37" s="265" t="s">
        <v>3940</v>
      </c>
      <c r="C37" s="264" t="s">
        <v>662</v>
      </c>
      <c r="D37" s="263">
        <v>12</v>
      </c>
      <c r="E37" s="259"/>
      <c r="F37" s="258" t="str">
        <f t="shared" si="3"/>
        <v/>
      </c>
      <c r="G37" s="259"/>
      <c r="H37" s="258" t="str">
        <f t="shared" si="4"/>
        <v/>
      </c>
    </row>
    <row r="38" spans="1:8">
      <c r="A38" s="248">
        <f t="shared" si="5"/>
        <v>36</v>
      </c>
      <c r="B38" s="265" t="s">
        <v>3939</v>
      </c>
      <c r="C38" s="264" t="s">
        <v>662</v>
      </c>
      <c r="D38" s="263">
        <v>28</v>
      </c>
      <c r="E38" s="259"/>
      <c r="F38" s="258" t="str">
        <f t="shared" si="3"/>
        <v/>
      </c>
      <c r="G38" s="259"/>
      <c r="H38" s="258" t="str">
        <f t="shared" si="4"/>
        <v/>
      </c>
    </row>
    <row r="39" spans="1:8">
      <c r="A39" s="248">
        <f t="shared" si="5"/>
        <v>37</v>
      </c>
      <c r="B39" s="265" t="s">
        <v>3938</v>
      </c>
      <c r="C39" s="264" t="s">
        <v>662</v>
      </c>
      <c r="D39" s="263">
        <v>73</v>
      </c>
      <c r="E39" s="259"/>
      <c r="F39" s="258" t="str">
        <f t="shared" si="3"/>
        <v/>
      </c>
      <c r="G39" s="259"/>
      <c r="H39" s="258" t="str">
        <f t="shared" si="4"/>
        <v/>
      </c>
    </row>
    <row r="40" spans="1:8">
      <c r="A40" s="248">
        <f t="shared" si="5"/>
        <v>38</v>
      </c>
      <c r="B40" s="265" t="s">
        <v>3937</v>
      </c>
      <c r="C40" s="264" t="s">
        <v>662</v>
      </c>
      <c r="D40" s="263">
        <v>51</v>
      </c>
      <c r="E40" s="259"/>
      <c r="F40" s="258" t="str">
        <f t="shared" si="3"/>
        <v/>
      </c>
      <c r="G40" s="259"/>
      <c r="H40" s="258" t="str">
        <f t="shared" si="4"/>
        <v/>
      </c>
    </row>
    <row r="41" spans="1:8">
      <c r="A41" s="248">
        <f t="shared" si="5"/>
        <v>39</v>
      </c>
      <c r="B41" s="265" t="s">
        <v>3936</v>
      </c>
      <c r="C41" s="264" t="s">
        <v>662</v>
      </c>
      <c r="D41" s="263">
        <v>2</v>
      </c>
      <c r="E41" s="259"/>
      <c r="F41" s="258" t="str">
        <f t="shared" si="3"/>
        <v/>
      </c>
      <c r="G41" s="259"/>
      <c r="H41" s="258" t="str">
        <f t="shared" si="4"/>
        <v/>
      </c>
    </row>
    <row r="42" spans="1:8">
      <c r="A42" s="248">
        <f t="shared" si="5"/>
        <v>40</v>
      </c>
      <c r="B42" s="265" t="s">
        <v>3934</v>
      </c>
      <c r="C42" s="264" t="s">
        <v>662</v>
      </c>
      <c r="D42" s="263">
        <v>41</v>
      </c>
      <c r="E42" s="259"/>
      <c r="F42" s="258" t="str">
        <f t="shared" si="3"/>
        <v/>
      </c>
      <c r="G42" s="259"/>
      <c r="H42" s="258" t="str">
        <f t="shared" si="4"/>
        <v/>
      </c>
    </row>
    <row r="43" spans="1:8">
      <c r="A43" s="248">
        <f t="shared" si="5"/>
        <v>41</v>
      </c>
      <c r="B43" s="265" t="s">
        <v>3933</v>
      </c>
      <c r="C43" s="264" t="s">
        <v>662</v>
      </c>
      <c r="D43" s="263">
        <v>1</v>
      </c>
      <c r="E43" s="259"/>
      <c r="F43" s="258" t="str">
        <f t="shared" si="3"/>
        <v/>
      </c>
      <c r="G43" s="259"/>
      <c r="H43" s="258" t="str">
        <f t="shared" si="4"/>
        <v/>
      </c>
    </row>
    <row r="44" spans="1:8">
      <c r="A44" s="248">
        <f t="shared" si="5"/>
        <v>42</v>
      </c>
      <c r="B44" s="265" t="s">
        <v>3932</v>
      </c>
      <c r="C44" s="264" t="s">
        <v>662</v>
      </c>
      <c r="D44" s="263">
        <v>24</v>
      </c>
      <c r="E44" s="259"/>
      <c r="F44" s="258" t="str">
        <f t="shared" si="3"/>
        <v/>
      </c>
      <c r="G44" s="259"/>
      <c r="H44" s="258" t="str">
        <f t="shared" si="4"/>
        <v/>
      </c>
    </row>
    <row r="45" spans="1:8">
      <c r="A45" s="248">
        <f t="shared" si="5"/>
        <v>43</v>
      </c>
      <c r="B45" s="265" t="s">
        <v>3931</v>
      </c>
      <c r="C45" s="264" t="s">
        <v>662</v>
      </c>
      <c r="D45" s="263">
        <v>68</v>
      </c>
      <c r="E45" s="259"/>
      <c r="F45" s="258" t="str">
        <f t="shared" si="3"/>
        <v/>
      </c>
      <c r="G45" s="259"/>
      <c r="H45" s="258" t="str">
        <f t="shared" si="4"/>
        <v/>
      </c>
    </row>
    <row r="46" spans="1:8">
      <c r="A46" s="248">
        <f t="shared" si="5"/>
        <v>44</v>
      </c>
      <c r="B46" s="265" t="s">
        <v>3930</v>
      </c>
      <c r="C46" s="264" t="s">
        <v>662</v>
      </c>
      <c r="D46" s="263">
        <v>7</v>
      </c>
      <c r="E46" s="259"/>
      <c r="F46" s="258" t="str">
        <f t="shared" si="3"/>
        <v/>
      </c>
      <c r="G46" s="259"/>
      <c r="H46" s="258" t="str">
        <f t="shared" si="4"/>
        <v/>
      </c>
    </row>
    <row r="47" spans="1:8">
      <c r="A47" s="248">
        <f t="shared" si="5"/>
        <v>45</v>
      </c>
      <c r="B47" s="265" t="s">
        <v>3929</v>
      </c>
      <c r="C47" s="264" t="s">
        <v>999</v>
      </c>
      <c r="D47" s="263">
        <v>1</v>
      </c>
      <c r="E47" s="259"/>
      <c r="F47" s="258" t="str">
        <f t="shared" si="3"/>
        <v/>
      </c>
      <c r="G47" s="259"/>
      <c r="H47" s="258" t="str">
        <f t="shared" si="4"/>
        <v/>
      </c>
    </row>
    <row r="48" spans="1:8">
      <c r="A48" s="248">
        <f t="shared" si="5"/>
        <v>46</v>
      </c>
      <c r="B48" s="274" t="s">
        <v>3928</v>
      </c>
      <c r="C48" s="264" t="s">
        <v>662</v>
      </c>
      <c r="D48" s="263">
        <v>2</v>
      </c>
      <c r="E48" s="259"/>
      <c r="F48" s="258" t="str">
        <f t="shared" si="3"/>
        <v/>
      </c>
      <c r="G48" s="259"/>
      <c r="H48" s="258" t="str">
        <f t="shared" si="4"/>
        <v/>
      </c>
    </row>
    <row r="49" spans="1:8">
      <c r="A49" s="248">
        <f t="shared" si="5"/>
        <v>47</v>
      </c>
      <c r="B49" s="265" t="s">
        <v>3927</v>
      </c>
      <c r="C49" s="264" t="s">
        <v>256</v>
      </c>
      <c r="D49" s="263">
        <v>130</v>
      </c>
      <c r="E49" s="259"/>
      <c r="F49" s="258" t="str">
        <f t="shared" si="3"/>
        <v/>
      </c>
      <c r="G49" s="259"/>
      <c r="H49" s="258" t="str">
        <f t="shared" si="4"/>
        <v/>
      </c>
    </row>
    <row r="50" spans="1:8">
      <c r="A50" s="248">
        <f t="shared" si="5"/>
        <v>48</v>
      </c>
      <c r="B50" s="265" t="s">
        <v>3926</v>
      </c>
      <c r="C50" s="264" t="s">
        <v>256</v>
      </c>
      <c r="D50" s="263">
        <v>130</v>
      </c>
      <c r="E50" s="259"/>
      <c r="F50" s="258" t="str">
        <f t="shared" si="3"/>
        <v/>
      </c>
      <c r="G50" s="259"/>
      <c r="H50" s="258" t="str">
        <f t="shared" si="4"/>
        <v/>
      </c>
    </row>
    <row r="51" spans="1:8">
      <c r="A51" s="248">
        <f t="shared" si="5"/>
        <v>49</v>
      </c>
      <c r="B51" s="265" t="s">
        <v>3925</v>
      </c>
      <c r="C51" s="264" t="s">
        <v>256</v>
      </c>
      <c r="D51" s="263">
        <v>130</v>
      </c>
      <c r="E51" s="259"/>
      <c r="F51" s="258" t="str">
        <f t="shared" si="3"/>
        <v/>
      </c>
      <c r="G51" s="259"/>
      <c r="H51" s="258" t="str">
        <f t="shared" si="4"/>
        <v/>
      </c>
    </row>
    <row r="52" spans="1:8">
      <c r="A52" s="248">
        <f t="shared" si="5"/>
        <v>50</v>
      </c>
      <c r="B52" s="265" t="s">
        <v>3924</v>
      </c>
      <c r="C52" s="264" t="s">
        <v>256</v>
      </c>
      <c r="D52" s="263">
        <v>80</v>
      </c>
      <c r="E52" s="259"/>
      <c r="F52" s="258" t="str">
        <f t="shared" si="3"/>
        <v/>
      </c>
      <c r="G52" s="259"/>
      <c r="H52" s="258" t="str">
        <f t="shared" si="4"/>
        <v/>
      </c>
    </row>
    <row r="53" spans="1:8">
      <c r="A53" s="248">
        <f t="shared" si="5"/>
        <v>51</v>
      </c>
      <c r="B53" s="265" t="s">
        <v>3824</v>
      </c>
      <c r="C53" s="264" t="s">
        <v>256</v>
      </c>
      <c r="D53" s="263">
        <v>50</v>
      </c>
      <c r="E53" s="259"/>
      <c r="F53" s="258" t="str">
        <f t="shared" si="3"/>
        <v/>
      </c>
      <c r="G53" s="259"/>
      <c r="H53" s="258" t="str">
        <f t="shared" si="4"/>
        <v/>
      </c>
    </row>
    <row r="54" spans="1:8">
      <c r="A54" s="248">
        <f t="shared" si="5"/>
        <v>52</v>
      </c>
      <c r="B54" s="265" t="s">
        <v>3714</v>
      </c>
      <c r="C54" s="264" t="s">
        <v>3692</v>
      </c>
      <c r="D54" s="263">
        <v>1</v>
      </c>
      <c r="E54" s="259"/>
      <c r="F54" s="258" t="str">
        <f t="shared" si="3"/>
        <v/>
      </c>
      <c r="G54" s="259"/>
      <c r="H54" s="258" t="str">
        <f t="shared" si="4"/>
        <v/>
      </c>
    </row>
    <row r="55" spans="1:8">
      <c r="A55" s="248">
        <f t="shared" si="5"/>
        <v>53</v>
      </c>
      <c r="B55" s="265" t="s">
        <v>3923</v>
      </c>
      <c r="C55" s="264" t="s">
        <v>662</v>
      </c>
      <c r="D55" s="263">
        <v>1</v>
      </c>
      <c r="E55" s="259"/>
      <c r="F55" s="258" t="str">
        <f t="shared" si="3"/>
        <v/>
      </c>
      <c r="G55" s="259"/>
      <c r="H55" s="258" t="str">
        <f t="shared" si="4"/>
        <v/>
      </c>
    </row>
    <row r="56" spans="1:8">
      <c r="A56" s="248">
        <f t="shared" si="5"/>
        <v>54</v>
      </c>
      <c r="B56" s="265" t="s">
        <v>3922</v>
      </c>
      <c r="C56" s="264" t="s">
        <v>662</v>
      </c>
      <c r="D56" s="263">
        <v>50</v>
      </c>
      <c r="E56" s="259"/>
      <c r="F56" s="258" t="str">
        <f t="shared" si="3"/>
        <v/>
      </c>
      <c r="G56" s="259"/>
      <c r="H56" s="258" t="str">
        <f t="shared" si="4"/>
        <v/>
      </c>
    </row>
    <row r="57" spans="1:8">
      <c r="A57" s="248">
        <f t="shared" si="5"/>
        <v>55</v>
      </c>
      <c r="B57" s="266" t="s">
        <v>3894</v>
      </c>
      <c r="C57" s="261" t="s">
        <v>662</v>
      </c>
      <c r="D57" s="260">
        <v>20</v>
      </c>
      <c r="E57" s="259"/>
      <c r="F57" s="258" t="str">
        <f t="shared" si="3"/>
        <v/>
      </c>
      <c r="G57" s="259"/>
      <c r="H57" s="258" t="str">
        <f t="shared" si="4"/>
        <v/>
      </c>
    </row>
    <row r="58" spans="1:8">
      <c r="A58" s="248">
        <f t="shared" si="5"/>
        <v>56</v>
      </c>
      <c r="B58" s="279" t="s">
        <v>3921</v>
      </c>
      <c r="C58" s="278" t="s">
        <v>662</v>
      </c>
      <c r="D58" s="289">
        <v>5</v>
      </c>
      <c r="E58" s="259"/>
      <c r="F58" s="258" t="str">
        <f t="shared" si="3"/>
        <v/>
      </c>
      <c r="G58" s="259"/>
      <c r="H58" s="258" t="str">
        <f t="shared" si="4"/>
        <v/>
      </c>
    </row>
    <row r="59" spans="1:8">
      <c r="A59" s="248">
        <f t="shared" si="5"/>
        <v>57</v>
      </c>
      <c r="B59" s="279" t="s">
        <v>3920</v>
      </c>
      <c r="C59" s="278" t="s">
        <v>662</v>
      </c>
      <c r="D59" s="289">
        <v>2</v>
      </c>
      <c r="E59" s="259"/>
      <c r="F59" s="258" t="str">
        <f t="shared" si="3"/>
        <v/>
      </c>
      <c r="G59" s="259"/>
      <c r="H59" s="258" t="str">
        <f t="shared" si="4"/>
        <v/>
      </c>
    </row>
    <row r="60" spans="1:8">
      <c r="A60" s="248">
        <f t="shared" si="5"/>
        <v>58</v>
      </c>
      <c r="B60" s="279" t="s">
        <v>3919</v>
      </c>
      <c r="C60" s="278" t="s">
        <v>662</v>
      </c>
      <c r="D60" s="289">
        <v>7</v>
      </c>
      <c r="E60" s="259"/>
      <c r="F60" s="258" t="str">
        <f t="shared" si="3"/>
        <v/>
      </c>
      <c r="G60" s="259"/>
      <c r="H60" s="258" t="str">
        <f t="shared" si="4"/>
        <v/>
      </c>
    </row>
    <row r="61" spans="1:8">
      <c r="A61" s="248">
        <f t="shared" si="5"/>
        <v>59</v>
      </c>
      <c r="B61" s="279" t="s">
        <v>3918</v>
      </c>
      <c r="C61" s="278" t="s">
        <v>662</v>
      </c>
      <c r="D61" s="289">
        <v>2</v>
      </c>
      <c r="E61" s="259"/>
      <c r="F61" s="258" t="str">
        <f t="shared" si="3"/>
        <v/>
      </c>
      <c r="G61" s="259"/>
      <c r="H61" s="258" t="str">
        <f t="shared" si="4"/>
        <v/>
      </c>
    </row>
    <row r="62" spans="1:8">
      <c r="A62" s="248">
        <f t="shared" si="5"/>
        <v>60</v>
      </c>
      <c r="B62" s="279" t="s">
        <v>3917</v>
      </c>
      <c r="C62" s="278" t="s">
        <v>662</v>
      </c>
      <c r="D62" s="289">
        <v>28</v>
      </c>
      <c r="E62" s="259"/>
      <c r="F62" s="258" t="str">
        <f t="shared" si="3"/>
        <v/>
      </c>
      <c r="G62" s="259"/>
      <c r="H62" s="258" t="str">
        <f t="shared" si="4"/>
        <v/>
      </c>
    </row>
    <row r="63" spans="1:8">
      <c r="A63" s="248">
        <f t="shared" si="5"/>
        <v>61</v>
      </c>
      <c r="B63" s="279" t="s">
        <v>3916</v>
      </c>
      <c r="C63" s="278" t="s">
        <v>662</v>
      </c>
      <c r="D63" s="289">
        <v>8</v>
      </c>
      <c r="E63" s="259"/>
      <c r="F63" s="258" t="str">
        <f t="shared" si="3"/>
        <v/>
      </c>
      <c r="G63" s="259"/>
      <c r="H63" s="258" t="str">
        <f t="shared" si="4"/>
        <v/>
      </c>
    </row>
    <row r="64" spans="1:8">
      <c r="A64" s="248">
        <f t="shared" si="5"/>
        <v>62</v>
      </c>
      <c r="B64" s="279" t="s">
        <v>3915</v>
      </c>
      <c r="C64" s="278" t="s">
        <v>662</v>
      </c>
      <c r="D64" s="289">
        <v>3</v>
      </c>
      <c r="E64" s="259"/>
      <c r="F64" s="258" t="str">
        <f t="shared" si="3"/>
        <v/>
      </c>
      <c r="G64" s="259"/>
      <c r="H64" s="258" t="str">
        <f t="shared" si="4"/>
        <v/>
      </c>
    </row>
    <row r="65" spans="1:8">
      <c r="A65" s="248">
        <f t="shared" si="5"/>
        <v>63</v>
      </c>
      <c r="B65" s="279" t="s">
        <v>3914</v>
      </c>
      <c r="C65" s="278" t="s">
        <v>662</v>
      </c>
      <c r="D65" s="289">
        <v>2</v>
      </c>
      <c r="E65" s="259"/>
      <c r="F65" s="258" t="str">
        <f t="shared" si="3"/>
        <v/>
      </c>
      <c r="G65" s="259"/>
      <c r="H65" s="258" t="str">
        <f t="shared" si="4"/>
        <v/>
      </c>
    </row>
    <row r="66" spans="1:8">
      <c r="A66" s="248">
        <f t="shared" si="5"/>
        <v>64</v>
      </c>
      <c r="B66" s="279" t="s">
        <v>3913</v>
      </c>
      <c r="C66" s="278" t="s">
        <v>662</v>
      </c>
      <c r="D66" s="289">
        <v>22</v>
      </c>
      <c r="E66" s="259"/>
      <c r="F66" s="258" t="str">
        <f t="shared" si="3"/>
        <v/>
      </c>
      <c r="G66" s="259"/>
      <c r="H66" s="258" t="str">
        <f t="shared" si="4"/>
        <v/>
      </c>
    </row>
    <row r="67" spans="1:8">
      <c r="A67" s="248">
        <f t="shared" si="5"/>
        <v>65</v>
      </c>
      <c r="B67" s="279" t="s">
        <v>3912</v>
      </c>
      <c r="C67" s="278" t="s">
        <v>662</v>
      </c>
      <c r="D67" s="289">
        <v>28</v>
      </c>
      <c r="E67" s="259"/>
      <c r="F67" s="258" t="str">
        <f t="shared" ref="F67:F98" si="6">IF(E67="","",PRODUCT(D67,E67))</f>
        <v/>
      </c>
      <c r="G67" s="259"/>
      <c r="H67" s="258" t="str">
        <f t="shared" ref="H67:H98" si="7">IF(G67="","",PRODUCT(D67,G67))</f>
        <v/>
      </c>
    </row>
    <row r="68" spans="1:8">
      <c r="A68" s="248">
        <f t="shared" ref="A68:A74" si="8">(SUM(A67,1))</f>
        <v>66</v>
      </c>
      <c r="B68" s="279" t="s">
        <v>3911</v>
      </c>
      <c r="C68" s="278" t="s">
        <v>662</v>
      </c>
      <c r="D68" s="289">
        <v>2</v>
      </c>
      <c r="E68" s="259"/>
      <c r="F68" s="258" t="str">
        <f t="shared" si="6"/>
        <v/>
      </c>
      <c r="G68" s="259"/>
      <c r="H68" s="258" t="str">
        <f t="shared" si="7"/>
        <v/>
      </c>
    </row>
    <row r="69" spans="1:8">
      <c r="A69" s="248">
        <f t="shared" si="8"/>
        <v>67</v>
      </c>
      <c r="B69" s="279" t="s">
        <v>3910</v>
      </c>
      <c r="C69" s="278" t="s">
        <v>662</v>
      </c>
      <c r="D69" s="289">
        <v>1</v>
      </c>
      <c r="E69" s="259"/>
      <c r="F69" s="258" t="str">
        <f t="shared" si="6"/>
        <v/>
      </c>
      <c r="G69" s="259"/>
      <c r="H69" s="258" t="str">
        <f t="shared" si="7"/>
        <v/>
      </c>
    </row>
    <row r="70" spans="1:8">
      <c r="A70" s="248">
        <f t="shared" si="8"/>
        <v>68</v>
      </c>
      <c r="B70" s="277" t="s">
        <v>3724</v>
      </c>
      <c r="C70" s="276" t="s">
        <v>1472</v>
      </c>
      <c r="D70" s="263">
        <v>140</v>
      </c>
      <c r="E70" s="259"/>
      <c r="F70" s="258" t="str">
        <f t="shared" si="6"/>
        <v/>
      </c>
      <c r="G70" s="259"/>
      <c r="H70" s="258" t="str">
        <f t="shared" si="7"/>
        <v/>
      </c>
    </row>
    <row r="71" spans="1:8">
      <c r="A71" s="244">
        <f t="shared" si="8"/>
        <v>69</v>
      </c>
      <c r="B71" s="241"/>
      <c r="C71" s="243"/>
      <c r="D71" s="243"/>
      <c r="E71" s="243"/>
      <c r="F71" s="242">
        <f>SUM(F3:F70)</f>
        <v>0</v>
      </c>
      <c r="G71" s="241"/>
      <c r="H71" s="242">
        <f>SUM(H3:H70)</f>
        <v>0</v>
      </c>
    </row>
    <row r="72" spans="1:8">
      <c r="A72" s="239">
        <f t="shared" si="8"/>
        <v>70</v>
      </c>
      <c r="B72" s="238" t="s">
        <v>3691</v>
      </c>
      <c r="C72" s="235"/>
      <c r="D72" s="237">
        <v>3</v>
      </c>
      <c r="E72" s="235" t="s">
        <v>788</v>
      </c>
      <c r="F72" s="257">
        <f>ROUND(F71*D72*0.01,1)</f>
        <v>0</v>
      </c>
      <c r="G72" s="235"/>
      <c r="H72" s="234"/>
    </row>
    <row r="73" spans="1:8">
      <c r="A73" s="239">
        <f t="shared" si="8"/>
        <v>71</v>
      </c>
      <c r="B73" s="238" t="s">
        <v>3690</v>
      </c>
      <c r="C73" s="235"/>
      <c r="D73" s="237">
        <v>15</v>
      </c>
      <c r="E73" s="235" t="s">
        <v>788</v>
      </c>
      <c r="F73" s="236"/>
      <c r="G73" s="235"/>
      <c r="H73" s="257">
        <f>ROUND(H71*D73*0.01,1)</f>
        <v>0</v>
      </c>
    </row>
    <row r="74" spans="1:8">
      <c r="A74" s="233">
        <f t="shared" si="8"/>
        <v>72</v>
      </c>
      <c r="B74" s="232" t="s">
        <v>3683</v>
      </c>
      <c r="C74" s="231"/>
      <c r="D74" s="231"/>
      <c r="E74" s="231"/>
      <c r="F74" s="255">
        <f>SUM(F71:F73)</f>
        <v>0</v>
      </c>
      <c r="G74" s="256"/>
      <c r="H74" s="255">
        <f>SUM(H71:H73)</f>
        <v>0</v>
      </c>
    </row>
    <row r="78" spans="1:8">
      <c r="B78" s="268" t="s">
        <v>3909</v>
      </c>
      <c r="C78" s="253"/>
      <c r="D78" s="253"/>
      <c r="E78" s="338" t="s">
        <v>3688</v>
      </c>
      <c r="F78" s="338"/>
      <c r="G78" s="338" t="s">
        <v>3687</v>
      </c>
      <c r="H78" s="338"/>
    </row>
    <row r="79" spans="1:8">
      <c r="A79" s="252" t="s">
        <v>3686</v>
      </c>
      <c r="B79" s="267" t="s">
        <v>3685</v>
      </c>
      <c r="C79" s="250" t="s">
        <v>3700</v>
      </c>
      <c r="D79" s="249" t="s">
        <v>3699</v>
      </c>
      <c r="E79" s="250" t="s">
        <v>3698</v>
      </c>
      <c r="F79" s="249" t="s">
        <v>3684</v>
      </c>
      <c r="G79" s="250" t="s">
        <v>3698</v>
      </c>
      <c r="H79" s="249" t="s">
        <v>3684</v>
      </c>
    </row>
    <row r="80" spans="1:8">
      <c r="A80" s="248">
        <f>(SUM(A74,1))</f>
        <v>73</v>
      </c>
      <c r="B80" s="265" t="s">
        <v>3908</v>
      </c>
      <c r="C80" s="264" t="s">
        <v>256</v>
      </c>
      <c r="D80" s="263">
        <v>85</v>
      </c>
      <c r="E80" s="259"/>
      <c r="F80" s="258" t="str">
        <f t="shared" ref="F80:F97" si="9">IF(E80="","",PRODUCT(D80,E80))</f>
        <v/>
      </c>
      <c r="G80" s="259"/>
      <c r="H80" s="258" t="str">
        <f t="shared" ref="H80:H97" si="10">IF(G80="","",PRODUCT(D80,G80))</f>
        <v/>
      </c>
    </row>
    <row r="81" spans="1:8">
      <c r="A81" s="248">
        <f t="shared" ref="A81:A101" si="11">(SUM(A80,1))</f>
        <v>74</v>
      </c>
      <c r="B81" s="265" t="s">
        <v>3907</v>
      </c>
      <c r="C81" s="264" t="s">
        <v>256</v>
      </c>
      <c r="D81" s="263">
        <v>30</v>
      </c>
      <c r="E81" s="259"/>
      <c r="F81" s="258" t="str">
        <f t="shared" si="9"/>
        <v/>
      </c>
      <c r="G81" s="259"/>
      <c r="H81" s="258" t="str">
        <f t="shared" si="10"/>
        <v/>
      </c>
    </row>
    <row r="82" spans="1:8">
      <c r="A82" s="248">
        <f t="shared" si="11"/>
        <v>75</v>
      </c>
      <c r="B82" s="265" t="s">
        <v>3906</v>
      </c>
      <c r="C82" s="264" t="s">
        <v>256</v>
      </c>
      <c r="D82" s="263">
        <v>260</v>
      </c>
      <c r="E82" s="259"/>
      <c r="F82" s="258" t="str">
        <f t="shared" si="9"/>
        <v/>
      </c>
      <c r="G82" s="259"/>
      <c r="H82" s="258" t="str">
        <f t="shared" si="10"/>
        <v/>
      </c>
    </row>
    <row r="83" spans="1:8">
      <c r="A83" s="248">
        <f t="shared" si="11"/>
        <v>76</v>
      </c>
      <c r="B83" s="265" t="s">
        <v>3905</v>
      </c>
      <c r="C83" s="264" t="s">
        <v>256</v>
      </c>
      <c r="D83" s="263">
        <v>100</v>
      </c>
      <c r="E83" s="259"/>
      <c r="F83" s="258" t="str">
        <f t="shared" si="9"/>
        <v/>
      </c>
      <c r="G83" s="259"/>
      <c r="H83" s="258" t="str">
        <f t="shared" si="10"/>
        <v/>
      </c>
    </row>
    <row r="84" spans="1:8">
      <c r="A84" s="248">
        <f t="shared" si="11"/>
        <v>77</v>
      </c>
      <c r="B84" s="265" t="s">
        <v>3904</v>
      </c>
      <c r="C84" s="264" t="s">
        <v>256</v>
      </c>
      <c r="D84" s="263">
        <v>600</v>
      </c>
      <c r="E84" s="259"/>
      <c r="F84" s="258" t="str">
        <f t="shared" si="9"/>
        <v/>
      </c>
      <c r="G84" s="259"/>
      <c r="H84" s="258" t="str">
        <f t="shared" si="10"/>
        <v/>
      </c>
    </row>
    <row r="85" spans="1:8">
      <c r="A85" s="248">
        <f t="shared" si="11"/>
        <v>78</v>
      </c>
      <c r="B85" s="265" t="s">
        <v>3903</v>
      </c>
      <c r="C85" s="264" t="s">
        <v>256</v>
      </c>
      <c r="D85" s="263">
        <v>350</v>
      </c>
      <c r="E85" s="259"/>
      <c r="F85" s="258" t="str">
        <f t="shared" si="9"/>
        <v/>
      </c>
      <c r="G85" s="259"/>
      <c r="H85" s="258" t="str">
        <f t="shared" si="10"/>
        <v/>
      </c>
    </row>
    <row r="86" spans="1:8">
      <c r="A86" s="248">
        <f t="shared" si="11"/>
        <v>79</v>
      </c>
      <c r="B86" s="265" t="s">
        <v>3764</v>
      </c>
      <c r="C86" s="264" t="s">
        <v>256</v>
      </c>
      <c r="D86" s="263">
        <v>460</v>
      </c>
      <c r="E86" s="259"/>
      <c r="F86" s="258" t="str">
        <f t="shared" si="9"/>
        <v/>
      </c>
      <c r="G86" s="259"/>
      <c r="H86" s="258" t="str">
        <f t="shared" si="10"/>
        <v/>
      </c>
    </row>
    <row r="87" spans="1:8">
      <c r="A87" s="248">
        <f t="shared" si="11"/>
        <v>80</v>
      </c>
      <c r="B87" s="265" t="s">
        <v>3902</v>
      </c>
      <c r="C87" s="264" t="s">
        <v>256</v>
      </c>
      <c r="D87" s="263">
        <v>320</v>
      </c>
      <c r="E87" s="259"/>
      <c r="F87" s="258" t="str">
        <f t="shared" si="9"/>
        <v/>
      </c>
      <c r="G87" s="259"/>
      <c r="H87" s="258" t="str">
        <f t="shared" si="10"/>
        <v/>
      </c>
    </row>
    <row r="88" spans="1:8">
      <c r="A88" s="248">
        <f t="shared" si="11"/>
        <v>81</v>
      </c>
      <c r="B88" s="265" t="s">
        <v>3901</v>
      </c>
      <c r="C88" s="264" t="s">
        <v>256</v>
      </c>
      <c r="D88" s="263">
        <v>100</v>
      </c>
      <c r="E88" s="259"/>
      <c r="F88" s="258" t="str">
        <f t="shared" si="9"/>
        <v/>
      </c>
      <c r="G88" s="259"/>
      <c r="H88" s="258" t="str">
        <f t="shared" si="10"/>
        <v/>
      </c>
    </row>
    <row r="89" spans="1:8">
      <c r="A89" s="248">
        <f t="shared" si="11"/>
        <v>82</v>
      </c>
      <c r="B89" s="262" t="s">
        <v>3900</v>
      </c>
      <c r="C89" s="261" t="s">
        <v>256</v>
      </c>
      <c r="D89" s="263">
        <v>920</v>
      </c>
      <c r="E89" s="259"/>
      <c r="F89" s="258" t="str">
        <f t="shared" si="9"/>
        <v/>
      </c>
      <c r="G89" s="259"/>
      <c r="H89" s="258" t="str">
        <f t="shared" si="10"/>
        <v/>
      </c>
    </row>
    <row r="90" spans="1:8" ht="25.2">
      <c r="A90" s="248">
        <f t="shared" si="11"/>
        <v>83</v>
      </c>
      <c r="B90" s="287" t="s">
        <v>3899</v>
      </c>
      <c r="C90" s="261" t="s">
        <v>662</v>
      </c>
      <c r="D90" s="263">
        <v>1</v>
      </c>
      <c r="E90" s="259"/>
      <c r="F90" s="258" t="str">
        <f t="shared" si="9"/>
        <v/>
      </c>
      <c r="G90" s="259"/>
      <c r="H90" s="258" t="str">
        <f t="shared" si="10"/>
        <v/>
      </c>
    </row>
    <row r="91" spans="1:8">
      <c r="A91" s="248">
        <f t="shared" si="11"/>
        <v>84</v>
      </c>
      <c r="B91" s="262" t="s">
        <v>4050</v>
      </c>
      <c r="C91" s="261" t="s">
        <v>662</v>
      </c>
      <c r="D91" s="263">
        <v>3</v>
      </c>
      <c r="E91" s="259"/>
      <c r="F91" s="258" t="str">
        <f t="shared" si="9"/>
        <v/>
      </c>
      <c r="G91" s="259"/>
      <c r="H91" s="258" t="str">
        <f t="shared" si="10"/>
        <v/>
      </c>
    </row>
    <row r="92" spans="1:8">
      <c r="A92" s="248">
        <f t="shared" si="11"/>
        <v>85</v>
      </c>
      <c r="B92" s="262" t="s">
        <v>3898</v>
      </c>
      <c r="C92" s="261" t="s">
        <v>662</v>
      </c>
      <c r="D92" s="263">
        <v>3</v>
      </c>
      <c r="E92" s="259"/>
      <c r="F92" s="258" t="str">
        <f t="shared" si="9"/>
        <v/>
      </c>
      <c r="G92" s="259"/>
      <c r="H92" s="258" t="str">
        <f t="shared" si="10"/>
        <v/>
      </c>
    </row>
    <row r="93" spans="1:8">
      <c r="A93" s="248">
        <f t="shared" si="11"/>
        <v>86</v>
      </c>
      <c r="B93" s="262" t="s">
        <v>3897</v>
      </c>
      <c r="C93" s="261" t="s">
        <v>662</v>
      </c>
      <c r="D93" s="263">
        <v>1</v>
      </c>
      <c r="E93" s="259"/>
      <c r="F93" s="258" t="str">
        <f t="shared" si="9"/>
        <v/>
      </c>
      <c r="G93" s="259"/>
      <c r="H93" s="258" t="str">
        <f t="shared" si="10"/>
        <v/>
      </c>
    </row>
    <row r="94" spans="1:8">
      <c r="A94" s="248">
        <f t="shared" si="11"/>
        <v>87</v>
      </c>
      <c r="B94" s="262" t="s">
        <v>4049</v>
      </c>
      <c r="C94" s="261" t="s">
        <v>662</v>
      </c>
      <c r="D94" s="263">
        <v>1</v>
      </c>
      <c r="E94" s="259"/>
      <c r="F94" s="258" t="str">
        <f t="shared" si="9"/>
        <v/>
      </c>
      <c r="G94" s="259"/>
      <c r="H94" s="258" t="str">
        <f t="shared" si="10"/>
        <v/>
      </c>
    </row>
    <row r="95" spans="1:8">
      <c r="A95" s="248">
        <f t="shared" si="11"/>
        <v>88</v>
      </c>
      <c r="B95" s="262" t="s">
        <v>3896</v>
      </c>
      <c r="C95" s="261" t="s">
        <v>662</v>
      </c>
      <c r="D95" s="263">
        <v>4</v>
      </c>
      <c r="E95" s="259"/>
      <c r="F95" s="258" t="str">
        <f t="shared" si="9"/>
        <v/>
      </c>
      <c r="G95" s="259"/>
      <c r="H95" s="258" t="str">
        <f t="shared" si="10"/>
        <v/>
      </c>
    </row>
    <row r="96" spans="1:8">
      <c r="A96" s="248">
        <f t="shared" si="11"/>
        <v>89</v>
      </c>
      <c r="B96" s="262" t="s">
        <v>3895</v>
      </c>
      <c r="C96" s="261" t="s">
        <v>662</v>
      </c>
      <c r="D96" s="263">
        <v>15</v>
      </c>
      <c r="E96" s="259"/>
      <c r="F96" s="258" t="str">
        <f t="shared" si="9"/>
        <v/>
      </c>
      <c r="G96" s="259"/>
      <c r="H96" s="258" t="str">
        <f t="shared" si="10"/>
        <v/>
      </c>
    </row>
    <row r="97" spans="1:8">
      <c r="A97" s="248">
        <f t="shared" si="11"/>
        <v>90</v>
      </c>
      <c r="B97" s="266" t="s">
        <v>3894</v>
      </c>
      <c r="C97" s="261" t="s">
        <v>662</v>
      </c>
      <c r="D97" s="263">
        <v>8</v>
      </c>
      <c r="E97" s="259"/>
      <c r="F97" s="258" t="str">
        <f t="shared" si="9"/>
        <v/>
      </c>
      <c r="G97" s="259"/>
      <c r="H97" s="258" t="str">
        <f t="shared" si="10"/>
        <v/>
      </c>
    </row>
    <row r="98" spans="1:8">
      <c r="A98" s="244">
        <f t="shared" si="11"/>
        <v>91</v>
      </c>
      <c r="B98" s="241"/>
      <c r="C98" s="243"/>
      <c r="D98" s="243"/>
      <c r="E98" s="243"/>
      <c r="F98" s="242">
        <f>SUM(F80:F97)</f>
        <v>0</v>
      </c>
      <c r="G98" s="241"/>
      <c r="H98" s="242">
        <f>SUM(H80:H97)</f>
        <v>0</v>
      </c>
    </row>
    <row r="99" spans="1:8">
      <c r="A99" s="239">
        <f t="shared" si="11"/>
        <v>92</v>
      </c>
      <c r="B99" s="238" t="s">
        <v>3691</v>
      </c>
      <c r="C99" s="235"/>
      <c r="D99" s="237">
        <v>3</v>
      </c>
      <c r="E99" s="235" t="s">
        <v>788</v>
      </c>
      <c r="F99" s="257">
        <f>ROUND(F98*D99*0.01,1)</f>
        <v>0</v>
      </c>
      <c r="G99" s="235"/>
      <c r="H99" s="234"/>
    </row>
    <row r="100" spans="1:8">
      <c r="A100" s="239">
        <f t="shared" si="11"/>
        <v>93</v>
      </c>
      <c r="B100" s="238" t="s">
        <v>3690</v>
      </c>
      <c r="C100" s="235"/>
      <c r="D100" s="237">
        <v>6</v>
      </c>
      <c r="E100" s="235" t="s">
        <v>788</v>
      </c>
      <c r="F100" s="236"/>
      <c r="G100" s="235"/>
      <c r="H100" s="257">
        <f>ROUND(H98*D100*0.01,1)</f>
        <v>0</v>
      </c>
    </row>
    <row r="101" spans="1:8">
      <c r="A101" s="233">
        <f t="shared" si="11"/>
        <v>94</v>
      </c>
      <c r="B101" s="232" t="s">
        <v>3683</v>
      </c>
      <c r="C101" s="231"/>
      <c r="D101" s="231"/>
      <c r="E101" s="231"/>
      <c r="F101" s="255">
        <f>SUM(F98:F100)</f>
        <v>0</v>
      </c>
      <c r="G101" s="256"/>
      <c r="H101" s="255">
        <f>SUM(H98:H100)</f>
        <v>0</v>
      </c>
    </row>
    <row r="102" spans="1:8">
      <c r="B102" s="270"/>
      <c r="C102" s="235"/>
      <c r="D102" s="235"/>
      <c r="E102" s="235"/>
      <c r="F102" s="269"/>
      <c r="G102" s="235"/>
      <c r="H102" s="269"/>
    </row>
    <row r="103" spans="1:8">
      <c r="B103" s="270"/>
      <c r="C103" s="235"/>
      <c r="D103" s="235"/>
      <c r="E103" s="235"/>
      <c r="F103" s="269"/>
      <c r="G103" s="235"/>
      <c r="H103" s="269"/>
    </row>
    <row r="104" spans="1:8">
      <c r="B104" s="270"/>
      <c r="C104" s="235"/>
      <c r="D104" s="235"/>
      <c r="E104" s="235"/>
      <c r="F104" s="269"/>
      <c r="G104" s="235"/>
      <c r="H104" s="269"/>
    </row>
    <row r="105" spans="1:8">
      <c r="B105" s="268" t="s">
        <v>4048</v>
      </c>
      <c r="C105" s="253"/>
      <c r="D105" s="253"/>
      <c r="E105" s="338" t="s">
        <v>3688</v>
      </c>
      <c r="F105" s="338"/>
      <c r="G105" s="338" t="s">
        <v>3687</v>
      </c>
      <c r="H105" s="338"/>
    </row>
    <row r="106" spans="1:8">
      <c r="A106" s="252" t="s">
        <v>3686</v>
      </c>
      <c r="B106" s="267" t="s">
        <v>3685</v>
      </c>
      <c r="C106" s="250" t="s">
        <v>3700</v>
      </c>
      <c r="D106" s="249" t="s">
        <v>3699</v>
      </c>
      <c r="E106" s="250" t="s">
        <v>3698</v>
      </c>
      <c r="F106" s="249" t="s">
        <v>3684</v>
      </c>
      <c r="G106" s="250" t="s">
        <v>3698</v>
      </c>
      <c r="H106" s="249" t="s">
        <v>3684</v>
      </c>
    </row>
    <row r="107" spans="1:8" ht="16.8">
      <c r="A107" s="248">
        <f>(SUM(A101,1))</f>
        <v>95</v>
      </c>
      <c r="B107" s="266" t="s">
        <v>3892</v>
      </c>
      <c r="C107" s="261" t="s">
        <v>662</v>
      </c>
      <c r="D107" s="260">
        <v>1</v>
      </c>
      <c r="E107" s="259"/>
      <c r="F107" s="258" t="str">
        <f t="shared" ref="F107:F131" si="12">IF(E107="","",PRODUCT(D107,E107))</f>
        <v/>
      </c>
      <c r="G107" s="259"/>
      <c r="H107" s="258" t="str">
        <f t="shared" ref="H107:H131" si="13">IF(G107="","",PRODUCT(D107,G107))</f>
        <v/>
      </c>
    </row>
    <row r="108" spans="1:8">
      <c r="A108" s="248">
        <f t="shared" ref="A108:A135" si="14">(SUM(A107,1))</f>
        <v>96</v>
      </c>
      <c r="B108" s="272" t="s">
        <v>3868</v>
      </c>
      <c r="C108" s="261" t="s">
        <v>662</v>
      </c>
      <c r="D108" s="260">
        <v>1</v>
      </c>
      <c r="E108" s="259"/>
      <c r="F108" s="258" t="str">
        <f t="shared" si="12"/>
        <v/>
      </c>
      <c r="G108" s="259"/>
      <c r="H108" s="258" t="str">
        <f t="shared" si="13"/>
        <v/>
      </c>
    </row>
    <row r="109" spans="1:8">
      <c r="A109" s="248">
        <f t="shared" si="14"/>
        <v>97</v>
      </c>
      <c r="B109" s="266" t="s">
        <v>3859</v>
      </c>
      <c r="C109" s="261" t="s">
        <v>662</v>
      </c>
      <c r="D109" s="260">
        <v>1</v>
      </c>
      <c r="E109" s="259"/>
      <c r="F109" s="258" t="str">
        <f t="shared" si="12"/>
        <v/>
      </c>
      <c r="G109" s="259"/>
      <c r="H109" s="258" t="str">
        <f t="shared" si="13"/>
        <v/>
      </c>
    </row>
    <row r="110" spans="1:8">
      <c r="A110" s="248">
        <f t="shared" si="14"/>
        <v>98</v>
      </c>
      <c r="B110" s="266" t="s">
        <v>3891</v>
      </c>
      <c r="C110" s="261" t="s">
        <v>662</v>
      </c>
      <c r="D110" s="260">
        <v>1</v>
      </c>
      <c r="E110" s="259"/>
      <c r="F110" s="258" t="str">
        <f t="shared" si="12"/>
        <v/>
      </c>
      <c r="G110" s="259"/>
      <c r="H110" s="258" t="str">
        <f t="shared" si="13"/>
        <v/>
      </c>
    </row>
    <row r="111" spans="1:8">
      <c r="A111" s="248">
        <f t="shared" si="14"/>
        <v>99</v>
      </c>
      <c r="B111" s="266" t="s">
        <v>3890</v>
      </c>
      <c r="C111" s="261" t="s">
        <v>662</v>
      </c>
      <c r="D111" s="260">
        <v>2</v>
      </c>
      <c r="E111" s="259"/>
      <c r="F111" s="258" t="str">
        <f t="shared" si="12"/>
        <v/>
      </c>
      <c r="G111" s="259"/>
      <c r="H111" s="258" t="str">
        <f t="shared" si="13"/>
        <v/>
      </c>
    </row>
    <row r="112" spans="1:8">
      <c r="A112" s="248">
        <f t="shared" si="14"/>
        <v>100</v>
      </c>
      <c r="B112" s="266" t="s">
        <v>3858</v>
      </c>
      <c r="C112" s="261" t="s">
        <v>662</v>
      </c>
      <c r="D112" s="260">
        <v>4</v>
      </c>
      <c r="E112" s="259"/>
      <c r="F112" s="258" t="str">
        <f t="shared" si="12"/>
        <v/>
      </c>
      <c r="G112" s="259"/>
      <c r="H112" s="258" t="str">
        <f t="shared" si="13"/>
        <v/>
      </c>
    </row>
    <row r="113" spans="1:8">
      <c r="A113" s="248">
        <f t="shared" si="14"/>
        <v>101</v>
      </c>
      <c r="B113" s="266" t="s">
        <v>3889</v>
      </c>
      <c r="C113" s="261" t="s">
        <v>662</v>
      </c>
      <c r="D113" s="260">
        <v>1</v>
      </c>
      <c r="E113" s="259"/>
      <c r="F113" s="258" t="str">
        <f t="shared" si="12"/>
        <v/>
      </c>
      <c r="G113" s="259"/>
      <c r="H113" s="258" t="str">
        <f t="shared" si="13"/>
        <v/>
      </c>
    </row>
    <row r="114" spans="1:8">
      <c r="A114" s="248">
        <f t="shared" si="14"/>
        <v>102</v>
      </c>
      <c r="B114" s="266" t="s">
        <v>3867</v>
      </c>
      <c r="C114" s="261" t="s">
        <v>662</v>
      </c>
      <c r="D114" s="260">
        <v>5</v>
      </c>
      <c r="E114" s="259"/>
      <c r="F114" s="258" t="str">
        <f t="shared" si="12"/>
        <v/>
      </c>
      <c r="G114" s="259"/>
      <c r="H114" s="258" t="str">
        <f t="shared" si="13"/>
        <v/>
      </c>
    </row>
    <row r="115" spans="1:8">
      <c r="A115" s="248">
        <f t="shared" si="14"/>
        <v>103</v>
      </c>
      <c r="B115" s="266" t="s">
        <v>3866</v>
      </c>
      <c r="C115" s="261" t="s">
        <v>662</v>
      </c>
      <c r="D115" s="260">
        <v>15</v>
      </c>
      <c r="E115" s="259"/>
      <c r="F115" s="258" t="str">
        <f t="shared" si="12"/>
        <v/>
      </c>
      <c r="G115" s="259"/>
      <c r="H115" s="258" t="str">
        <f t="shared" si="13"/>
        <v/>
      </c>
    </row>
    <row r="116" spans="1:8">
      <c r="A116" s="248">
        <f t="shared" si="14"/>
        <v>104</v>
      </c>
      <c r="B116" s="266" t="s">
        <v>3855</v>
      </c>
      <c r="C116" s="261" t="s">
        <v>662</v>
      </c>
      <c r="D116" s="260">
        <v>12</v>
      </c>
      <c r="E116" s="259"/>
      <c r="F116" s="258" t="str">
        <f t="shared" si="12"/>
        <v/>
      </c>
      <c r="G116" s="259"/>
      <c r="H116" s="258" t="str">
        <f t="shared" si="13"/>
        <v/>
      </c>
    </row>
    <row r="117" spans="1:8">
      <c r="A117" s="248">
        <f t="shared" si="14"/>
        <v>105</v>
      </c>
      <c r="B117" s="266" t="s">
        <v>3874</v>
      </c>
      <c r="C117" s="261" t="s">
        <v>662</v>
      </c>
      <c r="D117" s="260">
        <v>4</v>
      </c>
      <c r="E117" s="259"/>
      <c r="F117" s="258" t="str">
        <f t="shared" si="12"/>
        <v/>
      </c>
      <c r="G117" s="259"/>
      <c r="H117" s="258" t="str">
        <f t="shared" si="13"/>
        <v/>
      </c>
    </row>
    <row r="118" spans="1:8">
      <c r="A118" s="248">
        <f t="shared" si="14"/>
        <v>106</v>
      </c>
      <c r="B118" s="266" t="s">
        <v>3873</v>
      </c>
      <c r="C118" s="261" t="s">
        <v>662</v>
      </c>
      <c r="D118" s="260">
        <v>10</v>
      </c>
      <c r="E118" s="259"/>
      <c r="F118" s="258" t="str">
        <f t="shared" si="12"/>
        <v/>
      </c>
      <c r="G118" s="259"/>
      <c r="H118" s="258" t="str">
        <f t="shared" si="13"/>
        <v/>
      </c>
    </row>
    <row r="119" spans="1:8">
      <c r="A119" s="248">
        <f t="shared" si="14"/>
        <v>107</v>
      </c>
      <c r="B119" s="266" t="s">
        <v>3872</v>
      </c>
      <c r="C119" s="261" t="s">
        <v>662</v>
      </c>
      <c r="D119" s="260">
        <v>33</v>
      </c>
      <c r="E119" s="259"/>
      <c r="F119" s="258" t="str">
        <f t="shared" si="12"/>
        <v/>
      </c>
      <c r="G119" s="259"/>
      <c r="H119" s="258" t="str">
        <f t="shared" si="13"/>
        <v/>
      </c>
    </row>
    <row r="120" spans="1:8">
      <c r="A120" s="248">
        <f t="shared" si="14"/>
        <v>108</v>
      </c>
      <c r="B120" s="266" t="s">
        <v>3880</v>
      </c>
      <c r="C120" s="261" t="s">
        <v>662</v>
      </c>
      <c r="D120" s="260">
        <v>1</v>
      </c>
      <c r="E120" s="259"/>
      <c r="F120" s="258" t="str">
        <f t="shared" si="12"/>
        <v/>
      </c>
      <c r="G120" s="259"/>
      <c r="H120" s="258" t="str">
        <f t="shared" si="13"/>
        <v/>
      </c>
    </row>
    <row r="121" spans="1:8">
      <c r="A121" s="248">
        <f t="shared" si="14"/>
        <v>109</v>
      </c>
      <c r="B121" s="266" t="s">
        <v>3888</v>
      </c>
      <c r="C121" s="261" t="s">
        <v>662</v>
      </c>
      <c r="D121" s="260">
        <v>1</v>
      </c>
      <c r="E121" s="259"/>
      <c r="F121" s="258" t="str">
        <f t="shared" si="12"/>
        <v/>
      </c>
      <c r="G121" s="259"/>
      <c r="H121" s="258" t="str">
        <f t="shared" si="13"/>
        <v/>
      </c>
    </row>
    <row r="122" spans="1:8">
      <c r="A122" s="248">
        <f t="shared" si="14"/>
        <v>110</v>
      </c>
      <c r="B122" s="266" t="s">
        <v>3887</v>
      </c>
      <c r="C122" s="261" t="s">
        <v>662</v>
      </c>
      <c r="D122" s="260">
        <v>1</v>
      </c>
      <c r="E122" s="259"/>
      <c r="F122" s="258" t="str">
        <f t="shared" si="12"/>
        <v/>
      </c>
      <c r="G122" s="259"/>
      <c r="H122" s="258" t="str">
        <f t="shared" si="13"/>
        <v/>
      </c>
    </row>
    <row r="123" spans="1:8">
      <c r="A123" s="248">
        <f t="shared" si="14"/>
        <v>111</v>
      </c>
      <c r="B123" s="266" t="s">
        <v>3886</v>
      </c>
      <c r="C123" s="261" t="s">
        <v>662</v>
      </c>
      <c r="D123" s="260">
        <v>1</v>
      </c>
      <c r="E123" s="259"/>
      <c r="F123" s="258" t="str">
        <f t="shared" si="12"/>
        <v/>
      </c>
      <c r="G123" s="259"/>
      <c r="H123" s="258" t="str">
        <f t="shared" si="13"/>
        <v/>
      </c>
    </row>
    <row r="124" spans="1:8" ht="16.8">
      <c r="A124" s="248">
        <f t="shared" si="14"/>
        <v>112</v>
      </c>
      <c r="B124" s="266" t="s">
        <v>3885</v>
      </c>
      <c r="C124" s="261" t="s">
        <v>662</v>
      </c>
      <c r="D124" s="260">
        <v>1</v>
      </c>
      <c r="E124" s="259"/>
      <c r="F124" s="258" t="str">
        <f t="shared" si="12"/>
        <v/>
      </c>
      <c r="G124" s="259"/>
      <c r="H124" s="258" t="str">
        <f t="shared" si="13"/>
        <v/>
      </c>
    </row>
    <row r="125" spans="1:8">
      <c r="A125" s="248">
        <f t="shared" si="14"/>
        <v>113</v>
      </c>
      <c r="B125" s="266" t="s">
        <v>3884</v>
      </c>
      <c r="C125" s="261" t="s">
        <v>662</v>
      </c>
      <c r="D125" s="260">
        <v>3</v>
      </c>
      <c r="E125" s="259"/>
      <c r="F125" s="258" t="str">
        <f t="shared" si="12"/>
        <v/>
      </c>
      <c r="G125" s="259"/>
      <c r="H125" s="258" t="str">
        <f t="shared" si="13"/>
        <v/>
      </c>
    </row>
    <row r="126" spans="1:8">
      <c r="A126" s="248">
        <f t="shared" si="14"/>
        <v>114</v>
      </c>
      <c r="B126" s="266" t="s">
        <v>3871</v>
      </c>
      <c r="C126" s="261" t="s">
        <v>662</v>
      </c>
      <c r="D126" s="260">
        <v>1</v>
      </c>
      <c r="E126" s="259"/>
      <c r="F126" s="258" t="str">
        <f t="shared" si="12"/>
        <v/>
      </c>
      <c r="G126" s="259"/>
      <c r="H126" s="258" t="str">
        <f t="shared" si="13"/>
        <v/>
      </c>
    </row>
    <row r="127" spans="1:8">
      <c r="A127" s="248">
        <f t="shared" si="14"/>
        <v>115</v>
      </c>
      <c r="B127" s="266" t="s">
        <v>4047</v>
      </c>
      <c r="C127" s="261" t="s">
        <v>662</v>
      </c>
      <c r="D127" s="260">
        <v>1</v>
      </c>
      <c r="E127" s="259"/>
      <c r="F127" s="258" t="str">
        <f t="shared" si="12"/>
        <v/>
      </c>
      <c r="G127" s="259"/>
      <c r="H127" s="258" t="str">
        <f t="shared" si="13"/>
        <v/>
      </c>
    </row>
    <row r="128" spans="1:8">
      <c r="A128" s="248">
        <f t="shared" si="14"/>
        <v>116</v>
      </c>
      <c r="B128" s="266" t="s">
        <v>3883</v>
      </c>
      <c r="C128" s="261" t="s">
        <v>662</v>
      </c>
      <c r="D128" s="260">
        <v>1</v>
      </c>
      <c r="E128" s="259"/>
      <c r="F128" s="258" t="str">
        <f t="shared" si="12"/>
        <v/>
      </c>
      <c r="G128" s="259"/>
      <c r="H128" s="258" t="str">
        <f t="shared" si="13"/>
        <v/>
      </c>
    </row>
    <row r="129" spans="1:8">
      <c r="A129" s="248">
        <f t="shared" si="14"/>
        <v>117</v>
      </c>
      <c r="B129" s="266" t="s">
        <v>3853</v>
      </c>
      <c r="C129" s="261" t="s">
        <v>662</v>
      </c>
      <c r="D129" s="260">
        <v>3</v>
      </c>
      <c r="E129" s="259"/>
      <c r="F129" s="258" t="str">
        <f t="shared" si="12"/>
        <v/>
      </c>
      <c r="G129" s="259"/>
      <c r="H129" s="258" t="str">
        <f t="shared" si="13"/>
        <v/>
      </c>
    </row>
    <row r="130" spans="1:8">
      <c r="A130" s="248">
        <f t="shared" si="14"/>
        <v>118</v>
      </c>
      <c r="B130" s="266" t="s">
        <v>3852</v>
      </c>
      <c r="C130" s="261" t="s">
        <v>662</v>
      </c>
      <c r="D130" s="260">
        <v>74</v>
      </c>
      <c r="E130" s="259"/>
      <c r="F130" s="258" t="str">
        <f t="shared" si="12"/>
        <v/>
      </c>
      <c r="G130" s="259"/>
      <c r="H130" s="258" t="str">
        <f t="shared" si="13"/>
        <v/>
      </c>
    </row>
    <row r="131" spans="1:8" ht="16.8">
      <c r="A131" s="248">
        <f t="shared" si="14"/>
        <v>119</v>
      </c>
      <c r="B131" s="266" t="s">
        <v>3851</v>
      </c>
      <c r="C131" s="261" t="s">
        <v>3692</v>
      </c>
      <c r="D131" s="260">
        <v>1</v>
      </c>
      <c r="E131" s="259"/>
      <c r="F131" s="258" t="str">
        <f t="shared" si="12"/>
        <v/>
      </c>
      <c r="G131" s="259"/>
      <c r="H131" s="258" t="str">
        <f t="shared" si="13"/>
        <v/>
      </c>
    </row>
    <row r="132" spans="1:8">
      <c r="A132" s="244">
        <f t="shared" si="14"/>
        <v>120</v>
      </c>
      <c r="B132" s="241"/>
      <c r="C132" s="243"/>
      <c r="D132" s="243"/>
      <c r="E132" s="243"/>
      <c r="F132" s="242">
        <f>SUM(F107:F131)</f>
        <v>0</v>
      </c>
      <c r="G132" s="241"/>
      <c r="H132" s="242">
        <f>SUM(H107:H131)</f>
        <v>0</v>
      </c>
    </row>
    <row r="133" spans="1:8">
      <c r="A133" s="239">
        <f t="shared" si="14"/>
        <v>121</v>
      </c>
      <c r="B133" s="238" t="s">
        <v>3691</v>
      </c>
      <c r="C133" s="235"/>
      <c r="D133" s="237">
        <v>3</v>
      </c>
      <c r="E133" s="235" t="s">
        <v>788</v>
      </c>
      <c r="F133" s="257">
        <f>ROUND(F132*D133*0.01,1)</f>
        <v>0</v>
      </c>
      <c r="G133" s="235"/>
      <c r="H133" s="234"/>
    </row>
    <row r="134" spans="1:8">
      <c r="A134" s="239">
        <f t="shared" si="14"/>
        <v>122</v>
      </c>
      <c r="B134" s="238" t="s">
        <v>3690</v>
      </c>
      <c r="C134" s="235"/>
      <c r="D134" s="237">
        <v>0</v>
      </c>
      <c r="E134" s="235" t="s">
        <v>788</v>
      </c>
      <c r="F134" s="236"/>
      <c r="G134" s="235"/>
      <c r="H134" s="257">
        <f>ROUND(H132*D134*0.01,1)</f>
        <v>0</v>
      </c>
    </row>
    <row r="135" spans="1:8">
      <c r="A135" s="233">
        <f t="shared" si="14"/>
        <v>123</v>
      </c>
      <c r="B135" s="232" t="s">
        <v>3683</v>
      </c>
      <c r="C135" s="231"/>
      <c r="D135" s="231"/>
      <c r="E135" s="231"/>
      <c r="F135" s="255">
        <f>SUM(F132:F134)</f>
        <v>0</v>
      </c>
      <c r="G135" s="256"/>
      <c r="H135" s="255">
        <f>SUM(H132:H134)</f>
        <v>0</v>
      </c>
    </row>
    <row r="136" spans="1:8">
      <c r="B136" s="270"/>
      <c r="C136" s="235"/>
      <c r="D136" s="235"/>
      <c r="E136" s="235"/>
      <c r="F136" s="269"/>
      <c r="G136" s="235"/>
      <c r="H136" s="269"/>
    </row>
    <row r="137" spans="1:8">
      <c r="B137" s="270"/>
      <c r="C137" s="235"/>
      <c r="D137" s="235"/>
      <c r="E137" s="235"/>
      <c r="F137" s="269"/>
      <c r="G137" s="235"/>
      <c r="H137" s="269"/>
    </row>
    <row r="138" spans="1:8">
      <c r="B138" s="270"/>
      <c r="C138" s="235"/>
      <c r="D138" s="235"/>
      <c r="E138" s="235"/>
      <c r="F138" s="269"/>
      <c r="G138" s="235"/>
      <c r="H138" s="269"/>
    </row>
    <row r="139" spans="1:8">
      <c r="B139" s="268" t="s">
        <v>4046</v>
      </c>
      <c r="C139" s="253"/>
      <c r="D139" s="253"/>
      <c r="E139" s="338" t="s">
        <v>3688</v>
      </c>
      <c r="F139" s="338"/>
      <c r="G139" s="338" t="s">
        <v>3687</v>
      </c>
      <c r="H139" s="338"/>
    </row>
    <row r="140" spans="1:8">
      <c r="A140" s="252" t="s">
        <v>3686</v>
      </c>
      <c r="B140" s="267" t="s">
        <v>3685</v>
      </c>
      <c r="C140" s="250" t="s">
        <v>3700</v>
      </c>
      <c r="D140" s="249" t="s">
        <v>3699</v>
      </c>
      <c r="E140" s="250" t="s">
        <v>3698</v>
      </c>
      <c r="F140" s="249" t="s">
        <v>3684</v>
      </c>
      <c r="G140" s="250" t="s">
        <v>3698</v>
      </c>
      <c r="H140" s="249" t="s">
        <v>3684</v>
      </c>
    </row>
    <row r="141" spans="1:8" ht="16.8">
      <c r="A141" s="248">
        <f>(SUM(A135,1))</f>
        <v>124</v>
      </c>
      <c r="B141" s="266" t="s">
        <v>3881</v>
      </c>
      <c r="C141" s="261" t="s">
        <v>662</v>
      </c>
      <c r="D141" s="260">
        <v>1</v>
      </c>
      <c r="E141" s="259"/>
      <c r="F141" s="258" t="str">
        <f t="shared" ref="F141:F153" si="15">IF(E141="","",PRODUCT(D141,E141))</f>
        <v/>
      </c>
      <c r="G141" s="259"/>
      <c r="H141" s="258" t="str">
        <f t="shared" ref="H141:H153" si="16">IF(G141="","",PRODUCT(D141,G141))</f>
        <v/>
      </c>
    </row>
    <row r="142" spans="1:8">
      <c r="A142" s="248">
        <f t="shared" ref="A142:A157" si="17">(SUM(A141,1))</f>
        <v>125</v>
      </c>
      <c r="B142" s="272" t="s">
        <v>3876</v>
      </c>
      <c r="C142" s="261" t="s">
        <v>662</v>
      </c>
      <c r="D142" s="260">
        <v>1</v>
      </c>
      <c r="E142" s="259"/>
      <c r="F142" s="258" t="str">
        <f t="shared" si="15"/>
        <v/>
      </c>
      <c r="G142" s="259"/>
      <c r="H142" s="258" t="str">
        <f t="shared" si="16"/>
        <v/>
      </c>
    </row>
    <row r="143" spans="1:8">
      <c r="A143" s="248">
        <f t="shared" si="17"/>
        <v>126</v>
      </c>
      <c r="B143" s="266" t="s">
        <v>3859</v>
      </c>
      <c r="C143" s="261" t="s">
        <v>662</v>
      </c>
      <c r="D143" s="260">
        <v>1</v>
      </c>
      <c r="E143" s="259"/>
      <c r="F143" s="258" t="str">
        <f t="shared" si="15"/>
        <v/>
      </c>
      <c r="G143" s="259"/>
      <c r="H143" s="258" t="str">
        <f t="shared" si="16"/>
        <v/>
      </c>
    </row>
    <row r="144" spans="1:8">
      <c r="A144" s="248">
        <f t="shared" si="17"/>
        <v>127</v>
      </c>
      <c r="B144" s="266" t="s">
        <v>3856</v>
      </c>
      <c r="C144" s="261" t="s">
        <v>662</v>
      </c>
      <c r="D144" s="260">
        <v>2</v>
      </c>
      <c r="E144" s="259"/>
      <c r="F144" s="258" t="str">
        <f t="shared" si="15"/>
        <v/>
      </c>
      <c r="G144" s="259"/>
      <c r="H144" s="258" t="str">
        <f t="shared" si="16"/>
        <v/>
      </c>
    </row>
    <row r="145" spans="1:8">
      <c r="A145" s="248">
        <f t="shared" si="17"/>
        <v>128</v>
      </c>
      <c r="B145" s="266" t="s">
        <v>3867</v>
      </c>
      <c r="C145" s="261" t="s">
        <v>662</v>
      </c>
      <c r="D145" s="260">
        <v>5</v>
      </c>
      <c r="E145" s="259"/>
      <c r="F145" s="258" t="str">
        <f t="shared" si="15"/>
        <v/>
      </c>
      <c r="G145" s="259"/>
      <c r="H145" s="258" t="str">
        <f t="shared" si="16"/>
        <v/>
      </c>
    </row>
    <row r="146" spans="1:8">
      <c r="A146" s="248">
        <f t="shared" si="17"/>
        <v>129</v>
      </c>
      <c r="B146" s="266" t="s">
        <v>3866</v>
      </c>
      <c r="C146" s="261" t="s">
        <v>662</v>
      </c>
      <c r="D146" s="260">
        <v>15</v>
      </c>
      <c r="E146" s="259"/>
      <c r="F146" s="258" t="str">
        <f t="shared" si="15"/>
        <v/>
      </c>
      <c r="G146" s="259"/>
      <c r="H146" s="258" t="str">
        <f t="shared" si="16"/>
        <v/>
      </c>
    </row>
    <row r="147" spans="1:8">
      <c r="A147" s="248">
        <f t="shared" si="17"/>
        <v>130</v>
      </c>
      <c r="B147" s="266" t="s">
        <v>3855</v>
      </c>
      <c r="C147" s="261" t="s">
        <v>662</v>
      </c>
      <c r="D147" s="260">
        <v>11</v>
      </c>
      <c r="E147" s="259"/>
      <c r="F147" s="258" t="str">
        <f t="shared" si="15"/>
        <v/>
      </c>
      <c r="G147" s="259"/>
      <c r="H147" s="258" t="str">
        <f t="shared" si="16"/>
        <v/>
      </c>
    </row>
    <row r="148" spans="1:8">
      <c r="A148" s="248">
        <f t="shared" si="17"/>
        <v>131</v>
      </c>
      <c r="B148" s="266" t="s">
        <v>3874</v>
      </c>
      <c r="C148" s="261" t="s">
        <v>662</v>
      </c>
      <c r="D148" s="260">
        <v>5</v>
      </c>
      <c r="E148" s="259"/>
      <c r="F148" s="258" t="str">
        <f t="shared" si="15"/>
        <v/>
      </c>
      <c r="G148" s="259"/>
      <c r="H148" s="258" t="str">
        <f t="shared" si="16"/>
        <v/>
      </c>
    </row>
    <row r="149" spans="1:8">
      <c r="A149" s="248">
        <f t="shared" si="17"/>
        <v>132</v>
      </c>
      <c r="B149" s="266" t="s">
        <v>3873</v>
      </c>
      <c r="C149" s="261" t="s">
        <v>662</v>
      </c>
      <c r="D149" s="260">
        <v>6</v>
      </c>
      <c r="E149" s="259"/>
      <c r="F149" s="258" t="str">
        <f t="shared" si="15"/>
        <v/>
      </c>
      <c r="G149" s="259"/>
      <c r="H149" s="258" t="str">
        <f t="shared" si="16"/>
        <v/>
      </c>
    </row>
    <row r="150" spans="1:8">
      <c r="A150" s="248">
        <f t="shared" si="17"/>
        <v>133</v>
      </c>
      <c r="B150" s="266" t="s">
        <v>3872</v>
      </c>
      <c r="C150" s="261" t="s">
        <v>662</v>
      </c>
      <c r="D150" s="260">
        <v>28</v>
      </c>
      <c r="E150" s="259"/>
      <c r="F150" s="258" t="str">
        <f t="shared" si="15"/>
        <v/>
      </c>
      <c r="G150" s="259"/>
      <c r="H150" s="258" t="str">
        <f t="shared" si="16"/>
        <v/>
      </c>
    </row>
    <row r="151" spans="1:8">
      <c r="A151" s="248">
        <f t="shared" si="17"/>
        <v>134</v>
      </c>
      <c r="B151" s="266" t="s">
        <v>3871</v>
      </c>
      <c r="C151" s="261" t="s">
        <v>662</v>
      </c>
      <c r="D151" s="260">
        <v>1</v>
      </c>
      <c r="E151" s="259"/>
      <c r="F151" s="258" t="str">
        <f t="shared" si="15"/>
        <v/>
      </c>
      <c r="G151" s="259"/>
      <c r="H151" s="258" t="str">
        <f t="shared" si="16"/>
        <v/>
      </c>
    </row>
    <row r="152" spans="1:8">
      <c r="A152" s="248">
        <f t="shared" si="17"/>
        <v>135</v>
      </c>
      <c r="B152" s="266" t="s">
        <v>3852</v>
      </c>
      <c r="C152" s="261" t="s">
        <v>662</v>
      </c>
      <c r="D152" s="260">
        <v>53</v>
      </c>
      <c r="E152" s="259"/>
      <c r="F152" s="258" t="str">
        <f t="shared" si="15"/>
        <v/>
      </c>
      <c r="G152" s="259"/>
      <c r="H152" s="258" t="str">
        <f t="shared" si="16"/>
        <v/>
      </c>
    </row>
    <row r="153" spans="1:8" ht="16.8">
      <c r="A153" s="248">
        <f t="shared" si="17"/>
        <v>136</v>
      </c>
      <c r="B153" s="266" t="s">
        <v>3851</v>
      </c>
      <c r="C153" s="261" t="s">
        <v>3692</v>
      </c>
      <c r="D153" s="260">
        <v>1</v>
      </c>
      <c r="E153" s="259"/>
      <c r="F153" s="258" t="str">
        <f t="shared" si="15"/>
        <v/>
      </c>
      <c r="G153" s="259"/>
      <c r="H153" s="258" t="str">
        <f t="shared" si="16"/>
        <v/>
      </c>
    </row>
    <row r="154" spans="1:8">
      <c r="A154" s="244">
        <f t="shared" si="17"/>
        <v>137</v>
      </c>
      <c r="B154" s="241"/>
      <c r="C154" s="243"/>
      <c r="D154" s="243"/>
      <c r="E154" s="243"/>
      <c r="F154" s="242">
        <f>SUM(F141:F153)</f>
        <v>0</v>
      </c>
      <c r="G154" s="241"/>
      <c r="H154" s="242">
        <f>SUM(H141:H153)</f>
        <v>0</v>
      </c>
    </row>
    <row r="155" spans="1:8">
      <c r="A155" s="239">
        <f t="shared" si="17"/>
        <v>138</v>
      </c>
      <c r="B155" s="238" t="s">
        <v>3691</v>
      </c>
      <c r="C155" s="235"/>
      <c r="D155" s="237">
        <v>3</v>
      </c>
      <c r="E155" s="235" t="s">
        <v>788</v>
      </c>
      <c r="F155" s="257">
        <f>ROUND(F154*D155*0.01,1)</f>
        <v>0</v>
      </c>
      <c r="G155" s="235"/>
      <c r="H155" s="234"/>
    </row>
    <row r="156" spans="1:8">
      <c r="A156" s="239">
        <f t="shared" si="17"/>
        <v>139</v>
      </c>
      <c r="B156" s="238" t="s">
        <v>3690</v>
      </c>
      <c r="C156" s="235"/>
      <c r="D156" s="237">
        <v>0</v>
      </c>
      <c r="E156" s="235" t="s">
        <v>788</v>
      </c>
      <c r="F156" s="236"/>
      <c r="G156" s="235"/>
      <c r="H156" s="257">
        <f>ROUND(H154*D156*0.01,1)</f>
        <v>0</v>
      </c>
    </row>
    <row r="157" spans="1:8">
      <c r="A157" s="233">
        <f t="shared" si="17"/>
        <v>140</v>
      </c>
      <c r="B157" s="232" t="s">
        <v>3683</v>
      </c>
      <c r="C157" s="231"/>
      <c r="D157" s="231"/>
      <c r="E157" s="231"/>
      <c r="F157" s="255">
        <f>SUM(F154:F156)</f>
        <v>0</v>
      </c>
      <c r="G157" s="256"/>
      <c r="H157" s="255">
        <f>SUM(H154:H156)</f>
        <v>0</v>
      </c>
    </row>
    <row r="158" spans="1:8">
      <c r="B158" s="270"/>
      <c r="C158" s="235"/>
      <c r="D158" s="235"/>
      <c r="E158" s="235"/>
      <c r="F158" s="269"/>
      <c r="G158" s="235"/>
      <c r="H158" s="269"/>
    </row>
    <row r="159" spans="1:8">
      <c r="B159" s="270"/>
      <c r="C159" s="235"/>
      <c r="D159" s="235"/>
      <c r="E159" s="235"/>
      <c r="F159" s="269"/>
      <c r="G159" s="235"/>
      <c r="H159" s="269"/>
    </row>
    <row r="160" spans="1:8">
      <c r="B160" s="270"/>
      <c r="C160" s="235"/>
      <c r="D160" s="235"/>
      <c r="E160" s="235"/>
      <c r="F160" s="269"/>
      <c r="G160" s="235"/>
      <c r="H160" s="269"/>
    </row>
    <row r="161" spans="1:8">
      <c r="B161" s="268" t="s">
        <v>4045</v>
      </c>
      <c r="C161" s="253"/>
      <c r="D161" s="253"/>
      <c r="E161" s="338" t="s">
        <v>3688</v>
      </c>
      <c r="F161" s="338"/>
      <c r="G161" s="338" t="s">
        <v>3687</v>
      </c>
      <c r="H161" s="338"/>
    </row>
    <row r="162" spans="1:8">
      <c r="A162" s="252" t="s">
        <v>3686</v>
      </c>
      <c r="B162" s="267" t="s">
        <v>3685</v>
      </c>
      <c r="C162" s="250" t="s">
        <v>3700</v>
      </c>
      <c r="D162" s="249" t="s">
        <v>3699</v>
      </c>
      <c r="E162" s="250" t="s">
        <v>3698</v>
      </c>
      <c r="F162" s="249" t="s">
        <v>3684</v>
      </c>
      <c r="G162" s="250" t="s">
        <v>3698</v>
      </c>
      <c r="H162" s="249" t="s">
        <v>3684</v>
      </c>
    </row>
    <row r="163" spans="1:8" ht="16.8">
      <c r="A163" s="248">
        <f>(SUM(A157,1))</f>
        <v>141</v>
      </c>
      <c r="B163" s="266" t="s">
        <v>3877</v>
      </c>
      <c r="C163" s="261" t="s">
        <v>662</v>
      </c>
      <c r="D163" s="260">
        <v>1</v>
      </c>
      <c r="E163" s="259"/>
      <c r="F163" s="258" t="str">
        <f t="shared" ref="F163:F174" si="18">IF(E163="","",PRODUCT(D163,E163))</f>
        <v/>
      </c>
      <c r="G163" s="259"/>
      <c r="H163" s="258" t="str">
        <f t="shared" ref="H163:H174" si="19">IF(G163="","",PRODUCT(D163,G163))</f>
        <v/>
      </c>
    </row>
    <row r="164" spans="1:8">
      <c r="A164" s="248">
        <f t="shared" ref="A164:A178" si="20">(SUM(A163,1))</f>
        <v>142</v>
      </c>
      <c r="B164" s="272" t="s">
        <v>3876</v>
      </c>
      <c r="C164" s="261" t="s">
        <v>662</v>
      </c>
      <c r="D164" s="260">
        <v>1</v>
      </c>
      <c r="E164" s="259"/>
      <c r="F164" s="258" t="str">
        <f t="shared" si="18"/>
        <v/>
      </c>
      <c r="G164" s="259"/>
      <c r="H164" s="258" t="str">
        <f t="shared" si="19"/>
        <v/>
      </c>
    </row>
    <row r="165" spans="1:8">
      <c r="A165" s="248">
        <f t="shared" si="20"/>
        <v>143</v>
      </c>
      <c r="B165" s="266" t="s">
        <v>3859</v>
      </c>
      <c r="C165" s="261" t="s">
        <v>662</v>
      </c>
      <c r="D165" s="260">
        <v>1</v>
      </c>
      <c r="E165" s="259"/>
      <c r="F165" s="258" t="str">
        <f t="shared" si="18"/>
        <v/>
      </c>
      <c r="G165" s="259"/>
      <c r="H165" s="258" t="str">
        <f t="shared" si="19"/>
        <v/>
      </c>
    </row>
    <row r="166" spans="1:8">
      <c r="A166" s="248">
        <f t="shared" si="20"/>
        <v>144</v>
      </c>
      <c r="B166" s="266" t="s">
        <v>3867</v>
      </c>
      <c r="C166" s="261" t="s">
        <v>662</v>
      </c>
      <c r="D166" s="260">
        <v>3</v>
      </c>
      <c r="E166" s="259"/>
      <c r="F166" s="258" t="str">
        <f t="shared" si="18"/>
        <v/>
      </c>
      <c r="G166" s="259"/>
      <c r="H166" s="258" t="str">
        <f t="shared" si="19"/>
        <v/>
      </c>
    </row>
    <row r="167" spans="1:8">
      <c r="A167" s="248">
        <f t="shared" si="20"/>
        <v>145</v>
      </c>
      <c r="B167" s="266" t="s">
        <v>3866</v>
      </c>
      <c r="C167" s="261" t="s">
        <v>662</v>
      </c>
      <c r="D167" s="260">
        <v>7</v>
      </c>
      <c r="E167" s="259"/>
      <c r="F167" s="258" t="str">
        <f t="shared" si="18"/>
        <v/>
      </c>
      <c r="G167" s="259"/>
      <c r="H167" s="258" t="str">
        <f t="shared" si="19"/>
        <v/>
      </c>
    </row>
    <row r="168" spans="1:8">
      <c r="A168" s="248">
        <f t="shared" si="20"/>
        <v>146</v>
      </c>
      <c r="B168" s="266" t="s">
        <v>3855</v>
      </c>
      <c r="C168" s="261" t="s">
        <v>662</v>
      </c>
      <c r="D168" s="260">
        <v>3</v>
      </c>
      <c r="E168" s="259"/>
      <c r="F168" s="258" t="str">
        <f t="shared" si="18"/>
        <v/>
      </c>
      <c r="G168" s="259"/>
      <c r="H168" s="258" t="str">
        <f t="shared" si="19"/>
        <v/>
      </c>
    </row>
    <row r="169" spans="1:8">
      <c r="A169" s="248">
        <f t="shared" si="20"/>
        <v>147</v>
      </c>
      <c r="B169" s="266" t="s">
        <v>3874</v>
      </c>
      <c r="C169" s="261" t="s">
        <v>662</v>
      </c>
      <c r="D169" s="260">
        <v>1</v>
      </c>
      <c r="E169" s="259"/>
      <c r="F169" s="258" t="str">
        <f t="shared" si="18"/>
        <v/>
      </c>
      <c r="G169" s="259"/>
      <c r="H169" s="258" t="str">
        <f t="shared" si="19"/>
        <v/>
      </c>
    </row>
    <row r="170" spans="1:8">
      <c r="A170" s="248">
        <f t="shared" si="20"/>
        <v>148</v>
      </c>
      <c r="B170" s="266" t="s">
        <v>3873</v>
      </c>
      <c r="C170" s="261" t="s">
        <v>662</v>
      </c>
      <c r="D170" s="260">
        <v>7</v>
      </c>
      <c r="E170" s="259"/>
      <c r="F170" s="258" t="str">
        <f t="shared" si="18"/>
        <v/>
      </c>
      <c r="G170" s="259"/>
      <c r="H170" s="258" t="str">
        <f t="shared" si="19"/>
        <v/>
      </c>
    </row>
    <row r="171" spans="1:8">
      <c r="A171" s="248">
        <f t="shared" si="20"/>
        <v>149</v>
      </c>
      <c r="B171" s="266" t="s">
        <v>3872</v>
      </c>
      <c r="C171" s="261" t="s">
        <v>662</v>
      </c>
      <c r="D171" s="260">
        <v>15</v>
      </c>
      <c r="E171" s="259"/>
      <c r="F171" s="258" t="str">
        <f t="shared" si="18"/>
        <v/>
      </c>
      <c r="G171" s="259"/>
      <c r="H171" s="258" t="str">
        <f t="shared" si="19"/>
        <v/>
      </c>
    </row>
    <row r="172" spans="1:8">
      <c r="A172" s="248">
        <f t="shared" si="20"/>
        <v>150</v>
      </c>
      <c r="B172" s="266" t="s">
        <v>3871</v>
      </c>
      <c r="C172" s="261" t="s">
        <v>662</v>
      </c>
      <c r="D172" s="260">
        <v>1</v>
      </c>
      <c r="E172" s="259"/>
      <c r="F172" s="258" t="str">
        <f t="shared" si="18"/>
        <v/>
      </c>
      <c r="G172" s="259"/>
      <c r="H172" s="258" t="str">
        <f t="shared" si="19"/>
        <v/>
      </c>
    </row>
    <row r="173" spans="1:8">
      <c r="A173" s="248">
        <f t="shared" si="20"/>
        <v>151</v>
      </c>
      <c r="B173" s="266" t="s">
        <v>3852</v>
      </c>
      <c r="C173" s="261" t="s">
        <v>662</v>
      </c>
      <c r="D173" s="260">
        <v>25</v>
      </c>
      <c r="E173" s="259"/>
      <c r="F173" s="258" t="str">
        <f t="shared" si="18"/>
        <v/>
      </c>
      <c r="G173" s="259"/>
      <c r="H173" s="258" t="str">
        <f t="shared" si="19"/>
        <v/>
      </c>
    </row>
    <row r="174" spans="1:8" ht="16.8">
      <c r="A174" s="248">
        <f t="shared" si="20"/>
        <v>152</v>
      </c>
      <c r="B174" s="266" t="s">
        <v>3851</v>
      </c>
      <c r="C174" s="261" t="s">
        <v>3692</v>
      </c>
      <c r="D174" s="260">
        <v>1</v>
      </c>
      <c r="E174" s="259"/>
      <c r="F174" s="258" t="str">
        <f t="shared" si="18"/>
        <v/>
      </c>
      <c r="G174" s="259"/>
      <c r="H174" s="258" t="str">
        <f t="shared" si="19"/>
        <v/>
      </c>
    </row>
    <row r="175" spans="1:8">
      <c r="A175" s="244">
        <f t="shared" si="20"/>
        <v>153</v>
      </c>
      <c r="B175" s="241"/>
      <c r="C175" s="243"/>
      <c r="D175" s="243"/>
      <c r="E175" s="243"/>
      <c r="F175" s="242">
        <f>SUM(F163:F174)</f>
        <v>0</v>
      </c>
      <c r="G175" s="241"/>
      <c r="H175" s="242">
        <f>SUM(H163:H174)</f>
        <v>0</v>
      </c>
    </row>
    <row r="176" spans="1:8">
      <c r="A176" s="239">
        <f t="shared" si="20"/>
        <v>154</v>
      </c>
      <c r="B176" s="238" t="s">
        <v>3691</v>
      </c>
      <c r="C176" s="235"/>
      <c r="D176" s="237">
        <v>3</v>
      </c>
      <c r="E176" s="235" t="s">
        <v>788</v>
      </c>
      <c r="F176" s="257">
        <f>ROUND(F175*D176*0.01,1)</f>
        <v>0</v>
      </c>
      <c r="G176" s="235"/>
      <c r="H176" s="234"/>
    </row>
    <row r="177" spans="1:8">
      <c r="A177" s="239">
        <f t="shared" si="20"/>
        <v>155</v>
      </c>
      <c r="B177" s="238" t="s">
        <v>3690</v>
      </c>
      <c r="C177" s="235"/>
      <c r="D177" s="237">
        <v>0</v>
      </c>
      <c r="E177" s="235" t="s">
        <v>788</v>
      </c>
      <c r="F177" s="236"/>
      <c r="G177" s="235"/>
      <c r="H177" s="257">
        <f>ROUND(H175*D177*0.01,1)</f>
        <v>0</v>
      </c>
    </row>
    <row r="178" spans="1:8">
      <c r="A178" s="233">
        <f t="shared" si="20"/>
        <v>156</v>
      </c>
      <c r="B178" s="232" t="s">
        <v>3683</v>
      </c>
      <c r="C178" s="231"/>
      <c r="D178" s="231"/>
      <c r="E178" s="231"/>
      <c r="F178" s="255">
        <f>SUM(F175:F177)</f>
        <v>0</v>
      </c>
      <c r="G178" s="256"/>
      <c r="H178" s="255">
        <f>SUM(H175:H177)</f>
        <v>0</v>
      </c>
    </row>
    <row r="179" spans="1:8">
      <c r="B179" s="270"/>
      <c r="C179" s="235"/>
      <c r="D179" s="235"/>
      <c r="E179" s="235"/>
      <c r="F179" s="269"/>
      <c r="G179" s="235"/>
      <c r="H179" s="269"/>
    </row>
    <row r="180" spans="1:8">
      <c r="B180" s="270"/>
      <c r="C180" s="235"/>
      <c r="D180" s="235"/>
      <c r="E180" s="235"/>
      <c r="F180" s="269"/>
      <c r="G180" s="235"/>
      <c r="H180" s="269"/>
    </row>
    <row r="181" spans="1:8">
      <c r="B181" s="270"/>
      <c r="C181" s="235"/>
      <c r="D181" s="235"/>
      <c r="E181" s="235"/>
      <c r="F181" s="269"/>
      <c r="G181" s="235"/>
      <c r="H181" s="269"/>
    </row>
    <row r="182" spans="1:8">
      <c r="B182" s="268" t="s">
        <v>4044</v>
      </c>
      <c r="C182" s="253"/>
      <c r="D182" s="253"/>
      <c r="E182" s="338" t="s">
        <v>3688</v>
      </c>
      <c r="F182" s="338"/>
      <c r="G182" s="338" t="s">
        <v>3687</v>
      </c>
      <c r="H182" s="338"/>
    </row>
    <row r="183" spans="1:8">
      <c r="A183" s="252" t="s">
        <v>3686</v>
      </c>
      <c r="B183" s="267" t="s">
        <v>3685</v>
      </c>
      <c r="C183" s="250" t="s">
        <v>3700</v>
      </c>
      <c r="D183" s="249" t="s">
        <v>3699</v>
      </c>
      <c r="E183" s="250" t="s">
        <v>3698</v>
      </c>
      <c r="F183" s="249" t="s">
        <v>3684</v>
      </c>
      <c r="G183" s="250" t="s">
        <v>3698</v>
      </c>
      <c r="H183" s="249" t="s">
        <v>3684</v>
      </c>
    </row>
    <row r="184" spans="1:8" ht="16.8">
      <c r="A184" s="248">
        <f>(SUM(A178,1))</f>
        <v>157</v>
      </c>
      <c r="B184" s="266" t="s">
        <v>3877</v>
      </c>
      <c r="C184" s="261" t="s">
        <v>662</v>
      </c>
      <c r="D184" s="260">
        <v>1</v>
      </c>
      <c r="E184" s="259"/>
      <c r="F184" s="258" t="str">
        <f t="shared" ref="F184:F196" si="21">IF(E184="","",PRODUCT(D184,E184))</f>
        <v/>
      </c>
      <c r="G184" s="259"/>
      <c r="H184" s="258" t="str">
        <f t="shared" ref="H184:H196" si="22">IF(G184="","",PRODUCT(D184,G184))</f>
        <v/>
      </c>
    </row>
    <row r="185" spans="1:8">
      <c r="A185" s="248">
        <f t="shared" ref="A185:A200" si="23">(SUM(A184,1))</f>
        <v>158</v>
      </c>
      <c r="B185" s="272" t="s">
        <v>3876</v>
      </c>
      <c r="C185" s="261" t="s">
        <v>662</v>
      </c>
      <c r="D185" s="260">
        <v>1</v>
      </c>
      <c r="E185" s="259"/>
      <c r="F185" s="258" t="str">
        <f t="shared" si="21"/>
        <v/>
      </c>
      <c r="G185" s="259"/>
      <c r="H185" s="258" t="str">
        <f t="shared" si="22"/>
        <v/>
      </c>
    </row>
    <row r="186" spans="1:8">
      <c r="A186" s="248">
        <f t="shared" si="23"/>
        <v>159</v>
      </c>
      <c r="B186" s="266" t="s">
        <v>3859</v>
      </c>
      <c r="C186" s="261" t="s">
        <v>662</v>
      </c>
      <c r="D186" s="260">
        <v>1</v>
      </c>
      <c r="E186" s="259"/>
      <c r="F186" s="258" t="str">
        <f t="shared" si="21"/>
        <v/>
      </c>
      <c r="G186" s="259"/>
      <c r="H186" s="258" t="str">
        <f t="shared" si="22"/>
        <v/>
      </c>
    </row>
    <row r="187" spans="1:8">
      <c r="A187" s="248">
        <f t="shared" si="23"/>
        <v>160</v>
      </c>
      <c r="B187" s="266" t="s">
        <v>3867</v>
      </c>
      <c r="C187" s="261" t="s">
        <v>662</v>
      </c>
      <c r="D187" s="260">
        <v>3</v>
      </c>
      <c r="E187" s="259"/>
      <c r="F187" s="258" t="str">
        <f t="shared" si="21"/>
        <v/>
      </c>
      <c r="G187" s="259"/>
      <c r="H187" s="258" t="str">
        <f t="shared" si="22"/>
        <v/>
      </c>
    </row>
    <row r="188" spans="1:8">
      <c r="A188" s="248">
        <f t="shared" si="23"/>
        <v>161</v>
      </c>
      <c r="B188" s="266" t="s">
        <v>3875</v>
      </c>
      <c r="C188" s="261" t="s">
        <v>662</v>
      </c>
      <c r="D188" s="260">
        <v>2</v>
      </c>
      <c r="E188" s="259"/>
      <c r="F188" s="258" t="str">
        <f t="shared" si="21"/>
        <v/>
      </c>
      <c r="G188" s="259"/>
      <c r="H188" s="258" t="str">
        <f t="shared" si="22"/>
        <v/>
      </c>
    </row>
    <row r="189" spans="1:8">
      <c r="A189" s="248">
        <f t="shared" si="23"/>
        <v>162</v>
      </c>
      <c r="B189" s="266" t="s">
        <v>3866</v>
      </c>
      <c r="C189" s="261" t="s">
        <v>662</v>
      </c>
      <c r="D189" s="260">
        <v>8</v>
      </c>
      <c r="E189" s="259"/>
      <c r="F189" s="258" t="str">
        <f t="shared" si="21"/>
        <v/>
      </c>
      <c r="G189" s="259"/>
      <c r="H189" s="258" t="str">
        <f t="shared" si="22"/>
        <v/>
      </c>
    </row>
    <row r="190" spans="1:8">
      <c r="A190" s="248">
        <f t="shared" si="23"/>
        <v>163</v>
      </c>
      <c r="B190" s="266" t="s">
        <v>3855</v>
      </c>
      <c r="C190" s="261" t="s">
        <v>662</v>
      </c>
      <c r="D190" s="260">
        <v>4</v>
      </c>
      <c r="E190" s="259"/>
      <c r="F190" s="258" t="str">
        <f t="shared" si="21"/>
        <v/>
      </c>
      <c r="G190" s="259"/>
      <c r="H190" s="258" t="str">
        <f t="shared" si="22"/>
        <v/>
      </c>
    </row>
    <row r="191" spans="1:8">
      <c r="A191" s="248">
        <f t="shared" si="23"/>
        <v>164</v>
      </c>
      <c r="B191" s="266" t="s">
        <v>3874</v>
      </c>
      <c r="C191" s="261" t="s">
        <v>662</v>
      </c>
      <c r="D191" s="260">
        <v>1</v>
      </c>
      <c r="E191" s="259"/>
      <c r="F191" s="258" t="str">
        <f t="shared" si="21"/>
        <v/>
      </c>
      <c r="G191" s="259"/>
      <c r="H191" s="258" t="str">
        <f t="shared" si="22"/>
        <v/>
      </c>
    </row>
    <row r="192" spans="1:8">
      <c r="A192" s="248">
        <f t="shared" si="23"/>
        <v>165</v>
      </c>
      <c r="B192" s="266" t="s">
        <v>3873</v>
      </c>
      <c r="C192" s="261" t="s">
        <v>662</v>
      </c>
      <c r="D192" s="260">
        <v>7</v>
      </c>
      <c r="E192" s="259"/>
      <c r="F192" s="258" t="str">
        <f t="shared" si="21"/>
        <v/>
      </c>
      <c r="G192" s="259"/>
      <c r="H192" s="258" t="str">
        <f t="shared" si="22"/>
        <v/>
      </c>
    </row>
    <row r="193" spans="1:8">
      <c r="A193" s="248">
        <f t="shared" si="23"/>
        <v>166</v>
      </c>
      <c r="B193" s="266" t="s">
        <v>3872</v>
      </c>
      <c r="C193" s="261" t="s">
        <v>662</v>
      </c>
      <c r="D193" s="260">
        <v>18</v>
      </c>
      <c r="E193" s="259"/>
      <c r="F193" s="258" t="str">
        <f t="shared" si="21"/>
        <v/>
      </c>
      <c r="G193" s="259"/>
      <c r="H193" s="258" t="str">
        <f t="shared" si="22"/>
        <v/>
      </c>
    </row>
    <row r="194" spans="1:8">
      <c r="A194" s="248">
        <f t="shared" si="23"/>
        <v>167</v>
      </c>
      <c r="B194" s="266" t="s">
        <v>3871</v>
      </c>
      <c r="C194" s="261" t="s">
        <v>662</v>
      </c>
      <c r="D194" s="260">
        <v>1</v>
      </c>
      <c r="E194" s="259"/>
      <c r="F194" s="258" t="str">
        <f t="shared" si="21"/>
        <v/>
      </c>
      <c r="G194" s="259"/>
      <c r="H194" s="258" t="str">
        <f t="shared" si="22"/>
        <v/>
      </c>
    </row>
    <row r="195" spans="1:8">
      <c r="A195" s="248">
        <f t="shared" si="23"/>
        <v>168</v>
      </c>
      <c r="B195" s="266" t="s">
        <v>3852</v>
      </c>
      <c r="C195" s="261" t="s">
        <v>662</v>
      </c>
      <c r="D195" s="260">
        <v>32</v>
      </c>
      <c r="E195" s="259"/>
      <c r="F195" s="258" t="str">
        <f t="shared" si="21"/>
        <v/>
      </c>
      <c r="G195" s="259"/>
      <c r="H195" s="258" t="str">
        <f t="shared" si="22"/>
        <v/>
      </c>
    </row>
    <row r="196" spans="1:8" ht="16.8">
      <c r="A196" s="248">
        <f t="shared" si="23"/>
        <v>169</v>
      </c>
      <c r="B196" s="266" t="s">
        <v>3851</v>
      </c>
      <c r="C196" s="261" t="s">
        <v>3692</v>
      </c>
      <c r="D196" s="260">
        <v>1</v>
      </c>
      <c r="E196" s="259"/>
      <c r="F196" s="258" t="str">
        <f t="shared" si="21"/>
        <v/>
      </c>
      <c r="G196" s="259"/>
      <c r="H196" s="258" t="str">
        <f t="shared" si="22"/>
        <v/>
      </c>
    </row>
    <row r="197" spans="1:8">
      <c r="A197" s="244">
        <f t="shared" si="23"/>
        <v>170</v>
      </c>
      <c r="B197" s="241"/>
      <c r="C197" s="243"/>
      <c r="D197" s="243"/>
      <c r="E197" s="243"/>
      <c r="F197" s="242">
        <f>SUM(F184:F196)</f>
        <v>0</v>
      </c>
      <c r="G197" s="241"/>
      <c r="H197" s="242">
        <f>SUM(H184:H196)</f>
        <v>0</v>
      </c>
    </row>
    <row r="198" spans="1:8">
      <c r="A198" s="239">
        <f t="shared" si="23"/>
        <v>171</v>
      </c>
      <c r="B198" s="238" t="s">
        <v>3691</v>
      </c>
      <c r="C198" s="235"/>
      <c r="D198" s="237">
        <v>3</v>
      </c>
      <c r="E198" s="235" t="s">
        <v>788</v>
      </c>
      <c r="F198" s="257">
        <f>ROUND(F197*D198*0.01,1)</f>
        <v>0</v>
      </c>
      <c r="G198" s="235"/>
      <c r="H198" s="234"/>
    </row>
    <row r="199" spans="1:8">
      <c r="A199" s="239">
        <f t="shared" si="23"/>
        <v>172</v>
      </c>
      <c r="B199" s="238" t="s">
        <v>3690</v>
      </c>
      <c r="C199" s="235"/>
      <c r="D199" s="237">
        <v>0</v>
      </c>
      <c r="E199" s="235" t="s">
        <v>788</v>
      </c>
      <c r="F199" s="236"/>
      <c r="G199" s="235"/>
      <c r="H199" s="257">
        <f>ROUND(H197*D199*0.01,1)</f>
        <v>0</v>
      </c>
    </row>
    <row r="200" spans="1:8">
      <c r="A200" s="233">
        <f t="shared" si="23"/>
        <v>173</v>
      </c>
      <c r="B200" s="232" t="s">
        <v>3683</v>
      </c>
      <c r="C200" s="231"/>
      <c r="D200" s="231"/>
      <c r="E200" s="231"/>
      <c r="F200" s="255">
        <f>SUM(F197:F199)</f>
        <v>0</v>
      </c>
      <c r="G200" s="256"/>
      <c r="H200" s="255">
        <f>SUM(H197:H199)</f>
        <v>0</v>
      </c>
    </row>
    <row r="201" spans="1:8">
      <c r="B201" s="270"/>
      <c r="C201" s="235"/>
      <c r="D201" s="235"/>
      <c r="E201" s="235"/>
      <c r="F201" s="269"/>
      <c r="G201" s="235"/>
      <c r="H201" s="269"/>
    </row>
    <row r="202" spans="1:8">
      <c r="B202" s="270"/>
      <c r="C202" s="235"/>
      <c r="D202" s="235"/>
      <c r="E202" s="235"/>
      <c r="F202" s="269"/>
      <c r="G202" s="235"/>
      <c r="H202" s="269"/>
    </row>
    <row r="203" spans="1:8">
      <c r="B203" s="270"/>
      <c r="C203" s="235"/>
      <c r="D203" s="235"/>
      <c r="E203" s="235"/>
      <c r="F203" s="269"/>
      <c r="G203" s="235"/>
      <c r="H203" s="269"/>
    </row>
    <row r="204" spans="1:8">
      <c r="B204" s="268" t="s">
        <v>3870</v>
      </c>
      <c r="C204" s="253"/>
      <c r="D204" s="253"/>
      <c r="E204" s="338" t="s">
        <v>3688</v>
      </c>
      <c r="F204" s="338"/>
      <c r="G204" s="338" t="s">
        <v>3687</v>
      </c>
      <c r="H204" s="338"/>
    </row>
    <row r="205" spans="1:8">
      <c r="A205" s="252" t="s">
        <v>3686</v>
      </c>
      <c r="B205" s="267" t="s">
        <v>3685</v>
      </c>
      <c r="C205" s="250" t="s">
        <v>3700</v>
      </c>
      <c r="D205" s="249" t="s">
        <v>3699</v>
      </c>
      <c r="E205" s="250" t="s">
        <v>3698</v>
      </c>
      <c r="F205" s="249" t="s">
        <v>3684</v>
      </c>
      <c r="G205" s="250" t="s">
        <v>3698</v>
      </c>
      <c r="H205" s="249" t="s">
        <v>3684</v>
      </c>
    </row>
    <row r="206" spans="1:8" ht="16.8">
      <c r="A206" s="248">
        <f>(SUM(A200,1))</f>
        <v>174</v>
      </c>
      <c r="B206" s="266" t="s">
        <v>3869</v>
      </c>
      <c r="C206" s="261" t="s">
        <v>662</v>
      </c>
      <c r="D206" s="260">
        <v>1</v>
      </c>
      <c r="E206" s="259"/>
      <c r="F206" s="258" t="str">
        <f t="shared" ref="F206:F218" si="24">IF(E206="","",PRODUCT(D206,E206))</f>
        <v/>
      </c>
      <c r="G206" s="259"/>
      <c r="H206" s="258" t="str">
        <f t="shared" ref="H206:H218" si="25">IF(G206="","",PRODUCT(D206,G206))</f>
        <v/>
      </c>
    </row>
    <row r="207" spans="1:8">
      <c r="A207" s="248">
        <f t="shared" ref="A207:A222" si="26">(SUM(A206,1))</f>
        <v>175</v>
      </c>
      <c r="B207" s="272" t="s">
        <v>3868</v>
      </c>
      <c r="C207" s="261" t="s">
        <v>662</v>
      </c>
      <c r="D207" s="260">
        <v>1</v>
      </c>
      <c r="E207" s="259"/>
      <c r="F207" s="258" t="str">
        <f t="shared" si="24"/>
        <v/>
      </c>
      <c r="G207" s="259"/>
      <c r="H207" s="258" t="str">
        <f t="shared" si="25"/>
        <v/>
      </c>
    </row>
    <row r="208" spans="1:8">
      <c r="A208" s="248">
        <f t="shared" si="26"/>
        <v>176</v>
      </c>
      <c r="B208" s="266" t="s">
        <v>3859</v>
      </c>
      <c r="C208" s="261" t="s">
        <v>662</v>
      </c>
      <c r="D208" s="260">
        <v>1</v>
      </c>
      <c r="E208" s="259"/>
      <c r="F208" s="258" t="str">
        <f t="shared" si="24"/>
        <v/>
      </c>
      <c r="G208" s="259"/>
      <c r="H208" s="258" t="str">
        <f t="shared" si="25"/>
        <v/>
      </c>
    </row>
    <row r="209" spans="1:8">
      <c r="A209" s="248">
        <f t="shared" si="26"/>
        <v>177</v>
      </c>
      <c r="B209" s="266" t="s">
        <v>3858</v>
      </c>
      <c r="C209" s="261" t="s">
        <v>662</v>
      </c>
      <c r="D209" s="260">
        <v>1</v>
      </c>
      <c r="E209" s="259"/>
      <c r="F209" s="258" t="str">
        <f t="shared" si="24"/>
        <v/>
      </c>
      <c r="G209" s="259"/>
      <c r="H209" s="258" t="str">
        <f t="shared" si="25"/>
        <v/>
      </c>
    </row>
    <row r="210" spans="1:8">
      <c r="A210" s="248">
        <f t="shared" si="26"/>
        <v>178</v>
      </c>
      <c r="B210" s="266" t="s">
        <v>3867</v>
      </c>
      <c r="C210" s="261" t="s">
        <v>662</v>
      </c>
      <c r="D210" s="260">
        <v>3</v>
      </c>
      <c r="E210" s="259"/>
      <c r="F210" s="258" t="str">
        <f t="shared" si="24"/>
        <v/>
      </c>
      <c r="G210" s="259"/>
      <c r="H210" s="258" t="str">
        <f t="shared" si="25"/>
        <v/>
      </c>
    </row>
    <row r="211" spans="1:8">
      <c r="A211" s="248">
        <f t="shared" si="26"/>
        <v>179</v>
      </c>
      <c r="B211" s="266" t="s">
        <v>3866</v>
      </c>
      <c r="C211" s="261" t="s">
        <v>662</v>
      </c>
      <c r="D211" s="260">
        <v>1</v>
      </c>
      <c r="E211" s="259"/>
      <c r="F211" s="258" t="str">
        <f t="shared" si="24"/>
        <v/>
      </c>
      <c r="G211" s="259"/>
      <c r="H211" s="258" t="str">
        <f t="shared" si="25"/>
        <v/>
      </c>
    </row>
    <row r="212" spans="1:8">
      <c r="A212" s="248">
        <f t="shared" si="26"/>
        <v>180</v>
      </c>
      <c r="B212" s="266" t="s">
        <v>3855</v>
      </c>
      <c r="C212" s="261" t="s">
        <v>662</v>
      </c>
      <c r="D212" s="260">
        <v>1</v>
      </c>
      <c r="E212" s="259"/>
      <c r="F212" s="258" t="str">
        <f t="shared" si="24"/>
        <v/>
      </c>
      <c r="G212" s="259"/>
      <c r="H212" s="258" t="str">
        <f t="shared" si="25"/>
        <v/>
      </c>
    </row>
    <row r="213" spans="1:8">
      <c r="A213" s="248">
        <f t="shared" si="26"/>
        <v>181</v>
      </c>
      <c r="B213" s="266" t="s">
        <v>3865</v>
      </c>
      <c r="C213" s="261" t="s">
        <v>662</v>
      </c>
      <c r="D213" s="260">
        <v>1</v>
      </c>
      <c r="E213" s="259"/>
      <c r="F213" s="258" t="str">
        <f t="shared" si="24"/>
        <v/>
      </c>
      <c r="G213" s="259"/>
      <c r="H213" s="258" t="str">
        <f t="shared" si="25"/>
        <v/>
      </c>
    </row>
    <row r="214" spans="1:8">
      <c r="A214" s="248">
        <f t="shared" si="26"/>
        <v>182</v>
      </c>
      <c r="B214" s="266" t="s">
        <v>3864</v>
      </c>
      <c r="C214" s="261" t="s">
        <v>662</v>
      </c>
      <c r="D214" s="260">
        <v>3</v>
      </c>
      <c r="E214" s="259"/>
      <c r="F214" s="258" t="str">
        <f t="shared" si="24"/>
        <v/>
      </c>
      <c r="G214" s="259"/>
      <c r="H214" s="258" t="str">
        <f t="shared" si="25"/>
        <v/>
      </c>
    </row>
    <row r="215" spans="1:8">
      <c r="A215" s="248">
        <f t="shared" si="26"/>
        <v>183</v>
      </c>
      <c r="B215" s="266" t="s">
        <v>3863</v>
      </c>
      <c r="C215" s="261" t="s">
        <v>662</v>
      </c>
      <c r="D215" s="260">
        <v>1</v>
      </c>
      <c r="E215" s="259"/>
      <c r="F215" s="258" t="str">
        <f t="shared" si="24"/>
        <v/>
      </c>
      <c r="G215" s="259"/>
      <c r="H215" s="258" t="str">
        <f t="shared" si="25"/>
        <v/>
      </c>
    </row>
    <row r="216" spans="1:8">
      <c r="A216" s="248">
        <f t="shared" si="26"/>
        <v>184</v>
      </c>
      <c r="B216" s="266" t="s">
        <v>3853</v>
      </c>
      <c r="C216" s="261" t="s">
        <v>662</v>
      </c>
      <c r="D216" s="260">
        <v>1</v>
      </c>
      <c r="E216" s="259"/>
      <c r="F216" s="258" t="str">
        <f t="shared" si="24"/>
        <v/>
      </c>
      <c r="G216" s="259"/>
      <c r="H216" s="258" t="str">
        <f t="shared" si="25"/>
        <v/>
      </c>
    </row>
    <row r="217" spans="1:8">
      <c r="A217" s="248">
        <f t="shared" si="26"/>
        <v>185</v>
      </c>
      <c r="B217" s="266" t="s">
        <v>3852</v>
      </c>
      <c r="C217" s="261" t="s">
        <v>662</v>
      </c>
      <c r="D217" s="260">
        <v>6</v>
      </c>
      <c r="E217" s="259"/>
      <c r="F217" s="258" t="str">
        <f t="shared" si="24"/>
        <v/>
      </c>
      <c r="G217" s="259"/>
      <c r="H217" s="258" t="str">
        <f t="shared" si="25"/>
        <v/>
      </c>
    </row>
    <row r="218" spans="1:8" ht="16.8">
      <c r="A218" s="248">
        <f t="shared" si="26"/>
        <v>186</v>
      </c>
      <c r="B218" s="266" t="s">
        <v>3851</v>
      </c>
      <c r="C218" s="261" t="s">
        <v>3692</v>
      </c>
      <c r="D218" s="260">
        <v>1</v>
      </c>
      <c r="E218" s="259"/>
      <c r="F218" s="258" t="str">
        <f t="shared" si="24"/>
        <v/>
      </c>
      <c r="G218" s="259"/>
      <c r="H218" s="258" t="str">
        <f t="shared" si="25"/>
        <v/>
      </c>
    </row>
    <row r="219" spans="1:8">
      <c r="A219" s="244">
        <f t="shared" si="26"/>
        <v>187</v>
      </c>
      <c r="B219" s="241"/>
      <c r="C219" s="243"/>
      <c r="D219" s="243"/>
      <c r="E219" s="243"/>
      <c r="F219" s="242">
        <f>SUM(F206:F218)</f>
        <v>0</v>
      </c>
      <c r="G219" s="241"/>
      <c r="H219" s="242">
        <f>SUM(H206:H218)</f>
        <v>0</v>
      </c>
    </row>
    <row r="220" spans="1:8">
      <c r="A220" s="239">
        <f t="shared" si="26"/>
        <v>188</v>
      </c>
      <c r="B220" s="238" t="s">
        <v>3691</v>
      </c>
      <c r="C220" s="235"/>
      <c r="D220" s="237">
        <v>3</v>
      </c>
      <c r="E220" s="235" t="s">
        <v>788</v>
      </c>
      <c r="F220" s="257">
        <f>ROUND(F219*D220*0.01,1)</f>
        <v>0</v>
      </c>
      <c r="G220" s="235"/>
      <c r="H220" s="234"/>
    </row>
    <row r="221" spans="1:8">
      <c r="A221" s="239">
        <f t="shared" si="26"/>
        <v>189</v>
      </c>
      <c r="B221" s="238" t="s">
        <v>3690</v>
      </c>
      <c r="C221" s="235"/>
      <c r="D221" s="237">
        <v>0</v>
      </c>
      <c r="E221" s="235" t="s">
        <v>788</v>
      </c>
      <c r="F221" s="236"/>
      <c r="G221" s="235"/>
      <c r="H221" s="257">
        <f>ROUND(H219*D221*0.01,1)</f>
        <v>0</v>
      </c>
    </row>
    <row r="222" spans="1:8">
      <c r="A222" s="233">
        <f t="shared" si="26"/>
        <v>190</v>
      </c>
      <c r="B222" s="232" t="s">
        <v>3683</v>
      </c>
      <c r="C222" s="231"/>
      <c r="D222" s="231"/>
      <c r="E222" s="231"/>
      <c r="F222" s="255">
        <f>SUM(F219:F221)</f>
        <v>0</v>
      </c>
      <c r="G222" s="256"/>
      <c r="H222" s="255">
        <f>SUM(H219:H221)</f>
        <v>0</v>
      </c>
    </row>
    <row r="223" spans="1:8">
      <c r="B223" s="270"/>
      <c r="C223" s="235"/>
      <c r="D223" s="235"/>
      <c r="E223" s="235"/>
      <c r="F223" s="269"/>
      <c r="G223" s="235"/>
      <c r="H223" s="269"/>
    </row>
    <row r="224" spans="1:8">
      <c r="B224" s="270"/>
      <c r="C224" s="235"/>
      <c r="D224" s="235"/>
      <c r="E224" s="235"/>
      <c r="F224" s="269"/>
      <c r="G224" s="235"/>
      <c r="H224" s="269"/>
    </row>
    <row r="225" spans="1:8">
      <c r="B225" s="270"/>
      <c r="C225" s="235"/>
      <c r="D225" s="235"/>
      <c r="E225" s="235"/>
      <c r="F225" s="269"/>
      <c r="G225" s="235"/>
      <c r="H225" s="269"/>
    </row>
    <row r="226" spans="1:8">
      <c r="B226" s="268" t="s">
        <v>4043</v>
      </c>
      <c r="C226" s="253"/>
      <c r="D226" s="253"/>
      <c r="E226" s="338" t="s">
        <v>3688</v>
      </c>
      <c r="F226" s="338"/>
      <c r="G226" s="338" t="s">
        <v>3687</v>
      </c>
      <c r="H226" s="338"/>
    </row>
    <row r="227" spans="1:8">
      <c r="A227" s="252" t="s">
        <v>3686</v>
      </c>
      <c r="B227" s="267" t="s">
        <v>3685</v>
      </c>
      <c r="C227" s="250" t="s">
        <v>3700</v>
      </c>
      <c r="D227" s="249" t="s">
        <v>3699</v>
      </c>
      <c r="E227" s="250" t="s">
        <v>3698</v>
      </c>
      <c r="F227" s="249" t="s">
        <v>3684</v>
      </c>
      <c r="G227" s="250" t="s">
        <v>3698</v>
      </c>
      <c r="H227" s="249" t="s">
        <v>3684</v>
      </c>
    </row>
    <row r="228" spans="1:8">
      <c r="A228" s="248">
        <f>(SUM(A222,1))</f>
        <v>191</v>
      </c>
      <c r="B228" s="266" t="s">
        <v>3861</v>
      </c>
      <c r="C228" s="261" t="s">
        <v>662</v>
      </c>
      <c r="D228" s="260">
        <v>1</v>
      </c>
      <c r="E228" s="259"/>
      <c r="F228" s="258" t="str">
        <f t="shared" ref="F228:F238" si="27">IF(E228="","",PRODUCT(D228,E228))</f>
        <v/>
      </c>
      <c r="G228" s="259"/>
      <c r="H228" s="258" t="str">
        <f t="shared" ref="H228:H238" si="28">IF(G228="","",PRODUCT(D228,G228))</f>
        <v/>
      </c>
    </row>
    <row r="229" spans="1:8">
      <c r="A229" s="248">
        <f t="shared" ref="A229:A242" si="29">(SUM(A228,1))</f>
        <v>192</v>
      </c>
      <c r="B229" s="272" t="s">
        <v>3860</v>
      </c>
      <c r="C229" s="261" t="s">
        <v>662</v>
      </c>
      <c r="D229" s="260">
        <v>1</v>
      </c>
      <c r="E229" s="259"/>
      <c r="F229" s="258" t="str">
        <f t="shared" si="27"/>
        <v/>
      </c>
      <c r="G229" s="259"/>
      <c r="H229" s="258" t="str">
        <f t="shared" si="28"/>
        <v/>
      </c>
    </row>
    <row r="230" spans="1:8">
      <c r="A230" s="248">
        <f t="shared" si="29"/>
        <v>193</v>
      </c>
      <c r="B230" s="266" t="s">
        <v>3859</v>
      </c>
      <c r="C230" s="261" t="s">
        <v>662</v>
      </c>
      <c r="D230" s="260">
        <v>1</v>
      </c>
      <c r="E230" s="259"/>
      <c r="F230" s="258" t="str">
        <f t="shared" si="27"/>
        <v/>
      </c>
      <c r="G230" s="259"/>
      <c r="H230" s="258" t="str">
        <f t="shared" si="28"/>
        <v/>
      </c>
    </row>
    <row r="231" spans="1:8">
      <c r="A231" s="248">
        <f t="shared" si="29"/>
        <v>194</v>
      </c>
      <c r="B231" s="266" t="s">
        <v>3858</v>
      </c>
      <c r="C231" s="261" t="s">
        <v>662</v>
      </c>
      <c r="D231" s="260">
        <v>1</v>
      </c>
      <c r="E231" s="259"/>
      <c r="F231" s="258" t="str">
        <f t="shared" si="27"/>
        <v/>
      </c>
      <c r="G231" s="259"/>
      <c r="H231" s="258" t="str">
        <f t="shared" si="28"/>
        <v/>
      </c>
    </row>
    <row r="232" spans="1:8">
      <c r="A232" s="248">
        <f t="shared" si="29"/>
        <v>195</v>
      </c>
      <c r="B232" s="266" t="s">
        <v>3857</v>
      </c>
      <c r="C232" s="261" t="s">
        <v>662</v>
      </c>
      <c r="D232" s="286">
        <v>2</v>
      </c>
      <c r="E232" s="259"/>
      <c r="F232" s="258" t="str">
        <f t="shared" si="27"/>
        <v/>
      </c>
      <c r="G232" s="259"/>
      <c r="H232" s="258" t="str">
        <f t="shared" si="28"/>
        <v/>
      </c>
    </row>
    <row r="233" spans="1:8">
      <c r="A233" s="248">
        <f t="shared" si="29"/>
        <v>196</v>
      </c>
      <c r="B233" s="293" t="s">
        <v>3856</v>
      </c>
      <c r="C233" s="292" t="s">
        <v>662</v>
      </c>
      <c r="D233" s="286">
        <v>1</v>
      </c>
      <c r="E233" s="259"/>
      <c r="F233" s="258" t="str">
        <f t="shared" si="27"/>
        <v/>
      </c>
      <c r="G233" s="259"/>
      <c r="H233" s="258" t="str">
        <f t="shared" si="28"/>
        <v/>
      </c>
    </row>
    <row r="234" spans="1:8">
      <c r="A234" s="248">
        <f t="shared" si="29"/>
        <v>197</v>
      </c>
      <c r="B234" s="266" t="s">
        <v>3855</v>
      </c>
      <c r="C234" s="261" t="s">
        <v>662</v>
      </c>
      <c r="D234" s="260">
        <v>2</v>
      </c>
      <c r="E234" s="259"/>
      <c r="F234" s="258" t="str">
        <f t="shared" si="27"/>
        <v/>
      </c>
      <c r="G234" s="259"/>
      <c r="H234" s="258" t="str">
        <f t="shared" si="28"/>
        <v/>
      </c>
    </row>
    <row r="235" spans="1:8">
      <c r="A235" s="248">
        <f t="shared" si="29"/>
        <v>198</v>
      </c>
      <c r="B235" s="266" t="s">
        <v>3854</v>
      </c>
      <c r="C235" s="261" t="s">
        <v>662</v>
      </c>
      <c r="D235" s="260">
        <v>1</v>
      </c>
      <c r="E235" s="259"/>
      <c r="F235" s="258" t="str">
        <f t="shared" si="27"/>
        <v/>
      </c>
      <c r="G235" s="259"/>
      <c r="H235" s="258" t="str">
        <f t="shared" si="28"/>
        <v/>
      </c>
    </row>
    <row r="236" spans="1:8">
      <c r="A236" s="248">
        <f t="shared" si="29"/>
        <v>199</v>
      </c>
      <c r="B236" s="266" t="s">
        <v>3853</v>
      </c>
      <c r="C236" s="261" t="s">
        <v>662</v>
      </c>
      <c r="D236" s="260">
        <v>1</v>
      </c>
      <c r="E236" s="259"/>
      <c r="F236" s="258" t="str">
        <f t="shared" si="27"/>
        <v/>
      </c>
      <c r="G236" s="259"/>
      <c r="H236" s="258" t="str">
        <f t="shared" si="28"/>
        <v/>
      </c>
    </row>
    <row r="237" spans="1:8">
      <c r="A237" s="248">
        <f t="shared" si="29"/>
        <v>200</v>
      </c>
      <c r="B237" s="266" t="s">
        <v>3852</v>
      </c>
      <c r="C237" s="261" t="s">
        <v>662</v>
      </c>
      <c r="D237" s="260">
        <v>7</v>
      </c>
      <c r="E237" s="259"/>
      <c r="F237" s="258" t="str">
        <f t="shared" si="27"/>
        <v/>
      </c>
      <c r="G237" s="259"/>
      <c r="H237" s="258" t="str">
        <f t="shared" si="28"/>
        <v/>
      </c>
    </row>
    <row r="238" spans="1:8" ht="16.8">
      <c r="A238" s="248">
        <f t="shared" si="29"/>
        <v>201</v>
      </c>
      <c r="B238" s="266" t="s">
        <v>3851</v>
      </c>
      <c r="C238" s="261" t="s">
        <v>3692</v>
      </c>
      <c r="D238" s="260">
        <v>1</v>
      </c>
      <c r="E238" s="259"/>
      <c r="F238" s="258" t="str">
        <f t="shared" si="27"/>
        <v/>
      </c>
      <c r="G238" s="259"/>
      <c r="H238" s="258" t="str">
        <f t="shared" si="28"/>
        <v/>
      </c>
    </row>
    <row r="239" spans="1:8">
      <c r="A239" s="244">
        <f t="shared" si="29"/>
        <v>202</v>
      </c>
      <c r="B239" s="241"/>
      <c r="C239" s="243"/>
      <c r="D239" s="243"/>
      <c r="E239" s="243"/>
      <c r="F239" s="242">
        <f>SUM(F228:F238)</f>
        <v>0</v>
      </c>
      <c r="G239" s="241"/>
      <c r="H239" s="242">
        <f>SUM(H228:H238)</f>
        <v>0</v>
      </c>
    </row>
    <row r="240" spans="1:8">
      <c r="A240" s="239">
        <f t="shared" si="29"/>
        <v>203</v>
      </c>
      <c r="B240" s="238" t="s">
        <v>3691</v>
      </c>
      <c r="C240" s="235"/>
      <c r="D240" s="237">
        <v>3</v>
      </c>
      <c r="E240" s="235" t="s">
        <v>788</v>
      </c>
      <c r="F240" s="257">
        <f>ROUND(F239*D240*0.01,1)</f>
        <v>0</v>
      </c>
      <c r="G240" s="235"/>
      <c r="H240" s="234"/>
    </row>
    <row r="241" spans="1:8">
      <c r="A241" s="239">
        <f t="shared" si="29"/>
        <v>204</v>
      </c>
      <c r="B241" s="238" t="s">
        <v>3690</v>
      </c>
      <c r="C241" s="235"/>
      <c r="D241" s="237">
        <v>0</v>
      </c>
      <c r="E241" s="235" t="s">
        <v>788</v>
      </c>
      <c r="F241" s="236"/>
      <c r="G241" s="235"/>
      <c r="H241" s="257">
        <f>ROUND(H239*D241*0.01,1)</f>
        <v>0</v>
      </c>
    </row>
    <row r="242" spans="1:8">
      <c r="A242" s="233">
        <f t="shared" si="29"/>
        <v>205</v>
      </c>
      <c r="B242" s="232" t="s">
        <v>3683</v>
      </c>
      <c r="C242" s="231"/>
      <c r="D242" s="231"/>
      <c r="E242" s="231"/>
      <c r="F242" s="255">
        <f>SUM(F239:F241)</f>
        <v>0</v>
      </c>
      <c r="G242" s="256"/>
      <c r="H242" s="255">
        <f>SUM(H239:H241)</f>
        <v>0</v>
      </c>
    </row>
    <row r="243" spans="1:8">
      <c r="B243" s="270"/>
      <c r="C243" s="235"/>
      <c r="D243" s="235"/>
      <c r="E243" s="235"/>
      <c r="F243" s="269"/>
      <c r="G243" s="235"/>
      <c r="H243" s="269"/>
    </row>
    <row r="244" spans="1:8">
      <c r="B244" s="270"/>
      <c r="C244" s="235"/>
      <c r="D244" s="235"/>
      <c r="E244" s="235"/>
      <c r="F244" s="269"/>
      <c r="G244" s="235"/>
      <c r="H244" s="269"/>
    </row>
    <row r="246" spans="1:8">
      <c r="B246" s="268" t="s">
        <v>3850</v>
      </c>
      <c r="C246" s="253"/>
      <c r="D246" s="253"/>
      <c r="E246" s="338" t="s">
        <v>3688</v>
      </c>
      <c r="F246" s="338"/>
      <c r="G246" s="338" t="s">
        <v>3687</v>
      </c>
      <c r="H246" s="338"/>
    </row>
    <row r="247" spans="1:8">
      <c r="A247" s="252" t="s">
        <v>3686</v>
      </c>
      <c r="B247" s="267" t="s">
        <v>3685</v>
      </c>
      <c r="C247" s="250" t="s">
        <v>3700</v>
      </c>
      <c r="D247" s="249" t="s">
        <v>3699</v>
      </c>
      <c r="E247" s="250" t="s">
        <v>3698</v>
      </c>
      <c r="F247" s="249" t="s">
        <v>3684</v>
      </c>
      <c r="G247" s="250" t="s">
        <v>3698</v>
      </c>
      <c r="H247" s="249" t="s">
        <v>3684</v>
      </c>
    </row>
    <row r="248" spans="1:8" ht="16.8">
      <c r="A248" s="248">
        <f>(SUM(A200,1))</f>
        <v>174</v>
      </c>
      <c r="B248" s="284" t="s">
        <v>3849</v>
      </c>
      <c r="C248" s="264" t="s">
        <v>662</v>
      </c>
      <c r="D248" s="263">
        <v>20</v>
      </c>
      <c r="E248" s="259"/>
      <c r="F248" s="258" t="str">
        <f t="shared" ref="F248:F264" si="30">IF(E248="","",PRODUCT(D248,E248))</f>
        <v/>
      </c>
      <c r="G248" s="259"/>
      <c r="H248" s="258" t="str">
        <f t="shared" ref="H248:H264" si="31">IF(G248="","",PRODUCT(D248,G248))</f>
        <v/>
      </c>
    </row>
    <row r="249" spans="1:8" ht="16.8">
      <c r="A249" s="248">
        <f t="shared" ref="A249:A268" si="32">(SUM(A248,1))</f>
        <v>175</v>
      </c>
      <c r="B249" s="284" t="s">
        <v>3848</v>
      </c>
      <c r="C249" s="264" t="s">
        <v>662</v>
      </c>
      <c r="D249" s="263">
        <v>2</v>
      </c>
      <c r="E249" s="259"/>
      <c r="F249" s="258" t="str">
        <f t="shared" si="30"/>
        <v/>
      </c>
      <c r="G249" s="259"/>
      <c r="H249" s="258" t="str">
        <f t="shared" si="31"/>
        <v/>
      </c>
    </row>
    <row r="250" spans="1:8" ht="16.8">
      <c r="A250" s="248">
        <f t="shared" si="32"/>
        <v>176</v>
      </c>
      <c r="B250" s="284" t="s">
        <v>3845</v>
      </c>
      <c r="C250" s="264" t="s">
        <v>662</v>
      </c>
      <c r="D250" s="263">
        <v>54</v>
      </c>
      <c r="E250" s="259"/>
      <c r="F250" s="258" t="str">
        <f t="shared" si="30"/>
        <v/>
      </c>
      <c r="G250" s="259"/>
      <c r="H250" s="258" t="str">
        <f t="shared" si="31"/>
        <v/>
      </c>
    </row>
    <row r="251" spans="1:8" ht="16.8">
      <c r="A251" s="248">
        <f t="shared" si="32"/>
        <v>177</v>
      </c>
      <c r="B251" s="284" t="s">
        <v>3844</v>
      </c>
      <c r="C251" s="264" t="s">
        <v>662</v>
      </c>
      <c r="D251" s="263">
        <v>8</v>
      </c>
      <c r="E251" s="259"/>
      <c r="F251" s="258" t="str">
        <f t="shared" si="30"/>
        <v/>
      </c>
      <c r="G251" s="259"/>
      <c r="H251" s="258" t="str">
        <f t="shared" si="31"/>
        <v/>
      </c>
    </row>
    <row r="252" spans="1:8" ht="16.8">
      <c r="A252" s="248">
        <f t="shared" si="32"/>
        <v>178</v>
      </c>
      <c r="B252" s="284" t="s">
        <v>3843</v>
      </c>
      <c r="C252" s="264" t="s">
        <v>662</v>
      </c>
      <c r="D252" s="263">
        <v>2</v>
      </c>
      <c r="E252" s="259"/>
      <c r="F252" s="258" t="str">
        <f t="shared" si="30"/>
        <v/>
      </c>
      <c r="G252" s="259"/>
      <c r="H252" s="258" t="str">
        <f t="shared" si="31"/>
        <v/>
      </c>
    </row>
    <row r="253" spans="1:8" ht="16.8">
      <c r="A253" s="248">
        <f t="shared" si="32"/>
        <v>179</v>
      </c>
      <c r="B253" s="284" t="s">
        <v>3841</v>
      </c>
      <c r="C253" s="264" t="s">
        <v>662</v>
      </c>
      <c r="D253" s="263">
        <v>5</v>
      </c>
      <c r="E253" s="259"/>
      <c r="F253" s="258" t="str">
        <f t="shared" si="30"/>
        <v/>
      </c>
      <c r="G253" s="259"/>
      <c r="H253" s="258" t="str">
        <f t="shared" si="31"/>
        <v/>
      </c>
    </row>
    <row r="254" spans="1:8" ht="16.8">
      <c r="A254" s="248">
        <f t="shared" si="32"/>
        <v>180</v>
      </c>
      <c r="B254" s="283" t="s">
        <v>3840</v>
      </c>
      <c r="C254" s="261" t="s">
        <v>662</v>
      </c>
      <c r="D254" s="263">
        <v>11</v>
      </c>
      <c r="E254" s="259"/>
      <c r="F254" s="258" t="str">
        <f t="shared" si="30"/>
        <v/>
      </c>
      <c r="G254" s="259"/>
      <c r="H254" s="258" t="str">
        <f t="shared" si="31"/>
        <v/>
      </c>
    </row>
    <row r="255" spans="1:8">
      <c r="A255" s="248">
        <f t="shared" si="32"/>
        <v>181</v>
      </c>
      <c r="B255" s="283" t="s">
        <v>3839</v>
      </c>
      <c r="C255" s="261" t="s">
        <v>662</v>
      </c>
      <c r="D255" s="263">
        <v>12</v>
      </c>
      <c r="E255" s="259"/>
      <c r="F255" s="258" t="str">
        <f t="shared" si="30"/>
        <v/>
      </c>
      <c r="G255" s="259"/>
      <c r="H255" s="258" t="str">
        <f t="shared" si="31"/>
        <v/>
      </c>
    </row>
    <row r="256" spans="1:8" ht="16.8">
      <c r="A256" s="248">
        <f t="shared" si="32"/>
        <v>182</v>
      </c>
      <c r="B256" s="283" t="s">
        <v>3838</v>
      </c>
      <c r="C256" s="261" t="s">
        <v>662</v>
      </c>
      <c r="D256" s="263">
        <v>22</v>
      </c>
      <c r="E256" s="259"/>
      <c r="F256" s="258" t="str">
        <f t="shared" si="30"/>
        <v/>
      </c>
      <c r="G256" s="259"/>
      <c r="H256" s="258" t="str">
        <f t="shared" si="31"/>
        <v/>
      </c>
    </row>
    <row r="257" spans="1:8" ht="16.8">
      <c r="A257" s="248">
        <f t="shared" si="32"/>
        <v>183</v>
      </c>
      <c r="B257" s="283" t="s">
        <v>3837</v>
      </c>
      <c r="C257" s="261" t="s">
        <v>662</v>
      </c>
      <c r="D257" s="263">
        <v>41</v>
      </c>
      <c r="E257" s="259"/>
      <c r="F257" s="258" t="str">
        <f t="shared" si="30"/>
        <v/>
      </c>
      <c r="G257" s="259"/>
      <c r="H257" s="258" t="str">
        <f t="shared" si="31"/>
        <v/>
      </c>
    </row>
    <row r="258" spans="1:8" ht="16.8">
      <c r="A258" s="248">
        <f t="shared" si="32"/>
        <v>184</v>
      </c>
      <c r="B258" s="285" t="s">
        <v>3836</v>
      </c>
      <c r="C258" s="261" t="s">
        <v>662</v>
      </c>
      <c r="D258" s="263">
        <v>4</v>
      </c>
      <c r="E258" s="259"/>
      <c r="F258" s="258" t="str">
        <f t="shared" si="30"/>
        <v/>
      </c>
      <c r="G258" s="259"/>
      <c r="H258" s="258" t="str">
        <f t="shared" si="31"/>
        <v/>
      </c>
    </row>
    <row r="259" spans="1:8" ht="16.8">
      <c r="A259" s="248">
        <f t="shared" si="32"/>
        <v>185</v>
      </c>
      <c r="B259" s="285" t="s">
        <v>3835</v>
      </c>
      <c r="C259" s="261" t="s">
        <v>662</v>
      </c>
      <c r="D259" s="263">
        <v>16</v>
      </c>
      <c r="E259" s="259"/>
      <c r="F259" s="258" t="str">
        <f t="shared" si="30"/>
        <v/>
      </c>
      <c r="G259" s="259"/>
      <c r="H259" s="258" t="str">
        <f t="shared" si="31"/>
        <v/>
      </c>
    </row>
    <row r="260" spans="1:8" ht="16.8">
      <c r="A260" s="248">
        <f t="shared" si="32"/>
        <v>186</v>
      </c>
      <c r="B260" s="285" t="s">
        <v>3834</v>
      </c>
      <c r="C260" s="261" t="s">
        <v>662</v>
      </c>
      <c r="D260" s="263">
        <v>3</v>
      </c>
      <c r="E260" s="259"/>
      <c r="F260" s="258" t="str">
        <f t="shared" si="30"/>
        <v/>
      </c>
      <c r="G260" s="259"/>
      <c r="H260" s="258" t="str">
        <f t="shared" si="31"/>
        <v/>
      </c>
    </row>
    <row r="261" spans="1:8" ht="25.2">
      <c r="A261" s="248">
        <f t="shared" si="32"/>
        <v>187</v>
      </c>
      <c r="B261" s="284" t="s">
        <v>3833</v>
      </c>
      <c r="C261" s="264" t="s">
        <v>662</v>
      </c>
      <c r="D261" s="263">
        <v>12</v>
      </c>
      <c r="E261" s="259"/>
      <c r="F261" s="258" t="str">
        <f t="shared" si="30"/>
        <v/>
      </c>
      <c r="G261" s="259"/>
      <c r="H261" s="258" t="str">
        <f t="shared" si="31"/>
        <v/>
      </c>
    </row>
    <row r="262" spans="1:8" ht="16.8">
      <c r="A262" s="248">
        <f t="shared" si="32"/>
        <v>188</v>
      </c>
      <c r="B262" s="283" t="s">
        <v>3832</v>
      </c>
      <c r="C262" s="261" t="s">
        <v>999</v>
      </c>
      <c r="D262" s="263">
        <v>10</v>
      </c>
      <c r="E262" s="259"/>
      <c r="F262" s="258" t="str">
        <f t="shared" si="30"/>
        <v/>
      </c>
      <c r="G262" s="259"/>
      <c r="H262" s="258" t="str">
        <f t="shared" si="31"/>
        <v/>
      </c>
    </row>
    <row r="263" spans="1:8" ht="16.8">
      <c r="A263" s="248">
        <f t="shared" si="32"/>
        <v>189</v>
      </c>
      <c r="B263" s="283" t="s">
        <v>3831</v>
      </c>
      <c r="C263" s="261" t="s">
        <v>662</v>
      </c>
      <c r="D263" s="260">
        <v>36</v>
      </c>
      <c r="E263" s="259"/>
      <c r="F263" s="258" t="str">
        <f t="shared" si="30"/>
        <v/>
      </c>
      <c r="G263" s="259"/>
      <c r="H263" s="258" t="str">
        <f t="shared" si="31"/>
        <v/>
      </c>
    </row>
    <row r="264" spans="1:8">
      <c r="A264" s="248">
        <f t="shared" si="32"/>
        <v>190</v>
      </c>
      <c r="B264" s="283" t="s">
        <v>3830</v>
      </c>
      <c r="C264" s="261" t="s">
        <v>662</v>
      </c>
      <c r="D264" s="263">
        <v>32</v>
      </c>
      <c r="E264" s="259"/>
      <c r="F264" s="258" t="str">
        <f t="shared" si="30"/>
        <v/>
      </c>
      <c r="G264" s="259"/>
      <c r="H264" s="258" t="str">
        <f t="shared" si="31"/>
        <v/>
      </c>
    </row>
    <row r="265" spans="1:8">
      <c r="A265" s="244">
        <f t="shared" si="32"/>
        <v>191</v>
      </c>
      <c r="B265" s="241"/>
      <c r="C265" s="243"/>
      <c r="D265" s="243"/>
      <c r="E265" s="243"/>
      <c r="F265" s="242">
        <f>SUM(F248:F264)</f>
        <v>0</v>
      </c>
      <c r="G265" s="241"/>
      <c r="H265" s="242">
        <f>SUM(H248:H264)</f>
        <v>0</v>
      </c>
    </row>
    <row r="266" spans="1:8">
      <c r="A266" s="239">
        <f t="shared" si="32"/>
        <v>192</v>
      </c>
      <c r="B266" s="238" t="s">
        <v>3691</v>
      </c>
      <c r="C266" s="235"/>
      <c r="D266" s="237">
        <v>3</v>
      </c>
      <c r="E266" s="235" t="s">
        <v>788</v>
      </c>
      <c r="F266" s="257">
        <f>ROUND(F265*D266*0.01,1)</f>
        <v>0</v>
      </c>
      <c r="G266" s="235"/>
      <c r="H266" s="234"/>
    </row>
    <row r="267" spans="1:8">
      <c r="A267" s="239">
        <f t="shared" si="32"/>
        <v>193</v>
      </c>
      <c r="B267" s="238" t="s">
        <v>3829</v>
      </c>
      <c r="C267" s="235"/>
      <c r="D267" s="237">
        <v>6</v>
      </c>
      <c r="E267" s="235" t="s">
        <v>788</v>
      </c>
      <c r="F267" s="236"/>
      <c r="G267" s="235"/>
      <c r="H267" s="257">
        <f>ROUND(H265*D267*0.01,1)</f>
        <v>0</v>
      </c>
    </row>
    <row r="268" spans="1:8">
      <c r="A268" s="233">
        <f t="shared" si="32"/>
        <v>194</v>
      </c>
      <c r="B268" s="232" t="s">
        <v>3683</v>
      </c>
      <c r="C268" s="231"/>
      <c r="D268" s="231"/>
      <c r="E268" s="231"/>
      <c r="F268" s="255">
        <f>SUM(F265:F267)</f>
        <v>0</v>
      </c>
      <c r="G268" s="256"/>
      <c r="H268" s="255">
        <f>SUM(H265:H267)</f>
        <v>0</v>
      </c>
    </row>
    <row r="271" spans="1:8">
      <c r="B271" s="270"/>
      <c r="C271" s="235"/>
      <c r="D271" s="235"/>
      <c r="E271" s="235"/>
      <c r="F271" s="269"/>
      <c r="G271" s="235"/>
      <c r="H271" s="269"/>
    </row>
    <row r="272" spans="1:8">
      <c r="A272" s="254"/>
      <c r="B272" s="268" t="s">
        <v>3828</v>
      </c>
      <c r="C272" s="253"/>
      <c r="D272" s="253"/>
      <c r="E272" s="338" t="s">
        <v>3688</v>
      </c>
      <c r="F272" s="338"/>
      <c r="G272" s="338" t="s">
        <v>3687</v>
      </c>
      <c r="H272" s="338"/>
    </row>
    <row r="273" spans="1:8">
      <c r="A273" s="252" t="s">
        <v>3686</v>
      </c>
      <c r="B273" s="267" t="s">
        <v>3685</v>
      </c>
      <c r="C273" s="250" t="s">
        <v>3700</v>
      </c>
      <c r="D273" s="249" t="s">
        <v>3699</v>
      </c>
      <c r="E273" s="250" t="s">
        <v>3698</v>
      </c>
      <c r="F273" s="249" t="s">
        <v>3684</v>
      </c>
      <c r="G273" s="250" t="s">
        <v>3698</v>
      </c>
      <c r="H273" s="249" t="s">
        <v>3684</v>
      </c>
    </row>
    <row r="274" spans="1:8">
      <c r="A274" s="248">
        <f>(SUM(A268,1))</f>
        <v>195</v>
      </c>
      <c r="B274" s="266" t="s">
        <v>3827</v>
      </c>
      <c r="C274" s="261" t="s">
        <v>256</v>
      </c>
      <c r="D274" s="263">
        <v>270</v>
      </c>
      <c r="E274" s="259"/>
      <c r="F274" s="258" t="str">
        <f t="shared" ref="F274:F294" si="33">IF(E274="","",PRODUCT(D274,E274))</f>
        <v/>
      </c>
      <c r="G274" s="259"/>
      <c r="H274" s="258" t="str">
        <f t="shared" ref="H274:H294" si="34">IF(G274="","",PRODUCT(D274,G274))</f>
        <v/>
      </c>
    </row>
    <row r="275" spans="1:8">
      <c r="A275" s="248">
        <f t="shared" ref="A275:A298" si="35">(SUM(A274,1))</f>
        <v>196</v>
      </c>
      <c r="B275" s="272" t="s">
        <v>3826</v>
      </c>
      <c r="C275" s="261" t="s">
        <v>256</v>
      </c>
      <c r="D275" s="263">
        <v>100</v>
      </c>
      <c r="E275" s="259"/>
      <c r="F275" s="258" t="str">
        <f t="shared" si="33"/>
        <v/>
      </c>
      <c r="G275" s="259"/>
      <c r="H275" s="258" t="str">
        <f t="shared" si="34"/>
        <v/>
      </c>
    </row>
    <row r="276" spans="1:8">
      <c r="A276" s="248">
        <f t="shared" si="35"/>
        <v>197</v>
      </c>
      <c r="B276" s="272" t="s">
        <v>3825</v>
      </c>
      <c r="C276" s="261" t="s">
        <v>256</v>
      </c>
      <c r="D276" s="263">
        <v>200</v>
      </c>
      <c r="E276" s="259"/>
      <c r="F276" s="258" t="str">
        <f t="shared" si="33"/>
        <v/>
      </c>
      <c r="G276" s="259"/>
      <c r="H276" s="258" t="str">
        <f t="shared" si="34"/>
        <v/>
      </c>
    </row>
    <row r="277" spans="1:8">
      <c r="A277" s="248">
        <f t="shared" si="35"/>
        <v>198</v>
      </c>
      <c r="B277" s="265" t="s">
        <v>3824</v>
      </c>
      <c r="C277" s="264" t="s">
        <v>256</v>
      </c>
      <c r="D277" s="263">
        <v>50</v>
      </c>
      <c r="E277" s="259"/>
      <c r="F277" s="258" t="str">
        <f t="shared" si="33"/>
        <v/>
      </c>
      <c r="G277" s="259"/>
      <c r="H277" s="258" t="str">
        <f t="shared" si="34"/>
        <v/>
      </c>
    </row>
    <row r="278" spans="1:8">
      <c r="A278" s="248">
        <f t="shared" si="35"/>
        <v>199</v>
      </c>
      <c r="B278" s="266" t="s">
        <v>3823</v>
      </c>
      <c r="C278" s="261" t="s">
        <v>662</v>
      </c>
      <c r="D278" s="263">
        <v>160</v>
      </c>
      <c r="E278" s="259"/>
      <c r="F278" s="258" t="str">
        <f t="shared" si="33"/>
        <v/>
      </c>
      <c r="G278" s="259"/>
      <c r="H278" s="258" t="str">
        <f t="shared" si="34"/>
        <v/>
      </c>
    </row>
    <row r="279" spans="1:8">
      <c r="A279" s="248">
        <f t="shared" si="35"/>
        <v>200</v>
      </c>
      <c r="B279" s="266" t="s">
        <v>3822</v>
      </c>
      <c r="C279" s="261" t="s">
        <v>662</v>
      </c>
      <c r="D279" s="263">
        <v>12</v>
      </c>
      <c r="E279" s="259"/>
      <c r="F279" s="258" t="str">
        <f t="shared" si="33"/>
        <v/>
      </c>
      <c r="G279" s="259"/>
      <c r="H279" s="258" t="str">
        <f t="shared" si="34"/>
        <v/>
      </c>
    </row>
    <row r="280" spans="1:8">
      <c r="A280" s="248">
        <f t="shared" si="35"/>
        <v>201</v>
      </c>
      <c r="B280" s="266" t="s">
        <v>3821</v>
      </c>
      <c r="C280" s="261" t="s">
        <v>662</v>
      </c>
      <c r="D280" s="263">
        <v>25</v>
      </c>
      <c r="E280" s="259"/>
      <c r="F280" s="258" t="str">
        <f t="shared" si="33"/>
        <v/>
      </c>
      <c r="G280" s="259"/>
      <c r="H280" s="258" t="str">
        <f t="shared" si="34"/>
        <v/>
      </c>
    </row>
    <row r="281" spans="1:8">
      <c r="A281" s="248">
        <f t="shared" si="35"/>
        <v>202</v>
      </c>
      <c r="B281" s="266" t="s">
        <v>3820</v>
      </c>
      <c r="C281" s="261" t="s">
        <v>662</v>
      </c>
      <c r="D281" s="263">
        <v>22</v>
      </c>
      <c r="E281" s="259"/>
      <c r="F281" s="258" t="str">
        <f t="shared" si="33"/>
        <v/>
      </c>
      <c r="G281" s="259"/>
      <c r="H281" s="258" t="str">
        <f t="shared" si="34"/>
        <v/>
      </c>
    </row>
    <row r="282" spans="1:8">
      <c r="A282" s="248">
        <f t="shared" si="35"/>
        <v>203</v>
      </c>
      <c r="B282" s="266" t="s">
        <v>3819</v>
      </c>
      <c r="C282" s="261" t="s">
        <v>662</v>
      </c>
      <c r="D282" s="263">
        <v>9</v>
      </c>
      <c r="E282" s="259"/>
      <c r="F282" s="258" t="str">
        <f t="shared" si="33"/>
        <v/>
      </c>
      <c r="G282" s="259"/>
      <c r="H282" s="258" t="str">
        <f t="shared" si="34"/>
        <v/>
      </c>
    </row>
    <row r="283" spans="1:8">
      <c r="A283" s="248">
        <f t="shared" si="35"/>
        <v>204</v>
      </c>
      <c r="B283" s="266" t="s">
        <v>3818</v>
      </c>
      <c r="C283" s="261" t="s">
        <v>662</v>
      </c>
      <c r="D283" s="263">
        <v>36</v>
      </c>
      <c r="E283" s="259"/>
      <c r="F283" s="258" t="str">
        <f t="shared" si="33"/>
        <v/>
      </c>
      <c r="G283" s="259"/>
      <c r="H283" s="258" t="str">
        <f t="shared" si="34"/>
        <v/>
      </c>
    </row>
    <row r="284" spans="1:8">
      <c r="A284" s="248">
        <f t="shared" si="35"/>
        <v>205</v>
      </c>
      <c r="B284" s="266" t="s">
        <v>3817</v>
      </c>
      <c r="C284" s="261" t="s">
        <v>662</v>
      </c>
      <c r="D284" s="263">
        <v>120</v>
      </c>
      <c r="E284" s="259"/>
      <c r="F284" s="258" t="str">
        <f t="shared" si="33"/>
        <v/>
      </c>
      <c r="G284" s="259"/>
      <c r="H284" s="258" t="str">
        <f t="shared" si="34"/>
        <v/>
      </c>
    </row>
    <row r="285" spans="1:8">
      <c r="A285" s="248">
        <f t="shared" si="35"/>
        <v>206</v>
      </c>
      <c r="B285" s="266" t="s">
        <v>3816</v>
      </c>
      <c r="C285" s="261" t="s">
        <v>662</v>
      </c>
      <c r="D285" s="263">
        <v>30</v>
      </c>
      <c r="E285" s="259"/>
      <c r="F285" s="258" t="str">
        <f t="shared" si="33"/>
        <v/>
      </c>
      <c r="G285" s="259"/>
      <c r="H285" s="258" t="str">
        <f t="shared" si="34"/>
        <v/>
      </c>
    </row>
    <row r="286" spans="1:8">
      <c r="A286" s="248">
        <f t="shared" si="35"/>
        <v>207</v>
      </c>
      <c r="B286" s="266" t="s">
        <v>3815</v>
      </c>
      <c r="C286" s="261" t="s">
        <v>662</v>
      </c>
      <c r="D286" s="263">
        <v>70</v>
      </c>
      <c r="E286" s="259"/>
      <c r="F286" s="258" t="str">
        <f t="shared" si="33"/>
        <v/>
      </c>
      <c r="G286" s="259"/>
      <c r="H286" s="258" t="str">
        <f t="shared" si="34"/>
        <v/>
      </c>
    </row>
    <row r="287" spans="1:8">
      <c r="A287" s="248">
        <f t="shared" si="35"/>
        <v>208</v>
      </c>
      <c r="B287" s="266" t="s">
        <v>3814</v>
      </c>
      <c r="C287" s="261" t="s">
        <v>662</v>
      </c>
      <c r="D287" s="263">
        <v>6</v>
      </c>
      <c r="E287" s="259"/>
      <c r="F287" s="258" t="str">
        <f t="shared" si="33"/>
        <v/>
      </c>
      <c r="G287" s="259"/>
      <c r="H287" s="258" t="str">
        <f t="shared" si="34"/>
        <v/>
      </c>
    </row>
    <row r="288" spans="1:8">
      <c r="A288" s="248">
        <f t="shared" si="35"/>
        <v>209</v>
      </c>
      <c r="B288" s="266" t="s">
        <v>3813</v>
      </c>
      <c r="C288" s="261" t="s">
        <v>662</v>
      </c>
      <c r="D288" s="263">
        <v>2</v>
      </c>
      <c r="E288" s="259"/>
      <c r="F288" s="258" t="str">
        <f t="shared" si="33"/>
        <v/>
      </c>
      <c r="G288" s="259"/>
      <c r="H288" s="258" t="str">
        <f t="shared" si="34"/>
        <v/>
      </c>
    </row>
    <row r="289" spans="1:8">
      <c r="A289" s="248">
        <f t="shared" si="35"/>
        <v>210</v>
      </c>
      <c r="B289" s="266" t="s">
        <v>3812</v>
      </c>
      <c r="C289" s="261" t="s">
        <v>662</v>
      </c>
      <c r="D289" s="263">
        <v>4</v>
      </c>
      <c r="E289" s="259"/>
      <c r="F289" s="258" t="str">
        <f t="shared" si="33"/>
        <v/>
      </c>
      <c r="G289" s="259"/>
      <c r="H289" s="258" t="str">
        <f t="shared" si="34"/>
        <v/>
      </c>
    </row>
    <row r="290" spans="1:8">
      <c r="A290" s="248">
        <f t="shared" si="35"/>
        <v>211</v>
      </c>
      <c r="B290" s="262" t="s">
        <v>3811</v>
      </c>
      <c r="C290" s="261" t="s">
        <v>662</v>
      </c>
      <c r="D290" s="263">
        <v>5</v>
      </c>
      <c r="E290" s="259"/>
      <c r="F290" s="258" t="str">
        <f t="shared" si="33"/>
        <v/>
      </c>
      <c r="G290" s="259"/>
      <c r="H290" s="258" t="str">
        <f t="shared" si="34"/>
        <v/>
      </c>
    </row>
    <row r="291" spans="1:8">
      <c r="A291" s="248">
        <f t="shared" si="35"/>
        <v>212</v>
      </c>
      <c r="B291" s="266" t="s">
        <v>3810</v>
      </c>
      <c r="C291" s="261" t="s">
        <v>662</v>
      </c>
      <c r="D291" s="263">
        <v>12</v>
      </c>
      <c r="E291" s="259"/>
      <c r="F291" s="258" t="str">
        <f t="shared" si="33"/>
        <v/>
      </c>
      <c r="G291" s="259"/>
      <c r="H291" s="258" t="str">
        <f t="shared" si="34"/>
        <v/>
      </c>
    </row>
    <row r="292" spans="1:8">
      <c r="A292" s="248">
        <f t="shared" si="35"/>
        <v>213</v>
      </c>
      <c r="B292" s="266" t="s">
        <v>3809</v>
      </c>
      <c r="C292" s="261" t="s">
        <v>662</v>
      </c>
      <c r="D292" s="263">
        <v>24</v>
      </c>
      <c r="E292" s="259"/>
      <c r="F292" s="258" t="str">
        <f t="shared" si="33"/>
        <v/>
      </c>
      <c r="G292" s="259"/>
      <c r="H292" s="258" t="str">
        <f t="shared" si="34"/>
        <v/>
      </c>
    </row>
    <row r="293" spans="1:8">
      <c r="A293" s="248">
        <f t="shared" si="35"/>
        <v>214</v>
      </c>
      <c r="B293" s="266" t="s">
        <v>3808</v>
      </c>
      <c r="C293" s="261" t="s">
        <v>662</v>
      </c>
      <c r="D293" s="263">
        <v>36</v>
      </c>
      <c r="E293" s="259"/>
      <c r="F293" s="258" t="str">
        <f t="shared" si="33"/>
        <v/>
      </c>
      <c r="G293" s="259"/>
      <c r="H293" s="258" t="str">
        <f t="shared" si="34"/>
        <v/>
      </c>
    </row>
    <row r="294" spans="1:8">
      <c r="A294" s="248">
        <f t="shared" si="35"/>
        <v>215</v>
      </c>
      <c r="B294" s="266" t="s">
        <v>3807</v>
      </c>
      <c r="C294" s="261" t="s">
        <v>662</v>
      </c>
      <c r="D294" s="263">
        <v>20</v>
      </c>
      <c r="E294" s="259"/>
      <c r="F294" s="258" t="str">
        <f t="shared" si="33"/>
        <v/>
      </c>
      <c r="G294" s="259"/>
      <c r="H294" s="258" t="str">
        <f t="shared" si="34"/>
        <v/>
      </c>
    </row>
    <row r="295" spans="1:8">
      <c r="A295" s="244">
        <f t="shared" si="35"/>
        <v>216</v>
      </c>
      <c r="B295" s="241"/>
      <c r="C295" s="243"/>
      <c r="D295" s="243"/>
      <c r="E295" s="243"/>
      <c r="F295" s="242">
        <f>SUM(F274:F294)</f>
        <v>0</v>
      </c>
      <c r="G295" s="241"/>
      <c r="H295" s="242">
        <f>SUM(H274:H294)</f>
        <v>0</v>
      </c>
    </row>
    <row r="296" spans="1:8">
      <c r="A296" s="239">
        <f t="shared" si="35"/>
        <v>217</v>
      </c>
      <c r="B296" s="238" t="s">
        <v>3691</v>
      </c>
      <c r="C296" s="235"/>
      <c r="D296" s="237">
        <v>3</v>
      </c>
      <c r="E296" s="235" t="s">
        <v>788</v>
      </c>
      <c r="F296" s="257">
        <f>ROUND(F295*D296*0.01,1)</f>
        <v>0</v>
      </c>
      <c r="G296" s="235"/>
      <c r="H296" s="234"/>
    </row>
    <row r="297" spans="1:8">
      <c r="A297" s="239">
        <f t="shared" si="35"/>
        <v>218</v>
      </c>
      <c r="B297" s="238" t="s">
        <v>3690</v>
      </c>
      <c r="C297" s="235"/>
      <c r="D297" s="237">
        <v>6</v>
      </c>
      <c r="E297" s="235" t="s">
        <v>788</v>
      </c>
      <c r="F297" s="236"/>
      <c r="G297" s="235"/>
      <c r="H297" s="257">
        <f>ROUND(H295*D297*0.01,1)</f>
        <v>0</v>
      </c>
    </row>
    <row r="298" spans="1:8">
      <c r="A298" s="233">
        <f t="shared" si="35"/>
        <v>219</v>
      </c>
      <c r="B298" s="232" t="s">
        <v>3683</v>
      </c>
      <c r="C298" s="231"/>
      <c r="D298" s="231"/>
      <c r="E298" s="231"/>
      <c r="F298" s="255">
        <f>SUM(F295:F297)</f>
        <v>0</v>
      </c>
      <c r="G298" s="256"/>
      <c r="H298" s="255">
        <f>SUM(H295:H297)</f>
        <v>0</v>
      </c>
    </row>
    <row r="299" spans="1:8">
      <c r="B299" s="270"/>
      <c r="C299" s="235"/>
      <c r="D299" s="235"/>
      <c r="E299" s="235"/>
      <c r="F299" s="269"/>
      <c r="G299" s="235"/>
      <c r="H299" s="269"/>
    </row>
    <row r="300" spans="1:8">
      <c r="B300" s="270"/>
      <c r="C300" s="235"/>
      <c r="D300" s="235"/>
      <c r="E300" s="235"/>
      <c r="F300" s="269"/>
      <c r="G300" s="235"/>
      <c r="H300" s="269"/>
    </row>
    <row r="301" spans="1:8">
      <c r="B301" s="270"/>
      <c r="C301" s="235"/>
      <c r="D301" s="235"/>
      <c r="E301" s="235"/>
      <c r="F301" s="269"/>
      <c r="G301" s="235"/>
      <c r="H301" s="269"/>
    </row>
    <row r="302" spans="1:8">
      <c r="A302" s="254"/>
      <c r="B302" s="268" t="s">
        <v>3806</v>
      </c>
      <c r="C302" s="253"/>
      <c r="D302" s="253"/>
      <c r="E302" s="338" t="s">
        <v>3688</v>
      </c>
      <c r="F302" s="338"/>
      <c r="G302" s="338" t="s">
        <v>3687</v>
      </c>
      <c r="H302" s="338"/>
    </row>
    <row r="303" spans="1:8">
      <c r="A303" s="252" t="s">
        <v>3686</v>
      </c>
      <c r="B303" s="267" t="s">
        <v>3685</v>
      </c>
      <c r="C303" s="250" t="s">
        <v>3700</v>
      </c>
      <c r="D303" s="249" t="s">
        <v>3699</v>
      </c>
      <c r="E303" s="250" t="s">
        <v>3698</v>
      </c>
      <c r="F303" s="249" t="s">
        <v>3684</v>
      </c>
      <c r="G303" s="250" t="s">
        <v>3698</v>
      </c>
      <c r="H303" s="249" t="s">
        <v>3684</v>
      </c>
    </row>
    <row r="304" spans="1:8">
      <c r="A304" s="248">
        <f>(SUM(A298,1))</f>
        <v>220</v>
      </c>
      <c r="B304" s="272" t="s">
        <v>3805</v>
      </c>
      <c r="C304" s="261" t="s">
        <v>662</v>
      </c>
      <c r="D304" s="263">
        <v>1</v>
      </c>
      <c r="E304" s="259"/>
      <c r="F304" s="258" t="str">
        <f t="shared" ref="F304:F335" si="36">IF(E304="","",PRODUCT(D304,E304))</f>
        <v/>
      </c>
      <c r="G304" s="259"/>
      <c r="H304" s="258" t="str">
        <f t="shared" ref="H304:H335" si="37">IF(G304="","",PRODUCT(D304,G304))</f>
        <v/>
      </c>
    </row>
    <row r="305" spans="1:8">
      <c r="A305" s="248">
        <f t="shared" ref="A305:A336" si="38">(SUM(A304,1))</f>
        <v>221</v>
      </c>
      <c r="B305" s="272" t="s">
        <v>3804</v>
      </c>
      <c r="C305" s="264" t="s">
        <v>662</v>
      </c>
      <c r="D305" s="263">
        <v>1</v>
      </c>
      <c r="E305" s="259"/>
      <c r="F305" s="258" t="str">
        <f t="shared" si="36"/>
        <v/>
      </c>
      <c r="G305" s="259"/>
      <c r="H305" s="258" t="str">
        <f t="shared" si="37"/>
        <v/>
      </c>
    </row>
    <row r="306" spans="1:8">
      <c r="A306" s="248">
        <f t="shared" si="38"/>
        <v>222</v>
      </c>
      <c r="B306" s="265" t="s">
        <v>3803</v>
      </c>
      <c r="C306" s="264" t="s">
        <v>662</v>
      </c>
      <c r="D306" s="263">
        <v>1</v>
      </c>
      <c r="E306" s="259"/>
      <c r="F306" s="258" t="str">
        <f t="shared" si="36"/>
        <v/>
      </c>
      <c r="G306" s="259"/>
      <c r="H306" s="258" t="str">
        <f t="shared" si="37"/>
        <v/>
      </c>
    </row>
    <row r="307" spans="1:8" ht="16.8">
      <c r="A307" s="248">
        <f t="shared" si="38"/>
        <v>223</v>
      </c>
      <c r="B307" s="273" t="s">
        <v>3802</v>
      </c>
      <c r="C307" s="264" t="s">
        <v>662</v>
      </c>
      <c r="D307" s="263">
        <v>8</v>
      </c>
      <c r="E307" s="259"/>
      <c r="F307" s="258" t="str">
        <f t="shared" si="36"/>
        <v/>
      </c>
      <c r="G307" s="259"/>
      <c r="H307" s="258" t="str">
        <f t="shared" si="37"/>
        <v/>
      </c>
    </row>
    <row r="308" spans="1:8">
      <c r="A308" s="248">
        <f t="shared" si="38"/>
        <v>224</v>
      </c>
      <c r="B308" s="272" t="s">
        <v>3801</v>
      </c>
      <c r="C308" s="264" t="s">
        <v>662</v>
      </c>
      <c r="D308" s="263">
        <v>1</v>
      </c>
      <c r="E308" s="259"/>
      <c r="F308" s="258" t="str">
        <f t="shared" si="36"/>
        <v/>
      </c>
      <c r="G308" s="259"/>
      <c r="H308" s="258" t="str">
        <f t="shared" si="37"/>
        <v/>
      </c>
    </row>
    <row r="309" spans="1:8">
      <c r="A309" s="248">
        <f t="shared" si="38"/>
        <v>225</v>
      </c>
      <c r="B309" s="272" t="s">
        <v>3800</v>
      </c>
      <c r="C309" s="264" t="s">
        <v>662</v>
      </c>
      <c r="D309" s="263">
        <v>6</v>
      </c>
      <c r="E309" s="259"/>
      <c r="F309" s="258" t="str">
        <f t="shared" si="36"/>
        <v/>
      </c>
      <c r="G309" s="259"/>
      <c r="H309" s="258" t="str">
        <f t="shared" si="37"/>
        <v/>
      </c>
    </row>
    <row r="310" spans="1:8">
      <c r="A310" s="248">
        <f t="shared" si="38"/>
        <v>226</v>
      </c>
      <c r="B310" s="272" t="s">
        <v>3799</v>
      </c>
      <c r="C310" s="264" t="s">
        <v>662</v>
      </c>
      <c r="D310" s="263">
        <v>6</v>
      </c>
      <c r="E310" s="259"/>
      <c r="F310" s="258" t="str">
        <f t="shared" si="36"/>
        <v/>
      </c>
      <c r="G310" s="259"/>
      <c r="H310" s="258" t="str">
        <f t="shared" si="37"/>
        <v/>
      </c>
    </row>
    <row r="311" spans="1:8">
      <c r="A311" s="248">
        <f t="shared" si="38"/>
        <v>227</v>
      </c>
      <c r="B311" s="272" t="s">
        <v>3798</v>
      </c>
      <c r="C311" s="264" t="s">
        <v>662</v>
      </c>
      <c r="D311" s="263">
        <v>1</v>
      </c>
      <c r="E311" s="259"/>
      <c r="F311" s="258" t="str">
        <f t="shared" si="36"/>
        <v/>
      </c>
      <c r="G311" s="259"/>
      <c r="H311" s="258" t="str">
        <f t="shared" si="37"/>
        <v/>
      </c>
    </row>
    <row r="312" spans="1:8">
      <c r="A312" s="248">
        <f t="shared" si="38"/>
        <v>228</v>
      </c>
      <c r="B312" s="272" t="s">
        <v>3797</v>
      </c>
      <c r="C312" s="264" t="s">
        <v>662</v>
      </c>
      <c r="D312" s="263">
        <v>3</v>
      </c>
      <c r="E312" s="259"/>
      <c r="F312" s="258" t="str">
        <f t="shared" si="36"/>
        <v/>
      </c>
      <c r="G312" s="259"/>
      <c r="H312" s="258" t="str">
        <f t="shared" si="37"/>
        <v/>
      </c>
    </row>
    <row r="313" spans="1:8">
      <c r="A313" s="248">
        <f t="shared" si="38"/>
        <v>229</v>
      </c>
      <c r="B313" s="272" t="s">
        <v>3796</v>
      </c>
      <c r="C313" s="264" t="s">
        <v>662</v>
      </c>
      <c r="D313" s="263">
        <v>100</v>
      </c>
      <c r="E313" s="259"/>
      <c r="F313" s="258" t="str">
        <f t="shared" si="36"/>
        <v/>
      </c>
      <c r="G313" s="259"/>
      <c r="H313" s="258" t="str">
        <f t="shared" si="37"/>
        <v/>
      </c>
    </row>
    <row r="314" spans="1:8">
      <c r="A314" s="248">
        <f t="shared" si="38"/>
        <v>230</v>
      </c>
      <c r="B314" s="272" t="s">
        <v>3795</v>
      </c>
      <c r="C314" s="264" t="s">
        <v>662</v>
      </c>
      <c r="D314" s="263">
        <v>50</v>
      </c>
      <c r="E314" s="259"/>
      <c r="F314" s="258" t="str">
        <f t="shared" si="36"/>
        <v/>
      </c>
      <c r="G314" s="259"/>
      <c r="H314" s="258" t="str">
        <f t="shared" si="37"/>
        <v/>
      </c>
    </row>
    <row r="315" spans="1:8">
      <c r="A315" s="248">
        <f t="shared" si="38"/>
        <v>231</v>
      </c>
      <c r="B315" s="272" t="s">
        <v>3794</v>
      </c>
      <c r="C315" s="264" t="s">
        <v>662</v>
      </c>
      <c r="D315" s="263">
        <v>1</v>
      </c>
      <c r="E315" s="259"/>
      <c r="F315" s="258" t="str">
        <f t="shared" si="36"/>
        <v/>
      </c>
      <c r="G315" s="259"/>
      <c r="H315" s="258" t="str">
        <f t="shared" si="37"/>
        <v/>
      </c>
    </row>
    <row r="316" spans="1:8">
      <c r="A316" s="248">
        <f t="shared" si="38"/>
        <v>232</v>
      </c>
      <c r="B316" s="272" t="s">
        <v>3793</v>
      </c>
      <c r="C316" s="264" t="s">
        <v>662</v>
      </c>
      <c r="D316" s="263">
        <v>6</v>
      </c>
      <c r="E316" s="259"/>
      <c r="F316" s="258" t="str">
        <f t="shared" si="36"/>
        <v/>
      </c>
      <c r="G316" s="259"/>
      <c r="H316" s="258" t="str">
        <f t="shared" si="37"/>
        <v/>
      </c>
    </row>
    <row r="317" spans="1:8">
      <c r="A317" s="248">
        <f t="shared" si="38"/>
        <v>233</v>
      </c>
      <c r="B317" s="272" t="s">
        <v>3792</v>
      </c>
      <c r="C317" s="264" t="s">
        <v>662</v>
      </c>
      <c r="D317" s="263">
        <v>3</v>
      </c>
      <c r="E317" s="259"/>
      <c r="F317" s="258" t="str">
        <f t="shared" si="36"/>
        <v/>
      </c>
      <c r="G317" s="259"/>
      <c r="H317" s="258" t="str">
        <f t="shared" si="37"/>
        <v/>
      </c>
    </row>
    <row r="318" spans="1:8">
      <c r="A318" s="248">
        <f t="shared" si="38"/>
        <v>234</v>
      </c>
      <c r="B318" s="272" t="s">
        <v>3791</v>
      </c>
      <c r="C318" s="264" t="s">
        <v>662</v>
      </c>
      <c r="D318" s="263">
        <v>1</v>
      </c>
      <c r="E318" s="259"/>
      <c r="F318" s="258" t="str">
        <f t="shared" si="36"/>
        <v/>
      </c>
      <c r="G318" s="259"/>
      <c r="H318" s="258" t="str">
        <f t="shared" si="37"/>
        <v/>
      </c>
    </row>
    <row r="319" spans="1:8">
      <c r="A319" s="248">
        <f t="shared" si="38"/>
        <v>235</v>
      </c>
      <c r="B319" s="272" t="s">
        <v>3790</v>
      </c>
      <c r="C319" s="264" t="s">
        <v>662</v>
      </c>
      <c r="D319" s="263">
        <v>2</v>
      </c>
      <c r="E319" s="259"/>
      <c r="F319" s="258" t="str">
        <f t="shared" si="36"/>
        <v/>
      </c>
      <c r="G319" s="259"/>
      <c r="H319" s="258" t="str">
        <f t="shared" si="37"/>
        <v/>
      </c>
    </row>
    <row r="320" spans="1:8" ht="16.8">
      <c r="A320" s="248">
        <f t="shared" si="38"/>
        <v>236</v>
      </c>
      <c r="B320" s="272" t="s">
        <v>3789</v>
      </c>
      <c r="C320" s="264" t="s">
        <v>662</v>
      </c>
      <c r="D320" s="263">
        <v>130</v>
      </c>
      <c r="E320" s="259"/>
      <c r="F320" s="258" t="str">
        <f t="shared" si="36"/>
        <v/>
      </c>
      <c r="G320" s="259"/>
      <c r="H320" s="258" t="str">
        <f t="shared" si="37"/>
        <v/>
      </c>
    </row>
    <row r="321" spans="1:8">
      <c r="A321" s="248">
        <f t="shared" si="38"/>
        <v>237</v>
      </c>
      <c r="B321" s="262" t="s">
        <v>4042</v>
      </c>
      <c r="C321" s="261" t="s">
        <v>256</v>
      </c>
      <c r="D321" s="263">
        <v>140</v>
      </c>
      <c r="E321" s="259"/>
      <c r="F321" s="258" t="str">
        <f t="shared" si="36"/>
        <v/>
      </c>
      <c r="G321" s="259"/>
      <c r="H321" s="258" t="str">
        <f t="shared" si="37"/>
        <v/>
      </c>
    </row>
    <row r="322" spans="1:8">
      <c r="A322" s="248">
        <f t="shared" si="38"/>
        <v>238</v>
      </c>
      <c r="B322" s="272" t="s">
        <v>3742</v>
      </c>
      <c r="C322" s="264" t="s">
        <v>256</v>
      </c>
      <c r="D322" s="263">
        <v>6100</v>
      </c>
      <c r="E322" s="259"/>
      <c r="F322" s="258" t="str">
        <f t="shared" si="36"/>
        <v/>
      </c>
      <c r="G322" s="259"/>
      <c r="H322" s="258" t="str">
        <f t="shared" si="37"/>
        <v/>
      </c>
    </row>
    <row r="323" spans="1:8">
      <c r="A323" s="248">
        <f t="shared" si="38"/>
        <v>239</v>
      </c>
      <c r="B323" s="265" t="s">
        <v>3788</v>
      </c>
      <c r="C323" s="264" t="s">
        <v>256</v>
      </c>
      <c r="D323" s="263">
        <v>25</v>
      </c>
      <c r="E323" s="259"/>
      <c r="F323" s="258" t="str">
        <f t="shared" si="36"/>
        <v/>
      </c>
      <c r="G323" s="259"/>
      <c r="H323" s="258" t="str">
        <f t="shared" si="37"/>
        <v/>
      </c>
    </row>
    <row r="324" spans="1:8">
      <c r="A324" s="248">
        <f t="shared" si="38"/>
        <v>240</v>
      </c>
      <c r="B324" s="265" t="s">
        <v>3787</v>
      </c>
      <c r="C324" s="264" t="s">
        <v>256</v>
      </c>
      <c r="D324" s="263">
        <v>200</v>
      </c>
      <c r="E324" s="259"/>
      <c r="F324" s="258" t="str">
        <f t="shared" si="36"/>
        <v/>
      </c>
      <c r="G324" s="259"/>
      <c r="H324" s="258" t="str">
        <f t="shared" si="37"/>
        <v/>
      </c>
    </row>
    <row r="325" spans="1:8">
      <c r="A325" s="248">
        <f t="shared" si="38"/>
        <v>241</v>
      </c>
      <c r="B325" s="265" t="s">
        <v>3786</v>
      </c>
      <c r="C325" s="264" t="s">
        <v>256</v>
      </c>
      <c r="D325" s="263">
        <v>25</v>
      </c>
      <c r="E325" s="259"/>
      <c r="F325" s="258" t="str">
        <f t="shared" si="36"/>
        <v/>
      </c>
      <c r="G325" s="259"/>
      <c r="H325" s="258" t="str">
        <f t="shared" si="37"/>
        <v/>
      </c>
    </row>
    <row r="326" spans="1:8">
      <c r="A326" s="248">
        <f t="shared" si="38"/>
        <v>242</v>
      </c>
      <c r="B326" s="265" t="s">
        <v>3785</v>
      </c>
      <c r="C326" s="264" t="s">
        <v>256</v>
      </c>
      <c r="D326" s="263">
        <v>100</v>
      </c>
      <c r="E326" s="259"/>
      <c r="F326" s="258" t="str">
        <f t="shared" si="36"/>
        <v/>
      </c>
      <c r="G326" s="259"/>
      <c r="H326" s="258" t="str">
        <f t="shared" si="37"/>
        <v/>
      </c>
    </row>
    <row r="327" spans="1:8">
      <c r="A327" s="248">
        <f t="shared" si="38"/>
        <v>243</v>
      </c>
      <c r="B327" s="265" t="s">
        <v>3784</v>
      </c>
      <c r="C327" s="264" t="s">
        <v>256</v>
      </c>
      <c r="D327" s="263">
        <v>60</v>
      </c>
      <c r="E327" s="259"/>
      <c r="F327" s="258" t="str">
        <f t="shared" si="36"/>
        <v/>
      </c>
      <c r="G327" s="259"/>
      <c r="H327" s="258" t="str">
        <f t="shared" si="37"/>
        <v/>
      </c>
    </row>
    <row r="328" spans="1:8">
      <c r="A328" s="248">
        <f t="shared" si="38"/>
        <v>244</v>
      </c>
      <c r="B328" s="272" t="s">
        <v>3783</v>
      </c>
      <c r="C328" s="264" t="s">
        <v>662</v>
      </c>
      <c r="D328" s="263">
        <v>2</v>
      </c>
      <c r="E328" s="259"/>
      <c r="F328" s="258" t="str">
        <f t="shared" si="36"/>
        <v/>
      </c>
      <c r="G328" s="259"/>
      <c r="H328" s="258" t="str">
        <f t="shared" si="37"/>
        <v/>
      </c>
    </row>
    <row r="329" spans="1:8">
      <c r="A329" s="248">
        <f t="shared" si="38"/>
        <v>245</v>
      </c>
      <c r="B329" s="272" t="s">
        <v>3782</v>
      </c>
      <c r="C329" s="264" t="s">
        <v>662</v>
      </c>
      <c r="D329" s="263">
        <v>2</v>
      </c>
      <c r="E329" s="259"/>
      <c r="F329" s="258" t="str">
        <f t="shared" si="36"/>
        <v/>
      </c>
      <c r="G329" s="259"/>
      <c r="H329" s="258" t="str">
        <f t="shared" si="37"/>
        <v/>
      </c>
    </row>
    <row r="330" spans="1:8">
      <c r="A330" s="248">
        <f t="shared" si="38"/>
        <v>246</v>
      </c>
      <c r="B330" s="272" t="s">
        <v>3781</v>
      </c>
      <c r="C330" s="264" t="s">
        <v>662</v>
      </c>
      <c r="D330" s="263">
        <v>30</v>
      </c>
      <c r="E330" s="259"/>
      <c r="F330" s="258" t="str">
        <f t="shared" si="36"/>
        <v/>
      </c>
      <c r="G330" s="259"/>
      <c r="H330" s="258" t="str">
        <f t="shared" si="37"/>
        <v/>
      </c>
    </row>
    <row r="331" spans="1:8" ht="25.2">
      <c r="A331" s="248">
        <f t="shared" si="38"/>
        <v>247</v>
      </c>
      <c r="B331" s="282" t="s">
        <v>3780</v>
      </c>
      <c r="C331" s="264" t="s">
        <v>662</v>
      </c>
      <c r="D331" s="263">
        <v>9</v>
      </c>
      <c r="E331" s="259"/>
      <c r="F331" s="258" t="str">
        <f t="shared" si="36"/>
        <v/>
      </c>
      <c r="G331" s="259"/>
      <c r="H331" s="258" t="str">
        <f t="shared" si="37"/>
        <v/>
      </c>
    </row>
    <row r="332" spans="1:8" ht="16.8">
      <c r="A332" s="248">
        <f t="shared" si="38"/>
        <v>248</v>
      </c>
      <c r="B332" s="282" t="s">
        <v>3779</v>
      </c>
      <c r="C332" s="264" t="s">
        <v>662</v>
      </c>
      <c r="D332" s="263">
        <v>1</v>
      </c>
      <c r="E332" s="259"/>
      <c r="F332" s="258" t="str">
        <f t="shared" si="36"/>
        <v/>
      </c>
      <c r="G332" s="259"/>
      <c r="H332" s="258" t="str">
        <f t="shared" si="37"/>
        <v/>
      </c>
    </row>
    <row r="333" spans="1:8" ht="16.8">
      <c r="A333" s="248">
        <f t="shared" si="38"/>
        <v>249</v>
      </c>
      <c r="B333" s="273" t="s">
        <v>3778</v>
      </c>
      <c r="C333" s="264" t="s">
        <v>662</v>
      </c>
      <c r="D333" s="263">
        <v>2</v>
      </c>
      <c r="E333" s="259"/>
      <c r="F333" s="258" t="str">
        <f t="shared" si="36"/>
        <v/>
      </c>
      <c r="G333" s="259"/>
      <c r="H333" s="258" t="str">
        <f t="shared" si="37"/>
        <v/>
      </c>
    </row>
    <row r="334" spans="1:8">
      <c r="A334" s="248">
        <f t="shared" si="38"/>
        <v>250</v>
      </c>
      <c r="B334" s="272" t="s">
        <v>3777</v>
      </c>
      <c r="C334" s="261" t="s">
        <v>662</v>
      </c>
      <c r="D334" s="263">
        <v>1</v>
      </c>
      <c r="E334" s="259"/>
      <c r="F334" s="258" t="str">
        <f t="shared" si="36"/>
        <v/>
      </c>
      <c r="G334" s="259"/>
      <c r="H334" s="258" t="str">
        <f t="shared" si="37"/>
        <v/>
      </c>
    </row>
    <row r="335" spans="1:8" ht="42">
      <c r="A335" s="248">
        <f t="shared" si="38"/>
        <v>251</v>
      </c>
      <c r="B335" s="282" t="s">
        <v>3776</v>
      </c>
      <c r="C335" s="264" t="s">
        <v>662</v>
      </c>
      <c r="D335" s="263">
        <v>2</v>
      </c>
      <c r="E335" s="259"/>
      <c r="F335" s="258" t="str">
        <f t="shared" si="36"/>
        <v/>
      </c>
      <c r="G335" s="259"/>
      <c r="H335" s="258" t="str">
        <f t="shared" si="37"/>
        <v/>
      </c>
    </row>
    <row r="336" spans="1:8" ht="42">
      <c r="A336" s="248">
        <f t="shared" si="38"/>
        <v>252</v>
      </c>
      <c r="B336" s="282" t="s">
        <v>3775</v>
      </c>
      <c r="C336" s="264" t="s">
        <v>662</v>
      </c>
      <c r="D336" s="263">
        <v>6</v>
      </c>
      <c r="E336" s="259"/>
      <c r="F336" s="258" t="str">
        <f t="shared" ref="F336:F367" si="39">IF(E336="","",PRODUCT(D336,E336))</f>
        <v/>
      </c>
      <c r="G336" s="259"/>
      <c r="H336" s="258" t="str">
        <f t="shared" ref="H336:H367" si="40">IF(G336="","",PRODUCT(D336,G336))</f>
        <v/>
      </c>
    </row>
    <row r="337" spans="1:8" ht="42">
      <c r="A337" s="248">
        <f t="shared" ref="A337:A363" si="41">(SUM(A336,1))</f>
        <v>253</v>
      </c>
      <c r="B337" s="282" t="s">
        <v>3774</v>
      </c>
      <c r="C337" s="264" t="s">
        <v>662</v>
      </c>
      <c r="D337" s="263">
        <v>1</v>
      </c>
      <c r="E337" s="259"/>
      <c r="F337" s="258" t="str">
        <f t="shared" si="39"/>
        <v/>
      </c>
      <c r="G337" s="259"/>
      <c r="H337" s="258" t="str">
        <f t="shared" si="40"/>
        <v/>
      </c>
    </row>
    <row r="338" spans="1:8">
      <c r="A338" s="248">
        <f t="shared" si="41"/>
        <v>254</v>
      </c>
      <c r="B338" s="262" t="s">
        <v>3773</v>
      </c>
      <c r="C338" s="261" t="s">
        <v>662</v>
      </c>
      <c r="D338" s="263">
        <v>4</v>
      </c>
      <c r="E338" s="259"/>
      <c r="F338" s="258" t="str">
        <f t="shared" si="39"/>
        <v/>
      </c>
      <c r="G338" s="259"/>
      <c r="H338" s="258" t="str">
        <f t="shared" si="40"/>
        <v/>
      </c>
    </row>
    <row r="339" spans="1:8">
      <c r="A339" s="248">
        <f t="shared" si="41"/>
        <v>255</v>
      </c>
      <c r="B339" s="262" t="s">
        <v>3772</v>
      </c>
      <c r="C339" s="261" t="s">
        <v>662</v>
      </c>
      <c r="D339" s="263">
        <v>6</v>
      </c>
      <c r="E339" s="259"/>
      <c r="F339" s="258" t="str">
        <f t="shared" si="39"/>
        <v/>
      </c>
      <c r="G339" s="259"/>
      <c r="H339" s="258" t="str">
        <f t="shared" si="40"/>
        <v/>
      </c>
    </row>
    <row r="340" spans="1:8" ht="16.8">
      <c r="A340" s="248">
        <f t="shared" si="41"/>
        <v>256</v>
      </c>
      <c r="B340" s="272" t="s">
        <v>3771</v>
      </c>
      <c r="C340" s="261" t="s">
        <v>662</v>
      </c>
      <c r="D340" s="263">
        <v>1</v>
      </c>
      <c r="E340" s="259"/>
      <c r="F340" s="258" t="str">
        <f t="shared" si="39"/>
        <v/>
      </c>
      <c r="G340" s="259"/>
      <c r="H340" s="258" t="str">
        <f t="shared" si="40"/>
        <v/>
      </c>
    </row>
    <row r="341" spans="1:8" ht="58.8">
      <c r="A341" s="248">
        <f t="shared" si="41"/>
        <v>257</v>
      </c>
      <c r="B341" s="282" t="s">
        <v>3770</v>
      </c>
      <c r="C341" s="264" t="s">
        <v>662</v>
      </c>
      <c r="D341" s="263">
        <v>2</v>
      </c>
      <c r="E341" s="259"/>
      <c r="F341" s="258" t="str">
        <f t="shared" si="39"/>
        <v/>
      </c>
      <c r="G341" s="259"/>
      <c r="H341" s="258" t="str">
        <f t="shared" si="40"/>
        <v/>
      </c>
    </row>
    <row r="342" spans="1:8" ht="16.8">
      <c r="A342" s="248">
        <f t="shared" si="41"/>
        <v>258</v>
      </c>
      <c r="B342" s="282" t="s">
        <v>3769</v>
      </c>
      <c r="C342" s="264" t="s">
        <v>662</v>
      </c>
      <c r="D342" s="263">
        <v>9</v>
      </c>
      <c r="E342" s="259"/>
      <c r="F342" s="258" t="str">
        <f t="shared" si="39"/>
        <v/>
      </c>
      <c r="G342" s="259"/>
      <c r="H342" s="258" t="str">
        <f t="shared" si="40"/>
        <v/>
      </c>
    </row>
    <row r="343" spans="1:8">
      <c r="A343" s="248">
        <f t="shared" si="41"/>
        <v>259</v>
      </c>
      <c r="B343" s="272" t="s">
        <v>3768</v>
      </c>
      <c r="C343" s="264" t="s">
        <v>662</v>
      </c>
      <c r="D343" s="263">
        <v>67</v>
      </c>
      <c r="E343" s="259"/>
      <c r="F343" s="258" t="str">
        <f t="shared" si="39"/>
        <v/>
      </c>
      <c r="G343" s="259"/>
      <c r="H343" s="258" t="str">
        <f t="shared" si="40"/>
        <v/>
      </c>
    </row>
    <row r="344" spans="1:8">
      <c r="A344" s="248">
        <f t="shared" si="41"/>
        <v>260</v>
      </c>
      <c r="B344" s="265" t="s">
        <v>3767</v>
      </c>
      <c r="C344" s="264" t="s">
        <v>662</v>
      </c>
      <c r="D344" s="263">
        <v>1</v>
      </c>
      <c r="E344" s="259"/>
      <c r="F344" s="258" t="str">
        <f t="shared" si="39"/>
        <v/>
      </c>
      <c r="G344" s="259"/>
      <c r="H344" s="258" t="str">
        <f t="shared" si="40"/>
        <v/>
      </c>
    </row>
    <row r="345" spans="1:8">
      <c r="A345" s="248">
        <f t="shared" si="41"/>
        <v>261</v>
      </c>
      <c r="B345" s="265" t="s">
        <v>3740</v>
      </c>
      <c r="C345" s="264" t="s">
        <v>256</v>
      </c>
      <c r="D345" s="263">
        <v>70</v>
      </c>
      <c r="E345" s="259"/>
      <c r="F345" s="258" t="str">
        <f t="shared" si="39"/>
        <v/>
      </c>
      <c r="G345" s="259"/>
      <c r="H345" s="258" t="str">
        <f t="shared" si="40"/>
        <v/>
      </c>
    </row>
    <row r="346" spans="1:8">
      <c r="A346" s="248">
        <f t="shared" si="41"/>
        <v>262</v>
      </c>
      <c r="B346" s="265" t="s">
        <v>3731</v>
      </c>
      <c r="C346" s="264" t="s">
        <v>256</v>
      </c>
      <c r="D346" s="263">
        <v>50</v>
      </c>
      <c r="E346" s="259"/>
      <c r="F346" s="258" t="str">
        <f t="shared" si="39"/>
        <v/>
      </c>
      <c r="G346" s="259"/>
      <c r="H346" s="258" t="str">
        <f t="shared" si="40"/>
        <v/>
      </c>
    </row>
    <row r="347" spans="1:8">
      <c r="A347" s="248">
        <f t="shared" si="41"/>
        <v>263</v>
      </c>
      <c r="B347" s="272" t="s">
        <v>3766</v>
      </c>
      <c r="C347" s="264" t="s">
        <v>662</v>
      </c>
      <c r="D347" s="263">
        <v>67</v>
      </c>
      <c r="E347" s="259"/>
      <c r="F347" s="258" t="str">
        <f t="shared" si="39"/>
        <v/>
      </c>
      <c r="G347" s="259"/>
      <c r="H347" s="258" t="str">
        <f t="shared" si="40"/>
        <v/>
      </c>
    </row>
    <row r="348" spans="1:8">
      <c r="A348" s="248">
        <f t="shared" si="41"/>
        <v>264</v>
      </c>
      <c r="B348" s="272" t="s">
        <v>3729</v>
      </c>
      <c r="C348" s="264" t="s">
        <v>662</v>
      </c>
      <c r="D348" s="263">
        <v>90</v>
      </c>
      <c r="E348" s="259"/>
      <c r="F348" s="258" t="str">
        <f t="shared" si="39"/>
        <v/>
      </c>
      <c r="G348" s="259"/>
      <c r="H348" s="258" t="str">
        <f t="shared" si="40"/>
        <v/>
      </c>
    </row>
    <row r="349" spans="1:8">
      <c r="A349" s="248">
        <f t="shared" si="41"/>
        <v>265</v>
      </c>
      <c r="B349" s="272" t="s">
        <v>3728</v>
      </c>
      <c r="C349" s="264" t="s">
        <v>662</v>
      </c>
      <c r="D349" s="263">
        <v>60</v>
      </c>
      <c r="E349" s="259"/>
      <c r="F349" s="258" t="str">
        <f t="shared" si="39"/>
        <v/>
      </c>
      <c r="G349" s="259"/>
      <c r="H349" s="258" t="str">
        <f t="shared" si="40"/>
        <v/>
      </c>
    </row>
    <row r="350" spans="1:8">
      <c r="A350" s="248">
        <f t="shared" si="41"/>
        <v>266</v>
      </c>
      <c r="B350" s="272" t="s">
        <v>3765</v>
      </c>
      <c r="C350" s="264" t="s">
        <v>662</v>
      </c>
      <c r="D350" s="263">
        <v>2</v>
      </c>
      <c r="E350" s="259"/>
      <c r="F350" s="258" t="str">
        <f t="shared" si="39"/>
        <v/>
      </c>
      <c r="G350" s="259"/>
      <c r="H350" s="258" t="str">
        <f t="shared" si="40"/>
        <v/>
      </c>
    </row>
    <row r="351" spans="1:8">
      <c r="A351" s="248">
        <f t="shared" si="41"/>
        <v>267</v>
      </c>
      <c r="B351" s="265" t="s">
        <v>3733</v>
      </c>
      <c r="C351" s="264" t="s">
        <v>256</v>
      </c>
      <c r="D351" s="263">
        <v>350</v>
      </c>
      <c r="E351" s="259"/>
      <c r="F351" s="258" t="str">
        <f t="shared" si="39"/>
        <v/>
      </c>
      <c r="G351" s="259"/>
      <c r="H351" s="258" t="str">
        <f t="shared" si="40"/>
        <v/>
      </c>
    </row>
    <row r="352" spans="1:8">
      <c r="A352" s="248">
        <f t="shared" si="41"/>
        <v>268</v>
      </c>
      <c r="B352" s="265" t="s">
        <v>3732</v>
      </c>
      <c r="C352" s="264" t="s">
        <v>256</v>
      </c>
      <c r="D352" s="263">
        <v>350</v>
      </c>
      <c r="E352" s="259"/>
      <c r="F352" s="258" t="str">
        <f t="shared" si="39"/>
        <v/>
      </c>
      <c r="G352" s="259"/>
      <c r="H352" s="258" t="str">
        <f t="shared" si="40"/>
        <v/>
      </c>
    </row>
    <row r="353" spans="1:8">
      <c r="A353" s="248">
        <f t="shared" si="41"/>
        <v>269</v>
      </c>
      <c r="B353" s="265" t="s">
        <v>3741</v>
      </c>
      <c r="C353" s="264" t="s">
        <v>256</v>
      </c>
      <c r="D353" s="263">
        <v>230</v>
      </c>
      <c r="E353" s="259"/>
      <c r="F353" s="258" t="str">
        <f t="shared" si="39"/>
        <v/>
      </c>
      <c r="G353" s="259"/>
      <c r="H353" s="258" t="str">
        <f t="shared" si="40"/>
        <v/>
      </c>
    </row>
    <row r="354" spans="1:8">
      <c r="A354" s="248">
        <f t="shared" si="41"/>
        <v>270</v>
      </c>
      <c r="B354" s="265" t="s">
        <v>3764</v>
      </c>
      <c r="C354" s="264" t="s">
        <v>256</v>
      </c>
      <c r="D354" s="263">
        <v>180</v>
      </c>
      <c r="E354" s="259"/>
      <c r="F354" s="258" t="str">
        <f t="shared" si="39"/>
        <v/>
      </c>
      <c r="G354" s="259"/>
      <c r="H354" s="258" t="str">
        <f t="shared" si="40"/>
        <v/>
      </c>
    </row>
    <row r="355" spans="1:8">
      <c r="A355" s="248">
        <f t="shared" si="41"/>
        <v>271</v>
      </c>
      <c r="B355" s="265" t="s">
        <v>4041</v>
      </c>
      <c r="C355" s="264" t="s">
        <v>256</v>
      </c>
      <c r="D355" s="263">
        <v>50</v>
      </c>
      <c r="E355" s="259"/>
      <c r="F355" s="258" t="str">
        <f t="shared" si="39"/>
        <v/>
      </c>
      <c r="G355" s="259"/>
      <c r="H355" s="258" t="str">
        <f t="shared" si="40"/>
        <v/>
      </c>
    </row>
    <row r="356" spans="1:8">
      <c r="A356" s="248">
        <f t="shared" si="41"/>
        <v>272</v>
      </c>
      <c r="B356" s="265" t="s">
        <v>3763</v>
      </c>
      <c r="C356" s="264" t="s">
        <v>256</v>
      </c>
      <c r="D356" s="263">
        <v>55</v>
      </c>
      <c r="E356" s="259"/>
      <c r="F356" s="258" t="str">
        <f t="shared" si="39"/>
        <v/>
      </c>
      <c r="G356" s="259"/>
      <c r="H356" s="258" t="str">
        <f t="shared" si="40"/>
        <v/>
      </c>
    </row>
    <row r="357" spans="1:8">
      <c r="A357" s="248">
        <f t="shared" si="41"/>
        <v>273</v>
      </c>
      <c r="B357" s="265" t="s">
        <v>3762</v>
      </c>
      <c r="C357" s="264" t="s">
        <v>662</v>
      </c>
      <c r="D357" s="263">
        <v>1</v>
      </c>
      <c r="E357" s="259"/>
      <c r="F357" s="258" t="str">
        <f t="shared" si="39"/>
        <v/>
      </c>
      <c r="G357" s="259"/>
      <c r="H357" s="258" t="str">
        <f t="shared" si="40"/>
        <v/>
      </c>
    </row>
    <row r="358" spans="1:8">
      <c r="A358" s="248">
        <f t="shared" si="41"/>
        <v>274</v>
      </c>
      <c r="B358" s="266" t="s">
        <v>3761</v>
      </c>
      <c r="C358" s="261" t="s">
        <v>2841</v>
      </c>
      <c r="D358" s="263">
        <v>40</v>
      </c>
      <c r="E358" s="259"/>
      <c r="F358" s="258" t="str">
        <f t="shared" si="39"/>
        <v/>
      </c>
      <c r="G358" s="259"/>
      <c r="H358" s="258" t="str">
        <f t="shared" si="40"/>
        <v/>
      </c>
    </row>
    <row r="359" spans="1:8">
      <c r="A359" s="248">
        <f t="shared" si="41"/>
        <v>275</v>
      </c>
      <c r="B359" s="265" t="s">
        <v>3760</v>
      </c>
      <c r="C359" s="264" t="s">
        <v>1472</v>
      </c>
      <c r="D359" s="263">
        <v>140</v>
      </c>
      <c r="E359" s="259"/>
      <c r="F359" s="258" t="str">
        <f t="shared" si="39"/>
        <v/>
      </c>
      <c r="G359" s="259"/>
      <c r="H359" s="258" t="str">
        <f t="shared" si="40"/>
        <v/>
      </c>
    </row>
    <row r="360" spans="1:8">
      <c r="A360" s="244">
        <f t="shared" si="41"/>
        <v>276</v>
      </c>
      <c r="B360" s="241"/>
      <c r="C360" s="243"/>
      <c r="D360" s="243"/>
      <c r="E360" s="243"/>
      <c r="F360" s="242">
        <f>SUM(F304:F359)</f>
        <v>0</v>
      </c>
      <c r="G360" s="241"/>
      <c r="H360" s="242">
        <f>SUM(H304:H359)</f>
        <v>0</v>
      </c>
    </row>
    <row r="361" spans="1:8">
      <c r="A361" s="239">
        <f t="shared" si="41"/>
        <v>277</v>
      </c>
      <c r="B361" s="238" t="s">
        <v>3691</v>
      </c>
      <c r="C361" s="235"/>
      <c r="D361" s="237">
        <v>3</v>
      </c>
      <c r="E361" s="235" t="s">
        <v>788</v>
      </c>
      <c r="F361" s="257">
        <f>ROUND(F360*D361*0.01,1)</f>
        <v>0</v>
      </c>
      <c r="G361" s="235"/>
      <c r="H361" s="234"/>
    </row>
    <row r="362" spans="1:8">
      <c r="A362" s="239">
        <f t="shared" si="41"/>
        <v>278</v>
      </c>
      <c r="B362" s="238" t="s">
        <v>3759</v>
      </c>
      <c r="C362" s="235"/>
      <c r="D362" s="237">
        <v>6</v>
      </c>
      <c r="E362" s="235" t="s">
        <v>788</v>
      </c>
      <c r="F362" s="236"/>
      <c r="G362" s="235"/>
      <c r="H362" s="257">
        <f>ROUND(H360*D362*0.01,1)</f>
        <v>0</v>
      </c>
    </row>
    <row r="363" spans="1:8">
      <c r="A363" s="233">
        <f t="shared" si="41"/>
        <v>279</v>
      </c>
      <c r="B363" s="232" t="s">
        <v>3683</v>
      </c>
      <c r="C363" s="231"/>
      <c r="D363" s="231"/>
      <c r="E363" s="231"/>
      <c r="F363" s="255">
        <f>SUM(F360:F362)</f>
        <v>0</v>
      </c>
      <c r="G363" s="256"/>
      <c r="H363" s="255">
        <f>SUM(H360:H362)</f>
        <v>0</v>
      </c>
    </row>
    <row r="364" spans="1:8">
      <c r="A364" s="223"/>
      <c r="B364" s="270"/>
      <c r="C364" s="235"/>
      <c r="D364" s="235"/>
      <c r="E364" s="235"/>
      <c r="F364" s="269"/>
      <c r="G364" s="235"/>
      <c r="H364" s="269"/>
    </row>
    <row r="365" spans="1:8">
      <c r="A365" s="223"/>
      <c r="B365" s="270"/>
      <c r="C365" s="235"/>
      <c r="D365" s="235"/>
      <c r="E365" s="235"/>
      <c r="F365" s="269"/>
      <c r="G365" s="235"/>
      <c r="H365" s="269"/>
    </row>
    <row r="366" spans="1:8">
      <c r="B366" s="270"/>
      <c r="C366" s="235"/>
      <c r="D366" s="235"/>
      <c r="E366" s="235"/>
      <c r="F366" s="269"/>
      <c r="G366" s="235"/>
      <c r="H366" s="269"/>
    </row>
    <row r="367" spans="1:8">
      <c r="B367" s="275" t="s">
        <v>3758</v>
      </c>
      <c r="C367" s="253"/>
      <c r="D367" s="253"/>
      <c r="E367" s="338" t="s">
        <v>3688</v>
      </c>
      <c r="F367" s="338"/>
      <c r="G367" s="338" t="s">
        <v>3687</v>
      </c>
      <c r="H367" s="338"/>
    </row>
    <row r="368" spans="1:8">
      <c r="A368" s="252" t="s">
        <v>3686</v>
      </c>
      <c r="B368" s="267" t="s">
        <v>3685</v>
      </c>
      <c r="C368" s="250" t="s">
        <v>3700</v>
      </c>
      <c r="D368" s="249" t="s">
        <v>3699</v>
      </c>
      <c r="E368" s="250" t="s">
        <v>3698</v>
      </c>
      <c r="F368" s="249" t="s">
        <v>3684</v>
      </c>
      <c r="G368" s="250" t="s">
        <v>3698</v>
      </c>
      <c r="H368" s="249" t="s">
        <v>3684</v>
      </c>
    </row>
    <row r="369" spans="1:8" ht="42">
      <c r="A369" s="248">
        <f>(SUM(A363,1))</f>
        <v>280</v>
      </c>
      <c r="B369" s="281" t="s">
        <v>3757</v>
      </c>
      <c r="C369" s="280" t="s">
        <v>662</v>
      </c>
      <c r="D369" s="263">
        <v>22</v>
      </c>
      <c r="E369" s="259"/>
      <c r="F369" s="258" t="str">
        <f t="shared" ref="F369:F393" si="42">IF(E369="","",PRODUCT(D369,E369))</f>
        <v/>
      </c>
      <c r="G369" s="259"/>
      <c r="H369" s="258" t="str">
        <f t="shared" ref="H369:H393" si="43">IF(G369="","",PRODUCT(D369,G369))</f>
        <v/>
      </c>
    </row>
    <row r="370" spans="1:8" ht="92.4">
      <c r="A370" s="248">
        <f t="shared" ref="A370:A397" si="44">(SUM(A369,1))</f>
        <v>281</v>
      </c>
      <c r="B370" s="281" t="s">
        <v>3756</v>
      </c>
      <c r="C370" s="261" t="s">
        <v>662</v>
      </c>
      <c r="D370" s="263">
        <v>1</v>
      </c>
      <c r="E370" s="259"/>
      <c r="F370" s="258" t="str">
        <f t="shared" si="42"/>
        <v/>
      </c>
      <c r="G370" s="259"/>
      <c r="H370" s="258" t="str">
        <f t="shared" si="43"/>
        <v/>
      </c>
    </row>
    <row r="371" spans="1:8" ht="33.6">
      <c r="A371" s="248">
        <f t="shared" si="44"/>
        <v>282</v>
      </c>
      <c r="B371" s="281" t="s">
        <v>3755</v>
      </c>
      <c r="C371" s="264" t="s">
        <v>662</v>
      </c>
      <c r="D371" s="263">
        <v>12</v>
      </c>
      <c r="E371" s="259"/>
      <c r="F371" s="258" t="str">
        <f t="shared" si="42"/>
        <v/>
      </c>
      <c r="G371" s="259"/>
      <c r="H371" s="258" t="str">
        <f t="shared" si="43"/>
        <v/>
      </c>
    </row>
    <row r="372" spans="1:8">
      <c r="A372" s="248">
        <f t="shared" si="44"/>
        <v>283</v>
      </c>
      <c r="B372" s="272" t="s">
        <v>3754</v>
      </c>
      <c r="C372" s="264" t="s">
        <v>662</v>
      </c>
      <c r="D372" s="263">
        <v>12</v>
      </c>
      <c r="E372" s="259"/>
      <c r="F372" s="258" t="str">
        <f t="shared" si="42"/>
        <v/>
      </c>
      <c r="G372" s="259"/>
      <c r="H372" s="258" t="str">
        <f t="shared" si="43"/>
        <v/>
      </c>
    </row>
    <row r="373" spans="1:8">
      <c r="A373" s="248">
        <f t="shared" si="44"/>
        <v>284</v>
      </c>
      <c r="B373" s="265" t="s">
        <v>3753</v>
      </c>
      <c r="C373" s="264" t="s">
        <v>662</v>
      </c>
      <c r="D373" s="263">
        <v>10</v>
      </c>
      <c r="E373" s="259"/>
      <c r="F373" s="258" t="str">
        <f t="shared" si="42"/>
        <v/>
      </c>
      <c r="G373" s="259"/>
      <c r="H373" s="258" t="str">
        <f t="shared" si="43"/>
        <v/>
      </c>
    </row>
    <row r="374" spans="1:8">
      <c r="A374" s="248">
        <f t="shared" si="44"/>
        <v>285</v>
      </c>
      <c r="B374" s="265" t="s">
        <v>3752</v>
      </c>
      <c r="C374" s="264" t="s">
        <v>662</v>
      </c>
      <c r="D374" s="263">
        <v>4</v>
      </c>
      <c r="E374" s="259"/>
      <c r="F374" s="258" t="str">
        <f t="shared" si="42"/>
        <v/>
      </c>
      <c r="G374" s="259"/>
      <c r="H374" s="258" t="str">
        <f t="shared" si="43"/>
        <v/>
      </c>
    </row>
    <row r="375" spans="1:8">
      <c r="A375" s="248">
        <f t="shared" si="44"/>
        <v>286</v>
      </c>
      <c r="B375" s="265" t="s">
        <v>3751</v>
      </c>
      <c r="C375" s="264" t="s">
        <v>662</v>
      </c>
      <c r="D375" s="263">
        <v>4</v>
      </c>
      <c r="E375" s="259"/>
      <c r="F375" s="258" t="str">
        <f t="shared" si="42"/>
        <v/>
      </c>
      <c r="G375" s="259"/>
      <c r="H375" s="258" t="str">
        <f t="shared" si="43"/>
        <v/>
      </c>
    </row>
    <row r="376" spans="1:8">
      <c r="A376" s="248">
        <f t="shared" si="44"/>
        <v>287</v>
      </c>
      <c r="B376" s="265" t="s">
        <v>3750</v>
      </c>
      <c r="C376" s="264" t="s">
        <v>662</v>
      </c>
      <c r="D376" s="263">
        <v>22</v>
      </c>
      <c r="E376" s="259"/>
      <c r="F376" s="258" t="str">
        <f t="shared" si="42"/>
        <v/>
      </c>
      <c r="G376" s="259"/>
      <c r="H376" s="258" t="str">
        <f t="shared" si="43"/>
        <v/>
      </c>
    </row>
    <row r="377" spans="1:8">
      <c r="A377" s="248">
        <f t="shared" si="44"/>
        <v>288</v>
      </c>
      <c r="B377" s="265" t="s">
        <v>3749</v>
      </c>
      <c r="C377" s="264" t="s">
        <v>662</v>
      </c>
      <c r="D377" s="263">
        <v>2</v>
      </c>
      <c r="E377" s="259"/>
      <c r="F377" s="258" t="str">
        <f t="shared" si="42"/>
        <v/>
      </c>
      <c r="G377" s="259"/>
      <c r="H377" s="258" t="str">
        <f t="shared" si="43"/>
        <v/>
      </c>
    </row>
    <row r="378" spans="1:8">
      <c r="A378" s="248">
        <f t="shared" si="44"/>
        <v>289</v>
      </c>
      <c r="B378" s="265" t="s">
        <v>3748</v>
      </c>
      <c r="C378" s="264" t="s">
        <v>662</v>
      </c>
      <c r="D378" s="263">
        <v>4</v>
      </c>
      <c r="E378" s="259"/>
      <c r="F378" s="258" t="str">
        <f t="shared" si="42"/>
        <v/>
      </c>
      <c r="G378" s="259"/>
      <c r="H378" s="258" t="str">
        <f t="shared" si="43"/>
        <v/>
      </c>
    </row>
    <row r="379" spans="1:8">
      <c r="A379" s="248">
        <f t="shared" si="44"/>
        <v>290</v>
      </c>
      <c r="B379" s="265" t="s">
        <v>3747</v>
      </c>
      <c r="C379" s="264" t="s">
        <v>662</v>
      </c>
      <c r="D379" s="263">
        <v>1</v>
      </c>
      <c r="E379" s="259"/>
      <c r="F379" s="258" t="str">
        <f t="shared" si="42"/>
        <v/>
      </c>
      <c r="G379" s="259"/>
      <c r="H379" s="258" t="str">
        <f t="shared" si="43"/>
        <v/>
      </c>
    </row>
    <row r="380" spans="1:8">
      <c r="A380" s="248">
        <f t="shared" si="44"/>
        <v>291</v>
      </c>
      <c r="B380" s="265" t="s">
        <v>3746</v>
      </c>
      <c r="C380" s="264" t="s">
        <v>662</v>
      </c>
      <c r="D380" s="263">
        <v>1</v>
      </c>
      <c r="E380" s="259"/>
      <c r="F380" s="258" t="str">
        <f t="shared" si="42"/>
        <v/>
      </c>
      <c r="G380" s="259"/>
      <c r="H380" s="258" t="str">
        <f t="shared" si="43"/>
        <v/>
      </c>
    </row>
    <row r="381" spans="1:8">
      <c r="A381" s="248">
        <f t="shared" si="44"/>
        <v>292</v>
      </c>
      <c r="B381" s="265" t="s">
        <v>3745</v>
      </c>
      <c r="C381" s="264" t="s">
        <v>662</v>
      </c>
      <c r="D381" s="263">
        <v>4</v>
      </c>
      <c r="E381" s="259"/>
      <c r="F381" s="258" t="str">
        <f t="shared" si="42"/>
        <v/>
      </c>
      <c r="G381" s="259"/>
      <c r="H381" s="258" t="str">
        <f t="shared" si="43"/>
        <v/>
      </c>
    </row>
    <row r="382" spans="1:8" ht="33.6">
      <c r="A382" s="248">
        <f t="shared" si="44"/>
        <v>293</v>
      </c>
      <c r="B382" s="274" t="s">
        <v>3744</v>
      </c>
      <c r="C382" s="264" t="s">
        <v>3692</v>
      </c>
      <c r="D382" s="263">
        <v>1</v>
      </c>
      <c r="E382" s="259"/>
      <c r="F382" s="258" t="str">
        <f t="shared" si="42"/>
        <v/>
      </c>
      <c r="G382" s="259"/>
      <c r="H382" s="258" t="str">
        <f t="shared" si="43"/>
        <v/>
      </c>
    </row>
    <row r="383" spans="1:8" ht="16.8">
      <c r="A383" s="248">
        <f t="shared" si="44"/>
        <v>294</v>
      </c>
      <c r="B383" s="274" t="s">
        <v>3743</v>
      </c>
      <c r="C383" s="264" t="s">
        <v>3692</v>
      </c>
      <c r="D383" s="263">
        <v>1</v>
      </c>
      <c r="E383" s="259"/>
      <c r="F383" s="258" t="str">
        <f t="shared" si="42"/>
        <v/>
      </c>
      <c r="G383" s="259"/>
      <c r="H383" s="258" t="str">
        <f t="shared" si="43"/>
        <v/>
      </c>
    </row>
    <row r="384" spans="1:8">
      <c r="A384" s="248">
        <f t="shared" si="44"/>
        <v>295</v>
      </c>
      <c r="B384" s="272" t="s">
        <v>3742</v>
      </c>
      <c r="C384" s="264" t="s">
        <v>256</v>
      </c>
      <c r="D384" s="263">
        <v>2400</v>
      </c>
      <c r="E384" s="259"/>
      <c r="F384" s="258" t="str">
        <f t="shared" si="42"/>
        <v/>
      </c>
      <c r="G384" s="259"/>
      <c r="H384" s="258" t="str">
        <f t="shared" si="43"/>
        <v/>
      </c>
    </row>
    <row r="385" spans="1:8">
      <c r="A385" s="248">
        <f t="shared" si="44"/>
        <v>296</v>
      </c>
      <c r="B385" s="272" t="s">
        <v>3730</v>
      </c>
      <c r="C385" s="264" t="s">
        <v>662</v>
      </c>
      <c r="D385" s="263">
        <v>130</v>
      </c>
      <c r="E385" s="259"/>
      <c r="F385" s="258" t="str">
        <f t="shared" si="42"/>
        <v/>
      </c>
      <c r="G385" s="259"/>
      <c r="H385" s="258" t="str">
        <f t="shared" si="43"/>
        <v/>
      </c>
    </row>
    <row r="386" spans="1:8">
      <c r="A386" s="248">
        <f t="shared" si="44"/>
        <v>297</v>
      </c>
      <c r="B386" s="272" t="s">
        <v>3729</v>
      </c>
      <c r="C386" s="264" t="s">
        <v>662</v>
      </c>
      <c r="D386" s="263">
        <v>120</v>
      </c>
      <c r="E386" s="259"/>
      <c r="F386" s="258" t="str">
        <f t="shared" si="42"/>
        <v/>
      </c>
      <c r="G386" s="259"/>
      <c r="H386" s="258" t="str">
        <f t="shared" si="43"/>
        <v/>
      </c>
    </row>
    <row r="387" spans="1:8">
      <c r="A387" s="248">
        <f t="shared" si="44"/>
        <v>298</v>
      </c>
      <c r="B387" s="272" t="s">
        <v>3728</v>
      </c>
      <c r="C387" s="264" t="s">
        <v>662</v>
      </c>
      <c r="D387" s="263">
        <v>60</v>
      </c>
      <c r="E387" s="259"/>
      <c r="F387" s="258" t="str">
        <f t="shared" si="42"/>
        <v/>
      </c>
      <c r="G387" s="259"/>
      <c r="H387" s="258" t="str">
        <f t="shared" si="43"/>
        <v/>
      </c>
    </row>
    <row r="388" spans="1:8">
      <c r="A388" s="248">
        <f t="shared" si="44"/>
        <v>299</v>
      </c>
      <c r="B388" s="265" t="s">
        <v>3733</v>
      </c>
      <c r="C388" s="264" t="s">
        <v>256</v>
      </c>
      <c r="D388" s="263">
        <v>600</v>
      </c>
      <c r="E388" s="259"/>
      <c r="F388" s="258" t="str">
        <f t="shared" si="42"/>
        <v/>
      </c>
      <c r="G388" s="259"/>
      <c r="H388" s="258" t="str">
        <f t="shared" si="43"/>
        <v/>
      </c>
    </row>
    <row r="389" spans="1:8">
      <c r="A389" s="248">
        <f t="shared" si="44"/>
        <v>300</v>
      </c>
      <c r="B389" s="265" t="s">
        <v>3732</v>
      </c>
      <c r="C389" s="264" t="s">
        <v>256</v>
      </c>
      <c r="D389" s="263">
        <v>350</v>
      </c>
      <c r="E389" s="259"/>
      <c r="F389" s="258" t="str">
        <f t="shared" si="42"/>
        <v/>
      </c>
      <c r="G389" s="259"/>
      <c r="H389" s="258" t="str">
        <f t="shared" si="43"/>
        <v/>
      </c>
    </row>
    <row r="390" spans="1:8">
      <c r="A390" s="248">
        <f t="shared" si="44"/>
        <v>301</v>
      </c>
      <c r="B390" s="265" t="s">
        <v>3741</v>
      </c>
      <c r="C390" s="264" t="s">
        <v>256</v>
      </c>
      <c r="D390" s="263">
        <v>60</v>
      </c>
      <c r="E390" s="259"/>
      <c r="F390" s="258" t="str">
        <f t="shared" si="42"/>
        <v/>
      </c>
      <c r="G390" s="259"/>
      <c r="H390" s="258" t="str">
        <f t="shared" si="43"/>
        <v/>
      </c>
    </row>
    <row r="391" spans="1:8">
      <c r="A391" s="248">
        <f t="shared" si="44"/>
        <v>302</v>
      </c>
      <c r="B391" s="265" t="s">
        <v>3740</v>
      </c>
      <c r="C391" s="264" t="s">
        <v>256</v>
      </c>
      <c r="D391" s="263">
        <v>70</v>
      </c>
      <c r="E391" s="259"/>
      <c r="F391" s="258" t="str">
        <f t="shared" si="42"/>
        <v/>
      </c>
      <c r="G391" s="259"/>
      <c r="H391" s="258" t="str">
        <f t="shared" si="43"/>
        <v/>
      </c>
    </row>
    <row r="392" spans="1:8">
      <c r="A392" s="248">
        <f t="shared" si="44"/>
        <v>303</v>
      </c>
      <c r="B392" s="265" t="s">
        <v>3731</v>
      </c>
      <c r="C392" s="264" t="s">
        <v>256</v>
      </c>
      <c r="D392" s="263">
        <v>50</v>
      </c>
      <c r="E392" s="259"/>
      <c r="F392" s="258" t="str">
        <f t="shared" si="42"/>
        <v/>
      </c>
      <c r="G392" s="259"/>
      <c r="H392" s="258" t="str">
        <f t="shared" si="43"/>
        <v/>
      </c>
    </row>
    <row r="393" spans="1:8">
      <c r="A393" s="248">
        <f t="shared" si="44"/>
        <v>304</v>
      </c>
      <c r="B393" s="277" t="s">
        <v>3724</v>
      </c>
      <c r="C393" s="276" t="s">
        <v>1472</v>
      </c>
      <c r="D393" s="263">
        <v>60</v>
      </c>
      <c r="E393" s="259"/>
      <c r="F393" s="258" t="str">
        <f t="shared" si="42"/>
        <v/>
      </c>
      <c r="G393" s="259"/>
      <c r="H393" s="258" t="str">
        <f t="shared" si="43"/>
        <v/>
      </c>
    </row>
    <row r="394" spans="1:8">
      <c r="A394" s="244">
        <f t="shared" si="44"/>
        <v>305</v>
      </c>
      <c r="B394" s="241"/>
      <c r="C394" s="243"/>
      <c r="D394" s="243"/>
      <c r="E394" s="243"/>
      <c r="F394" s="242">
        <f>SUM(F369:F393)</f>
        <v>0</v>
      </c>
      <c r="G394" s="241"/>
      <c r="H394" s="242">
        <f>SUM(H369:H393)</f>
        <v>0</v>
      </c>
    </row>
    <row r="395" spans="1:8">
      <c r="A395" s="239">
        <f t="shared" si="44"/>
        <v>306</v>
      </c>
      <c r="B395" s="238" t="s">
        <v>3691</v>
      </c>
      <c r="C395" s="235"/>
      <c r="D395" s="237">
        <v>3</v>
      </c>
      <c r="E395" s="235" t="s">
        <v>788</v>
      </c>
      <c r="F395" s="257">
        <f>ROUND(F394*D395*0.01,1)</f>
        <v>0</v>
      </c>
      <c r="G395" s="235"/>
      <c r="H395" s="234"/>
    </row>
    <row r="396" spans="1:8">
      <c r="A396" s="239">
        <f t="shared" si="44"/>
        <v>307</v>
      </c>
      <c r="B396" s="238" t="s">
        <v>3690</v>
      </c>
      <c r="C396" s="235"/>
      <c r="D396" s="237">
        <v>6</v>
      </c>
      <c r="E396" s="235" t="s">
        <v>788</v>
      </c>
      <c r="F396" s="236"/>
      <c r="G396" s="235"/>
      <c r="H396" s="257">
        <f>ROUND(H394*D396*0.01,1)</f>
        <v>0</v>
      </c>
    </row>
    <row r="397" spans="1:8">
      <c r="A397" s="233">
        <f t="shared" si="44"/>
        <v>308</v>
      </c>
      <c r="B397" s="232" t="s">
        <v>3683</v>
      </c>
      <c r="C397" s="231"/>
      <c r="D397" s="231"/>
      <c r="E397" s="231"/>
      <c r="F397" s="255">
        <f>SUM(F394:F396)</f>
        <v>0</v>
      </c>
      <c r="G397" s="256"/>
      <c r="H397" s="255">
        <f>SUM(H394:H396)</f>
        <v>0</v>
      </c>
    </row>
    <row r="398" spans="1:8">
      <c r="A398" s="223"/>
      <c r="B398" s="270"/>
      <c r="C398" s="235"/>
      <c r="D398" s="235"/>
      <c r="E398" s="235"/>
      <c r="F398" s="269"/>
      <c r="G398" s="235"/>
      <c r="H398" s="269"/>
    </row>
    <row r="399" spans="1:8">
      <c r="A399" s="223"/>
      <c r="B399" s="270"/>
      <c r="C399" s="235"/>
      <c r="D399" s="235"/>
      <c r="E399" s="235"/>
      <c r="F399" s="269"/>
      <c r="G399" s="235"/>
      <c r="H399" s="269"/>
    </row>
    <row r="400" spans="1:8">
      <c r="A400" s="223"/>
      <c r="B400" s="270"/>
      <c r="C400" s="235"/>
      <c r="D400" s="235"/>
      <c r="E400" s="235"/>
      <c r="F400" s="269"/>
      <c r="G400" s="235"/>
      <c r="H400" s="269"/>
    </row>
    <row r="401" spans="1:8">
      <c r="B401" s="275" t="s">
        <v>3739</v>
      </c>
      <c r="C401" s="253"/>
      <c r="D401" s="253"/>
      <c r="E401" s="338" t="s">
        <v>3688</v>
      </c>
      <c r="F401" s="338"/>
      <c r="G401" s="338" t="s">
        <v>3687</v>
      </c>
      <c r="H401" s="338"/>
    </row>
    <row r="402" spans="1:8">
      <c r="A402" s="252" t="s">
        <v>3686</v>
      </c>
      <c r="B402" s="267" t="s">
        <v>3685</v>
      </c>
      <c r="C402" s="250" t="s">
        <v>3700</v>
      </c>
      <c r="D402" s="249" t="s">
        <v>3699</v>
      </c>
      <c r="E402" s="250" t="s">
        <v>3698</v>
      </c>
      <c r="F402" s="249" t="s">
        <v>3684</v>
      </c>
      <c r="G402" s="250" t="s">
        <v>3698</v>
      </c>
      <c r="H402" s="249" t="s">
        <v>3684</v>
      </c>
    </row>
    <row r="403" spans="1:8">
      <c r="A403" s="248">
        <f>(SUM(A397,1))</f>
        <v>309</v>
      </c>
      <c r="B403" s="272" t="s">
        <v>3738</v>
      </c>
      <c r="C403" s="280" t="s">
        <v>662</v>
      </c>
      <c r="D403" s="263">
        <v>1</v>
      </c>
      <c r="E403" s="259"/>
      <c r="F403" s="258" t="str">
        <f t="shared" ref="F403:F417" si="45">IF(E403="","",PRODUCT(D403,E403))</f>
        <v/>
      </c>
      <c r="G403" s="259"/>
      <c r="H403" s="258" t="str">
        <f t="shared" ref="H403:H417" si="46">IF(G403="","",PRODUCT(D403,G403))</f>
        <v/>
      </c>
    </row>
    <row r="404" spans="1:8">
      <c r="A404" s="248">
        <f t="shared" ref="A404:A421" si="47">(SUM(A403,1))</f>
        <v>310</v>
      </c>
      <c r="B404" s="272" t="s">
        <v>3737</v>
      </c>
      <c r="C404" s="261" t="s">
        <v>662</v>
      </c>
      <c r="D404" s="263">
        <v>1</v>
      </c>
      <c r="E404" s="259"/>
      <c r="F404" s="258" t="str">
        <f t="shared" si="45"/>
        <v/>
      </c>
      <c r="G404" s="259"/>
      <c r="H404" s="258" t="str">
        <f t="shared" si="46"/>
        <v/>
      </c>
    </row>
    <row r="405" spans="1:8" ht="33.6">
      <c r="A405" s="248">
        <f t="shared" si="47"/>
        <v>311</v>
      </c>
      <c r="B405" s="272" t="s">
        <v>3736</v>
      </c>
      <c r="C405" s="261" t="s">
        <v>662</v>
      </c>
      <c r="D405" s="263">
        <v>1</v>
      </c>
      <c r="E405" s="259"/>
      <c r="F405" s="258" t="str">
        <f t="shared" si="45"/>
        <v/>
      </c>
      <c r="G405" s="259"/>
      <c r="H405" s="258" t="str">
        <f t="shared" si="46"/>
        <v/>
      </c>
    </row>
    <row r="406" spans="1:8" ht="16.8">
      <c r="A406" s="248">
        <f t="shared" si="47"/>
        <v>312</v>
      </c>
      <c r="B406" s="272" t="s">
        <v>3735</v>
      </c>
      <c r="C406" s="264" t="s">
        <v>662</v>
      </c>
      <c r="D406" s="263">
        <v>1</v>
      </c>
      <c r="E406" s="259"/>
      <c r="F406" s="258" t="str">
        <f t="shared" si="45"/>
        <v/>
      </c>
      <c r="G406" s="259"/>
      <c r="H406" s="258" t="str">
        <f t="shared" si="46"/>
        <v/>
      </c>
    </row>
    <row r="407" spans="1:8">
      <c r="A407" s="248">
        <f t="shared" si="47"/>
        <v>313</v>
      </c>
      <c r="B407" s="272" t="s">
        <v>3734</v>
      </c>
      <c r="C407" s="264" t="s">
        <v>256</v>
      </c>
      <c r="D407" s="263">
        <v>850</v>
      </c>
      <c r="E407" s="259"/>
      <c r="F407" s="258" t="str">
        <f t="shared" si="45"/>
        <v/>
      </c>
      <c r="G407" s="259"/>
      <c r="H407" s="258" t="str">
        <f t="shared" si="46"/>
        <v/>
      </c>
    </row>
    <row r="408" spans="1:8">
      <c r="A408" s="248">
        <f t="shared" si="47"/>
        <v>314</v>
      </c>
      <c r="B408" s="265" t="s">
        <v>3733</v>
      </c>
      <c r="C408" s="264" t="s">
        <v>256</v>
      </c>
      <c r="D408" s="263">
        <v>510</v>
      </c>
      <c r="E408" s="259"/>
      <c r="F408" s="258" t="str">
        <f t="shared" si="45"/>
        <v/>
      </c>
      <c r="G408" s="259"/>
      <c r="H408" s="258" t="str">
        <f t="shared" si="46"/>
        <v/>
      </c>
    </row>
    <row r="409" spans="1:8">
      <c r="A409" s="248">
        <f t="shared" si="47"/>
        <v>315</v>
      </c>
      <c r="B409" s="265" t="s">
        <v>3732</v>
      </c>
      <c r="C409" s="264" t="s">
        <v>256</v>
      </c>
      <c r="D409" s="263">
        <v>340</v>
      </c>
      <c r="E409" s="259"/>
      <c r="F409" s="258" t="str">
        <f t="shared" si="45"/>
        <v/>
      </c>
      <c r="G409" s="259"/>
      <c r="H409" s="258" t="str">
        <f t="shared" si="46"/>
        <v/>
      </c>
    </row>
    <row r="410" spans="1:8">
      <c r="A410" s="248">
        <f t="shared" si="47"/>
        <v>316</v>
      </c>
      <c r="B410" s="265" t="s">
        <v>3731</v>
      </c>
      <c r="C410" s="264" t="s">
        <v>256</v>
      </c>
      <c r="D410" s="263">
        <v>50</v>
      </c>
      <c r="E410" s="259"/>
      <c r="F410" s="258" t="str">
        <f t="shared" si="45"/>
        <v/>
      </c>
      <c r="G410" s="259"/>
      <c r="H410" s="258" t="str">
        <f t="shared" si="46"/>
        <v/>
      </c>
    </row>
    <row r="411" spans="1:8">
      <c r="A411" s="248">
        <f t="shared" si="47"/>
        <v>317</v>
      </c>
      <c r="B411" s="272" t="s">
        <v>3730</v>
      </c>
      <c r="C411" s="264" t="s">
        <v>662</v>
      </c>
      <c r="D411" s="263">
        <v>17</v>
      </c>
      <c r="E411" s="259"/>
      <c r="F411" s="258" t="str">
        <f t="shared" si="45"/>
        <v/>
      </c>
      <c r="G411" s="259"/>
      <c r="H411" s="258" t="str">
        <f t="shared" si="46"/>
        <v/>
      </c>
    </row>
    <row r="412" spans="1:8">
      <c r="A412" s="248">
        <f t="shared" si="47"/>
        <v>318</v>
      </c>
      <c r="B412" s="272" t="s">
        <v>3729</v>
      </c>
      <c r="C412" s="264" t="s">
        <v>662</v>
      </c>
      <c r="D412" s="263">
        <v>28</v>
      </c>
      <c r="E412" s="259"/>
      <c r="F412" s="258" t="str">
        <f t="shared" si="45"/>
        <v/>
      </c>
      <c r="G412" s="259"/>
      <c r="H412" s="258" t="str">
        <f t="shared" si="46"/>
        <v/>
      </c>
    </row>
    <row r="413" spans="1:8">
      <c r="A413" s="248">
        <f t="shared" si="47"/>
        <v>319</v>
      </c>
      <c r="B413" s="272" t="s">
        <v>3728</v>
      </c>
      <c r="C413" s="264" t="s">
        <v>662</v>
      </c>
      <c r="D413" s="263">
        <v>18</v>
      </c>
      <c r="E413" s="259"/>
      <c r="F413" s="258" t="str">
        <f t="shared" si="45"/>
        <v/>
      </c>
      <c r="G413" s="259"/>
      <c r="H413" s="258" t="str">
        <f t="shared" si="46"/>
        <v/>
      </c>
    </row>
    <row r="414" spans="1:8">
      <c r="A414" s="248">
        <f t="shared" si="47"/>
        <v>320</v>
      </c>
      <c r="B414" s="265" t="s">
        <v>3727</v>
      </c>
      <c r="C414" s="264" t="s">
        <v>256</v>
      </c>
      <c r="D414" s="263">
        <v>25</v>
      </c>
      <c r="E414" s="259"/>
      <c r="F414" s="258" t="str">
        <f t="shared" si="45"/>
        <v/>
      </c>
      <c r="G414" s="259"/>
      <c r="H414" s="258" t="str">
        <f t="shared" si="46"/>
        <v/>
      </c>
    </row>
    <row r="415" spans="1:8">
      <c r="A415" s="248">
        <f t="shared" si="47"/>
        <v>321</v>
      </c>
      <c r="B415" s="265" t="s">
        <v>3726</v>
      </c>
      <c r="C415" s="264" t="s">
        <v>662</v>
      </c>
      <c r="D415" s="263">
        <v>17</v>
      </c>
      <c r="E415" s="259"/>
      <c r="F415" s="258" t="str">
        <f t="shared" si="45"/>
        <v/>
      </c>
      <c r="G415" s="259"/>
      <c r="H415" s="258" t="str">
        <f t="shared" si="46"/>
        <v/>
      </c>
    </row>
    <row r="416" spans="1:8">
      <c r="A416" s="248">
        <f t="shared" si="47"/>
        <v>322</v>
      </c>
      <c r="B416" s="279" t="s">
        <v>3725</v>
      </c>
      <c r="C416" s="278" t="s">
        <v>662</v>
      </c>
      <c r="D416" s="263">
        <v>13</v>
      </c>
      <c r="E416" s="259"/>
      <c r="F416" s="258" t="str">
        <f t="shared" si="45"/>
        <v/>
      </c>
      <c r="G416" s="259"/>
      <c r="H416" s="258" t="str">
        <f t="shared" si="46"/>
        <v/>
      </c>
    </row>
    <row r="417" spans="1:8">
      <c r="A417" s="248">
        <f t="shared" si="47"/>
        <v>323</v>
      </c>
      <c r="B417" s="277" t="s">
        <v>3724</v>
      </c>
      <c r="C417" s="276" t="s">
        <v>1472</v>
      </c>
      <c r="D417" s="263">
        <v>70</v>
      </c>
      <c r="E417" s="259"/>
      <c r="F417" s="258" t="str">
        <f t="shared" si="45"/>
        <v/>
      </c>
      <c r="G417" s="259"/>
      <c r="H417" s="258" t="str">
        <f t="shared" si="46"/>
        <v/>
      </c>
    </row>
    <row r="418" spans="1:8">
      <c r="A418" s="244">
        <f t="shared" si="47"/>
        <v>324</v>
      </c>
      <c r="B418" s="241"/>
      <c r="C418" s="243"/>
      <c r="D418" s="243"/>
      <c r="E418" s="243"/>
      <c r="F418" s="242">
        <f>SUM(F403:F417)</f>
        <v>0</v>
      </c>
      <c r="G418" s="241"/>
      <c r="H418" s="242">
        <f>SUM(H403:H417)</f>
        <v>0</v>
      </c>
    </row>
    <row r="419" spans="1:8">
      <c r="A419" s="239">
        <f t="shared" si="47"/>
        <v>325</v>
      </c>
      <c r="B419" s="238" t="s">
        <v>3691</v>
      </c>
      <c r="C419" s="235"/>
      <c r="D419" s="237">
        <v>3</v>
      </c>
      <c r="E419" s="235" t="s">
        <v>788</v>
      </c>
      <c r="F419" s="257">
        <f>ROUND(F418*D419*0.01,1)</f>
        <v>0</v>
      </c>
      <c r="G419" s="235"/>
      <c r="H419" s="234"/>
    </row>
    <row r="420" spans="1:8">
      <c r="A420" s="239">
        <f t="shared" si="47"/>
        <v>326</v>
      </c>
      <c r="B420" s="238" t="s">
        <v>3690</v>
      </c>
      <c r="C420" s="235"/>
      <c r="D420" s="237">
        <v>10</v>
      </c>
      <c r="E420" s="235" t="s">
        <v>788</v>
      </c>
      <c r="F420" s="236"/>
      <c r="G420" s="235"/>
      <c r="H420" s="257">
        <f>ROUND(H418*D420*0.01,1)</f>
        <v>0</v>
      </c>
    </row>
    <row r="421" spans="1:8">
      <c r="A421" s="233">
        <f t="shared" si="47"/>
        <v>327</v>
      </c>
      <c r="B421" s="232" t="s">
        <v>3683</v>
      </c>
      <c r="C421" s="231"/>
      <c r="D421" s="231"/>
      <c r="E421" s="231"/>
      <c r="F421" s="255">
        <f>SUM(F418:F420)</f>
        <v>0</v>
      </c>
      <c r="G421" s="256"/>
      <c r="H421" s="255">
        <f>SUM(H418:H420)</f>
        <v>0</v>
      </c>
    </row>
    <row r="422" spans="1:8">
      <c r="A422" s="223"/>
      <c r="B422" s="270"/>
      <c r="C422" s="235"/>
      <c r="D422" s="235"/>
      <c r="E422" s="235"/>
      <c r="F422" s="269"/>
      <c r="G422" s="235"/>
      <c r="H422" s="269"/>
    </row>
    <row r="423" spans="1:8">
      <c r="A423" s="223"/>
      <c r="B423" s="270"/>
      <c r="C423" s="235"/>
      <c r="D423" s="235"/>
      <c r="E423" s="235"/>
      <c r="F423" s="269"/>
      <c r="G423" s="235"/>
      <c r="H423" s="269"/>
    </row>
    <row r="424" spans="1:8">
      <c r="B424" s="270"/>
      <c r="C424" s="235"/>
      <c r="D424" s="235"/>
      <c r="E424" s="235"/>
      <c r="F424" s="269"/>
      <c r="G424" s="235"/>
      <c r="H424" s="269"/>
    </row>
    <row r="425" spans="1:8">
      <c r="A425" s="254"/>
      <c r="B425" s="275" t="s">
        <v>3723</v>
      </c>
      <c r="C425" s="253"/>
      <c r="D425" s="253"/>
      <c r="E425" s="338" t="s">
        <v>3688</v>
      </c>
      <c r="F425" s="338"/>
      <c r="G425" s="338" t="s">
        <v>3687</v>
      </c>
      <c r="H425" s="338"/>
    </row>
    <row r="426" spans="1:8">
      <c r="A426" s="252" t="s">
        <v>3686</v>
      </c>
      <c r="B426" s="267" t="s">
        <v>3685</v>
      </c>
      <c r="C426" s="250" t="s">
        <v>3700</v>
      </c>
      <c r="D426" s="249" t="s">
        <v>3699</v>
      </c>
      <c r="E426" s="250" t="s">
        <v>3698</v>
      </c>
      <c r="F426" s="249" t="s">
        <v>3684</v>
      </c>
      <c r="G426" s="250" t="s">
        <v>3698</v>
      </c>
      <c r="H426" s="249" t="s">
        <v>3684</v>
      </c>
    </row>
    <row r="427" spans="1:8" ht="25.2">
      <c r="A427" s="248">
        <f>(SUM(A421,1))</f>
        <v>328</v>
      </c>
      <c r="B427" s="272" t="s">
        <v>3722</v>
      </c>
      <c r="C427" s="264" t="s">
        <v>662</v>
      </c>
      <c r="D427" s="263">
        <v>1</v>
      </c>
      <c r="E427" s="259"/>
      <c r="F427" s="258" t="str">
        <f t="shared" ref="F427:F436" si="48">IF(E427="","",PRODUCT(D427,E427))</f>
        <v/>
      </c>
      <c r="G427" s="259"/>
      <c r="H427" s="258" t="str">
        <f t="shared" ref="H427:H436" si="49">IF(G427="","",PRODUCT(D427,G427))</f>
        <v/>
      </c>
    </row>
    <row r="428" spans="1:8">
      <c r="A428" s="248">
        <f t="shared" ref="A428:A440" si="50">(SUM(A427,1))</f>
        <v>329</v>
      </c>
      <c r="B428" s="272" t="s">
        <v>3721</v>
      </c>
      <c r="C428" s="264" t="s">
        <v>662</v>
      </c>
      <c r="D428" s="263">
        <v>1</v>
      </c>
      <c r="E428" s="259"/>
      <c r="F428" s="258" t="str">
        <f t="shared" si="48"/>
        <v/>
      </c>
      <c r="G428" s="259"/>
      <c r="H428" s="258" t="str">
        <f t="shared" si="49"/>
        <v/>
      </c>
    </row>
    <row r="429" spans="1:8">
      <c r="A429" s="248">
        <f t="shared" si="50"/>
        <v>330</v>
      </c>
      <c r="B429" s="272" t="s">
        <v>3720</v>
      </c>
      <c r="C429" s="264" t="s">
        <v>662</v>
      </c>
      <c r="D429" s="263">
        <v>1</v>
      </c>
      <c r="E429" s="259"/>
      <c r="F429" s="258" t="str">
        <f t="shared" si="48"/>
        <v/>
      </c>
      <c r="G429" s="259"/>
      <c r="H429" s="258" t="str">
        <f t="shared" si="49"/>
        <v/>
      </c>
    </row>
    <row r="430" spans="1:8">
      <c r="A430" s="248">
        <f t="shared" si="50"/>
        <v>331</v>
      </c>
      <c r="B430" s="274" t="s">
        <v>3719</v>
      </c>
      <c r="C430" s="264" t="s">
        <v>662</v>
      </c>
      <c r="D430" s="263">
        <v>2</v>
      </c>
      <c r="E430" s="259"/>
      <c r="F430" s="258" t="str">
        <f t="shared" si="48"/>
        <v/>
      </c>
      <c r="G430" s="259"/>
      <c r="H430" s="258" t="str">
        <f t="shared" si="49"/>
        <v/>
      </c>
    </row>
    <row r="431" spans="1:8">
      <c r="A431" s="248">
        <f t="shared" si="50"/>
        <v>332</v>
      </c>
      <c r="B431" s="272" t="s">
        <v>3718</v>
      </c>
      <c r="C431" s="264" t="s">
        <v>662</v>
      </c>
      <c r="D431" s="263">
        <v>5</v>
      </c>
      <c r="E431" s="259"/>
      <c r="F431" s="258" t="str">
        <f t="shared" si="48"/>
        <v/>
      </c>
      <c r="G431" s="259"/>
      <c r="H431" s="258" t="str">
        <f t="shared" si="49"/>
        <v/>
      </c>
    </row>
    <row r="432" spans="1:8">
      <c r="A432" s="248">
        <f t="shared" si="50"/>
        <v>333</v>
      </c>
      <c r="B432" s="272" t="s">
        <v>3717</v>
      </c>
      <c r="C432" s="264" t="s">
        <v>662</v>
      </c>
      <c r="D432" s="263">
        <v>41</v>
      </c>
      <c r="E432" s="259"/>
      <c r="F432" s="258" t="str">
        <f t="shared" si="48"/>
        <v/>
      </c>
      <c r="G432" s="259"/>
      <c r="H432" s="258" t="str">
        <f t="shared" si="49"/>
        <v/>
      </c>
    </row>
    <row r="433" spans="1:8">
      <c r="A433" s="248">
        <f t="shared" si="50"/>
        <v>334</v>
      </c>
      <c r="B433" s="265" t="s">
        <v>3716</v>
      </c>
      <c r="C433" s="264" t="s">
        <v>256</v>
      </c>
      <c r="D433" s="263">
        <v>200</v>
      </c>
      <c r="E433" s="259"/>
      <c r="F433" s="258" t="str">
        <f t="shared" si="48"/>
        <v/>
      </c>
      <c r="G433" s="259"/>
      <c r="H433" s="258" t="str">
        <f t="shared" si="49"/>
        <v/>
      </c>
    </row>
    <row r="434" spans="1:8">
      <c r="A434" s="248">
        <f t="shared" si="50"/>
        <v>335</v>
      </c>
      <c r="B434" s="265" t="s">
        <v>3715</v>
      </c>
      <c r="C434" s="264" t="s">
        <v>256</v>
      </c>
      <c r="D434" s="263">
        <v>25</v>
      </c>
      <c r="E434" s="259"/>
      <c r="F434" s="258" t="str">
        <f t="shared" si="48"/>
        <v/>
      </c>
      <c r="G434" s="259"/>
      <c r="H434" s="258" t="str">
        <f t="shared" si="49"/>
        <v/>
      </c>
    </row>
    <row r="435" spans="1:8">
      <c r="A435" s="248">
        <f t="shared" si="50"/>
        <v>336</v>
      </c>
      <c r="B435" s="265" t="s">
        <v>3714</v>
      </c>
      <c r="C435" s="264" t="s">
        <v>3692</v>
      </c>
      <c r="D435" s="263">
        <v>1</v>
      </c>
      <c r="E435" s="259"/>
      <c r="F435" s="258" t="str">
        <f t="shared" si="48"/>
        <v/>
      </c>
      <c r="G435" s="259"/>
      <c r="H435" s="258" t="str">
        <f t="shared" si="49"/>
        <v/>
      </c>
    </row>
    <row r="436" spans="1:8">
      <c r="A436" s="248">
        <f t="shared" si="50"/>
        <v>337</v>
      </c>
      <c r="B436" s="272" t="s">
        <v>3713</v>
      </c>
      <c r="C436" s="264" t="s">
        <v>256</v>
      </c>
      <c r="D436" s="263">
        <v>200</v>
      </c>
      <c r="E436" s="259"/>
      <c r="F436" s="258" t="str">
        <f t="shared" si="48"/>
        <v/>
      </c>
      <c r="G436" s="259"/>
      <c r="H436" s="258" t="str">
        <f t="shared" si="49"/>
        <v/>
      </c>
    </row>
    <row r="437" spans="1:8">
      <c r="A437" s="244">
        <f t="shared" si="50"/>
        <v>338</v>
      </c>
      <c r="B437" s="241"/>
      <c r="C437" s="243"/>
      <c r="D437" s="243"/>
      <c r="E437" s="243"/>
      <c r="F437" s="242">
        <f>SUM(F427:F436)</f>
        <v>0</v>
      </c>
      <c r="G437" s="241"/>
      <c r="H437" s="242">
        <f>SUM(H427:H436)</f>
        <v>0</v>
      </c>
    </row>
    <row r="438" spans="1:8">
      <c r="A438" s="239">
        <f t="shared" si="50"/>
        <v>339</v>
      </c>
      <c r="B438" s="238" t="s">
        <v>3691</v>
      </c>
      <c r="C438" s="235"/>
      <c r="D438" s="237">
        <v>3</v>
      </c>
      <c r="E438" s="235" t="s">
        <v>788</v>
      </c>
      <c r="F438" s="257">
        <f>ROUND(F437*D438*0.01,1)</f>
        <v>0</v>
      </c>
      <c r="G438" s="235"/>
      <c r="H438" s="234"/>
    </row>
    <row r="439" spans="1:8">
      <c r="A439" s="239">
        <f t="shared" si="50"/>
        <v>340</v>
      </c>
      <c r="B439" s="238" t="s">
        <v>3690</v>
      </c>
      <c r="C439" s="235"/>
      <c r="D439" s="237">
        <v>10</v>
      </c>
      <c r="E439" s="235" t="s">
        <v>788</v>
      </c>
      <c r="F439" s="236"/>
      <c r="G439" s="235"/>
      <c r="H439" s="257">
        <f>ROUND(H437*D439*0.01,1)</f>
        <v>0</v>
      </c>
    </row>
    <row r="440" spans="1:8">
      <c r="A440" s="233">
        <f t="shared" si="50"/>
        <v>341</v>
      </c>
      <c r="B440" s="232" t="s">
        <v>3683</v>
      </c>
      <c r="C440" s="231"/>
      <c r="D440" s="231"/>
      <c r="E440" s="231"/>
      <c r="F440" s="255">
        <f>SUM(F437:F439)</f>
        <v>0</v>
      </c>
      <c r="G440" s="256"/>
      <c r="H440" s="255">
        <f>SUM(H437:H439)</f>
        <v>0</v>
      </c>
    </row>
    <row r="441" spans="1:8">
      <c r="B441" s="270"/>
      <c r="C441" s="235"/>
      <c r="D441" s="235"/>
      <c r="E441" s="235"/>
      <c r="F441" s="269"/>
      <c r="G441" s="235"/>
      <c r="H441" s="269"/>
    </row>
    <row r="442" spans="1:8">
      <c r="B442" s="270"/>
      <c r="C442" s="235"/>
      <c r="D442" s="235"/>
      <c r="E442" s="235"/>
      <c r="F442" s="269"/>
      <c r="G442" s="235"/>
      <c r="H442" s="269"/>
    </row>
    <row r="443" spans="1:8">
      <c r="B443" s="270"/>
      <c r="C443" s="235"/>
      <c r="D443" s="235"/>
      <c r="E443" s="235"/>
      <c r="F443" s="269"/>
      <c r="G443" s="235"/>
      <c r="H443" s="269"/>
    </row>
    <row r="444" spans="1:8">
      <c r="A444" s="254"/>
      <c r="B444" s="268" t="s">
        <v>3712</v>
      </c>
      <c r="C444" s="253"/>
      <c r="D444" s="253"/>
      <c r="E444" s="338" t="s">
        <v>3688</v>
      </c>
      <c r="F444" s="338"/>
      <c r="G444" s="338" t="s">
        <v>3687</v>
      </c>
      <c r="H444" s="338"/>
    </row>
    <row r="445" spans="1:8">
      <c r="A445" s="252" t="s">
        <v>3686</v>
      </c>
      <c r="B445" s="267" t="s">
        <v>3685</v>
      </c>
      <c r="C445" s="250" t="s">
        <v>3700</v>
      </c>
      <c r="D445" s="249" t="s">
        <v>3699</v>
      </c>
      <c r="E445" s="250" t="s">
        <v>3698</v>
      </c>
      <c r="F445" s="249" t="s">
        <v>3684</v>
      </c>
      <c r="G445" s="250" t="s">
        <v>3698</v>
      </c>
      <c r="H445" s="249" t="s">
        <v>3684</v>
      </c>
    </row>
    <row r="446" spans="1:8">
      <c r="A446" s="248">
        <f>(SUM(A440,1))</f>
        <v>342</v>
      </c>
      <c r="B446" s="265" t="s">
        <v>3711</v>
      </c>
      <c r="C446" s="264" t="s">
        <v>662</v>
      </c>
      <c r="D446" s="271">
        <v>78</v>
      </c>
      <c r="E446" s="259"/>
      <c r="F446" s="258" t="str">
        <f t="shared" ref="F446:F455" si="51">IF(E446="","",PRODUCT(D446,E446))</f>
        <v/>
      </c>
      <c r="G446" s="259"/>
      <c r="H446" s="258" t="str">
        <f t="shared" ref="H446:H455" si="52">IF(G446="","",PRODUCT(D446,G446))</f>
        <v/>
      </c>
    </row>
    <row r="447" spans="1:8">
      <c r="A447" s="248">
        <f t="shared" ref="A447:A459" si="53">(SUM(A446,1))</f>
        <v>343</v>
      </c>
      <c r="B447" s="265" t="s">
        <v>3710</v>
      </c>
      <c r="C447" s="264" t="s">
        <v>662</v>
      </c>
      <c r="D447" s="271">
        <v>78</v>
      </c>
      <c r="E447" s="259"/>
      <c r="F447" s="258" t="str">
        <f t="shared" si="51"/>
        <v/>
      </c>
      <c r="G447" s="259"/>
      <c r="H447" s="258" t="str">
        <f t="shared" si="52"/>
        <v/>
      </c>
    </row>
    <row r="448" spans="1:8">
      <c r="A448" s="248">
        <f t="shared" si="53"/>
        <v>344</v>
      </c>
      <c r="B448" s="265" t="s">
        <v>3709</v>
      </c>
      <c r="C448" s="264" t="s">
        <v>662</v>
      </c>
      <c r="D448" s="271">
        <v>78</v>
      </c>
      <c r="E448" s="259"/>
      <c r="F448" s="258" t="str">
        <f t="shared" si="51"/>
        <v/>
      </c>
      <c r="G448" s="259"/>
      <c r="H448" s="258" t="str">
        <f t="shared" si="52"/>
        <v/>
      </c>
    </row>
    <row r="449" spans="1:8" ht="25.2">
      <c r="A449" s="248">
        <f t="shared" si="53"/>
        <v>345</v>
      </c>
      <c r="B449" s="273" t="s">
        <v>3708</v>
      </c>
      <c r="C449" s="264" t="s">
        <v>662</v>
      </c>
      <c r="D449" s="271">
        <v>2</v>
      </c>
      <c r="E449" s="259"/>
      <c r="F449" s="258" t="str">
        <f t="shared" si="51"/>
        <v/>
      </c>
      <c r="G449" s="259"/>
      <c r="H449" s="258" t="str">
        <f t="shared" si="52"/>
        <v/>
      </c>
    </row>
    <row r="450" spans="1:8" ht="25.2">
      <c r="A450" s="248">
        <f t="shared" si="53"/>
        <v>346</v>
      </c>
      <c r="B450" s="291" t="s">
        <v>3707</v>
      </c>
      <c r="C450" s="290" t="s">
        <v>662</v>
      </c>
      <c r="D450" s="271">
        <v>1</v>
      </c>
      <c r="E450" s="259"/>
      <c r="F450" s="258" t="str">
        <f t="shared" si="51"/>
        <v/>
      </c>
      <c r="G450" s="259"/>
      <c r="H450" s="258" t="str">
        <f t="shared" si="52"/>
        <v/>
      </c>
    </row>
    <row r="451" spans="1:8" ht="16.8">
      <c r="A451" s="248">
        <f t="shared" si="53"/>
        <v>347</v>
      </c>
      <c r="B451" s="273" t="s">
        <v>3706</v>
      </c>
      <c r="C451" s="264" t="s">
        <v>662</v>
      </c>
      <c r="D451" s="271">
        <v>2</v>
      </c>
      <c r="E451" s="259"/>
      <c r="F451" s="258" t="str">
        <f t="shared" si="51"/>
        <v/>
      </c>
      <c r="G451" s="259"/>
      <c r="H451" s="258" t="str">
        <f t="shared" si="52"/>
        <v/>
      </c>
    </row>
    <row r="452" spans="1:8" ht="16.8">
      <c r="A452" s="248">
        <f t="shared" si="53"/>
        <v>348</v>
      </c>
      <c r="B452" s="291" t="s">
        <v>3705</v>
      </c>
      <c r="C452" s="290" t="s">
        <v>662</v>
      </c>
      <c r="D452" s="271">
        <v>1</v>
      </c>
      <c r="E452" s="259"/>
      <c r="F452" s="258" t="str">
        <f t="shared" si="51"/>
        <v/>
      </c>
      <c r="G452" s="259"/>
      <c r="H452" s="258" t="str">
        <f t="shared" si="52"/>
        <v/>
      </c>
    </row>
    <row r="453" spans="1:8" ht="16.8">
      <c r="A453" s="248">
        <f t="shared" si="53"/>
        <v>349</v>
      </c>
      <c r="B453" s="273" t="s">
        <v>3704</v>
      </c>
      <c r="C453" s="264" t="s">
        <v>662</v>
      </c>
      <c r="D453" s="263">
        <v>3</v>
      </c>
      <c r="E453" s="259"/>
      <c r="F453" s="258" t="str">
        <f t="shared" si="51"/>
        <v/>
      </c>
      <c r="G453" s="259"/>
      <c r="H453" s="258" t="str">
        <f t="shared" si="52"/>
        <v/>
      </c>
    </row>
    <row r="454" spans="1:8">
      <c r="A454" s="248">
        <f t="shared" si="53"/>
        <v>350</v>
      </c>
      <c r="B454" s="272" t="s">
        <v>3703</v>
      </c>
      <c r="C454" s="264" t="s">
        <v>662</v>
      </c>
      <c r="D454" s="263">
        <v>1</v>
      </c>
      <c r="E454" s="259"/>
      <c r="F454" s="258" t="str">
        <f t="shared" si="51"/>
        <v/>
      </c>
      <c r="G454" s="259"/>
      <c r="H454" s="258" t="str">
        <f t="shared" si="52"/>
        <v/>
      </c>
    </row>
    <row r="455" spans="1:8" ht="16.8">
      <c r="A455" s="248">
        <f t="shared" si="53"/>
        <v>351</v>
      </c>
      <c r="B455" s="272" t="s">
        <v>3702</v>
      </c>
      <c r="C455" s="264" t="s">
        <v>2841</v>
      </c>
      <c r="D455" s="263">
        <v>20</v>
      </c>
      <c r="E455" s="259"/>
      <c r="F455" s="258" t="str">
        <f t="shared" si="51"/>
        <v/>
      </c>
      <c r="G455" s="259"/>
      <c r="H455" s="258" t="str">
        <f t="shared" si="52"/>
        <v/>
      </c>
    </row>
    <row r="456" spans="1:8">
      <c r="A456" s="244">
        <f t="shared" si="53"/>
        <v>352</v>
      </c>
      <c r="B456" s="241"/>
      <c r="C456" s="243"/>
      <c r="D456" s="243"/>
      <c r="E456" s="243"/>
      <c r="F456" s="242">
        <f>SUM(F446:F455)</f>
        <v>0</v>
      </c>
      <c r="G456" s="241"/>
      <c r="H456" s="242">
        <f>SUM(H446:H455)</f>
        <v>0</v>
      </c>
    </row>
    <row r="457" spans="1:8">
      <c r="A457" s="239">
        <f t="shared" si="53"/>
        <v>353</v>
      </c>
      <c r="B457" s="238" t="s">
        <v>3691</v>
      </c>
      <c r="C457" s="235"/>
      <c r="D457" s="237">
        <v>1</v>
      </c>
      <c r="E457" s="235" t="s">
        <v>788</v>
      </c>
      <c r="F457" s="257">
        <f>ROUND(F456*D457*0.01,1)</f>
        <v>0</v>
      </c>
      <c r="G457" s="235"/>
      <c r="H457" s="234"/>
    </row>
    <row r="458" spans="1:8">
      <c r="A458" s="239">
        <f t="shared" si="53"/>
        <v>354</v>
      </c>
      <c r="B458" s="238" t="s">
        <v>3690</v>
      </c>
      <c r="C458" s="235"/>
      <c r="D458" s="237">
        <v>6</v>
      </c>
      <c r="E458" s="235" t="s">
        <v>788</v>
      </c>
      <c r="F458" s="236"/>
      <c r="G458" s="235"/>
      <c r="H458" s="257">
        <f>ROUND(H456*D458*0.01,1)</f>
        <v>0</v>
      </c>
    </row>
    <row r="459" spans="1:8">
      <c r="A459" s="233">
        <f t="shared" si="53"/>
        <v>355</v>
      </c>
      <c r="B459" s="232" t="s">
        <v>3683</v>
      </c>
      <c r="C459" s="231"/>
      <c r="D459" s="231"/>
      <c r="E459" s="231"/>
      <c r="F459" s="255">
        <f>SUM(F456:F458)</f>
        <v>0</v>
      </c>
      <c r="G459" s="256"/>
      <c r="H459" s="255">
        <f>SUM(H456:H458)</f>
        <v>0</v>
      </c>
    </row>
    <row r="460" spans="1:8">
      <c r="B460" s="270"/>
      <c r="C460" s="235"/>
      <c r="D460" s="235"/>
      <c r="E460" s="235"/>
      <c r="F460" s="269"/>
      <c r="G460" s="235"/>
      <c r="H460" s="269"/>
    </row>
    <row r="461" spans="1:8">
      <c r="B461" s="270"/>
      <c r="C461" s="235"/>
      <c r="D461" s="235"/>
      <c r="E461" s="235"/>
      <c r="F461" s="269"/>
      <c r="G461" s="235"/>
      <c r="H461" s="269"/>
    </row>
    <row r="463" spans="1:8">
      <c r="B463" s="268" t="s">
        <v>3701</v>
      </c>
      <c r="C463" s="253"/>
      <c r="D463" s="253"/>
      <c r="E463" s="338" t="s">
        <v>3688</v>
      </c>
      <c r="F463" s="338"/>
      <c r="G463" s="338" t="s">
        <v>3687</v>
      </c>
      <c r="H463" s="338"/>
    </row>
    <row r="464" spans="1:8">
      <c r="A464" s="252" t="s">
        <v>3686</v>
      </c>
      <c r="B464" s="267" t="s">
        <v>3685</v>
      </c>
      <c r="C464" s="250" t="s">
        <v>3700</v>
      </c>
      <c r="D464" s="249" t="s">
        <v>3699</v>
      </c>
      <c r="E464" s="250" t="s">
        <v>3698</v>
      </c>
      <c r="F464" s="249" t="s">
        <v>3684</v>
      </c>
      <c r="G464" s="250" t="s">
        <v>3698</v>
      </c>
      <c r="H464" s="249" t="s">
        <v>3684</v>
      </c>
    </row>
    <row r="465" spans="1:8">
      <c r="A465" s="248">
        <f>(SUM(A459,1))</f>
        <v>356</v>
      </c>
      <c r="B465" s="266" t="s">
        <v>3697</v>
      </c>
      <c r="C465" s="261" t="s">
        <v>3692</v>
      </c>
      <c r="D465" s="260">
        <v>1</v>
      </c>
      <c r="E465" s="259"/>
      <c r="F465" s="258" t="str">
        <f>IF(E465="","",PRODUCT(D465,E465))</f>
        <v/>
      </c>
      <c r="G465" s="259"/>
      <c r="H465" s="258" t="str">
        <f>IF(G465="","",PRODUCT(D465,G465))</f>
        <v/>
      </c>
    </row>
    <row r="466" spans="1:8">
      <c r="A466" s="248">
        <f t="shared" ref="A466:A473" si="54">(SUM(A465,1))</f>
        <v>357</v>
      </c>
      <c r="B466" s="266" t="s">
        <v>3696</v>
      </c>
      <c r="C466" s="261" t="s">
        <v>2841</v>
      </c>
      <c r="D466" s="260">
        <v>120</v>
      </c>
      <c r="E466" s="259"/>
      <c r="F466" s="258" t="str">
        <f>IF(E466="","",PRODUCT(D466,E466))</f>
        <v/>
      </c>
      <c r="G466" s="259"/>
      <c r="H466" s="258" t="str">
        <f>IF(G466="","",PRODUCT(D466,G466))</f>
        <v/>
      </c>
    </row>
    <row r="467" spans="1:8" ht="25.2">
      <c r="A467" s="248">
        <f t="shared" si="54"/>
        <v>358</v>
      </c>
      <c r="B467" s="266" t="s">
        <v>3695</v>
      </c>
      <c r="C467" s="261" t="s">
        <v>2841</v>
      </c>
      <c r="D467" s="260">
        <v>60</v>
      </c>
      <c r="E467" s="259"/>
      <c r="F467" s="258" t="str">
        <f>IF(E467="","",PRODUCT(D467,E467))</f>
        <v/>
      </c>
      <c r="G467" s="259"/>
      <c r="H467" s="258" t="str">
        <f>IF(G467="","",PRODUCT(D467,G467))</f>
        <v/>
      </c>
    </row>
    <row r="468" spans="1:8">
      <c r="A468" s="248">
        <f t="shared" si="54"/>
        <v>359</v>
      </c>
      <c r="B468" s="265" t="s">
        <v>4040</v>
      </c>
      <c r="C468" s="264" t="s">
        <v>3692</v>
      </c>
      <c r="D468" s="263">
        <v>1</v>
      </c>
      <c r="E468" s="259"/>
      <c r="F468" s="258" t="str">
        <f>IF(E468="","",PRODUCT(D468,E468))</f>
        <v/>
      </c>
      <c r="G468" s="259"/>
      <c r="H468" s="258" t="str">
        <f>IF(G468="","",PRODUCT(D468,G468))</f>
        <v/>
      </c>
    </row>
    <row r="469" spans="1:8">
      <c r="A469" s="248">
        <f t="shared" si="54"/>
        <v>360</v>
      </c>
      <c r="B469" s="262" t="s">
        <v>3693</v>
      </c>
      <c r="C469" s="261" t="s">
        <v>3692</v>
      </c>
      <c r="D469" s="260">
        <v>1</v>
      </c>
      <c r="E469" s="259"/>
      <c r="F469" s="258" t="str">
        <f>IF(E469="","",PRODUCT(D469,E469))</f>
        <v/>
      </c>
      <c r="G469" s="259"/>
      <c r="H469" s="258" t="str">
        <f>IF(G469="","",PRODUCT(D469,G469))</f>
        <v/>
      </c>
    </row>
    <row r="470" spans="1:8">
      <c r="A470" s="244">
        <f t="shared" si="54"/>
        <v>361</v>
      </c>
      <c r="B470" s="241"/>
      <c r="C470" s="243"/>
      <c r="D470" s="243"/>
      <c r="E470" s="243"/>
      <c r="F470" s="242">
        <f>SUM(F465:F469)</f>
        <v>0</v>
      </c>
      <c r="G470" s="241"/>
      <c r="H470" s="242">
        <f>SUM(H465:H469)</f>
        <v>0</v>
      </c>
    </row>
    <row r="471" spans="1:8">
      <c r="A471" s="239">
        <f t="shared" si="54"/>
        <v>362</v>
      </c>
      <c r="B471" s="238" t="s">
        <v>3691</v>
      </c>
      <c r="C471" s="235"/>
      <c r="D471" s="237">
        <v>0</v>
      </c>
      <c r="E471" s="235" t="s">
        <v>788</v>
      </c>
      <c r="F471" s="257">
        <f>ROUND(F470*D471*0.01,1)</f>
        <v>0</v>
      </c>
      <c r="G471" s="235"/>
      <c r="H471" s="234"/>
    </row>
    <row r="472" spans="1:8">
      <c r="A472" s="239">
        <f t="shared" si="54"/>
        <v>363</v>
      </c>
      <c r="B472" s="238" t="s">
        <v>3690</v>
      </c>
      <c r="C472" s="235"/>
      <c r="D472" s="237">
        <v>0</v>
      </c>
      <c r="E472" s="235" t="s">
        <v>788</v>
      </c>
      <c r="F472" s="236"/>
      <c r="G472" s="235"/>
      <c r="H472" s="257">
        <f>ROUND(H470*D472*0.01,1)</f>
        <v>0</v>
      </c>
    </row>
    <row r="473" spans="1:8">
      <c r="A473" s="233">
        <f t="shared" si="54"/>
        <v>364</v>
      </c>
      <c r="B473" s="232" t="s">
        <v>3683</v>
      </c>
      <c r="C473" s="231"/>
      <c r="D473" s="231"/>
      <c r="E473" s="231"/>
      <c r="F473" s="255">
        <f>SUM(F470:F472)</f>
        <v>0</v>
      </c>
      <c r="G473" s="256"/>
      <c r="H473" s="255">
        <f>SUM(H470:H472)</f>
        <v>0</v>
      </c>
    </row>
    <row r="508" spans="1:8" ht="13.8" thickBot="1">
      <c r="A508" s="219"/>
      <c r="B508" s="219"/>
      <c r="C508" s="219"/>
      <c r="D508" s="219"/>
      <c r="E508" s="219"/>
      <c r="F508" s="219"/>
      <c r="G508" s="219"/>
      <c r="H508" s="219"/>
    </row>
    <row r="509" spans="1:8" ht="13.8" thickTop="1"/>
    <row r="510" spans="1:8">
      <c r="B510" s="254" t="s">
        <v>3689</v>
      </c>
      <c r="C510" s="253"/>
      <c r="D510" s="253"/>
      <c r="E510" s="338" t="s">
        <v>3688</v>
      </c>
      <c r="F510" s="338"/>
      <c r="G510" s="338" t="s">
        <v>3687</v>
      </c>
      <c r="H510" s="338"/>
    </row>
    <row r="511" spans="1:8">
      <c r="A511" s="252" t="s">
        <v>3686</v>
      </c>
      <c r="B511" s="339" t="s">
        <v>3685</v>
      </c>
      <c r="C511" s="340"/>
      <c r="D511" s="341"/>
      <c r="E511" s="251"/>
      <c r="F511" s="249" t="s">
        <v>3684</v>
      </c>
      <c r="G511" s="250"/>
      <c r="H511" s="249" t="s">
        <v>3684</v>
      </c>
    </row>
    <row r="512" spans="1:8">
      <c r="A512" s="248">
        <f>(SUM(A473,1))</f>
        <v>365</v>
      </c>
      <c r="B512" s="247" t="str">
        <f>B1</f>
        <v>1. Elektroinstalace - silnoproudá</v>
      </c>
      <c r="C512" s="246"/>
      <c r="D512" s="245">
        <v>21</v>
      </c>
      <c r="E512" s="342">
        <f>F74</f>
        <v>0</v>
      </c>
      <c r="F512" s="343"/>
      <c r="G512" s="342">
        <f>H74</f>
        <v>0</v>
      </c>
      <c r="H512" s="343"/>
    </row>
    <row r="513" spans="1:8">
      <c r="A513" s="248">
        <f t="shared" ref="A513:A527" si="55">(SUM(A512,1))</f>
        <v>366</v>
      </c>
      <c r="B513" s="247" t="str">
        <f>B78</f>
        <v>2. Elektroinstalace -  napojení NN, rozváděčů, měření, venkovní obvody</v>
      </c>
      <c r="C513" s="246"/>
      <c r="D513" s="245">
        <v>21</v>
      </c>
      <c r="E513" s="342">
        <f>F101</f>
        <v>0</v>
      </c>
      <c r="F513" s="343"/>
      <c r="G513" s="342">
        <f>H101</f>
        <v>0</v>
      </c>
      <c r="H513" s="343"/>
    </row>
    <row r="514" spans="1:8">
      <c r="A514" s="248">
        <f t="shared" si="55"/>
        <v>367</v>
      </c>
      <c r="B514" s="247" t="str">
        <f>B105</f>
        <v>3. Rozváděč RHB</v>
      </c>
      <c r="C514" s="246"/>
      <c r="D514" s="245">
        <v>21</v>
      </c>
      <c r="E514" s="342">
        <f>F135</f>
        <v>0</v>
      </c>
      <c r="F514" s="343"/>
      <c r="G514" s="342">
        <f>H135</f>
        <v>0</v>
      </c>
      <c r="H514" s="343"/>
    </row>
    <row r="515" spans="1:8">
      <c r="A515" s="248">
        <f t="shared" si="55"/>
        <v>368</v>
      </c>
      <c r="B515" s="247" t="str">
        <f>B139</f>
        <v>4. Rozváděč RB11</v>
      </c>
      <c r="C515" s="246"/>
      <c r="D515" s="245">
        <v>21</v>
      </c>
      <c r="E515" s="342">
        <f>F157</f>
        <v>0</v>
      </c>
      <c r="F515" s="343"/>
      <c r="G515" s="342">
        <f>H157</f>
        <v>0</v>
      </c>
      <c r="H515" s="343"/>
    </row>
    <row r="516" spans="1:8">
      <c r="A516" s="248">
        <f t="shared" si="55"/>
        <v>369</v>
      </c>
      <c r="B516" s="247" t="str">
        <f>B161</f>
        <v>5. Rozváděč RB21</v>
      </c>
      <c r="C516" s="246"/>
      <c r="D516" s="245">
        <v>21</v>
      </c>
      <c r="E516" s="342">
        <f>F178</f>
        <v>0</v>
      </c>
      <c r="F516" s="343"/>
      <c r="G516" s="342">
        <f>H178</f>
        <v>0</v>
      </c>
      <c r="H516" s="343"/>
    </row>
    <row r="517" spans="1:8">
      <c r="A517" s="248">
        <f t="shared" si="55"/>
        <v>370</v>
      </c>
      <c r="B517" s="247" t="str">
        <f>B182</f>
        <v>6. Rozváděč RB22</v>
      </c>
      <c r="C517" s="246"/>
      <c r="D517" s="245">
        <v>21</v>
      </c>
      <c r="E517" s="342">
        <f>F200</f>
        <v>0</v>
      </c>
      <c r="F517" s="343"/>
      <c r="G517" s="342">
        <f>H200</f>
        <v>0</v>
      </c>
      <c r="H517" s="343"/>
    </row>
    <row r="518" spans="1:8">
      <c r="A518" s="248">
        <f t="shared" si="55"/>
        <v>371</v>
      </c>
      <c r="B518" s="247" t="str">
        <f>B204</f>
        <v>7. Rozváděč RTC</v>
      </c>
      <c r="C518" s="246"/>
      <c r="D518" s="245">
        <v>21</v>
      </c>
      <c r="E518" s="342">
        <f>F222</f>
        <v>0</v>
      </c>
      <c r="F518" s="343"/>
      <c r="G518" s="342">
        <f>H222</f>
        <v>0</v>
      </c>
      <c r="H518" s="343"/>
    </row>
    <row r="519" spans="1:8">
      <c r="A519" s="248">
        <f t="shared" si="55"/>
        <v>372</v>
      </c>
      <c r="B519" s="247" t="str">
        <f>B226</f>
        <v>8. Rozváděč RFVE-B</v>
      </c>
      <c r="C519" s="246"/>
      <c r="D519" s="245">
        <v>21</v>
      </c>
      <c r="E519" s="342">
        <f>F242</f>
        <v>0</v>
      </c>
      <c r="F519" s="343"/>
      <c r="G519" s="342">
        <f>H242</f>
        <v>0</v>
      </c>
      <c r="H519" s="343"/>
    </row>
    <row r="520" spans="1:8">
      <c r="A520" s="248">
        <f t="shared" si="55"/>
        <v>373</v>
      </c>
      <c r="B520" s="247" t="str">
        <f>B246</f>
        <v>9. Svítidla vč. zdrojů a předřadníků</v>
      </c>
      <c r="C520" s="246"/>
      <c r="D520" s="245">
        <v>21</v>
      </c>
      <c r="E520" s="342">
        <f>F268</f>
        <v>0</v>
      </c>
      <c r="F520" s="343"/>
      <c r="G520" s="342">
        <f>H268</f>
        <v>0</v>
      </c>
      <c r="H520" s="343"/>
    </row>
    <row r="521" spans="1:8">
      <c r="A521" s="248">
        <f t="shared" si="55"/>
        <v>374</v>
      </c>
      <c r="B521" s="247" t="str">
        <f>B272</f>
        <v>10. Hromosvody a uzemnění</v>
      </c>
      <c r="C521" s="246"/>
      <c r="D521" s="245">
        <v>21</v>
      </c>
      <c r="E521" s="342">
        <f>F298</f>
        <v>0</v>
      </c>
      <c r="F521" s="343"/>
      <c r="G521" s="342">
        <f>H298</f>
        <v>0</v>
      </c>
      <c r="H521" s="343"/>
    </row>
    <row r="522" spans="1:8">
      <c r="A522" s="248">
        <f t="shared" si="55"/>
        <v>375</v>
      </c>
      <c r="B522" s="247" t="str">
        <f>B302</f>
        <v>11. Strukturovaná kabeláž, telekomunikace, A/V, Domovní telefon</v>
      </c>
      <c r="C522" s="246"/>
      <c r="D522" s="245">
        <v>21</v>
      </c>
      <c r="E522" s="342">
        <f>F363</f>
        <v>0</v>
      </c>
      <c r="F522" s="343"/>
      <c r="G522" s="342">
        <f>H363</f>
        <v>0</v>
      </c>
      <c r="H522" s="343"/>
    </row>
    <row r="523" spans="1:8">
      <c r="A523" s="248">
        <f t="shared" si="55"/>
        <v>376</v>
      </c>
      <c r="B523" s="247" t="str">
        <f>B367</f>
        <v>12. SE-PA - Sestra - pacient</v>
      </c>
      <c r="C523" s="246"/>
      <c r="D523" s="245">
        <v>21</v>
      </c>
      <c r="E523" s="342">
        <f>F397</f>
        <v>0</v>
      </c>
      <c r="F523" s="343"/>
      <c r="G523" s="342">
        <f>H397</f>
        <v>0</v>
      </c>
      <c r="H523" s="343"/>
    </row>
    <row r="524" spans="1:8">
      <c r="A524" s="248">
        <f t="shared" si="55"/>
        <v>377</v>
      </c>
      <c r="B524" s="247" t="str">
        <f>B401</f>
        <v>13. Satelitní a televizní systém</v>
      </c>
      <c r="C524" s="246"/>
      <c r="D524" s="245">
        <v>21</v>
      </c>
      <c r="E524" s="342">
        <f>F421</f>
        <v>0</v>
      </c>
      <c r="F524" s="343"/>
      <c r="G524" s="342">
        <f>H421</f>
        <v>0</v>
      </c>
      <c r="H524" s="343"/>
    </row>
    <row r="525" spans="1:8">
      <c r="A525" s="248">
        <f t="shared" si="55"/>
        <v>378</v>
      </c>
      <c r="B525" s="247" t="str">
        <f>B425</f>
        <v>14. PZTS (EZS) - požární detekce</v>
      </c>
      <c r="C525" s="246"/>
      <c r="D525" s="245">
        <v>21</v>
      </c>
      <c r="E525" s="342">
        <f>F440</f>
        <v>0</v>
      </c>
      <c r="F525" s="343"/>
      <c r="G525" s="342">
        <f>H440</f>
        <v>0</v>
      </c>
      <c r="H525" s="343"/>
    </row>
    <row r="526" spans="1:8">
      <c r="A526" s="248">
        <f t="shared" si="55"/>
        <v>379</v>
      </c>
      <c r="B526" s="247" t="str">
        <f>B444</f>
        <v>15. Dodávky technologie FVE</v>
      </c>
      <c r="C526" s="246"/>
      <c r="D526" s="245">
        <v>21</v>
      </c>
      <c r="E526" s="342">
        <f>F459</f>
        <v>0</v>
      </c>
      <c r="F526" s="343"/>
      <c r="G526" s="342">
        <f>H459</f>
        <v>0</v>
      </c>
      <c r="H526" s="343"/>
    </row>
    <row r="527" spans="1:8">
      <c r="A527" s="248">
        <f t="shared" si="55"/>
        <v>380</v>
      </c>
      <c r="B527" s="247" t="str">
        <f>B463</f>
        <v>16. HZS, PD, revize</v>
      </c>
      <c r="C527" s="246"/>
      <c r="D527" s="245">
        <v>21</v>
      </c>
      <c r="E527" s="342">
        <f>F473</f>
        <v>0</v>
      </c>
      <c r="F527" s="343"/>
      <c r="G527" s="342">
        <f>H473</f>
        <v>0</v>
      </c>
      <c r="H527" s="343"/>
    </row>
    <row r="528" spans="1:8">
      <c r="A528" s="244"/>
      <c r="B528" s="241"/>
      <c r="C528" s="243"/>
      <c r="D528" s="243"/>
      <c r="E528" s="243"/>
      <c r="F528" s="242"/>
      <c r="G528" s="241"/>
      <c r="H528" s="240"/>
    </row>
    <row r="529" spans="1:8">
      <c r="A529" s="239"/>
      <c r="B529" s="238"/>
      <c r="C529" s="235"/>
      <c r="D529" s="237"/>
      <c r="E529" s="235"/>
      <c r="F529" s="236"/>
      <c r="G529" s="235"/>
      <c r="H529" s="234"/>
    </row>
    <row r="530" spans="1:8">
      <c r="A530" s="233">
        <f>(SUM(A527,1))</f>
        <v>381</v>
      </c>
      <c r="B530" s="232" t="s">
        <v>3683</v>
      </c>
      <c r="C530" s="231"/>
      <c r="D530" s="231"/>
      <c r="E530" s="345">
        <f>SUM(E512:F527)</f>
        <v>0</v>
      </c>
      <c r="F530" s="346"/>
      <c r="G530" s="347">
        <f>SUM(G512:H527)</f>
        <v>0</v>
      </c>
      <c r="H530" s="346"/>
    </row>
    <row r="533" spans="1:8">
      <c r="A533" s="223">
        <f>(SUM(A530,1))</f>
        <v>382</v>
      </c>
      <c r="B533" s="230" t="s">
        <v>3682</v>
      </c>
      <c r="C533" s="230"/>
      <c r="D533" s="230"/>
      <c r="E533" s="348">
        <f>SUM(E530:H530)</f>
        <v>0</v>
      </c>
      <c r="F533" s="348"/>
      <c r="G533" s="229" t="s">
        <v>3681</v>
      </c>
    </row>
    <row r="534" spans="1:8">
      <c r="B534" s="228"/>
    </row>
    <row r="536" spans="1:8">
      <c r="B536" s="227">
        <f>E536+G536</f>
        <v>0</v>
      </c>
      <c r="C536" s="225"/>
      <c r="D536" s="224">
        <v>15</v>
      </c>
      <c r="E536" s="349">
        <f>SUM(SUMIF(D512:D527,D536,E512:E527),SUMIF(D512:D527,D536,G512:G527))</f>
        <v>0</v>
      </c>
      <c r="F536" s="349"/>
      <c r="G536" s="350">
        <f>CEILING(E536*D536/100,0.1)</f>
        <v>0</v>
      </c>
      <c r="H536" s="351"/>
    </row>
    <row r="537" spans="1:8">
      <c r="B537" s="226">
        <f>E537+G537</f>
        <v>0</v>
      </c>
      <c r="C537" s="225"/>
      <c r="D537" s="224">
        <v>21</v>
      </c>
      <c r="E537" s="349">
        <f>SUM(SUMIF(D512:D527,D537,E512:E527),SUMIF(D512:D527,D537,G512:G527))</f>
        <v>0</v>
      </c>
      <c r="F537" s="349"/>
      <c r="G537" s="350">
        <f>CEILING(E537*D537/100,0.1)</f>
        <v>0</v>
      </c>
      <c r="H537" s="351"/>
    </row>
    <row r="540" spans="1:8">
      <c r="A540" s="223">
        <f>(SUM(A533,1))</f>
        <v>383</v>
      </c>
      <c r="B540" s="222" t="s">
        <v>3680</v>
      </c>
      <c r="E540" s="344">
        <f>SUM(B536:B537)</f>
        <v>0</v>
      </c>
      <c r="F540" s="344"/>
      <c r="G540" s="221" t="s">
        <v>3679</v>
      </c>
    </row>
    <row r="541" spans="1:8" ht="13.8" thickBot="1">
      <c r="A541" s="219"/>
      <c r="B541" s="220"/>
      <c r="C541" s="219"/>
      <c r="D541" s="219"/>
      <c r="E541" s="219"/>
      <c r="F541" s="219"/>
      <c r="G541" s="219"/>
      <c r="H541" s="219"/>
    </row>
    <row r="542" spans="1:8" ht="13.8" thickTop="1"/>
  </sheetData>
  <mergeCells count="75">
    <mergeCell ref="E540:F540"/>
    <mergeCell ref="E530:F530"/>
    <mergeCell ref="G530:H530"/>
    <mergeCell ref="E533:F533"/>
    <mergeCell ref="E536:F536"/>
    <mergeCell ref="G536:H536"/>
    <mergeCell ref="E537:F537"/>
    <mergeCell ref="G537:H537"/>
    <mergeCell ref="E525:F525"/>
    <mergeCell ref="G525:H525"/>
    <mergeCell ref="E526:F526"/>
    <mergeCell ref="G526:H526"/>
    <mergeCell ref="E527:F527"/>
    <mergeCell ref="G527:H527"/>
    <mergeCell ref="E522:F522"/>
    <mergeCell ref="G522:H522"/>
    <mergeCell ref="E523:F523"/>
    <mergeCell ref="G523:H523"/>
    <mergeCell ref="E524:F524"/>
    <mergeCell ref="G524:H524"/>
    <mergeCell ref="E519:F519"/>
    <mergeCell ref="G519:H519"/>
    <mergeCell ref="E520:F520"/>
    <mergeCell ref="G520:H520"/>
    <mergeCell ref="E521:F521"/>
    <mergeCell ref="G521:H521"/>
    <mergeCell ref="E516:F516"/>
    <mergeCell ref="G516:H516"/>
    <mergeCell ref="E517:F517"/>
    <mergeCell ref="G517:H517"/>
    <mergeCell ref="E518:F518"/>
    <mergeCell ref="G518:H518"/>
    <mergeCell ref="B511:D511"/>
    <mergeCell ref="E513:F513"/>
    <mergeCell ref="G513:H513"/>
    <mergeCell ref="E515:F515"/>
    <mergeCell ref="G515:H515"/>
    <mergeCell ref="E514:F514"/>
    <mergeCell ref="G514:H514"/>
    <mergeCell ref="E512:F512"/>
    <mergeCell ref="G512:H512"/>
    <mergeCell ref="E463:F463"/>
    <mergeCell ref="G463:H463"/>
    <mergeCell ref="E510:F510"/>
    <mergeCell ref="G510:H510"/>
    <mergeCell ref="E272:F272"/>
    <mergeCell ref="G272:H272"/>
    <mergeCell ref="E302:F302"/>
    <mergeCell ref="G302:H302"/>
    <mergeCell ref="E367:F367"/>
    <mergeCell ref="G367:H367"/>
    <mergeCell ref="E401:F401"/>
    <mergeCell ref="G401:H401"/>
    <mergeCell ref="E425:F425"/>
    <mergeCell ref="G425:H425"/>
    <mergeCell ref="E444:F444"/>
    <mergeCell ref="G444:H444"/>
    <mergeCell ref="E204:F204"/>
    <mergeCell ref="G204:H204"/>
    <mergeCell ref="E226:F226"/>
    <mergeCell ref="G226:H226"/>
    <mergeCell ref="E246:F246"/>
    <mergeCell ref="G246:H246"/>
    <mergeCell ref="E139:F139"/>
    <mergeCell ref="G139:H139"/>
    <mergeCell ref="E161:F161"/>
    <mergeCell ref="G161:H161"/>
    <mergeCell ref="E182:F182"/>
    <mergeCell ref="G182:H182"/>
    <mergeCell ref="E1:F1"/>
    <mergeCell ref="G1:H1"/>
    <mergeCell ref="E78:F78"/>
    <mergeCell ref="G78:H78"/>
    <mergeCell ref="E105:F105"/>
    <mergeCell ref="G105:H10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8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2146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05"/>
      <c r="G18" s="305"/>
      <c r="H18" s="305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2147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ROUND(J126,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ROUND((SUM(BE126:BE257)),  2)</f>
        <v>0</v>
      </c>
      <c r="I33" s="92">
        <v>0.21</v>
      </c>
      <c r="J33" s="91">
        <f>ROUND(((SUM(BE126:BE257))*I33),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ROUND((SUM(BF126:BF257)),  2)</f>
        <v>0</v>
      </c>
      <c r="I34" s="92">
        <v>0.15</v>
      </c>
      <c r="J34" s="91">
        <f>ROUND(((SUM(BF126:BF257))*I34),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ROUND((SUM(BG126:BG257)),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ROUND((SUM(BH126:BH257)),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ROUND((SUM(BI126:BI257)),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JC-C - SO 03 - Zpevněné plochy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J126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95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9.95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J147</f>
        <v>0</v>
      </c>
      <c r="L99" s="108"/>
    </row>
    <row r="100" spans="2:12" s="9" customFormat="1" ht="19.95" customHeight="1">
      <c r="B100" s="108"/>
      <c r="D100" s="109" t="s">
        <v>2148</v>
      </c>
      <c r="E100" s="110"/>
      <c r="F100" s="110"/>
      <c r="G100" s="110"/>
      <c r="H100" s="110"/>
      <c r="I100" s="110"/>
      <c r="J100" s="111">
        <f>J155</f>
        <v>0</v>
      </c>
      <c r="L100" s="108"/>
    </row>
    <row r="101" spans="2:12" s="9" customFormat="1" ht="19.95" customHeight="1">
      <c r="B101" s="108"/>
      <c r="D101" s="109" t="s">
        <v>2149</v>
      </c>
      <c r="E101" s="110"/>
      <c r="F101" s="110"/>
      <c r="G101" s="110"/>
      <c r="H101" s="110"/>
      <c r="I101" s="110"/>
      <c r="J101" s="111">
        <f>J195</f>
        <v>0</v>
      </c>
      <c r="L101" s="108"/>
    </row>
    <row r="102" spans="2:12" s="9" customFormat="1" ht="19.95" customHeight="1">
      <c r="B102" s="108"/>
      <c r="D102" s="109" t="s">
        <v>117</v>
      </c>
      <c r="E102" s="110"/>
      <c r="F102" s="110"/>
      <c r="G102" s="110"/>
      <c r="H102" s="110"/>
      <c r="I102" s="110"/>
      <c r="J102" s="111">
        <f>J200</f>
        <v>0</v>
      </c>
      <c r="L102" s="108"/>
    </row>
    <row r="103" spans="2:12" s="9" customFormat="1" ht="19.95" customHeight="1">
      <c r="B103" s="108"/>
      <c r="D103" s="109" t="s">
        <v>118</v>
      </c>
      <c r="E103" s="110"/>
      <c r="F103" s="110"/>
      <c r="G103" s="110"/>
      <c r="H103" s="110"/>
      <c r="I103" s="110"/>
      <c r="J103" s="111">
        <f>J233</f>
        <v>0</v>
      </c>
      <c r="L103" s="108"/>
    </row>
    <row r="104" spans="2:12" s="8" customFormat="1" ht="24.9" customHeight="1">
      <c r="B104" s="104"/>
      <c r="D104" s="105" t="s">
        <v>119</v>
      </c>
      <c r="E104" s="106"/>
      <c r="F104" s="106"/>
      <c r="G104" s="106"/>
      <c r="H104" s="106"/>
      <c r="I104" s="106"/>
      <c r="J104" s="107">
        <f>J235</f>
        <v>0</v>
      </c>
      <c r="L104" s="104"/>
    </row>
    <row r="105" spans="2:12" s="9" customFormat="1" ht="19.95" customHeight="1">
      <c r="B105" s="108"/>
      <c r="D105" s="109" t="s">
        <v>120</v>
      </c>
      <c r="E105" s="110"/>
      <c r="F105" s="110"/>
      <c r="G105" s="110"/>
      <c r="H105" s="110"/>
      <c r="I105" s="110"/>
      <c r="J105" s="111">
        <f>J236</f>
        <v>0</v>
      </c>
      <c r="L105" s="108"/>
    </row>
    <row r="106" spans="2:12" s="9" customFormat="1" ht="19.95" customHeight="1">
      <c r="B106" s="108"/>
      <c r="D106" s="109" t="s">
        <v>128</v>
      </c>
      <c r="E106" s="110"/>
      <c r="F106" s="110"/>
      <c r="G106" s="110"/>
      <c r="H106" s="110"/>
      <c r="I106" s="110"/>
      <c r="J106" s="111">
        <f>J245</f>
        <v>0</v>
      </c>
      <c r="L106" s="108"/>
    </row>
    <row r="107" spans="2:12" s="1" customFormat="1" ht="21.75" customHeight="1">
      <c r="B107" s="32"/>
      <c r="L107" s="32"/>
    </row>
    <row r="108" spans="2:12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" customHeight="1">
      <c r="B113" s="32"/>
      <c r="C113" s="21" t="s">
        <v>139</v>
      </c>
      <c r="L113" s="32"/>
    </row>
    <row r="114" spans="2:63" s="1" customFormat="1" ht="6.9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333" t="str">
        <f>E7</f>
        <v>Komunitní sociální služby DOZP</v>
      </c>
      <c r="F116" s="334"/>
      <c r="G116" s="334"/>
      <c r="H116" s="334"/>
      <c r="L116" s="32"/>
    </row>
    <row r="117" spans="2:63" s="1" customFormat="1" ht="12" customHeight="1">
      <c r="B117" s="32"/>
      <c r="C117" s="27" t="s">
        <v>104</v>
      </c>
      <c r="L117" s="32"/>
    </row>
    <row r="118" spans="2:63" s="1" customFormat="1" ht="16.5" customHeight="1">
      <c r="B118" s="32"/>
      <c r="E118" s="323" t="str">
        <f>E9</f>
        <v>JC-C - SO 03 - Zpevněné plochy</v>
      </c>
      <c r="F118" s="332"/>
      <c r="G118" s="332"/>
      <c r="H118" s="332"/>
      <c r="L118" s="32"/>
    </row>
    <row r="119" spans="2:63" s="1" customFormat="1" ht="6.9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>Jičín parc. č.1628</v>
      </c>
      <c r="I120" s="27" t="s">
        <v>22</v>
      </c>
      <c r="J120" s="52" t="str">
        <f>IF(J12="","",J12)</f>
        <v>15. 12. 2022</v>
      </c>
      <c r="L120" s="32"/>
    </row>
    <row r="121" spans="2:63" s="1" customFormat="1" ht="6.9" customHeight="1">
      <c r="B121" s="32"/>
      <c r="L121" s="32"/>
    </row>
    <row r="122" spans="2:63" s="1" customFormat="1" ht="15.15" customHeight="1">
      <c r="B122" s="32"/>
      <c r="C122" s="27" t="s">
        <v>24</v>
      </c>
      <c r="F122" s="25" t="str">
        <f>E15</f>
        <v>Královéhradecký kraj</v>
      </c>
      <c r="I122" s="27" t="s">
        <v>30</v>
      </c>
      <c r="J122" s="30" t="str">
        <f>E21</f>
        <v>Ing.arch. Kušnierik</v>
      </c>
      <c r="L122" s="32"/>
    </row>
    <row r="123" spans="2:63" s="1" customFormat="1" ht="15.15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 xml:space="preserve">   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140</v>
      </c>
      <c r="D125" s="114" t="s">
        <v>62</v>
      </c>
      <c r="E125" s="114" t="s">
        <v>58</v>
      </c>
      <c r="F125" s="114" t="s">
        <v>59</v>
      </c>
      <c r="G125" s="114" t="s">
        <v>141</v>
      </c>
      <c r="H125" s="114" t="s">
        <v>142</v>
      </c>
      <c r="I125" s="114" t="s">
        <v>143</v>
      </c>
      <c r="J125" s="114" t="s">
        <v>108</v>
      </c>
      <c r="K125" s="115" t="s">
        <v>144</v>
      </c>
      <c r="L125" s="112"/>
      <c r="M125" s="59" t="s">
        <v>1</v>
      </c>
      <c r="N125" s="60" t="s">
        <v>41</v>
      </c>
      <c r="O125" s="60" t="s">
        <v>145</v>
      </c>
      <c r="P125" s="60" t="s">
        <v>146</v>
      </c>
      <c r="Q125" s="60" t="s">
        <v>147</v>
      </c>
      <c r="R125" s="60" t="s">
        <v>148</v>
      </c>
      <c r="S125" s="60" t="s">
        <v>149</v>
      </c>
      <c r="T125" s="61" t="s">
        <v>150</v>
      </c>
    </row>
    <row r="126" spans="2:63" s="1" customFormat="1" ht="22.95" customHeight="1">
      <c r="B126" s="32"/>
      <c r="C126" s="64" t="s">
        <v>151</v>
      </c>
      <c r="J126" s="116">
        <f>BK126</f>
        <v>0</v>
      </c>
      <c r="L126" s="32"/>
      <c r="M126" s="62"/>
      <c r="N126" s="53"/>
      <c r="O126" s="53"/>
      <c r="P126" s="117">
        <f>P127+P235</f>
        <v>0</v>
      </c>
      <c r="Q126" s="53"/>
      <c r="R126" s="117">
        <f>R127+R235</f>
        <v>1699.4914247099998</v>
      </c>
      <c r="S126" s="53"/>
      <c r="T126" s="118">
        <f>T127+T235</f>
        <v>0</v>
      </c>
      <c r="AT126" s="17" t="s">
        <v>76</v>
      </c>
      <c r="AU126" s="17" t="s">
        <v>110</v>
      </c>
      <c r="BK126" s="119">
        <f>BK127+BK235</f>
        <v>0</v>
      </c>
    </row>
    <row r="127" spans="2:63" s="11" customFormat="1" ht="25.95" customHeight="1">
      <c r="B127" s="120"/>
      <c r="D127" s="121" t="s">
        <v>76</v>
      </c>
      <c r="E127" s="122" t="s">
        <v>152</v>
      </c>
      <c r="F127" s="122" t="s">
        <v>153</v>
      </c>
      <c r="I127" s="123"/>
      <c r="J127" s="124">
        <f>BK127</f>
        <v>0</v>
      </c>
      <c r="L127" s="120"/>
      <c r="M127" s="125"/>
      <c r="P127" s="126">
        <f>P128+P147+P155+P195+P200+P233</f>
        <v>0</v>
      </c>
      <c r="R127" s="126">
        <f>R128+R147+R155+R195+R200+R233</f>
        <v>1695.2359254599999</v>
      </c>
      <c r="T127" s="127">
        <f>T128+T147+T155+T195+T200+T233</f>
        <v>0</v>
      </c>
      <c r="AR127" s="121" t="s">
        <v>85</v>
      </c>
      <c r="AT127" s="128" t="s">
        <v>76</v>
      </c>
      <c r="AU127" s="128" t="s">
        <v>77</v>
      </c>
      <c r="AY127" s="121" t="s">
        <v>154</v>
      </c>
      <c r="BK127" s="129">
        <f>BK128+BK147+BK155+BK195+BK200+BK233</f>
        <v>0</v>
      </c>
    </row>
    <row r="128" spans="2:63" s="11" customFormat="1" ht="22.95" customHeight="1">
      <c r="B128" s="120"/>
      <c r="D128" s="121" t="s">
        <v>76</v>
      </c>
      <c r="E128" s="130" t="s">
        <v>85</v>
      </c>
      <c r="F128" s="130" t="s">
        <v>155</v>
      </c>
      <c r="I128" s="123"/>
      <c r="J128" s="131">
        <f>BK128</f>
        <v>0</v>
      </c>
      <c r="L128" s="120"/>
      <c r="M128" s="125"/>
      <c r="P128" s="126">
        <f>SUM(P129:P146)</f>
        <v>0</v>
      </c>
      <c r="R128" s="126">
        <f>SUM(R129:R146)</f>
        <v>0</v>
      </c>
      <c r="T128" s="127">
        <f>SUM(T129:T146)</f>
        <v>0</v>
      </c>
      <c r="AR128" s="121" t="s">
        <v>85</v>
      </c>
      <c r="AT128" s="128" t="s">
        <v>76</v>
      </c>
      <c r="AU128" s="128" t="s">
        <v>85</v>
      </c>
      <c r="AY128" s="121" t="s">
        <v>154</v>
      </c>
      <c r="BK128" s="129">
        <f>SUM(BK129:BK146)</f>
        <v>0</v>
      </c>
    </row>
    <row r="129" spans="2:65" s="1" customFormat="1" ht="24.15" customHeight="1">
      <c r="B129" s="32"/>
      <c r="C129" s="132" t="s">
        <v>85</v>
      </c>
      <c r="D129" s="132" t="s">
        <v>156</v>
      </c>
      <c r="E129" s="133" t="s">
        <v>167</v>
      </c>
      <c r="F129" s="134" t="s">
        <v>168</v>
      </c>
      <c r="G129" s="135" t="s">
        <v>169</v>
      </c>
      <c r="H129" s="136">
        <v>1627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161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161</v>
      </c>
      <c r="BM129" s="143" t="s">
        <v>2150</v>
      </c>
    </row>
    <row r="130" spans="2:65" s="12" customFormat="1">
      <c r="B130" s="145"/>
      <c r="D130" s="146" t="s">
        <v>175</v>
      </c>
      <c r="E130" s="147" t="s">
        <v>1</v>
      </c>
      <c r="F130" s="148" t="s">
        <v>2151</v>
      </c>
      <c r="H130" s="149">
        <v>1627</v>
      </c>
      <c r="I130" s="150"/>
      <c r="L130" s="145"/>
      <c r="M130" s="151"/>
      <c r="T130" s="152"/>
      <c r="AT130" s="147" t="s">
        <v>175</v>
      </c>
      <c r="AU130" s="147" t="s">
        <v>99</v>
      </c>
      <c r="AV130" s="12" t="s">
        <v>99</v>
      </c>
      <c r="AW130" s="12" t="s">
        <v>32</v>
      </c>
      <c r="AX130" s="12" t="s">
        <v>85</v>
      </c>
      <c r="AY130" s="147" t="s">
        <v>154</v>
      </c>
    </row>
    <row r="131" spans="2:65" s="1" customFormat="1" ht="33" customHeight="1">
      <c r="B131" s="32"/>
      <c r="C131" s="132" t="s">
        <v>99</v>
      </c>
      <c r="D131" s="132" t="s">
        <v>156</v>
      </c>
      <c r="E131" s="133" t="s">
        <v>2152</v>
      </c>
      <c r="F131" s="134" t="s">
        <v>2153</v>
      </c>
      <c r="G131" s="135" t="s">
        <v>173</v>
      </c>
      <c r="H131" s="136">
        <v>865.8</v>
      </c>
      <c r="I131" s="137"/>
      <c r="J131" s="138">
        <f>ROUND(I131*H131,2)</f>
        <v>0</v>
      </c>
      <c r="K131" s="134" t="s">
        <v>160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161</v>
      </c>
      <c r="AT131" s="143" t="s">
        <v>156</v>
      </c>
      <c r="AU131" s="143" t="s">
        <v>99</v>
      </c>
      <c r="AY131" s="17" t="s">
        <v>154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99</v>
      </c>
      <c r="BK131" s="144">
        <f>ROUND(I131*H131,2)</f>
        <v>0</v>
      </c>
      <c r="BL131" s="17" t="s">
        <v>161</v>
      </c>
      <c r="BM131" s="143" t="s">
        <v>2154</v>
      </c>
    </row>
    <row r="132" spans="2:65" s="12" customFormat="1">
      <c r="B132" s="145"/>
      <c r="D132" s="146" t="s">
        <v>175</v>
      </c>
      <c r="E132" s="147" t="s">
        <v>1</v>
      </c>
      <c r="F132" s="148" t="s">
        <v>2155</v>
      </c>
      <c r="H132" s="149">
        <v>295.2</v>
      </c>
      <c r="I132" s="150"/>
      <c r="L132" s="145"/>
      <c r="M132" s="151"/>
      <c r="T132" s="152"/>
      <c r="AT132" s="147" t="s">
        <v>175</v>
      </c>
      <c r="AU132" s="147" t="s">
        <v>99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2" customFormat="1">
      <c r="B133" s="145"/>
      <c r="D133" s="146" t="s">
        <v>175</v>
      </c>
      <c r="E133" s="147" t="s">
        <v>1</v>
      </c>
      <c r="F133" s="148" t="s">
        <v>2156</v>
      </c>
      <c r="H133" s="149">
        <v>211.2</v>
      </c>
      <c r="I133" s="150"/>
      <c r="L133" s="145"/>
      <c r="M133" s="151"/>
      <c r="T133" s="152"/>
      <c r="AT133" s="147" t="s">
        <v>175</v>
      </c>
      <c r="AU133" s="147" t="s">
        <v>99</v>
      </c>
      <c r="AV133" s="12" t="s">
        <v>99</v>
      </c>
      <c r="AW133" s="12" t="s">
        <v>32</v>
      </c>
      <c r="AX133" s="12" t="s">
        <v>77</v>
      </c>
      <c r="AY133" s="147" t="s">
        <v>154</v>
      </c>
    </row>
    <row r="134" spans="2:65" s="12" customFormat="1">
      <c r="B134" s="145"/>
      <c r="D134" s="146" t="s">
        <v>175</v>
      </c>
      <c r="E134" s="147" t="s">
        <v>1</v>
      </c>
      <c r="F134" s="148" t="s">
        <v>2157</v>
      </c>
      <c r="H134" s="149">
        <v>191.4</v>
      </c>
      <c r="I134" s="150"/>
      <c r="L134" s="145"/>
      <c r="M134" s="151"/>
      <c r="T134" s="152"/>
      <c r="AT134" s="147" t="s">
        <v>175</v>
      </c>
      <c r="AU134" s="147" t="s">
        <v>99</v>
      </c>
      <c r="AV134" s="12" t="s">
        <v>99</v>
      </c>
      <c r="AW134" s="12" t="s">
        <v>32</v>
      </c>
      <c r="AX134" s="12" t="s">
        <v>77</v>
      </c>
      <c r="AY134" s="147" t="s">
        <v>154</v>
      </c>
    </row>
    <row r="135" spans="2:65" s="12" customFormat="1">
      <c r="B135" s="145"/>
      <c r="D135" s="146" t="s">
        <v>175</v>
      </c>
      <c r="E135" s="147" t="s">
        <v>1</v>
      </c>
      <c r="F135" s="148" t="s">
        <v>2158</v>
      </c>
      <c r="H135" s="149">
        <v>130.19999999999999</v>
      </c>
      <c r="I135" s="150"/>
      <c r="L135" s="145"/>
      <c r="M135" s="151"/>
      <c r="T135" s="152"/>
      <c r="AT135" s="147" t="s">
        <v>175</v>
      </c>
      <c r="AU135" s="147" t="s">
        <v>99</v>
      </c>
      <c r="AV135" s="12" t="s">
        <v>99</v>
      </c>
      <c r="AW135" s="12" t="s">
        <v>32</v>
      </c>
      <c r="AX135" s="12" t="s">
        <v>77</v>
      </c>
      <c r="AY135" s="147" t="s">
        <v>154</v>
      </c>
    </row>
    <row r="136" spans="2:65" s="12" customFormat="1">
      <c r="B136" s="145"/>
      <c r="D136" s="146" t="s">
        <v>175</v>
      </c>
      <c r="E136" s="147" t="s">
        <v>1</v>
      </c>
      <c r="F136" s="148" t="s">
        <v>2159</v>
      </c>
      <c r="H136" s="149">
        <v>37.799999999999997</v>
      </c>
      <c r="I136" s="150"/>
      <c r="L136" s="145"/>
      <c r="M136" s="151"/>
      <c r="T136" s="152"/>
      <c r="AT136" s="147" t="s">
        <v>175</v>
      </c>
      <c r="AU136" s="147" t="s">
        <v>99</v>
      </c>
      <c r="AV136" s="12" t="s">
        <v>99</v>
      </c>
      <c r="AW136" s="12" t="s">
        <v>32</v>
      </c>
      <c r="AX136" s="12" t="s">
        <v>77</v>
      </c>
      <c r="AY136" s="147" t="s">
        <v>154</v>
      </c>
    </row>
    <row r="137" spans="2:65" s="13" customFormat="1">
      <c r="B137" s="153"/>
      <c r="D137" s="146" t="s">
        <v>175</v>
      </c>
      <c r="E137" s="154" t="s">
        <v>1</v>
      </c>
      <c r="F137" s="155" t="s">
        <v>177</v>
      </c>
      <c r="H137" s="156">
        <v>865.8</v>
      </c>
      <c r="I137" s="157"/>
      <c r="L137" s="153"/>
      <c r="M137" s="158"/>
      <c r="T137" s="159"/>
      <c r="AT137" s="154" t="s">
        <v>175</v>
      </c>
      <c r="AU137" s="154" t="s">
        <v>99</v>
      </c>
      <c r="AV137" s="13" t="s">
        <v>161</v>
      </c>
      <c r="AW137" s="13" t="s">
        <v>32</v>
      </c>
      <c r="AX137" s="13" t="s">
        <v>85</v>
      </c>
      <c r="AY137" s="154" t="s">
        <v>154</v>
      </c>
    </row>
    <row r="138" spans="2:65" s="1" customFormat="1" ht="33" customHeight="1">
      <c r="B138" s="32"/>
      <c r="C138" s="132" t="s">
        <v>166</v>
      </c>
      <c r="D138" s="132" t="s">
        <v>156</v>
      </c>
      <c r="E138" s="133" t="s">
        <v>2160</v>
      </c>
      <c r="F138" s="134" t="s">
        <v>2161</v>
      </c>
      <c r="G138" s="135" t="s">
        <v>173</v>
      </c>
      <c r="H138" s="136">
        <v>44</v>
      </c>
      <c r="I138" s="137"/>
      <c r="J138" s="138">
        <f>ROUND(I138*H138,2)</f>
        <v>0</v>
      </c>
      <c r="K138" s="134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161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161</v>
      </c>
      <c r="BM138" s="143" t="s">
        <v>2162</v>
      </c>
    </row>
    <row r="139" spans="2:65" s="12" customFormat="1">
      <c r="B139" s="145"/>
      <c r="D139" s="146" t="s">
        <v>175</v>
      </c>
      <c r="E139" s="147" t="s">
        <v>1</v>
      </c>
      <c r="F139" s="148" t="s">
        <v>2163</v>
      </c>
      <c r="H139" s="149">
        <v>44</v>
      </c>
      <c r="I139" s="150"/>
      <c r="L139" s="145"/>
      <c r="M139" s="151"/>
      <c r="T139" s="152"/>
      <c r="AT139" s="147" t="s">
        <v>175</v>
      </c>
      <c r="AU139" s="147" t="s">
        <v>99</v>
      </c>
      <c r="AV139" s="12" t="s">
        <v>99</v>
      </c>
      <c r="AW139" s="12" t="s">
        <v>32</v>
      </c>
      <c r="AX139" s="12" t="s">
        <v>85</v>
      </c>
      <c r="AY139" s="147" t="s">
        <v>154</v>
      </c>
    </row>
    <row r="140" spans="2:65" s="1" customFormat="1" ht="37.950000000000003" customHeight="1">
      <c r="B140" s="32"/>
      <c r="C140" s="132" t="s">
        <v>161</v>
      </c>
      <c r="D140" s="132" t="s">
        <v>156</v>
      </c>
      <c r="E140" s="133" t="s">
        <v>210</v>
      </c>
      <c r="F140" s="134" t="s">
        <v>2164</v>
      </c>
      <c r="G140" s="135" t="s">
        <v>173</v>
      </c>
      <c r="H140" s="136">
        <v>909.8</v>
      </c>
      <c r="I140" s="137"/>
      <c r="J140" s="138">
        <f>ROUND(I140*H140,2)</f>
        <v>0</v>
      </c>
      <c r="K140" s="134" t="s">
        <v>160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161</v>
      </c>
      <c r="AT140" s="143" t="s">
        <v>156</v>
      </c>
      <c r="AU140" s="143" t="s">
        <v>99</v>
      </c>
      <c r="AY140" s="17" t="s">
        <v>154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99</v>
      </c>
      <c r="BK140" s="144">
        <f>ROUND(I140*H140,2)</f>
        <v>0</v>
      </c>
      <c r="BL140" s="17" t="s">
        <v>161</v>
      </c>
      <c r="BM140" s="143" t="s">
        <v>2165</v>
      </c>
    </row>
    <row r="141" spans="2:65" s="1" customFormat="1" ht="24.15" customHeight="1">
      <c r="B141" s="32"/>
      <c r="C141" s="132" t="s">
        <v>203</v>
      </c>
      <c r="D141" s="132" t="s">
        <v>156</v>
      </c>
      <c r="E141" s="133" t="s">
        <v>216</v>
      </c>
      <c r="F141" s="134" t="s">
        <v>2166</v>
      </c>
      <c r="G141" s="135" t="s">
        <v>173</v>
      </c>
      <c r="H141" s="136">
        <v>909.8</v>
      </c>
      <c r="I141" s="137"/>
      <c r="J141" s="138">
        <f>ROUND(I141*H141,2)</f>
        <v>0</v>
      </c>
      <c r="K141" s="134" t="s">
        <v>160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161</v>
      </c>
      <c r="AT141" s="143" t="s">
        <v>156</v>
      </c>
      <c r="AU141" s="143" t="s">
        <v>99</v>
      </c>
      <c r="AY141" s="17" t="s">
        <v>154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99</v>
      </c>
      <c r="BK141" s="144">
        <f>ROUND(I141*H141,2)</f>
        <v>0</v>
      </c>
      <c r="BL141" s="17" t="s">
        <v>161</v>
      </c>
      <c r="BM141" s="143" t="s">
        <v>2167</v>
      </c>
    </row>
    <row r="142" spans="2:65" s="1" customFormat="1" ht="33" customHeight="1">
      <c r="B142" s="32"/>
      <c r="C142" s="132" t="s">
        <v>209</v>
      </c>
      <c r="D142" s="132" t="s">
        <v>156</v>
      </c>
      <c r="E142" s="133" t="s">
        <v>229</v>
      </c>
      <c r="F142" s="134" t="s">
        <v>230</v>
      </c>
      <c r="G142" s="135" t="s">
        <v>225</v>
      </c>
      <c r="H142" s="136">
        <v>1637.64</v>
      </c>
      <c r="I142" s="137"/>
      <c r="J142" s="138">
        <f>ROUND(I142*H142,2)</f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161</v>
      </c>
      <c r="BM142" s="143" t="s">
        <v>2168</v>
      </c>
    </row>
    <row r="143" spans="2:65" s="12" customFormat="1">
      <c r="B143" s="145"/>
      <c r="D143" s="146" t="s">
        <v>175</v>
      </c>
      <c r="E143" s="147" t="s">
        <v>1</v>
      </c>
      <c r="F143" s="148" t="s">
        <v>2169</v>
      </c>
      <c r="H143" s="149">
        <v>1637.64</v>
      </c>
      <c r="I143" s="150"/>
      <c r="L143" s="145"/>
      <c r="M143" s="151"/>
      <c r="T143" s="152"/>
      <c r="AT143" s="147" t="s">
        <v>175</v>
      </c>
      <c r="AU143" s="147" t="s">
        <v>99</v>
      </c>
      <c r="AV143" s="12" t="s">
        <v>99</v>
      </c>
      <c r="AW143" s="12" t="s">
        <v>32</v>
      </c>
      <c r="AX143" s="12" t="s">
        <v>85</v>
      </c>
      <c r="AY143" s="147" t="s">
        <v>154</v>
      </c>
    </row>
    <row r="144" spans="2:65" s="1" customFormat="1" ht="16.5" customHeight="1">
      <c r="B144" s="32"/>
      <c r="C144" s="132" t="s">
        <v>215</v>
      </c>
      <c r="D144" s="132" t="s">
        <v>156</v>
      </c>
      <c r="E144" s="133" t="s">
        <v>234</v>
      </c>
      <c r="F144" s="134" t="s">
        <v>235</v>
      </c>
      <c r="G144" s="135" t="s">
        <v>173</v>
      </c>
      <c r="H144" s="136">
        <v>909.8</v>
      </c>
      <c r="I144" s="137"/>
      <c r="J144" s="138">
        <f>ROUND(I144*H144,2)</f>
        <v>0</v>
      </c>
      <c r="K144" s="134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2170</v>
      </c>
    </row>
    <row r="145" spans="2:65" s="1" customFormat="1" ht="24.15" customHeight="1">
      <c r="B145" s="32"/>
      <c r="C145" s="132" t="s">
        <v>222</v>
      </c>
      <c r="D145" s="132" t="s">
        <v>156</v>
      </c>
      <c r="E145" s="133" t="s">
        <v>249</v>
      </c>
      <c r="F145" s="134" t="s">
        <v>2171</v>
      </c>
      <c r="G145" s="135" t="s">
        <v>169</v>
      </c>
      <c r="H145" s="136">
        <v>1605</v>
      </c>
      <c r="I145" s="137"/>
      <c r="J145" s="138">
        <f>ROUND(I145*H145,2)</f>
        <v>0</v>
      </c>
      <c r="K145" s="134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161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161</v>
      </c>
      <c r="BM145" s="143" t="s">
        <v>2172</v>
      </c>
    </row>
    <row r="146" spans="2:65" s="12" customFormat="1">
      <c r="B146" s="145"/>
      <c r="D146" s="146" t="s">
        <v>175</v>
      </c>
      <c r="E146" s="147" t="s">
        <v>1</v>
      </c>
      <c r="F146" s="148" t="s">
        <v>2173</v>
      </c>
      <c r="H146" s="149">
        <v>1605</v>
      </c>
      <c r="I146" s="150"/>
      <c r="L146" s="145"/>
      <c r="M146" s="151"/>
      <c r="T146" s="152"/>
      <c r="AT146" s="147" t="s">
        <v>175</v>
      </c>
      <c r="AU146" s="147" t="s">
        <v>99</v>
      </c>
      <c r="AV146" s="12" t="s">
        <v>99</v>
      </c>
      <c r="AW146" s="12" t="s">
        <v>32</v>
      </c>
      <c r="AX146" s="12" t="s">
        <v>85</v>
      </c>
      <c r="AY146" s="147" t="s">
        <v>154</v>
      </c>
    </row>
    <row r="147" spans="2:65" s="11" customFormat="1" ht="22.95" customHeight="1">
      <c r="B147" s="120"/>
      <c r="D147" s="121" t="s">
        <v>76</v>
      </c>
      <c r="E147" s="130" t="s">
        <v>99</v>
      </c>
      <c r="F147" s="130" t="s">
        <v>252</v>
      </c>
      <c r="I147" s="123"/>
      <c r="J147" s="131">
        <f>BK147</f>
        <v>0</v>
      </c>
      <c r="L147" s="120"/>
      <c r="M147" s="125"/>
      <c r="P147" s="126">
        <f>SUM(P148:P154)</f>
        <v>0</v>
      </c>
      <c r="R147" s="126">
        <f>SUM(R148:R154)</f>
        <v>99.502645459999997</v>
      </c>
      <c r="T147" s="127">
        <f>SUM(T148:T154)</f>
        <v>0</v>
      </c>
      <c r="AR147" s="121" t="s">
        <v>85</v>
      </c>
      <c r="AT147" s="128" t="s">
        <v>76</v>
      </c>
      <c r="AU147" s="128" t="s">
        <v>85</v>
      </c>
      <c r="AY147" s="121" t="s">
        <v>154</v>
      </c>
      <c r="BK147" s="129">
        <f>SUM(BK148:BK154)</f>
        <v>0</v>
      </c>
    </row>
    <row r="148" spans="2:65" s="1" customFormat="1" ht="37.950000000000003" customHeight="1">
      <c r="B148" s="32"/>
      <c r="C148" s="132" t="s">
        <v>233</v>
      </c>
      <c r="D148" s="132" t="s">
        <v>156</v>
      </c>
      <c r="E148" s="133" t="s">
        <v>2174</v>
      </c>
      <c r="F148" s="134" t="s">
        <v>2175</v>
      </c>
      <c r="G148" s="135" t="s">
        <v>256</v>
      </c>
      <c r="H148" s="136">
        <v>220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0.28736</v>
      </c>
      <c r="R148" s="141">
        <f>Q148*H148</f>
        <v>63.219200000000001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2176</v>
      </c>
    </row>
    <row r="149" spans="2:65" s="1" customFormat="1" ht="24.15" customHeight="1">
      <c r="B149" s="32"/>
      <c r="C149" s="132" t="s">
        <v>238</v>
      </c>
      <c r="D149" s="132" t="s">
        <v>156</v>
      </c>
      <c r="E149" s="133" t="s">
        <v>302</v>
      </c>
      <c r="F149" s="134" t="s">
        <v>303</v>
      </c>
      <c r="G149" s="135" t="s">
        <v>173</v>
      </c>
      <c r="H149" s="136">
        <v>14.25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2.5018699999999998</v>
      </c>
      <c r="R149" s="141">
        <f>Q149*H149</f>
        <v>35.651647499999996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2177</v>
      </c>
    </row>
    <row r="150" spans="2:65" s="12" customFormat="1">
      <c r="B150" s="145"/>
      <c r="D150" s="146" t="s">
        <v>175</v>
      </c>
      <c r="E150" s="147" t="s">
        <v>1</v>
      </c>
      <c r="F150" s="148" t="s">
        <v>2178</v>
      </c>
      <c r="H150" s="149">
        <v>14.25</v>
      </c>
      <c r="I150" s="150"/>
      <c r="L150" s="145"/>
      <c r="M150" s="151"/>
      <c r="T150" s="152"/>
      <c r="AT150" s="147" t="s">
        <v>175</v>
      </c>
      <c r="AU150" s="147" t="s">
        <v>99</v>
      </c>
      <c r="AV150" s="12" t="s">
        <v>99</v>
      </c>
      <c r="AW150" s="12" t="s">
        <v>32</v>
      </c>
      <c r="AX150" s="12" t="s">
        <v>85</v>
      </c>
      <c r="AY150" s="147" t="s">
        <v>154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306</v>
      </c>
      <c r="F151" s="134" t="s">
        <v>307</v>
      </c>
      <c r="G151" s="135" t="s">
        <v>169</v>
      </c>
      <c r="H151" s="136">
        <v>20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2.47E-3</v>
      </c>
      <c r="R151" s="141">
        <f>Q151*H151</f>
        <v>4.9399999999999999E-2</v>
      </c>
      <c r="S151" s="141">
        <v>0</v>
      </c>
      <c r="T151" s="142">
        <f>S151*H151</f>
        <v>0</v>
      </c>
      <c r="AR151" s="143" t="s">
        <v>161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161</v>
      </c>
      <c r="BM151" s="143" t="s">
        <v>2179</v>
      </c>
    </row>
    <row r="152" spans="2:65" s="1" customFormat="1" ht="16.5" customHeight="1">
      <c r="B152" s="32"/>
      <c r="C152" s="132" t="s">
        <v>253</v>
      </c>
      <c r="D152" s="132" t="s">
        <v>156</v>
      </c>
      <c r="E152" s="133" t="s">
        <v>310</v>
      </c>
      <c r="F152" s="134" t="s">
        <v>311</v>
      </c>
      <c r="G152" s="135" t="s">
        <v>169</v>
      </c>
      <c r="H152" s="136">
        <v>20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161</v>
      </c>
      <c r="BM152" s="143" t="s">
        <v>2180</v>
      </c>
    </row>
    <row r="153" spans="2:65" s="1" customFormat="1" ht="16.5" customHeight="1">
      <c r="B153" s="32"/>
      <c r="C153" s="132" t="s">
        <v>258</v>
      </c>
      <c r="D153" s="132" t="s">
        <v>156</v>
      </c>
      <c r="E153" s="133" t="s">
        <v>2181</v>
      </c>
      <c r="F153" s="134" t="s">
        <v>2182</v>
      </c>
      <c r="G153" s="135" t="s">
        <v>225</v>
      </c>
      <c r="H153" s="136">
        <v>0.54800000000000004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1.06277</v>
      </c>
      <c r="R153" s="141">
        <f>Q153*H153</f>
        <v>0.58239795999999999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2183</v>
      </c>
    </row>
    <row r="154" spans="2:65" s="12" customFormat="1">
      <c r="B154" s="145"/>
      <c r="D154" s="146" t="s">
        <v>175</v>
      </c>
      <c r="E154" s="147" t="s">
        <v>1</v>
      </c>
      <c r="F154" s="148" t="s">
        <v>2184</v>
      </c>
      <c r="H154" s="149">
        <v>0.54800000000000004</v>
      </c>
      <c r="I154" s="150"/>
      <c r="L154" s="145"/>
      <c r="M154" s="151"/>
      <c r="T154" s="152"/>
      <c r="AT154" s="147" t="s">
        <v>175</v>
      </c>
      <c r="AU154" s="147" t="s">
        <v>99</v>
      </c>
      <c r="AV154" s="12" t="s">
        <v>99</v>
      </c>
      <c r="AW154" s="12" t="s">
        <v>32</v>
      </c>
      <c r="AX154" s="12" t="s">
        <v>85</v>
      </c>
      <c r="AY154" s="147" t="s">
        <v>154</v>
      </c>
    </row>
    <row r="155" spans="2:65" s="11" customFormat="1" ht="22.95" customHeight="1">
      <c r="B155" s="120"/>
      <c r="D155" s="121" t="s">
        <v>76</v>
      </c>
      <c r="E155" s="130" t="s">
        <v>203</v>
      </c>
      <c r="F155" s="130" t="s">
        <v>2185</v>
      </c>
      <c r="I155" s="123"/>
      <c r="J155" s="131">
        <f>BK155</f>
        <v>0</v>
      </c>
      <c r="L155" s="120"/>
      <c r="M155" s="125"/>
      <c r="P155" s="126">
        <f>SUM(P156:P194)</f>
        <v>0</v>
      </c>
      <c r="R155" s="126">
        <f>SUM(R156:R194)</f>
        <v>1427.7691</v>
      </c>
      <c r="T155" s="127">
        <f>SUM(T156:T194)</f>
        <v>0</v>
      </c>
      <c r="AR155" s="121" t="s">
        <v>85</v>
      </c>
      <c r="AT155" s="128" t="s">
        <v>76</v>
      </c>
      <c r="AU155" s="128" t="s">
        <v>85</v>
      </c>
      <c r="AY155" s="121" t="s">
        <v>154</v>
      </c>
      <c r="BK155" s="129">
        <f>SUM(BK156:BK194)</f>
        <v>0</v>
      </c>
    </row>
    <row r="156" spans="2:65" s="1" customFormat="1" ht="24.15" customHeight="1">
      <c r="B156" s="32"/>
      <c r="C156" s="132" t="s">
        <v>262</v>
      </c>
      <c r="D156" s="132" t="s">
        <v>156</v>
      </c>
      <c r="E156" s="133" t="s">
        <v>2186</v>
      </c>
      <c r="F156" s="134" t="s">
        <v>2187</v>
      </c>
      <c r="G156" s="135" t="s">
        <v>169</v>
      </c>
      <c r="H156" s="136">
        <v>310</v>
      </c>
      <c r="I156" s="137"/>
      <c r="J156" s="138">
        <f>ROUND(I156*H156,2)</f>
        <v>0</v>
      </c>
      <c r="K156" s="134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0.115</v>
      </c>
      <c r="R156" s="141">
        <f>Q156*H156</f>
        <v>35.65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2188</v>
      </c>
    </row>
    <row r="157" spans="2:65" s="12" customFormat="1">
      <c r="B157" s="145"/>
      <c r="D157" s="146" t="s">
        <v>175</v>
      </c>
      <c r="E157" s="147" t="s">
        <v>1</v>
      </c>
      <c r="F157" s="148" t="s">
        <v>2189</v>
      </c>
      <c r="H157" s="149">
        <v>310</v>
      </c>
      <c r="I157" s="150"/>
      <c r="L157" s="145"/>
      <c r="M157" s="151"/>
      <c r="T157" s="152"/>
      <c r="AT157" s="147" t="s">
        <v>175</v>
      </c>
      <c r="AU157" s="147" t="s">
        <v>99</v>
      </c>
      <c r="AV157" s="12" t="s">
        <v>99</v>
      </c>
      <c r="AW157" s="12" t="s">
        <v>32</v>
      </c>
      <c r="AX157" s="12" t="s">
        <v>85</v>
      </c>
      <c r="AY157" s="147" t="s">
        <v>154</v>
      </c>
    </row>
    <row r="158" spans="2:65" s="1" customFormat="1" ht="24.15" customHeight="1">
      <c r="B158" s="32"/>
      <c r="C158" s="132" t="s">
        <v>8</v>
      </c>
      <c r="D158" s="132" t="s">
        <v>156</v>
      </c>
      <c r="E158" s="133" t="s">
        <v>2190</v>
      </c>
      <c r="F158" s="134" t="s">
        <v>2191</v>
      </c>
      <c r="G158" s="135" t="s">
        <v>169</v>
      </c>
      <c r="H158" s="136">
        <v>1510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0.38700000000000001</v>
      </c>
      <c r="R158" s="141">
        <f>Q158*H158</f>
        <v>584.37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2192</v>
      </c>
    </row>
    <row r="159" spans="2:65" s="12" customFormat="1">
      <c r="B159" s="145"/>
      <c r="D159" s="146" t="s">
        <v>175</v>
      </c>
      <c r="E159" s="147" t="s">
        <v>1</v>
      </c>
      <c r="F159" s="148" t="s">
        <v>2193</v>
      </c>
      <c r="H159" s="149">
        <v>640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32</v>
      </c>
      <c r="AX159" s="12" t="s">
        <v>77</v>
      </c>
      <c r="AY159" s="147" t="s">
        <v>154</v>
      </c>
    </row>
    <row r="160" spans="2:65" s="12" customFormat="1">
      <c r="B160" s="145"/>
      <c r="D160" s="146" t="s">
        <v>175</v>
      </c>
      <c r="E160" s="147" t="s">
        <v>1</v>
      </c>
      <c r="F160" s="148" t="s">
        <v>2194</v>
      </c>
      <c r="H160" s="149">
        <v>580</v>
      </c>
      <c r="I160" s="150"/>
      <c r="L160" s="145"/>
      <c r="M160" s="151"/>
      <c r="T160" s="152"/>
      <c r="AT160" s="147" t="s">
        <v>175</v>
      </c>
      <c r="AU160" s="147" t="s">
        <v>99</v>
      </c>
      <c r="AV160" s="12" t="s">
        <v>99</v>
      </c>
      <c r="AW160" s="12" t="s">
        <v>32</v>
      </c>
      <c r="AX160" s="12" t="s">
        <v>77</v>
      </c>
      <c r="AY160" s="147" t="s">
        <v>154</v>
      </c>
    </row>
    <row r="161" spans="2:65" s="12" customFormat="1">
      <c r="B161" s="145"/>
      <c r="D161" s="146" t="s">
        <v>175</v>
      </c>
      <c r="E161" s="147" t="s">
        <v>1</v>
      </c>
      <c r="F161" s="148" t="s">
        <v>2195</v>
      </c>
      <c r="H161" s="149">
        <v>290</v>
      </c>
      <c r="I161" s="150"/>
      <c r="L161" s="145"/>
      <c r="M161" s="151"/>
      <c r="T161" s="152"/>
      <c r="AT161" s="147" t="s">
        <v>175</v>
      </c>
      <c r="AU161" s="147" t="s">
        <v>99</v>
      </c>
      <c r="AV161" s="12" t="s">
        <v>99</v>
      </c>
      <c r="AW161" s="12" t="s">
        <v>32</v>
      </c>
      <c r="AX161" s="12" t="s">
        <v>77</v>
      </c>
      <c r="AY161" s="147" t="s">
        <v>154</v>
      </c>
    </row>
    <row r="162" spans="2:65" s="13" customFormat="1">
      <c r="B162" s="153"/>
      <c r="D162" s="146" t="s">
        <v>175</v>
      </c>
      <c r="E162" s="154" t="s">
        <v>1</v>
      </c>
      <c r="F162" s="155" t="s">
        <v>177</v>
      </c>
      <c r="H162" s="156">
        <v>1510</v>
      </c>
      <c r="I162" s="157"/>
      <c r="L162" s="153"/>
      <c r="M162" s="158"/>
      <c r="T162" s="159"/>
      <c r="AT162" s="154" t="s">
        <v>175</v>
      </c>
      <c r="AU162" s="154" t="s">
        <v>99</v>
      </c>
      <c r="AV162" s="13" t="s">
        <v>161</v>
      </c>
      <c r="AW162" s="13" t="s">
        <v>32</v>
      </c>
      <c r="AX162" s="13" t="s">
        <v>85</v>
      </c>
      <c r="AY162" s="154" t="s">
        <v>154</v>
      </c>
    </row>
    <row r="163" spans="2:65" s="1" customFormat="1" ht="24.15" customHeight="1">
      <c r="B163" s="32"/>
      <c r="C163" s="132" t="s">
        <v>269</v>
      </c>
      <c r="D163" s="132" t="s">
        <v>156</v>
      </c>
      <c r="E163" s="133" t="s">
        <v>2196</v>
      </c>
      <c r="F163" s="134" t="s">
        <v>2197</v>
      </c>
      <c r="G163" s="135" t="s">
        <v>169</v>
      </c>
      <c r="H163" s="136">
        <v>685</v>
      </c>
      <c r="I163" s="137"/>
      <c r="J163" s="138">
        <f>ROUND(I163*H163,2)</f>
        <v>0</v>
      </c>
      <c r="K163" s="134" t="s">
        <v>160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0.48699999999999999</v>
      </c>
      <c r="R163" s="141">
        <f>Q163*H163</f>
        <v>333.59499999999997</v>
      </c>
      <c r="S163" s="141">
        <v>0</v>
      </c>
      <c r="T163" s="142">
        <f>S163*H163</f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161</v>
      </c>
      <c r="BM163" s="143" t="s">
        <v>2198</v>
      </c>
    </row>
    <row r="164" spans="2:65" s="12" customFormat="1">
      <c r="B164" s="145"/>
      <c r="D164" s="146" t="s">
        <v>175</v>
      </c>
      <c r="E164" s="147" t="s">
        <v>1</v>
      </c>
      <c r="F164" s="148" t="s">
        <v>2199</v>
      </c>
      <c r="H164" s="149">
        <v>615</v>
      </c>
      <c r="I164" s="150"/>
      <c r="L164" s="145"/>
      <c r="M164" s="151"/>
      <c r="T164" s="152"/>
      <c r="AT164" s="147" t="s">
        <v>175</v>
      </c>
      <c r="AU164" s="147" t="s">
        <v>99</v>
      </c>
      <c r="AV164" s="12" t="s">
        <v>99</v>
      </c>
      <c r="AW164" s="12" t="s">
        <v>32</v>
      </c>
      <c r="AX164" s="12" t="s">
        <v>77</v>
      </c>
      <c r="AY164" s="147" t="s">
        <v>154</v>
      </c>
    </row>
    <row r="165" spans="2:65" s="12" customFormat="1">
      <c r="B165" s="145"/>
      <c r="D165" s="146" t="s">
        <v>175</v>
      </c>
      <c r="E165" s="147" t="s">
        <v>1</v>
      </c>
      <c r="F165" s="148" t="s">
        <v>2200</v>
      </c>
      <c r="H165" s="149">
        <v>70</v>
      </c>
      <c r="I165" s="150"/>
      <c r="L165" s="145"/>
      <c r="M165" s="151"/>
      <c r="T165" s="152"/>
      <c r="AT165" s="147" t="s">
        <v>175</v>
      </c>
      <c r="AU165" s="147" t="s">
        <v>99</v>
      </c>
      <c r="AV165" s="12" t="s">
        <v>99</v>
      </c>
      <c r="AW165" s="12" t="s">
        <v>32</v>
      </c>
      <c r="AX165" s="12" t="s">
        <v>77</v>
      </c>
      <c r="AY165" s="147" t="s">
        <v>154</v>
      </c>
    </row>
    <row r="166" spans="2:65" s="13" customFormat="1">
      <c r="B166" s="153"/>
      <c r="D166" s="146" t="s">
        <v>175</v>
      </c>
      <c r="E166" s="154" t="s">
        <v>1</v>
      </c>
      <c r="F166" s="155" t="s">
        <v>177</v>
      </c>
      <c r="H166" s="156">
        <v>685</v>
      </c>
      <c r="I166" s="157"/>
      <c r="L166" s="153"/>
      <c r="M166" s="158"/>
      <c r="T166" s="159"/>
      <c r="AT166" s="154" t="s">
        <v>175</v>
      </c>
      <c r="AU166" s="154" t="s">
        <v>99</v>
      </c>
      <c r="AV166" s="13" t="s">
        <v>161</v>
      </c>
      <c r="AW166" s="13" t="s">
        <v>32</v>
      </c>
      <c r="AX166" s="13" t="s">
        <v>85</v>
      </c>
      <c r="AY166" s="154" t="s">
        <v>154</v>
      </c>
    </row>
    <row r="167" spans="2:65" s="1" customFormat="1" ht="24.15" customHeight="1">
      <c r="B167" s="32"/>
      <c r="C167" s="132" t="s">
        <v>276</v>
      </c>
      <c r="D167" s="132" t="s">
        <v>156</v>
      </c>
      <c r="E167" s="133" t="s">
        <v>2201</v>
      </c>
      <c r="F167" s="134" t="s">
        <v>2202</v>
      </c>
      <c r="G167" s="135" t="s">
        <v>169</v>
      </c>
      <c r="H167" s="136">
        <v>1295</v>
      </c>
      <c r="I167" s="137"/>
      <c r="J167" s="138">
        <f>ROUND(I167*H167,2)</f>
        <v>0</v>
      </c>
      <c r="K167" s="134" t="s">
        <v>160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9.1999999999999998E-2</v>
      </c>
      <c r="R167" s="141">
        <f>Q167*H167</f>
        <v>119.14</v>
      </c>
      <c r="S167" s="141">
        <v>0</v>
      </c>
      <c r="T167" s="142">
        <f>S167*H167</f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161</v>
      </c>
      <c r="BM167" s="143" t="s">
        <v>2203</v>
      </c>
    </row>
    <row r="168" spans="2:65" s="14" customFormat="1">
      <c r="B168" s="173"/>
      <c r="D168" s="146" t="s">
        <v>175</v>
      </c>
      <c r="E168" s="174" t="s">
        <v>1</v>
      </c>
      <c r="F168" s="175" t="s">
        <v>2204</v>
      </c>
      <c r="H168" s="174" t="s">
        <v>1</v>
      </c>
      <c r="I168" s="176"/>
      <c r="L168" s="173"/>
      <c r="M168" s="177"/>
      <c r="T168" s="178"/>
      <c r="AT168" s="174" t="s">
        <v>175</v>
      </c>
      <c r="AU168" s="174" t="s">
        <v>99</v>
      </c>
      <c r="AV168" s="14" t="s">
        <v>85</v>
      </c>
      <c r="AW168" s="14" t="s">
        <v>32</v>
      </c>
      <c r="AX168" s="14" t="s">
        <v>77</v>
      </c>
      <c r="AY168" s="174" t="s">
        <v>154</v>
      </c>
    </row>
    <row r="169" spans="2:65" s="12" customFormat="1">
      <c r="B169" s="145"/>
      <c r="D169" s="146" t="s">
        <v>175</v>
      </c>
      <c r="E169" s="147" t="s">
        <v>1</v>
      </c>
      <c r="F169" s="148" t="s">
        <v>2205</v>
      </c>
      <c r="H169" s="149">
        <v>615</v>
      </c>
      <c r="I169" s="150"/>
      <c r="L169" s="145"/>
      <c r="M169" s="151"/>
      <c r="T169" s="152"/>
      <c r="AT169" s="147" t="s">
        <v>175</v>
      </c>
      <c r="AU169" s="147" t="s">
        <v>99</v>
      </c>
      <c r="AV169" s="12" t="s">
        <v>99</v>
      </c>
      <c r="AW169" s="12" t="s">
        <v>32</v>
      </c>
      <c r="AX169" s="12" t="s">
        <v>77</v>
      </c>
      <c r="AY169" s="147" t="s">
        <v>154</v>
      </c>
    </row>
    <row r="170" spans="2:65" s="12" customFormat="1">
      <c r="B170" s="145"/>
      <c r="D170" s="146" t="s">
        <v>175</v>
      </c>
      <c r="E170" s="147" t="s">
        <v>1</v>
      </c>
      <c r="F170" s="148" t="s">
        <v>2206</v>
      </c>
      <c r="H170" s="149">
        <v>320</v>
      </c>
      <c r="I170" s="150"/>
      <c r="L170" s="145"/>
      <c r="M170" s="151"/>
      <c r="T170" s="152"/>
      <c r="AT170" s="147" t="s">
        <v>175</v>
      </c>
      <c r="AU170" s="147" t="s">
        <v>99</v>
      </c>
      <c r="AV170" s="12" t="s">
        <v>99</v>
      </c>
      <c r="AW170" s="12" t="s">
        <v>32</v>
      </c>
      <c r="AX170" s="12" t="s">
        <v>77</v>
      </c>
      <c r="AY170" s="147" t="s">
        <v>154</v>
      </c>
    </row>
    <row r="171" spans="2:65" s="12" customFormat="1">
      <c r="B171" s="145"/>
      <c r="D171" s="146" t="s">
        <v>175</v>
      </c>
      <c r="E171" s="147" t="s">
        <v>1</v>
      </c>
      <c r="F171" s="148" t="s">
        <v>2207</v>
      </c>
      <c r="H171" s="149">
        <v>290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>
      <c r="B172" s="145"/>
      <c r="D172" s="146" t="s">
        <v>175</v>
      </c>
      <c r="E172" s="147" t="s">
        <v>1</v>
      </c>
      <c r="F172" s="148" t="s">
        <v>2208</v>
      </c>
      <c r="H172" s="149">
        <v>70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3" customFormat="1">
      <c r="B173" s="153"/>
      <c r="D173" s="146" t="s">
        <v>175</v>
      </c>
      <c r="E173" s="154" t="s">
        <v>1</v>
      </c>
      <c r="F173" s="155" t="s">
        <v>177</v>
      </c>
      <c r="H173" s="156">
        <v>1295</v>
      </c>
      <c r="I173" s="157"/>
      <c r="L173" s="153"/>
      <c r="M173" s="158"/>
      <c r="T173" s="159"/>
      <c r="AT173" s="154" t="s">
        <v>175</v>
      </c>
      <c r="AU173" s="154" t="s">
        <v>99</v>
      </c>
      <c r="AV173" s="13" t="s">
        <v>161</v>
      </c>
      <c r="AW173" s="13" t="s">
        <v>32</v>
      </c>
      <c r="AX173" s="13" t="s">
        <v>85</v>
      </c>
      <c r="AY173" s="154" t="s">
        <v>154</v>
      </c>
    </row>
    <row r="174" spans="2:65" s="1" customFormat="1" ht="24.15" customHeight="1">
      <c r="B174" s="32"/>
      <c r="C174" s="132" t="s">
        <v>280</v>
      </c>
      <c r="D174" s="132" t="s">
        <v>156</v>
      </c>
      <c r="E174" s="133" t="s">
        <v>2209</v>
      </c>
      <c r="F174" s="134" t="s">
        <v>2210</v>
      </c>
      <c r="G174" s="135" t="s">
        <v>169</v>
      </c>
      <c r="H174" s="136">
        <v>310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0.13800000000000001</v>
      </c>
      <c r="R174" s="141">
        <f>Q174*H174</f>
        <v>42.78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2211</v>
      </c>
    </row>
    <row r="175" spans="2:65" s="12" customFormat="1">
      <c r="B175" s="145"/>
      <c r="D175" s="146" t="s">
        <v>175</v>
      </c>
      <c r="E175" s="147" t="s">
        <v>1</v>
      </c>
      <c r="F175" s="148" t="s">
        <v>2212</v>
      </c>
      <c r="H175" s="149">
        <v>310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85</v>
      </c>
      <c r="AY175" s="147" t="s">
        <v>154</v>
      </c>
    </row>
    <row r="176" spans="2:65" s="1" customFormat="1" ht="24.15" customHeight="1">
      <c r="B176" s="32"/>
      <c r="C176" s="132" t="s">
        <v>282</v>
      </c>
      <c r="D176" s="132" t="s">
        <v>156</v>
      </c>
      <c r="E176" s="133" t="s">
        <v>2213</v>
      </c>
      <c r="F176" s="134" t="s">
        <v>2214</v>
      </c>
      <c r="G176" s="135" t="s">
        <v>169</v>
      </c>
      <c r="H176" s="136">
        <v>320</v>
      </c>
      <c r="I176" s="137"/>
      <c r="J176" s="138">
        <f>ROUND(I176*H176,2)</f>
        <v>0</v>
      </c>
      <c r="K176" s="134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8.9219999999999994E-2</v>
      </c>
      <c r="R176" s="141">
        <f>Q176*H176</f>
        <v>28.550399999999996</v>
      </c>
      <c r="S176" s="141">
        <v>0</v>
      </c>
      <c r="T176" s="142">
        <f>S176*H176</f>
        <v>0</v>
      </c>
      <c r="AR176" s="143" t="s">
        <v>161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161</v>
      </c>
      <c r="BM176" s="143" t="s">
        <v>2215</v>
      </c>
    </row>
    <row r="177" spans="2:65" s="12" customFormat="1">
      <c r="B177" s="145"/>
      <c r="D177" s="146" t="s">
        <v>175</v>
      </c>
      <c r="E177" s="147" t="s">
        <v>1</v>
      </c>
      <c r="F177" s="148" t="s">
        <v>2216</v>
      </c>
      <c r="H177" s="149">
        <v>320</v>
      </c>
      <c r="I177" s="150"/>
      <c r="L177" s="145"/>
      <c r="M177" s="151"/>
      <c r="T177" s="152"/>
      <c r="AT177" s="147" t="s">
        <v>175</v>
      </c>
      <c r="AU177" s="147" t="s">
        <v>99</v>
      </c>
      <c r="AV177" s="12" t="s">
        <v>99</v>
      </c>
      <c r="AW177" s="12" t="s">
        <v>32</v>
      </c>
      <c r="AX177" s="12" t="s">
        <v>85</v>
      </c>
      <c r="AY177" s="147" t="s">
        <v>154</v>
      </c>
    </row>
    <row r="178" spans="2:65" s="1" customFormat="1" ht="24.15" customHeight="1">
      <c r="B178" s="32"/>
      <c r="C178" s="160" t="s">
        <v>296</v>
      </c>
      <c r="D178" s="160" t="s">
        <v>270</v>
      </c>
      <c r="E178" s="161" t="s">
        <v>2217</v>
      </c>
      <c r="F178" s="162" t="s">
        <v>2218</v>
      </c>
      <c r="G178" s="163" t="s">
        <v>169</v>
      </c>
      <c r="H178" s="164">
        <v>326.39999999999998</v>
      </c>
      <c r="I178" s="165"/>
      <c r="J178" s="166">
        <f>ROUND(I178*H178,2)</f>
        <v>0</v>
      </c>
      <c r="K178" s="162" t="s">
        <v>160</v>
      </c>
      <c r="L178" s="167"/>
      <c r="M178" s="168" t="s">
        <v>1</v>
      </c>
      <c r="N178" s="169" t="s">
        <v>43</v>
      </c>
      <c r="P178" s="141">
        <f>O178*H178</f>
        <v>0</v>
      </c>
      <c r="Q178" s="141">
        <v>0.13100000000000001</v>
      </c>
      <c r="R178" s="141">
        <f>Q178*H178</f>
        <v>42.758400000000002</v>
      </c>
      <c r="S178" s="141">
        <v>0</v>
      </c>
      <c r="T178" s="142">
        <f>S178*H178</f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2219</v>
      </c>
    </row>
    <row r="179" spans="2:65" s="12" customFormat="1">
      <c r="B179" s="145"/>
      <c r="D179" s="146" t="s">
        <v>175</v>
      </c>
      <c r="E179" s="147" t="s">
        <v>1</v>
      </c>
      <c r="F179" s="148" t="s">
        <v>2220</v>
      </c>
      <c r="H179" s="149">
        <v>320</v>
      </c>
      <c r="I179" s="150"/>
      <c r="L179" s="145"/>
      <c r="M179" s="151"/>
      <c r="T179" s="152"/>
      <c r="AT179" s="147" t="s">
        <v>175</v>
      </c>
      <c r="AU179" s="147" t="s">
        <v>99</v>
      </c>
      <c r="AV179" s="12" t="s">
        <v>99</v>
      </c>
      <c r="AW179" s="12" t="s">
        <v>32</v>
      </c>
      <c r="AX179" s="12" t="s">
        <v>85</v>
      </c>
      <c r="AY179" s="147" t="s">
        <v>154</v>
      </c>
    </row>
    <row r="180" spans="2:65" s="12" customFormat="1">
      <c r="B180" s="145"/>
      <c r="D180" s="146" t="s">
        <v>175</v>
      </c>
      <c r="F180" s="148" t="s">
        <v>2221</v>
      </c>
      <c r="H180" s="149">
        <v>326.39999999999998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4</v>
      </c>
      <c r="AX180" s="12" t="s">
        <v>85</v>
      </c>
      <c r="AY180" s="147" t="s">
        <v>154</v>
      </c>
    </row>
    <row r="181" spans="2:65" s="1" customFormat="1" ht="24.15" customHeight="1">
      <c r="B181" s="32"/>
      <c r="C181" s="132" t="s">
        <v>7</v>
      </c>
      <c r="D181" s="132" t="s">
        <v>156</v>
      </c>
      <c r="E181" s="133" t="s">
        <v>2222</v>
      </c>
      <c r="F181" s="134" t="s">
        <v>2223</v>
      </c>
      <c r="G181" s="135" t="s">
        <v>169</v>
      </c>
      <c r="H181" s="136">
        <v>290</v>
      </c>
      <c r="I181" s="137"/>
      <c r="J181" s="138">
        <f>ROUND(I181*H181,2)</f>
        <v>0</v>
      </c>
      <c r="K181" s="134" t="s">
        <v>160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9.8000000000000004E-2</v>
      </c>
      <c r="R181" s="141">
        <f>Q181*H181</f>
        <v>28.42</v>
      </c>
      <c r="S181" s="141">
        <v>0</v>
      </c>
      <c r="T181" s="142">
        <f>S181*H181</f>
        <v>0</v>
      </c>
      <c r="AR181" s="143" t="s">
        <v>161</v>
      </c>
      <c r="AT181" s="143" t="s">
        <v>156</v>
      </c>
      <c r="AU181" s="143" t="s">
        <v>99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161</v>
      </c>
      <c r="BM181" s="143" t="s">
        <v>2224</v>
      </c>
    </row>
    <row r="182" spans="2:65" s="12" customFormat="1">
      <c r="B182" s="145"/>
      <c r="D182" s="146" t="s">
        <v>175</v>
      </c>
      <c r="E182" s="147" t="s">
        <v>1</v>
      </c>
      <c r="F182" s="148" t="s">
        <v>2225</v>
      </c>
      <c r="H182" s="149">
        <v>290</v>
      </c>
      <c r="I182" s="150"/>
      <c r="L182" s="145"/>
      <c r="M182" s="151"/>
      <c r="T182" s="152"/>
      <c r="AT182" s="147" t="s">
        <v>175</v>
      </c>
      <c r="AU182" s="147" t="s">
        <v>99</v>
      </c>
      <c r="AV182" s="12" t="s">
        <v>99</v>
      </c>
      <c r="AW182" s="12" t="s">
        <v>32</v>
      </c>
      <c r="AX182" s="12" t="s">
        <v>85</v>
      </c>
      <c r="AY182" s="147" t="s">
        <v>154</v>
      </c>
    </row>
    <row r="183" spans="2:65" s="1" customFormat="1" ht="24.15" customHeight="1">
      <c r="B183" s="32"/>
      <c r="C183" s="160" t="s">
        <v>305</v>
      </c>
      <c r="D183" s="160" t="s">
        <v>270</v>
      </c>
      <c r="E183" s="161" t="s">
        <v>2226</v>
      </c>
      <c r="F183" s="162" t="s">
        <v>2227</v>
      </c>
      <c r="G183" s="163" t="s">
        <v>169</v>
      </c>
      <c r="H183" s="164">
        <v>290</v>
      </c>
      <c r="I183" s="165"/>
      <c r="J183" s="166">
        <f>ROUND(I183*H183,2)</f>
        <v>0</v>
      </c>
      <c r="K183" s="162" t="s">
        <v>160</v>
      </c>
      <c r="L183" s="167"/>
      <c r="M183" s="168" t="s">
        <v>1</v>
      </c>
      <c r="N183" s="169" t="s">
        <v>43</v>
      </c>
      <c r="P183" s="141">
        <f>O183*H183</f>
        <v>0</v>
      </c>
      <c r="Q183" s="141">
        <v>0.17599999999999999</v>
      </c>
      <c r="R183" s="141">
        <f>Q183*H183</f>
        <v>51.04</v>
      </c>
      <c r="S183" s="141">
        <v>0</v>
      </c>
      <c r="T183" s="142">
        <f>S183*H183</f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2228</v>
      </c>
    </row>
    <row r="184" spans="2:65" s="12" customFormat="1">
      <c r="B184" s="145"/>
      <c r="D184" s="146" t="s">
        <v>175</v>
      </c>
      <c r="E184" s="147" t="s">
        <v>1</v>
      </c>
      <c r="F184" s="148" t="s">
        <v>2229</v>
      </c>
      <c r="H184" s="149">
        <v>290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37.950000000000003" customHeight="1">
      <c r="B185" s="32"/>
      <c r="C185" s="132" t="s">
        <v>309</v>
      </c>
      <c r="D185" s="132" t="s">
        <v>156</v>
      </c>
      <c r="E185" s="133" t="s">
        <v>2230</v>
      </c>
      <c r="F185" s="134" t="s">
        <v>2231</v>
      </c>
      <c r="G185" s="135" t="s">
        <v>169</v>
      </c>
      <c r="H185" s="136">
        <v>70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0.10100000000000001</v>
      </c>
      <c r="R185" s="141">
        <f>Q185*H185</f>
        <v>7.07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2232</v>
      </c>
    </row>
    <row r="186" spans="2:65" s="12" customFormat="1">
      <c r="B186" s="145"/>
      <c r="D186" s="146" t="s">
        <v>175</v>
      </c>
      <c r="E186" s="147" t="s">
        <v>1</v>
      </c>
      <c r="F186" s="148" t="s">
        <v>2233</v>
      </c>
      <c r="H186" s="149">
        <v>70</v>
      </c>
      <c r="I186" s="150"/>
      <c r="L186" s="145"/>
      <c r="M186" s="151"/>
      <c r="T186" s="152"/>
      <c r="AT186" s="147" t="s">
        <v>175</v>
      </c>
      <c r="AU186" s="147" t="s">
        <v>99</v>
      </c>
      <c r="AV186" s="12" t="s">
        <v>99</v>
      </c>
      <c r="AW186" s="12" t="s">
        <v>32</v>
      </c>
      <c r="AX186" s="12" t="s">
        <v>85</v>
      </c>
      <c r="AY186" s="147" t="s">
        <v>154</v>
      </c>
    </row>
    <row r="187" spans="2:65" s="1" customFormat="1" ht="16.5" customHeight="1">
      <c r="B187" s="32"/>
      <c r="C187" s="160" t="s">
        <v>317</v>
      </c>
      <c r="D187" s="160" t="s">
        <v>270</v>
      </c>
      <c r="E187" s="161" t="s">
        <v>2234</v>
      </c>
      <c r="F187" s="162" t="s">
        <v>2235</v>
      </c>
      <c r="G187" s="163" t="s">
        <v>169</v>
      </c>
      <c r="H187" s="164">
        <v>72.099999999999994</v>
      </c>
      <c r="I187" s="165"/>
      <c r="J187" s="166">
        <f>ROUND(I187*H187,2)</f>
        <v>0</v>
      </c>
      <c r="K187" s="162" t="s">
        <v>160</v>
      </c>
      <c r="L187" s="167"/>
      <c r="M187" s="168" t="s">
        <v>1</v>
      </c>
      <c r="N187" s="169" t="s">
        <v>43</v>
      </c>
      <c r="P187" s="141">
        <f>O187*H187</f>
        <v>0</v>
      </c>
      <c r="Q187" s="141">
        <v>0.315</v>
      </c>
      <c r="R187" s="141">
        <f>Q187*H187</f>
        <v>22.711499999999997</v>
      </c>
      <c r="S187" s="141">
        <v>0</v>
      </c>
      <c r="T187" s="142">
        <f>S187*H187</f>
        <v>0</v>
      </c>
      <c r="AR187" s="143" t="s">
        <v>222</v>
      </c>
      <c r="AT187" s="143" t="s">
        <v>270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161</v>
      </c>
      <c r="BM187" s="143" t="s">
        <v>2236</v>
      </c>
    </row>
    <row r="188" spans="2:65" s="12" customFormat="1">
      <c r="B188" s="145"/>
      <c r="D188" s="146" t="s">
        <v>175</v>
      </c>
      <c r="E188" s="147" t="s">
        <v>1</v>
      </c>
      <c r="F188" s="148" t="s">
        <v>2237</v>
      </c>
      <c r="H188" s="149">
        <v>70</v>
      </c>
      <c r="I188" s="150"/>
      <c r="L188" s="145"/>
      <c r="M188" s="151"/>
      <c r="T188" s="152"/>
      <c r="AT188" s="147" t="s">
        <v>175</v>
      </c>
      <c r="AU188" s="147" t="s">
        <v>99</v>
      </c>
      <c r="AV188" s="12" t="s">
        <v>99</v>
      </c>
      <c r="AW188" s="12" t="s">
        <v>32</v>
      </c>
      <c r="AX188" s="12" t="s">
        <v>85</v>
      </c>
      <c r="AY188" s="147" t="s">
        <v>154</v>
      </c>
    </row>
    <row r="189" spans="2:65" s="12" customFormat="1">
      <c r="B189" s="145"/>
      <c r="D189" s="146" t="s">
        <v>175</v>
      </c>
      <c r="F189" s="148" t="s">
        <v>2238</v>
      </c>
      <c r="H189" s="149">
        <v>72.099999999999994</v>
      </c>
      <c r="I189" s="150"/>
      <c r="L189" s="145"/>
      <c r="M189" s="151"/>
      <c r="T189" s="152"/>
      <c r="AT189" s="147" t="s">
        <v>175</v>
      </c>
      <c r="AU189" s="147" t="s">
        <v>99</v>
      </c>
      <c r="AV189" s="12" t="s">
        <v>99</v>
      </c>
      <c r="AW189" s="12" t="s">
        <v>4</v>
      </c>
      <c r="AX189" s="12" t="s">
        <v>85</v>
      </c>
      <c r="AY189" s="147" t="s">
        <v>154</v>
      </c>
    </row>
    <row r="190" spans="2:65" s="1" customFormat="1" ht="37.950000000000003" customHeight="1">
      <c r="B190" s="32"/>
      <c r="C190" s="132" t="s">
        <v>321</v>
      </c>
      <c r="D190" s="132" t="s">
        <v>156</v>
      </c>
      <c r="E190" s="133" t="s">
        <v>2239</v>
      </c>
      <c r="F190" s="134" t="s">
        <v>2240</v>
      </c>
      <c r="G190" s="135" t="s">
        <v>169</v>
      </c>
      <c r="H190" s="136">
        <v>615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0.10100000000000001</v>
      </c>
      <c r="R190" s="141">
        <f>Q190*H190</f>
        <v>62.115000000000002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2241</v>
      </c>
    </row>
    <row r="191" spans="2:65" s="12" customFormat="1">
      <c r="B191" s="145"/>
      <c r="D191" s="146" t="s">
        <v>175</v>
      </c>
      <c r="E191" s="147" t="s">
        <v>1</v>
      </c>
      <c r="F191" s="148" t="s">
        <v>2242</v>
      </c>
      <c r="H191" s="149">
        <v>615</v>
      </c>
      <c r="I191" s="150"/>
      <c r="L191" s="145"/>
      <c r="M191" s="151"/>
      <c r="T191" s="152"/>
      <c r="AT191" s="147" t="s">
        <v>175</v>
      </c>
      <c r="AU191" s="147" t="s">
        <v>99</v>
      </c>
      <c r="AV191" s="12" t="s">
        <v>99</v>
      </c>
      <c r="AW191" s="12" t="s">
        <v>32</v>
      </c>
      <c r="AX191" s="12" t="s">
        <v>85</v>
      </c>
      <c r="AY191" s="147" t="s">
        <v>154</v>
      </c>
    </row>
    <row r="192" spans="2:65" s="1" customFormat="1" ht="24.15" customHeight="1">
      <c r="B192" s="32"/>
      <c r="C192" s="160" t="s">
        <v>325</v>
      </c>
      <c r="D192" s="160" t="s">
        <v>270</v>
      </c>
      <c r="E192" s="161" t="s">
        <v>2243</v>
      </c>
      <c r="F192" s="162" t="s">
        <v>2244</v>
      </c>
      <c r="G192" s="163" t="s">
        <v>169</v>
      </c>
      <c r="H192" s="164">
        <v>621.15</v>
      </c>
      <c r="I192" s="165"/>
      <c r="J192" s="166">
        <f>ROUND(I192*H192,2)</f>
        <v>0</v>
      </c>
      <c r="K192" s="162" t="s">
        <v>160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0.112</v>
      </c>
      <c r="R192" s="141">
        <f>Q192*H192</f>
        <v>69.568799999999996</v>
      </c>
      <c r="S192" s="141">
        <v>0</v>
      </c>
      <c r="T192" s="142">
        <f>S192*H192</f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2245</v>
      </c>
    </row>
    <row r="193" spans="2:65" s="12" customFormat="1">
      <c r="B193" s="145"/>
      <c r="D193" s="146" t="s">
        <v>175</v>
      </c>
      <c r="E193" s="147" t="s">
        <v>1</v>
      </c>
      <c r="F193" s="148" t="s">
        <v>2246</v>
      </c>
      <c r="H193" s="149">
        <v>615</v>
      </c>
      <c r="I193" s="150"/>
      <c r="L193" s="145"/>
      <c r="M193" s="151"/>
      <c r="T193" s="152"/>
      <c r="AT193" s="147" t="s">
        <v>175</v>
      </c>
      <c r="AU193" s="147" t="s">
        <v>99</v>
      </c>
      <c r="AV193" s="12" t="s">
        <v>99</v>
      </c>
      <c r="AW193" s="12" t="s">
        <v>32</v>
      </c>
      <c r="AX193" s="12" t="s">
        <v>85</v>
      </c>
      <c r="AY193" s="147" t="s">
        <v>154</v>
      </c>
    </row>
    <row r="194" spans="2:65" s="12" customFormat="1">
      <c r="B194" s="145"/>
      <c r="D194" s="146" t="s">
        <v>175</v>
      </c>
      <c r="F194" s="148" t="s">
        <v>2247</v>
      </c>
      <c r="H194" s="149">
        <v>621.15</v>
      </c>
      <c r="I194" s="150"/>
      <c r="L194" s="145"/>
      <c r="M194" s="151"/>
      <c r="T194" s="152"/>
      <c r="AT194" s="147" t="s">
        <v>175</v>
      </c>
      <c r="AU194" s="147" t="s">
        <v>99</v>
      </c>
      <c r="AV194" s="12" t="s">
        <v>99</v>
      </c>
      <c r="AW194" s="12" t="s">
        <v>4</v>
      </c>
      <c r="AX194" s="12" t="s">
        <v>85</v>
      </c>
      <c r="AY194" s="147" t="s">
        <v>154</v>
      </c>
    </row>
    <row r="195" spans="2:65" s="11" customFormat="1" ht="22.95" customHeight="1">
      <c r="B195" s="120"/>
      <c r="D195" s="121" t="s">
        <v>76</v>
      </c>
      <c r="E195" s="130" t="s">
        <v>222</v>
      </c>
      <c r="F195" s="130" t="s">
        <v>2248</v>
      </c>
      <c r="I195" s="123"/>
      <c r="J195" s="131">
        <f>BK195</f>
        <v>0</v>
      </c>
      <c r="L195" s="120"/>
      <c r="M195" s="125"/>
      <c r="P195" s="126">
        <f>SUM(P196:P199)</f>
        <v>0</v>
      </c>
      <c r="R195" s="126">
        <f>SUM(R196:R199)</f>
        <v>1.7827200000000001</v>
      </c>
      <c r="T195" s="127">
        <f>SUM(T196:T199)</f>
        <v>0</v>
      </c>
      <c r="AR195" s="121" t="s">
        <v>85</v>
      </c>
      <c r="AT195" s="128" t="s">
        <v>76</v>
      </c>
      <c r="AU195" s="128" t="s">
        <v>85</v>
      </c>
      <c r="AY195" s="121" t="s">
        <v>154</v>
      </c>
      <c r="BK195" s="129">
        <f>SUM(BK196:BK199)</f>
        <v>0</v>
      </c>
    </row>
    <row r="196" spans="2:65" s="1" customFormat="1" ht="24.15" customHeight="1">
      <c r="B196" s="32"/>
      <c r="C196" s="132" t="s">
        <v>329</v>
      </c>
      <c r="D196" s="132" t="s">
        <v>156</v>
      </c>
      <c r="E196" s="133" t="s">
        <v>2249</v>
      </c>
      <c r="F196" s="134" t="s">
        <v>2250</v>
      </c>
      <c r="G196" s="135" t="s">
        <v>159</v>
      </c>
      <c r="H196" s="136">
        <v>8</v>
      </c>
      <c r="I196" s="137"/>
      <c r="J196" s="138">
        <f>ROUND(I196*H196,2)</f>
        <v>0</v>
      </c>
      <c r="K196" s="134" t="s">
        <v>160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0.21734000000000001</v>
      </c>
      <c r="R196" s="141">
        <f>Q196*H196</f>
        <v>1.73872</v>
      </c>
      <c r="S196" s="141">
        <v>0</v>
      </c>
      <c r="T196" s="142">
        <f>S196*H196</f>
        <v>0</v>
      </c>
      <c r="AR196" s="143" t="s">
        <v>161</v>
      </c>
      <c r="AT196" s="143" t="s">
        <v>156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2251</v>
      </c>
    </row>
    <row r="197" spans="2:65" s="12" customFormat="1">
      <c r="B197" s="145"/>
      <c r="D197" s="146" t="s">
        <v>175</v>
      </c>
      <c r="E197" s="147" t="s">
        <v>1</v>
      </c>
      <c r="F197" s="148" t="s">
        <v>2252</v>
      </c>
      <c r="H197" s="149">
        <v>8</v>
      </c>
      <c r="I197" s="150"/>
      <c r="L197" s="145"/>
      <c r="M197" s="151"/>
      <c r="T197" s="152"/>
      <c r="AT197" s="147" t="s">
        <v>175</v>
      </c>
      <c r="AU197" s="147" t="s">
        <v>99</v>
      </c>
      <c r="AV197" s="12" t="s">
        <v>99</v>
      </c>
      <c r="AW197" s="12" t="s">
        <v>32</v>
      </c>
      <c r="AX197" s="12" t="s">
        <v>85</v>
      </c>
      <c r="AY197" s="147" t="s">
        <v>154</v>
      </c>
    </row>
    <row r="198" spans="2:65" s="1" customFormat="1" ht="24.15" customHeight="1">
      <c r="B198" s="32"/>
      <c r="C198" s="160" t="s">
        <v>334</v>
      </c>
      <c r="D198" s="160" t="s">
        <v>270</v>
      </c>
      <c r="E198" s="161" t="s">
        <v>2253</v>
      </c>
      <c r="F198" s="162" t="s">
        <v>2254</v>
      </c>
      <c r="G198" s="163" t="s">
        <v>159</v>
      </c>
      <c r="H198" s="164">
        <v>8</v>
      </c>
      <c r="I198" s="165"/>
      <c r="J198" s="166">
        <f>ROUND(I198*H198,2)</f>
        <v>0</v>
      </c>
      <c r="K198" s="162" t="s">
        <v>160</v>
      </c>
      <c r="L198" s="167"/>
      <c r="M198" s="168" t="s">
        <v>1</v>
      </c>
      <c r="N198" s="169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222</v>
      </c>
      <c r="AT198" s="143" t="s">
        <v>270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2255</v>
      </c>
    </row>
    <row r="199" spans="2:65" s="1" customFormat="1" ht="33" customHeight="1">
      <c r="B199" s="32"/>
      <c r="C199" s="160" t="s">
        <v>341</v>
      </c>
      <c r="D199" s="160" t="s">
        <v>270</v>
      </c>
      <c r="E199" s="161" t="s">
        <v>2256</v>
      </c>
      <c r="F199" s="162" t="s">
        <v>2257</v>
      </c>
      <c r="G199" s="163" t="s">
        <v>256</v>
      </c>
      <c r="H199" s="164">
        <v>20</v>
      </c>
      <c r="I199" s="165"/>
      <c r="J199" s="166">
        <f>ROUND(I199*H199,2)</f>
        <v>0</v>
      </c>
      <c r="K199" s="162" t="s">
        <v>160</v>
      </c>
      <c r="L199" s="167"/>
      <c r="M199" s="168" t="s">
        <v>1</v>
      </c>
      <c r="N199" s="169" t="s">
        <v>43</v>
      </c>
      <c r="P199" s="141">
        <f>O199*H199</f>
        <v>0</v>
      </c>
      <c r="Q199" s="141">
        <v>2.2000000000000001E-3</v>
      </c>
      <c r="R199" s="141">
        <f>Q199*H199</f>
        <v>4.4000000000000004E-2</v>
      </c>
      <c r="S199" s="141">
        <v>0</v>
      </c>
      <c r="T199" s="142">
        <f>S199*H199</f>
        <v>0</v>
      </c>
      <c r="AR199" s="143" t="s">
        <v>222</v>
      </c>
      <c r="AT199" s="143" t="s">
        <v>270</v>
      </c>
      <c r="AU199" s="143" t="s">
        <v>99</v>
      </c>
      <c r="AY199" s="17" t="s">
        <v>154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99</v>
      </c>
      <c r="BK199" s="144">
        <f>ROUND(I199*H199,2)</f>
        <v>0</v>
      </c>
      <c r="BL199" s="17" t="s">
        <v>161</v>
      </c>
      <c r="BM199" s="143" t="s">
        <v>2258</v>
      </c>
    </row>
    <row r="200" spans="2:65" s="11" customFormat="1" ht="22.95" customHeight="1">
      <c r="B200" s="120"/>
      <c r="D200" s="121" t="s">
        <v>76</v>
      </c>
      <c r="E200" s="130" t="s">
        <v>233</v>
      </c>
      <c r="F200" s="130" t="s">
        <v>645</v>
      </c>
      <c r="I200" s="123"/>
      <c r="J200" s="131">
        <f>BK200</f>
        <v>0</v>
      </c>
      <c r="L200" s="120"/>
      <c r="M200" s="125"/>
      <c r="P200" s="126">
        <f>SUM(P201:P232)</f>
        <v>0</v>
      </c>
      <c r="R200" s="126">
        <f>SUM(R201:R232)</f>
        <v>166.18145999999999</v>
      </c>
      <c r="T200" s="127">
        <f>SUM(T201:T232)</f>
        <v>0</v>
      </c>
      <c r="AR200" s="121" t="s">
        <v>85</v>
      </c>
      <c r="AT200" s="128" t="s">
        <v>76</v>
      </c>
      <c r="AU200" s="128" t="s">
        <v>85</v>
      </c>
      <c r="AY200" s="121" t="s">
        <v>154</v>
      </c>
      <c r="BK200" s="129">
        <f>SUM(BK201:BK232)</f>
        <v>0</v>
      </c>
    </row>
    <row r="201" spans="2:65" s="1" customFormat="1" ht="24.15" customHeight="1">
      <c r="B201" s="32"/>
      <c r="C201" s="132" t="s">
        <v>347</v>
      </c>
      <c r="D201" s="132" t="s">
        <v>156</v>
      </c>
      <c r="E201" s="133" t="s">
        <v>2259</v>
      </c>
      <c r="F201" s="134" t="s">
        <v>2260</v>
      </c>
      <c r="G201" s="135" t="s">
        <v>159</v>
      </c>
      <c r="H201" s="136">
        <v>3</v>
      </c>
      <c r="I201" s="137"/>
      <c r="J201" s="138">
        <f t="shared" ref="J201:J206" si="0">ROUND(I201*H201,2)</f>
        <v>0</v>
      </c>
      <c r="K201" s="134" t="s">
        <v>160</v>
      </c>
      <c r="L201" s="32"/>
      <c r="M201" s="139" t="s">
        <v>1</v>
      </c>
      <c r="N201" s="140" t="s">
        <v>43</v>
      </c>
      <c r="P201" s="141">
        <f t="shared" ref="P201:P206" si="1">O201*H201</f>
        <v>0</v>
      </c>
      <c r="Q201" s="141">
        <v>6.9999999999999999E-4</v>
      </c>
      <c r="R201" s="141">
        <f t="shared" ref="R201:R206" si="2">Q201*H201</f>
        <v>2.0999999999999999E-3</v>
      </c>
      <c r="S201" s="141">
        <v>0</v>
      </c>
      <c r="T201" s="142">
        <f t="shared" ref="T201:T206" si="3">S201*H201</f>
        <v>0</v>
      </c>
      <c r="AR201" s="143" t="s">
        <v>161</v>
      </c>
      <c r="AT201" s="143" t="s">
        <v>156</v>
      </c>
      <c r="AU201" s="143" t="s">
        <v>99</v>
      </c>
      <c r="AY201" s="17" t="s">
        <v>154</v>
      </c>
      <c r="BE201" s="144">
        <f t="shared" ref="BE201:BE206" si="4">IF(N201="základní",J201,0)</f>
        <v>0</v>
      </c>
      <c r="BF201" s="144">
        <f t="shared" ref="BF201:BF206" si="5">IF(N201="snížená",J201,0)</f>
        <v>0</v>
      </c>
      <c r="BG201" s="144">
        <f t="shared" ref="BG201:BG206" si="6">IF(N201="zákl. přenesená",J201,0)</f>
        <v>0</v>
      </c>
      <c r="BH201" s="144">
        <f t="shared" ref="BH201:BH206" si="7">IF(N201="sníž. přenesená",J201,0)</f>
        <v>0</v>
      </c>
      <c r="BI201" s="144">
        <f t="shared" ref="BI201:BI206" si="8">IF(N201="nulová",J201,0)</f>
        <v>0</v>
      </c>
      <c r="BJ201" s="17" t="s">
        <v>99</v>
      </c>
      <c r="BK201" s="144">
        <f t="shared" ref="BK201:BK206" si="9">ROUND(I201*H201,2)</f>
        <v>0</v>
      </c>
      <c r="BL201" s="17" t="s">
        <v>161</v>
      </c>
      <c r="BM201" s="143" t="s">
        <v>2261</v>
      </c>
    </row>
    <row r="202" spans="2:65" s="1" customFormat="1" ht="16.5" customHeight="1">
      <c r="B202" s="32"/>
      <c r="C202" s="160" t="s">
        <v>351</v>
      </c>
      <c r="D202" s="160" t="s">
        <v>270</v>
      </c>
      <c r="E202" s="161" t="s">
        <v>2262</v>
      </c>
      <c r="F202" s="162" t="s">
        <v>2263</v>
      </c>
      <c r="G202" s="163" t="s">
        <v>159</v>
      </c>
      <c r="H202" s="164">
        <v>3</v>
      </c>
      <c r="I202" s="165"/>
      <c r="J202" s="166">
        <f t="shared" si="0"/>
        <v>0</v>
      </c>
      <c r="K202" s="162" t="s">
        <v>1</v>
      </c>
      <c r="L202" s="167"/>
      <c r="M202" s="168" t="s">
        <v>1</v>
      </c>
      <c r="N202" s="169" t="s">
        <v>43</v>
      </c>
      <c r="P202" s="141">
        <f t="shared" si="1"/>
        <v>0</v>
      </c>
      <c r="Q202" s="141">
        <v>1.4E-3</v>
      </c>
      <c r="R202" s="141">
        <f t="shared" si="2"/>
        <v>4.1999999999999997E-3</v>
      </c>
      <c r="S202" s="141">
        <v>0</v>
      </c>
      <c r="T202" s="142">
        <f t="shared" si="3"/>
        <v>0</v>
      </c>
      <c r="AR202" s="143" t="s">
        <v>222</v>
      </c>
      <c r="AT202" s="143" t="s">
        <v>270</v>
      </c>
      <c r="AU202" s="143" t="s">
        <v>99</v>
      </c>
      <c r="AY202" s="17" t="s">
        <v>154</v>
      </c>
      <c r="BE202" s="144">
        <f t="shared" si="4"/>
        <v>0</v>
      </c>
      <c r="BF202" s="144">
        <f t="shared" si="5"/>
        <v>0</v>
      </c>
      <c r="BG202" s="144">
        <f t="shared" si="6"/>
        <v>0</v>
      </c>
      <c r="BH202" s="144">
        <f t="shared" si="7"/>
        <v>0</v>
      </c>
      <c r="BI202" s="144">
        <f t="shared" si="8"/>
        <v>0</v>
      </c>
      <c r="BJ202" s="17" t="s">
        <v>99</v>
      </c>
      <c r="BK202" s="144">
        <f t="shared" si="9"/>
        <v>0</v>
      </c>
      <c r="BL202" s="17" t="s">
        <v>161</v>
      </c>
      <c r="BM202" s="143" t="s">
        <v>2264</v>
      </c>
    </row>
    <row r="203" spans="2:65" s="1" customFormat="1" ht="24.15" customHeight="1">
      <c r="B203" s="32"/>
      <c r="C203" s="132" t="s">
        <v>355</v>
      </c>
      <c r="D203" s="132" t="s">
        <v>156</v>
      </c>
      <c r="E203" s="133" t="s">
        <v>2265</v>
      </c>
      <c r="F203" s="134" t="s">
        <v>2266</v>
      </c>
      <c r="G203" s="135" t="s">
        <v>159</v>
      </c>
      <c r="H203" s="136">
        <v>3</v>
      </c>
      <c r="I203" s="137"/>
      <c r="J203" s="138">
        <f t="shared" si="0"/>
        <v>0</v>
      </c>
      <c r="K203" s="134" t="s">
        <v>160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0.10940999999999999</v>
      </c>
      <c r="R203" s="141">
        <f t="shared" si="2"/>
        <v>0.32822999999999997</v>
      </c>
      <c r="S203" s="141">
        <v>0</v>
      </c>
      <c r="T203" s="142">
        <f t="shared" si="3"/>
        <v>0</v>
      </c>
      <c r="AR203" s="143" t="s">
        <v>161</v>
      </c>
      <c r="AT203" s="143" t="s">
        <v>156</v>
      </c>
      <c r="AU203" s="143" t="s">
        <v>99</v>
      </c>
      <c r="AY203" s="17" t="s">
        <v>154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99</v>
      </c>
      <c r="BK203" s="144">
        <f t="shared" si="9"/>
        <v>0</v>
      </c>
      <c r="BL203" s="17" t="s">
        <v>161</v>
      </c>
      <c r="BM203" s="143" t="s">
        <v>2267</v>
      </c>
    </row>
    <row r="204" spans="2:65" s="1" customFormat="1" ht="21.75" customHeight="1">
      <c r="B204" s="32"/>
      <c r="C204" s="160" t="s">
        <v>359</v>
      </c>
      <c r="D204" s="160" t="s">
        <v>270</v>
      </c>
      <c r="E204" s="161" t="s">
        <v>2268</v>
      </c>
      <c r="F204" s="162" t="s">
        <v>2269</v>
      </c>
      <c r="G204" s="163" t="s">
        <v>159</v>
      </c>
      <c r="H204" s="164">
        <v>3</v>
      </c>
      <c r="I204" s="165"/>
      <c r="J204" s="166">
        <f t="shared" si="0"/>
        <v>0</v>
      </c>
      <c r="K204" s="162" t="s">
        <v>160</v>
      </c>
      <c r="L204" s="167"/>
      <c r="M204" s="168" t="s">
        <v>1</v>
      </c>
      <c r="N204" s="169" t="s">
        <v>43</v>
      </c>
      <c r="P204" s="141">
        <f t="shared" si="1"/>
        <v>0</v>
      </c>
      <c r="Q204" s="141">
        <v>6.4999999999999997E-3</v>
      </c>
      <c r="R204" s="141">
        <f t="shared" si="2"/>
        <v>1.95E-2</v>
      </c>
      <c r="S204" s="141">
        <v>0</v>
      </c>
      <c r="T204" s="142">
        <f t="shared" si="3"/>
        <v>0</v>
      </c>
      <c r="AR204" s="143" t="s">
        <v>222</v>
      </c>
      <c r="AT204" s="143" t="s">
        <v>270</v>
      </c>
      <c r="AU204" s="143" t="s">
        <v>99</v>
      </c>
      <c r="AY204" s="17" t="s">
        <v>154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99</v>
      </c>
      <c r="BK204" s="144">
        <f t="shared" si="9"/>
        <v>0</v>
      </c>
      <c r="BL204" s="17" t="s">
        <v>161</v>
      </c>
      <c r="BM204" s="143" t="s">
        <v>2270</v>
      </c>
    </row>
    <row r="205" spans="2:65" s="1" customFormat="1" ht="33" customHeight="1">
      <c r="B205" s="32"/>
      <c r="C205" s="132" t="s">
        <v>363</v>
      </c>
      <c r="D205" s="132" t="s">
        <v>156</v>
      </c>
      <c r="E205" s="133" t="s">
        <v>2271</v>
      </c>
      <c r="F205" s="134" t="s">
        <v>2272</v>
      </c>
      <c r="G205" s="135" t="s">
        <v>1324</v>
      </c>
      <c r="H205" s="136">
        <v>270</v>
      </c>
      <c r="I205" s="137"/>
      <c r="J205" s="138">
        <f t="shared" si="0"/>
        <v>0</v>
      </c>
      <c r="K205" s="134" t="s">
        <v>1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0</v>
      </c>
      <c r="R205" s="141">
        <f t="shared" si="2"/>
        <v>0</v>
      </c>
      <c r="S205" s="141">
        <v>0</v>
      </c>
      <c r="T205" s="142">
        <f t="shared" si="3"/>
        <v>0</v>
      </c>
      <c r="AR205" s="143" t="s">
        <v>161</v>
      </c>
      <c r="AT205" s="143" t="s">
        <v>156</v>
      </c>
      <c r="AU205" s="143" t="s">
        <v>99</v>
      </c>
      <c r="AY205" s="17" t="s">
        <v>154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99</v>
      </c>
      <c r="BK205" s="144">
        <f t="shared" si="9"/>
        <v>0</v>
      </c>
      <c r="BL205" s="17" t="s">
        <v>161</v>
      </c>
      <c r="BM205" s="143" t="s">
        <v>2273</v>
      </c>
    </row>
    <row r="206" spans="2:65" s="1" customFormat="1" ht="33" customHeight="1">
      <c r="B206" s="32"/>
      <c r="C206" s="132" t="s">
        <v>367</v>
      </c>
      <c r="D206" s="132" t="s">
        <v>156</v>
      </c>
      <c r="E206" s="133" t="s">
        <v>2274</v>
      </c>
      <c r="F206" s="134" t="s">
        <v>2275</v>
      </c>
      <c r="G206" s="135" t="s">
        <v>256</v>
      </c>
      <c r="H206" s="136">
        <v>300</v>
      </c>
      <c r="I206" s="137"/>
      <c r="J206" s="138">
        <f t="shared" si="0"/>
        <v>0</v>
      </c>
      <c r="K206" s="134" t="s">
        <v>160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0.15540000000000001</v>
      </c>
      <c r="R206" s="141">
        <f t="shared" si="2"/>
        <v>46.620000000000005</v>
      </c>
      <c r="S206" s="141">
        <v>0</v>
      </c>
      <c r="T206" s="142">
        <f t="shared" si="3"/>
        <v>0</v>
      </c>
      <c r="AR206" s="143" t="s">
        <v>161</v>
      </c>
      <c r="AT206" s="143" t="s">
        <v>156</v>
      </c>
      <c r="AU206" s="143" t="s">
        <v>99</v>
      </c>
      <c r="AY206" s="17" t="s">
        <v>154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99</v>
      </c>
      <c r="BK206" s="144">
        <f t="shared" si="9"/>
        <v>0</v>
      </c>
      <c r="BL206" s="17" t="s">
        <v>161</v>
      </c>
      <c r="BM206" s="143" t="s">
        <v>2276</v>
      </c>
    </row>
    <row r="207" spans="2:65" s="12" customFormat="1">
      <c r="B207" s="145"/>
      <c r="D207" s="146" t="s">
        <v>175</v>
      </c>
      <c r="E207" s="147" t="s">
        <v>1</v>
      </c>
      <c r="F207" s="148" t="s">
        <v>2277</v>
      </c>
      <c r="H207" s="149">
        <v>120</v>
      </c>
      <c r="I207" s="150"/>
      <c r="L207" s="145"/>
      <c r="M207" s="151"/>
      <c r="T207" s="152"/>
      <c r="AT207" s="147" t="s">
        <v>175</v>
      </c>
      <c r="AU207" s="147" t="s">
        <v>99</v>
      </c>
      <c r="AV207" s="12" t="s">
        <v>99</v>
      </c>
      <c r="AW207" s="12" t="s">
        <v>32</v>
      </c>
      <c r="AX207" s="12" t="s">
        <v>77</v>
      </c>
      <c r="AY207" s="147" t="s">
        <v>154</v>
      </c>
    </row>
    <row r="208" spans="2:65" s="12" customFormat="1">
      <c r="B208" s="145"/>
      <c r="D208" s="146" t="s">
        <v>175</v>
      </c>
      <c r="E208" s="147" t="s">
        <v>1</v>
      </c>
      <c r="F208" s="148" t="s">
        <v>2278</v>
      </c>
      <c r="H208" s="149">
        <v>180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77</v>
      </c>
      <c r="AY208" s="147" t="s">
        <v>154</v>
      </c>
    </row>
    <row r="209" spans="2:65" s="13" customFormat="1">
      <c r="B209" s="153"/>
      <c r="D209" s="146" t="s">
        <v>175</v>
      </c>
      <c r="E209" s="154" t="s">
        <v>1</v>
      </c>
      <c r="F209" s="155" t="s">
        <v>177</v>
      </c>
      <c r="H209" s="156">
        <v>300</v>
      </c>
      <c r="I209" s="157"/>
      <c r="L209" s="153"/>
      <c r="M209" s="158"/>
      <c r="T209" s="159"/>
      <c r="AT209" s="154" t="s">
        <v>175</v>
      </c>
      <c r="AU209" s="154" t="s">
        <v>99</v>
      </c>
      <c r="AV209" s="13" t="s">
        <v>161</v>
      </c>
      <c r="AW209" s="13" t="s">
        <v>32</v>
      </c>
      <c r="AX209" s="13" t="s">
        <v>85</v>
      </c>
      <c r="AY209" s="154" t="s">
        <v>154</v>
      </c>
    </row>
    <row r="210" spans="2:65" s="1" customFormat="1" ht="24.15" customHeight="1">
      <c r="B210" s="32"/>
      <c r="C210" s="160" t="s">
        <v>371</v>
      </c>
      <c r="D210" s="160" t="s">
        <v>270</v>
      </c>
      <c r="E210" s="161" t="s">
        <v>2279</v>
      </c>
      <c r="F210" s="162" t="s">
        <v>2280</v>
      </c>
      <c r="G210" s="163" t="s">
        <v>256</v>
      </c>
      <c r="H210" s="164">
        <v>183.6</v>
      </c>
      <c r="I210" s="165"/>
      <c r="J210" s="166">
        <f>ROUND(I210*H210,2)</f>
        <v>0</v>
      </c>
      <c r="K210" s="162" t="s">
        <v>160</v>
      </c>
      <c r="L210" s="167"/>
      <c r="M210" s="168" t="s">
        <v>1</v>
      </c>
      <c r="N210" s="169" t="s">
        <v>43</v>
      </c>
      <c r="P210" s="141">
        <f>O210*H210</f>
        <v>0</v>
      </c>
      <c r="Q210" s="141">
        <v>4.8300000000000003E-2</v>
      </c>
      <c r="R210" s="141">
        <f>Q210*H210</f>
        <v>8.8678799999999995</v>
      </c>
      <c r="S210" s="141">
        <v>0</v>
      </c>
      <c r="T210" s="142">
        <f>S210*H210</f>
        <v>0</v>
      </c>
      <c r="AR210" s="143" t="s">
        <v>222</v>
      </c>
      <c r="AT210" s="143" t="s">
        <v>270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161</v>
      </c>
      <c r="BM210" s="143" t="s">
        <v>2281</v>
      </c>
    </row>
    <row r="211" spans="2:65" s="12" customFormat="1">
      <c r="B211" s="145"/>
      <c r="D211" s="146" t="s">
        <v>175</v>
      </c>
      <c r="E211" s="147" t="s">
        <v>1</v>
      </c>
      <c r="F211" s="148" t="s">
        <v>2282</v>
      </c>
      <c r="H211" s="149">
        <v>183.6</v>
      </c>
      <c r="I211" s="150"/>
      <c r="L211" s="145"/>
      <c r="M211" s="151"/>
      <c r="T211" s="152"/>
      <c r="AT211" s="147" t="s">
        <v>175</v>
      </c>
      <c r="AU211" s="147" t="s">
        <v>99</v>
      </c>
      <c r="AV211" s="12" t="s">
        <v>99</v>
      </c>
      <c r="AW211" s="12" t="s">
        <v>32</v>
      </c>
      <c r="AX211" s="12" t="s">
        <v>85</v>
      </c>
      <c r="AY211" s="147" t="s">
        <v>154</v>
      </c>
    </row>
    <row r="212" spans="2:65" s="1" customFormat="1" ht="16.5" customHeight="1">
      <c r="B212" s="32"/>
      <c r="C212" s="160" t="s">
        <v>375</v>
      </c>
      <c r="D212" s="160" t="s">
        <v>270</v>
      </c>
      <c r="E212" s="161" t="s">
        <v>2283</v>
      </c>
      <c r="F212" s="162" t="s">
        <v>2284</v>
      </c>
      <c r="G212" s="163" t="s">
        <v>256</v>
      </c>
      <c r="H212" s="164">
        <v>122.4</v>
      </c>
      <c r="I212" s="165"/>
      <c r="J212" s="166">
        <f>ROUND(I212*H212,2)</f>
        <v>0</v>
      </c>
      <c r="K212" s="162" t="s">
        <v>160</v>
      </c>
      <c r="L212" s="167"/>
      <c r="M212" s="168" t="s">
        <v>1</v>
      </c>
      <c r="N212" s="169" t="s">
        <v>43</v>
      </c>
      <c r="P212" s="141">
        <f>O212*H212</f>
        <v>0</v>
      </c>
      <c r="Q212" s="141">
        <v>0.10199999999999999</v>
      </c>
      <c r="R212" s="141">
        <f>Q212*H212</f>
        <v>12.4848</v>
      </c>
      <c r="S212" s="141">
        <v>0</v>
      </c>
      <c r="T212" s="142">
        <f>S212*H212</f>
        <v>0</v>
      </c>
      <c r="AR212" s="143" t="s">
        <v>222</v>
      </c>
      <c r="AT212" s="143" t="s">
        <v>270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2285</v>
      </c>
    </row>
    <row r="213" spans="2:65" s="12" customFormat="1">
      <c r="B213" s="145"/>
      <c r="D213" s="146" t="s">
        <v>175</v>
      </c>
      <c r="E213" s="147" t="s">
        <v>1</v>
      </c>
      <c r="F213" s="148" t="s">
        <v>2286</v>
      </c>
      <c r="H213" s="149">
        <v>122.4</v>
      </c>
      <c r="I213" s="150"/>
      <c r="L213" s="145"/>
      <c r="M213" s="151"/>
      <c r="T213" s="152"/>
      <c r="AT213" s="147" t="s">
        <v>175</v>
      </c>
      <c r="AU213" s="147" t="s">
        <v>99</v>
      </c>
      <c r="AV213" s="12" t="s">
        <v>99</v>
      </c>
      <c r="AW213" s="12" t="s">
        <v>32</v>
      </c>
      <c r="AX213" s="12" t="s">
        <v>85</v>
      </c>
      <c r="AY213" s="147" t="s">
        <v>154</v>
      </c>
    </row>
    <row r="214" spans="2:65" s="1" customFormat="1" ht="33" customHeight="1">
      <c r="B214" s="32"/>
      <c r="C214" s="132" t="s">
        <v>379</v>
      </c>
      <c r="D214" s="132" t="s">
        <v>156</v>
      </c>
      <c r="E214" s="133" t="s">
        <v>2287</v>
      </c>
      <c r="F214" s="134" t="s">
        <v>2288</v>
      </c>
      <c r="G214" s="135" t="s">
        <v>256</v>
      </c>
      <c r="H214" s="136">
        <v>360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0.1295</v>
      </c>
      <c r="R214" s="141">
        <f>Q214*H214</f>
        <v>46.620000000000005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2289</v>
      </c>
    </row>
    <row r="215" spans="2:65" s="1" customFormat="1" ht="16.5" customHeight="1">
      <c r="B215" s="32"/>
      <c r="C215" s="160" t="s">
        <v>383</v>
      </c>
      <c r="D215" s="160" t="s">
        <v>270</v>
      </c>
      <c r="E215" s="161" t="s">
        <v>2290</v>
      </c>
      <c r="F215" s="162" t="s">
        <v>2291</v>
      </c>
      <c r="G215" s="163" t="s">
        <v>256</v>
      </c>
      <c r="H215" s="164">
        <v>367.2</v>
      </c>
      <c r="I215" s="165"/>
      <c r="J215" s="166">
        <f>ROUND(I215*H215,2)</f>
        <v>0</v>
      </c>
      <c r="K215" s="162" t="s">
        <v>160</v>
      </c>
      <c r="L215" s="167"/>
      <c r="M215" s="168" t="s">
        <v>1</v>
      </c>
      <c r="N215" s="169" t="s">
        <v>43</v>
      </c>
      <c r="P215" s="141">
        <f>O215*H215</f>
        <v>0</v>
      </c>
      <c r="Q215" s="141">
        <v>4.4999999999999998E-2</v>
      </c>
      <c r="R215" s="141">
        <f>Q215*H215</f>
        <v>16.523999999999997</v>
      </c>
      <c r="S215" s="141">
        <v>0</v>
      </c>
      <c r="T215" s="142">
        <f>S215*H215</f>
        <v>0</v>
      </c>
      <c r="AR215" s="143" t="s">
        <v>222</v>
      </c>
      <c r="AT215" s="143" t="s">
        <v>270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2292</v>
      </c>
    </row>
    <row r="216" spans="2:65" s="12" customFormat="1">
      <c r="B216" s="145"/>
      <c r="D216" s="146" t="s">
        <v>175</v>
      </c>
      <c r="E216" s="147" t="s">
        <v>1</v>
      </c>
      <c r="F216" s="148" t="s">
        <v>2293</v>
      </c>
      <c r="H216" s="149">
        <v>367.2</v>
      </c>
      <c r="I216" s="150"/>
      <c r="L216" s="145"/>
      <c r="M216" s="151"/>
      <c r="T216" s="152"/>
      <c r="AT216" s="147" t="s">
        <v>175</v>
      </c>
      <c r="AU216" s="147" t="s">
        <v>99</v>
      </c>
      <c r="AV216" s="12" t="s">
        <v>99</v>
      </c>
      <c r="AW216" s="12" t="s">
        <v>32</v>
      </c>
      <c r="AX216" s="12" t="s">
        <v>85</v>
      </c>
      <c r="AY216" s="147" t="s">
        <v>154</v>
      </c>
    </row>
    <row r="217" spans="2:65" s="1" customFormat="1" ht="24.15" customHeight="1">
      <c r="B217" s="32"/>
      <c r="C217" s="132" t="s">
        <v>387</v>
      </c>
      <c r="D217" s="132" t="s">
        <v>156</v>
      </c>
      <c r="E217" s="133" t="s">
        <v>2294</v>
      </c>
      <c r="F217" s="134" t="s">
        <v>2295</v>
      </c>
      <c r="G217" s="135" t="s">
        <v>256</v>
      </c>
      <c r="H217" s="136">
        <v>70</v>
      </c>
      <c r="I217" s="137"/>
      <c r="J217" s="138">
        <f>ROUND(I217*H217,2)</f>
        <v>0</v>
      </c>
      <c r="K217" s="134" t="s">
        <v>160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0.10095</v>
      </c>
      <c r="R217" s="141">
        <f>Q217*H217</f>
        <v>7.0664999999999996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161</v>
      </c>
      <c r="BM217" s="143" t="s">
        <v>2296</v>
      </c>
    </row>
    <row r="218" spans="2:65" s="1" customFormat="1" ht="16.5" customHeight="1">
      <c r="B218" s="32"/>
      <c r="C218" s="160" t="s">
        <v>392</v>
      </c>
      <c r="D218" s="160" t="s">
        <v>270</v>
      </c>
      <c r="E218" s="161" t="s">
        <v>2297</v>
      </c>
      <c r="F218" s="162" t="s">
        <v>2298</v>
      </c>
      <c r="G218" s="163" t="s">
        <v>256</v>
      </c>
      <c r="H218" s="164">
        <v>70</v>
      </c>
      <c r="I218" s="165"/>
      <c r="J218" s="166">
        <f>ROUND(I218*H218,2)</f>
        <v>0</v>
      </c>
      <c r="K218" s="162" t="s">
        <v>160</v>
      </c>
      <c r="L218" s="167"/>
      <c r="M218" s="168" t="s">
        <v>1</v>
      </c>
      <c r="N218" s="169" t="s">
        <v>43</v>
      </c>
      <c r="P218" s="141">
        <f>O218*H218</f>
        <v>0</v>
      </c>
      <c r="Q218" s="141">
        <v>2.8000000000000001E-2</v>
      </c>
      <c r="R218" s="141">
        <f>Q218*H218</f>
        <v>1.96</v>
      </c>
      <c r="S218" s="141">
        <v>0</v>
      </c>
      <c r="T218" s="142">
        <f>S218*H218</f>
        <v>0</v>
      </c>
      <c r="AR218" s="143" t="s">
        <v>222</v>
      </c>
      <c r="AT218" s="143" t="s">
        <v>270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2299</v>
      </c>
    </row>
    <row r="219" spans="2:65" s="12" customFormat="1">
      <c r="B219" s="145"/>
      <c r="D219" s="146" t="s">
        <v>175</v>
      </c>
      <c r="E219" s="147" t="s">
        <v>1</v>
      </c>
      <c r="F219" s="148" t="s">
        <v>2300</v>
      </c>
      <c r="H219" s="149">
        <v>70</v>
      </c>
      <c r="I219" s="150"/>
      <c r="L219" s="145"/>
      <c r="M219" s="151"/>
      <c r="T219" s="152"/>
      <c r="AT219" s="147" t="s">
        <v>175</v>
      </c>
      <c r="AU219" s="147" t="s">
        <v>99</v>
      </c>
      <c r="AV219" s="12" t="s">
        <v>99</v>
      </c>
      <c r="AW219" s="12" t="s">
        <v>32</v>
      </c>
      <c r="AX219" s="12" t="s">
        <v>85</v>
      </c>
      <c r="AY219" s="147" t="s">
        <v>154</v>
      </c>
    </row>
    <row r="220" spans="2:65" s="1" customFormat="1" ht="24.15" customHeight="1">
      <c r="B220" s="32"/>
      <c r="C220" s="132" t="s">
        <v>398</v>
      </c>
      <c r="D220" s="132" t="s">
        <v>156</v>
      </c>
      <c r="E220" s="133" t="s">
        <v>2301</v>
      </c>
      <c r="F220" s="134" t="s">
        <v>2302</v>
      </c>
      <c r="G220" s="135" t="s">
        <v>169</v>
      </c>
      <c r="H220" s="136">
        <v>1990</v>
      </c>
      <c r="I220" s="137"/>
      <c r="J220" s="138">
        <f>ROUND(I220*H220,2)</f>
        <v>0</v>
      </c>
      <c r="K220" s="134" t="s">
        <v>160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1.0200000000000001E-3</v>
      </c>
      <c r="R220" s="141">
        <f>Q220*H220</f>
        <v>2.0298000000000003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99</v>
      </c>
      <c r="BK220" s="144">
        <f>ROUND(I220*H220,2)</f>
        <v>0</v>
      </c>
      <c r="BL220" s="17" t="s">
        <v>161</v>
      </c>
      <c r="BM220" s="143" t="s">
        <v>2303</v>
      </c>
    </row>
    <row r="221" spans="2:65" s="12" customFormat="1">
      <c r="B221" s="145"/>
      <c r="D221" s="146" t="s">
        <v>175</v>
      </c>
      <c r="E221" s="147" t="s">
        <v>1</v>
      </c>
      <c r="F221" s="148" t="s">
        <v>2304</v>
      </c>
      <c r="H221" s="149">
        <v>1230</v>
      </c>
      <c r="I221" s="150"/>
      <c r="L221" s="145"/>
      <c r="M221" s="151"/>
      <c r="T221" s="152"/>
      <c r="AT221" s="147" t="s">
        <v>175</v>
      </c>
      <c r="AU221" s="147" t="s">
        <v>99</v>
      </c>
      <c r="AV221" s="12" t="s">
        <v>99</v>
      </c>
      <c r="AW221" s="12" t="s">
        <v>32</v>
      </c>
      <c r="AX221" s="12" t="s">
        <v>77</v>
      </c>
      <c r="AY221" s="147" t="s">
        <v>154</v>
      </c>
    </row>
    <row r="222" spans="2:65" s="12" customFormat="1">
      <c r="B222" s="145"/>
      <c r="D222" s="146" t="s">
        <v>175</v>
      </c>
      <c r="E222" s="147" t="s">
        <v>1</v>
      </c>
      <c r="F222" s="148" t="s">
        <v>2305</v>
      </c>
      <c r="H222" s="149">
        <v>620</v>
      </c>
      <c r="I222" s="150"/>
      <c r="L222" s="145"/>
      <c r="M222" s="151"/>
      <c r="T222" s="152"/>
      <c r="AT222" s="147" t="s">
        <v>175</v>
      </c>
      <c r="AU222" s="147" t="s">
        <v>99</v>
      </c>
      <c r="AV222" s="12" t="s">
        <v>99</v>
      </c>
      <c r="AW222" s="12" t="s">
        <v>32</v>
      </c>
      <c r="AX222" s="12" t="s">
        <v>77</v>
      </c>
      <c r="AY222" s="147" t="s">
        <v>154</v>
      </c>
    </row>
    <row r="223" spans="2:65" s="12" customFormat="1">
      <c r="B223" s="145"/>
      <c r="D223" s="146" t="s">
        <v>175</v>
      </c>
      <c r="E223" s="147" t="s">
        <v>1</v>
      </c>
      <c r="F223" s="148" t="s">
        <v>2306</v>
      </c>
      <c r="H223" s="149">
        <v>140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3" customFormat="1">
      <c r="B224" s="153"/>
      <c r="D224" s="146" t="s">
        <v>175</v>
      </c>
      <c r="E224" s="154" t="s">
        <v>1</v>
      </c>
      <c r="F224" s="155" t="s">
        <v>177</v>
      </c>
      <c r="H224" s="156">
        <v>1990</v>
      </c>
      <c r="I224" s="157"/>
      <c r="L224" s="153"/>
      <c r="M224" s="158"/>
      <c r="T224" s="159"/>
      <c r="AT224" s="154" t="s">
        <v>175</v>
      </c>
      <c r="AU224" s="154" t="s">
        <v>99</v>
      </c>
      <c r="AV224" s="13" t="s">
        <v>161</v>
      </c>
      <c r="AW224" s="13" t="s">
        <v>32</v>
      </c>
      <c r="AX224" s="13" t="s">
        <v>85</v>
      </c>
      <c r="AY224" s="154" t="s">
        <v>154</v>
      </c>
    </row>
    <row r="225" spans="2:65" s="1" customFormat="1" ht="24.15" customHeight="1">
      <c r="B225" s="32"/>
      <c r="C225" s="132" t="s">
        <v>403</v>
      </c>
      <c r="D225" s="132" t="s">
        <v>156</v>
      </c>
      <c r="E225" s="133" t="s">
        <v>2307</v>
      </c>
      <c r="F225" s="134" t="s">
        <v>2308</v>
      </c>
      <c r="G225" s="135" t="s">
        <v>169</v>
      </c>
      <c r="H225" s="136">
        <v>1830</v>
      </c>
      <c r="I225" s="137"/>
      <c r="J225" s="138">
        <f>ROUND(I225*H225,2)</f>
        <v>0</v>
      </c>
      <c r="K225" s="134" t="s">
        <v>160</v>
      </c>
      <c r="L225" s="32"/>
      <c r="M225" s="139" t="s">
        <v>1</v>
      </c>
      <c r="N225" s="140" t="s">
        <v>43</v>
      </c>
      <c r="P225" s="141">
        <f>O225*H225</f>
        <v>0</v>
      </c>
      <c r="Q225" s="141">
        <v>1.4599999999999999E-3</v>
      </c>
      <c r="R225" s="141">
        <f>Q225*H225</f>
        <v>2.6717999999999997</v>
      </c>
      <c r="S225" s="141">
        <v>0</v>
      </c>
      <c r="T225" s="142">
        <f>S225*H225</f>
        <v>0</v>
      </c>
      <c r="AR225" s="143" t="s">
        <v>161</v>
      </c>
      <c r="AT225" s="143" t="s">
        <v>156</v>
      </c>
      <c r="AU225" s="143" t="s">
        <v>99</v>
      </c>
      <c r="AY225" s="17" t="s">
        <v>154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99</v>
      </c>
      <c r="BK225" s="144">
        <f>ROUND(I225*H225,2)</f>
        <v>0</v>
      </c>
      <c r="BL225" s="17" t="s">
        <v>161</v>
      </c>
      <c r="BM225" s="143" t="s">
        <v>2309</v>
      </c>
    </row>
    <row r="226" spans="2:65" s="12" customFormat="1">
      <c r="B226" s="145"/>
      <c r="D226" s="146" t="s">
        <v>175</v>
      </c>
      <c r="E226" s="147" t="s">
        <v>1</v>
      </c>
      <c r="F226" s="148" t="s">
        <v>2310</v>
      </c>
      <c r="H226" s="149">
        <v>960</v>
      </c>
      <c r="I226" s="150"/>
      <c r="L226" s="145"/>
      <c r="M226" s="151"/>
      <c r="T226" s="152"/>
      <c r="AT226" s="147" t="s">
        <v>175</v>
      </c>
      <c r="AU226" s="147" t="s">
        <v>99</v>
      </c>
      <c r="AV226" s="12" t="s">
        <v>99</v>
      </c>
      <c r="AW226" s="12" t="s">
        <v>32</v>
      </c>
      <c r="AX226" s="12" t="s">
        <v>77</v>
      </c>
      <c r="AY226" s="147" t="s">
        <v>154</v>
      </c>
    </row>
    <row r="227" spans="2:65" s="12" customFormat="1">
      <c r="B227" s="145"/>
      <c r="D227" s="146" t="s">
        <v>175</v>
      </c>
      <c r="E227" s="147" t="s">
        <v>1</v>
      </c>
      <c r="F227" s="148" t="s">
        <v>2311</v>
      </c>
      <c r="H227" s="149">
        <v>870</v>
      </c>
      <c r="I227" s="150"/>
      <c r="L227" s="145"/>
      <c r="M227" s="151"/>
      <c r="T227" s="152"/>
      <c r="AT227" s="147" t="s">
        <v>175</v>
      </c>
      <c r="AU227" s="147" t="s">
        <v>99</v>
      </c>
      <c r="AV227" s="12" t="s">
        <v>99</v>
      </c>
      <c r="AW227" s="12" t="s">
        <v>32</v>
      </c>
      <c r="AX227" s="12" t="s">
        <v>77</v>
      </c>
      <c r="AY227" s="147" t="s">
        <v>154</v>
      </c>
    </row>
    <row r="228" spans="2:65" s="13" customFormat="1">
      <c r="B228" s="153"/>
      <c r="D228" s="146" t="s">
        <v>175</v>
      </c>
      <c r="E228" s="154" t="s">
        <v>1</v>
      </c>
      <c r="F228" s="155" t="s">
        <v>177</v>
      </c>
      <c r="H228" s="156">
        <v>1830</v>
      </c>
      <c r="I228" s="157"/>
      <c r="L228" s="153"/>
      <c r="M228" s="158"/>
      <c r="T228" s="159"/>
      <c r="AT228" s="154" t="s">
        <v>175</v>
      </c>
      <c r="AU228" s="154" t="s">
        <v>99</v>
      </c>
      <c r="AV228" s="13" t="s">
        <v>161</v>
      </c>
      <c r="AW228" s="13" t="s">
        <v>32</v>
      </c>
      <c r="AX228" s="13" t="s">
        <v>85</v>
      </c>
      <c r="AY228" s="154" t="s">
        <v>154</v>
      </c>
    </row>
    <row r="229" spans="2:65" s="1" customFormat="1" ht="24.15" customHeight="1">
      <c r="B229" s="32"/>
      <c r="C229" s="132" t="s">
        <v>407</v>
      </c>
      <c r="D229" s="132" t="s">
        <v>156</v>
      </c>
      <c r="E229" s="133" t="s">
        <v>2312</v>
      </c>
      <c r="F229" s="134" t="s">
        <v>2313</v>
      </c>
      <c r="G229" s="135" t="s">
        <v>256</v>
      </c>
      <c r="H229" s="136">
        <v>65</v>
      </c>
      <c r="I229" s="137"/>
      <c r="J229" s="138">
        <f>ROUND(I229*H229,2)</f>
        <v>0</v>
      </c>
      <c r="K229" s="134" t="s">
        <v>160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0.29221000000000003</v>
      </c>
      <c r="R229" s="141">
        <f>Q229*H229</f>
        <v>18.993650000000002</v>
      </c>
      <c r="S229" s="141">
        <v>0</v>
      </c>
      <c r="T229" s="142">
        <f>S229*H229</f>
        <v>0</v>
      </c>
      <c r="AR229" s="143" t="s">
        <v>161</v>
      </c>
      <c r="AT229" s="143" t="s">
        <v>156</v>
      </c>
      <c r="AU229" s="143" t="s">
        <v>99</v>
      </c>
      <c r="AY229" s="17" t="s">
        <v>154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99</v>
      </c>
      <c r="BK229" s="144">
        <f>ROUND(I229*H229,2)</f>
        <v>0</v>
      </c>
      <c r="BL229" s="17" t="s">
        <v>161</v>
      </c>
      <c r="BM229" s="143" t="s">
        <v>2314</v>
      </c>
    </row>
    <row r="230" spans="2:65" s="12" customFormat="1">
      <c r="B230" s="145"/>
      <c r="D230" s="146" t="s">
        <v>175</v>
      </c>
      <c r="E230" s="147" t="s">
        <v>1</v>
      </c>
      <c r="F230" s="148" t="s">
        <v>2315</v>
      </c>
      <c r="H230" s="149">
        <v>65</v>
      </c>
      <c r="I230" s="150"/>
      <c r="L230" s="145"/>
      <c r="M230" s="151"/>
      <c r="T230" s="152"/>
      <c r="AT230" s="147" t="s">
        <v>175</v>
      </c>
      <c r="AU230" s="147" t="s">
        <v>99</v>
      </c>
      <c r="AV230" s="12" t="s">
        <v>99</v>
      </c>
      <c r="AW230" s="12" t="s">
        <v>32</v>
      </c>
      <c r="AX230" s="12" t="s">
        <v>85</v>
      </c>
      <c r="AY230" s="147" t="s">
        <v>154</v>
      </c>
    </row>
    <row r="231" spans="2:65" s="1" customFormat="1" ht="16.5" customHeight="1">
      <c r="B231" s="32"/>
      <c r="C231" s="160" t="s">
        <v>411</v>
      </c>
      <c r="D231" s="160" t="s">
        <v>270</v>
      </c>
      <c r="E231" s="161" t="s">
        <v>2316</v>
      </c>
      <c r="F231" s="162" t="s">
        <v>2317</v>
      </c>
      <c r="G231" s="163" t="s">
        <v>256</v>
      </c>
      <c r="H231" s="164">
        <v>65</v>
      </c>
      <c r="I231" s="165"/>
      <c r="J231" s="166">
        <f>ROUND(I231*H231,2)</f>
        <v>0</v>
      </c>
      <c r="K231" s="162" t="s">
        <v>160</v>
      </c>
      <c r="L231" s="167"/>
      <c r="M231" s="168" t="s">
        <v>1</v>
      </c>
      <c r="N231" s="169" t="s">
        <v>43</v>
      </c>
      <c r="P231" s="141">
        <f>O231*H231</f>
        <v>0</v>
      </c>
      <c r="Q231" s="141">
        <v>1.66E-2</v>
      </c>
      <c r="R231" s="141">
        <f>Q231*H231</f>
        <v>1.079</v>
      </c>
      <c r="S231" s="141">
        <v>0</v>
      </c>
      <c r="T231" s="142">
        <f>S231*H231</f>
        <v>0</v>
      </c>
      <c r="AR231" s="143" t="s">
        <v>222</v>
      </c>
      <c r="AT231" s="143" t="s">
        <v>270</v>
      </c>
      <c r="AU231" s="143" t="s">
        <v>99</v>
      </c>
      <c r="AY231" s="17" t="s">
        <v>154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99</v>
      </c>
      <c r="BK231" s="144">
        <f>ROUND(I231*H231,2)</f>
        <v>0</v>
      </c>
      <c r="BL231" s="17" t="s">
        <v>161</v>
      </c>
      <c r="BM231" s="143" t="s">
        <v>2318</v>
      </c>
    </row>
    <row r="232" spans="2:65" s="1" customFormat="1" ht="21.75" customHeight="1">
      <c r="B232" s="32"/>
      <c r="C232" s="160" t="s">
        <v>415</v>
      </c>
      <c r="D232" s="160" t="s">
        <v>270</v>
      </c>
      <c r="E232" s="161" t="s">
        <v>2319</v>
      </c>
      <c r="F232" s="162" t="s">
        <v>2320</v>
      </c>
      <c r="G232" s="163" t="s">
        <v>256</v>
      </c>
      <c r="H232" s="164">
        <v>65</v>
      </c>
      <c r="I232" s="165"/>
      <c r="J232" s="166">
        <f>ROUND(I232*H232,2)</f>
        <v>0</v>
      </c>
      <c r="K232" s="162" t="s">
        <v>160</v>
      </c>
      <c r="L232" s="167"/>
      <c r="M232" s="168" t="s">
        <v>1</v>
      </c>
      <c r="N232" s="169" t="s">
        <v>43</v>
      </c>
      <c r="P232" s="141">
        <f>O232*H232</f>
        <v>0</v>
      </c>
      <c r="Q232" s="141">
        <v>1.4E-2</v>
      </c>
      <c r="R232" s="141">
        <f>Q232*H232</f>
        <v>0.91</v>
      </c>
      <c r="S232" s="141">
        <v>0</v>
      </c>
      <c r="T232" s="142">
        <f>S232*H232</f>
        <v>0</v>
      </c>
      <c r="AR232" s="143" t="s">
        <v>222</v>
      </c>
      <c r="AT232" s="143" t="s">
        <v>270</v>
      </c>
      <c r="AU232" s="143" t="s">
        <v>99</v>
      </c>
      <c r="AY232" s="17" t="s">
        <v>154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99</v>
      </c>
      <c r="BK232" s="144">
        <f>ROUND(I232*H232,2)</f>
        <v>0</v>
      </c>
      <c r="BL232" s="17" t="s">
        <v>161</v>
      </c>
      <c r="BM232" s="143" t="s">
        <v>2321</v>
      </c>
    </row>
    <row r="233" spans="2:65" s="11" customFormat="1" ht="22.95" customHeight="1">
      <c r="B233" s="120"/>
      <c r="D233" s="121" t="s">
        <v>76</v>
      </c>
      <c r="E233" s="130" t="s">
        <v>706</v>
      </c>
      <c r="F233" s="130" t="s">
        <v>707</v>
      </c>
      <c r="I233" s="123"/>
      <c r="J233" s="131">
        <f>BK233</f>
        <v>0</v>
      </c>
      <c r="L233" s="120"/>
      <c r="M233" s="125"/>
      <c r="P233" s="126">
        <f>P234</f>
        <v>0</v>
      </c>
      <c r="R233" s="126">
        <f>R234</f>
        <v>0</v>
      </c>
      <c r="T233" s="127">
        <f>T234</f>
        <v>0</v>
      </c>
      <c r="AR233" s="121" t="s">
        <v>85</v>
      </c>
      <c r="AT233" s="128" t="s">
        <v>76</v>
      </c>
      <c r="AU233" s="128" t="s">
        <v>85</v>
      </c>
      <c r="AY233" s="121" t="s">
        <v>154</v>
      </c>
      <c r="BK233" s="129">
        <f>BK234</f>
        <v>0</v>
      </c>
    </row>
    <row r="234" spans="2:65" s="1" customFormat="1" ht="24.15" customHeight="1">
      <c r="B234" s="32"/>
      <c r="C234" s="132" t="s">
        <v>419</v>
      </c>
      <c r="D234" s="132" t="s">
        <v>156</v>
      </c>
      <c r="E234" s="133" t="s">
        <v>2322</v>
      </c>
      <c r="F234" s="134" t="s">
        <v>2323</v>
      </c>
      <c r="G234" s="135" t="s">
        <v>225</v>
      </c>
      <c r="H234" s="136">
        <v>1695.2360000000001</v>
      </c>
      <c r="I234" s="137"/>
      <c r="J234" s="138">
        <f>ROUND(I234*H234,2)</f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99</v>
      </c>
      <c r="BK234" s="144">
        <f>ROUND(I234*H234,2)</f>
        <v>0</v>
      </c>
      <c r="BL234" s="17" t="s">
        <v>161</v>
      </c>
      <c r="BM234" s="143" t="s">
        <v>2324</v>
      </c>
    </row>
    <row r="235" spans="2:65" s="11" customFormat="1" ht="25.95" customHeight="1">
      <c r="B235" s="120"/>
      <c r="D235" s="121" t="s">
        <v>76</v>
      </c>
      <c r="E235" s="122" t="s">
        <v>712</v>
      </c>
      <c r="F235" s="122" t="s">
        <v>713</v>
      </c>
      <c r="I235" s="123"/>
      <c r="J235" s="124">
        <f>BK235</f>
        <v>0</v>
      </c>
      <c r="L235" s="120"/>
      <c r="M235" s="125"/>
      <c r="P235" s="126">
        <f>P236+P245</f>
        <v>0</v>
      </c>
      <c r="R235" s="126">
        <f>R236+R245</f>
        <v>4.2554992499999997</v>
      </c>
      <c r="T235" s="127">
        <f>T236+T245</f>
        <v>0</v>
      </c>
      <c r="AR235" s="121" t="s">
        <v>99</v>
      </c>
      <c r="AT235" s="128" t="s">
        <v>76</v>
      </c>
      <c r="AU235" s="128" t="s">
        <v>77</v>
      </c>
      <c r="AY235" s="121" t="s">
        <v>154</v>
      </c>
      <c r="BK235" s="129">
        <f>BK236+BK245</f>
        <v>0</v>
      </c>
    </row>
    <row r="236" spans="2:65" s="11" customFormat="1" ht="22.95" customHeight="1">
      <c r="B236" s="120"/>
      <c r="D236" s="121" t="s">
        <v>76</v>
      </c>
      <c r="E236" s="130" t="s">
        <v>714</v>
      </c>
      <c r="F236" s="130" t="s">
        <v>715</v>
      </c>
      <c r="I236" s="123"/>
      <c r="J236" s="131">
        <f>BK236</f>
        <v>0</v>
      </c>
      <c r="L236" s="120"/>
      <c r="M236" s="125"/>
      <c r="P236" s="126">
        <f>SUM(P237:P244)</f>
        <v>0</v>
      </c>
      <c r="R236" s="126">
        <f>SUM(R237:R244)</f>
        <v>0.73349300000000006</v>
      </c>
      <c r="T236" s="127">
        <f>SUM(T237:T244)</f>
        <v>0</v>
      </c>
      <c r="AR236" s="121" t="s">
        <v>99</v>
      </c>
      <c r="AT236" s="128" t="s">
        <v>76</v>
      </c>
      <c r="AU236" s="128" t="s">
        <v>85</v>
      </c>
      <c r="AY236" s="121" t="s">
        <v>154</v>
      </c>
      <c r="BK236" s="129">
        <f>SUM(BK237:BK244)</f>
        <v>0</v>
      </c>
    </row>
    <row r="237" spans="2:65" s="1" customFormat="1" ht="24.15" customHeight="1">
      <c r="B237" s="32"/>
      <c r="C237" s="132" t="s">
        <v>423</v>
      </c>
      <c r="D237" s="132" t="s">
        <v>156</v>
      </c>
      <c r="E237" s="133" t="s">
        <v>717</v>
      </c>
      <c r="F237" s="134" t="s">
        <v>718</v>
      </c>
      <c r="G237" s="135" t="s">
        <v>169</v>
      </c>
      <c r="H237" s="136">
        <v>104.5</v>
      </c>
      <c r="I237" s="137"/>
      <c r="J237" s="138">
        <f>ROUND(I237*H237,2)</f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269</v>
      </c>
      <c r="AT237" s="143" t="s">
        <v>156</v>
      </c>
      <c r="AU237" s="143" t="s">
        <v>99</v>
      </c>
      <c r="AY237" s="17" t="s">
        <v>154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99</v>
      </c>
      <c r="BK237" s="144">
        <f>ROUND(I237*H237,2)</f>
        <v>0</v>
      </c>
      <c r="BL237" s="17" t="s">
        <v>269</v>
      </c>
      <c r="BM237" s="143" t="s">
        <v>2325</v>
      </c>
    </row>
    <row r="238" spans="2:65" s="12" customFormat="1">
      <c r="B238" s="145"/>
      <c r="D238" s="146" t="s">
        <v>175</v>
      </c>
      <c r="E238" s="147" t="s">
        <v>1</v>
      </c>
      <c r="F238" s="148" t="s">
        <v>2326</v>
      </c>
      <c r="H238" s="149">
        <v>104.5</v>
      </c>
      <c r="I238" s="150"/>
      <c r="L238" s="145"/>
      <c r="M238" s="151"/>
      <c r="T238" s="152"/>
      <c r="AT238" s="147" t="s">
        <v>175</v>
      </c>
      <c r="AU238" s="147" t="s">
        <v>99</v>
      </c>
      <c r="AV238" s="12" t="s">
        <v>99</v>
      </c>
      <c r="AW238" s="12" t="s">
        <v>32</v>
      </c>
      <c r="AX238" s="12" t="s">
        <v>85</v>
      </c>
      <c r="AY238" s="147" t="s">
        <v>154</v>
      </c>
    </row>
    <row r="239" spans="2:65" s="1" customFormat="1" ht="16.5" customHeight="1">
      <c r="B239" s="32"/>
      <c r="C239" s="160" t="s">
        <v>427</v>
      </c>
      <c r="D239" s="160" t="s">
        <v>270</v>
      </c>
      <c r="E239" s="161" t="s">
        <v>721</v>
      </c>
      <c r="F239" s="162" t="s">
        <v>722</v>
      </c>
      <c r="G239" s="163" t="s">
        <v>225</v>
      </c>
      <c r="H239" s="164">
        <v>3.4000000000000002E-2</v>
      </c>
      <c r="I239" s="165"/>
      <c r="J239" s="166">
        <f>ROUND(I239*H239,2)</f>
        <v>0</v>
      </c>
      <c r="K239" s="162" t="s">
        <v>160</v>
      </c>
      <c r="L239" s="167"/>
      <c r="M239" s="168" t="s">
        <v>1</v>
      </c>
      <c r="N239" s="169" t="s">
        <v>43</v>
      </c>
      <c r="P239" s="141">
        <f>O239*H239</f>
        <v>0</v>
      </c>
      <c r="Q239" s="141">
        <v>1</v>
      </c>
      <c r="R239" s="141">
        <f>Q239*H239</f>
        <v>3.4000000000000002E-2</v>
      </c>
      <c r="S239" s="141">
        <v>0</v>
      </c>
      <c r="T239" s="142">
        <f>S239*H239</f>
        <v>0</v>
      </c>
      <c r="AR239" s="143" t="s">
        <v>355</v>
      </c>
      <c r="AT239" s="143" t="s">
        <v>270</v>
      </c>
      <c r="AU239" s="143" t="s">
        <v>99</v>
      </c>
      <c r="AY239" s="17" t="s">
        <v>154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99</v>
      </c>
      <c r="BK239" s="144">
        <f>ROUND(I239*H239,2)</f>
        <v>0</v>
      </c>
      <c r="BL239" s="17" t="s">
        <v>269</v>
      </c>
      <c r="BM239" s="143" t="s">
        <v>2327</v>
      </c>
    </row>
    <row r="240" spans="2:65" s="12" customFormat="1">
      <c r="B240" s="145"/>
      <c r="D240" s="146" t="s">
        <v>175</v>
      </c>
      <c r="F240" s="148" t="s">
        <v>2328</v>
      </c>
      <c r="H240" s="149">
        <v>3.4000000000000002E-2</v>
      </c>
      <c r="I240" s="150"/>
      <c r="L240" s="145"/>
      <c r="M240" s="151"/>
      <c r="T240" s="152"/>
      <c r="AT240" s="147" t="s">
        <v>175</v>
      </c>
      <c r="AU240" s="147" t="s">
        <v>99</v>
      </c>
      <c r="AV240" s="12" t="s">
        <v>99</v>
      </c>
      <c r="AW240" s="12" t="s">
        <v>4</v>
      </c>
      <c r="AX240" s="12" t="s">
        <v>85</v>
      </c>
      <c r="AY240" s="147" t="s">
        <v>154</v>
      </c>
    </row>
    <row r="241" spans="2:65" s="1" customFormat="1" ht="24.15" customHeight="1">
      <c r="B241" s="32"/>
      <c r="C241" s="132" t="s">
        <v>438</v>
      </c>
      <c r="D241" s="132" t="s">
        <v>156</v>
      </c>
      <c r="E241" s="133" t="s">
        <v>734</v>
      </c>
      <c r="F241" s="134" t="s">
        <v>735</v>
      </c>
      <c r="G241" s="135" t="s">
        <v>169</v>
      </c>
      <c r="H241" s="136">
        <v>104.5</v>
      </c>
      <c r="I241" s="137"/>
      <c r="J241" s="138">
        <f>ROUND(I241*H241,2)</f>
        <v>0</v>
      </c>
      <c r="K241" s="134" t="s">
        <v>160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4.0000000000000002E-4</v>
      </c>
      <c r="R241" s="141">
        <f>Q241*H241</f>
        <v>4.1800000000000004E-2</v>
      </c>
      <c r="S241" s="141">
        <v>0</v>
      </c>
      <c r="T241" s="142">
        <f>S241*H241</f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99</v>
      </c>
      <c r="BK241" s="144">
        <f>ROUND(I241*H241,2)</f>
        <v>0</v>
      </c>
      <c r="BL241" s="17" t="s">
        <v>269</v>
      </c>
      <c r="BM241" s="143" t="s">
        <v>2329</v>
      </c>
    </row>
    <row r="242" spans="2:65" s="1" customFormat="1" ht="44.25" customHeight="1">
      <c r="B242" s="32"/>
      <c r="C242" s="160" t="s">
        <v>442</v>
      </c>
      <c r="D242" s="160" t="s">
        <v>270</v>
      </c>
      <c r="E242" s="161" t="s">
        <v>743</v>
      </c>
      <c r="F242" s="162" t="s">
        <v>744</v>
      </c>
      <c r="G242" s="163" t="s">
        <v>169</v>
      </c>
      <c r="H242" s="164">
        <v>121.795</v>
      </c>
      <c r="I242" s="165"/>
      <c r="J242" s="166">
        <f>ROUND(I242*H242,2)</f>
        <v>0</v>
      </c>
      <c r="K242" s="162" t="s">
        <v>160</v>
      </c>
      <c r="L242" s="167"/>
      <c r="M242" s="168" t="s">
        <v>1</v>
      </c>
      <c r="N242" s="169" t="s">
        <v>43</v>
      </c>
      <c r="P242" s="141">
        <f>O242*H242</f>
        <v>0</v>
      </c>
      <c r="Q242" s="141">
        <v>5.4000000000000003E-3</v>
      </c>
      <c r="R242" s="141">
        <f>Q242*H242</f>
        <v>0.65769300000000008</v>
      </c>
      <c r="S242" s="141">
        <v>0</v>
      </c>
      <c r="T242" s="142">
        <f>S242*H242</f>
        <v>0</v>
      </c>
      <c r="AR242" s="143" t="s">
        <v>355</v>
      </c>
      <c r="AT242" s="143" t="s">
        <v>270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99</v>
      </c>
      <c r="BK242" s="144">
        <f>ROUND(I242*H242,2)</f>
        <v>0</v>
      </c>
      <c r="BL242" s="17" t="s">
        <v>269</v>
      </c>
      <c r="BM242" s="143" t="s">
        <v>2330</v>
      </c>
    </row>
    <row r="243" spans="2:65" s="12" customFormat="1">
      <c r="B243" s="145"/>
      <c r="D243" s="146" t="s">
        <v>175</v>
      </c>
      <c r="F243" s="148" t="s">
        <v>2331</v>
      </c>
      <c r="H243" s="149">
        <v>121.795</v>
      </c>
      <c r="I243" s="150"/>
      <c r="L243" s="145"/>
      <c r="M243" s="151"/>
      <c r="T243" s="152"/>
      <c r="AT243" s="147" t="s">
        <v>175</v>
      </c>
      <c r="AU243" s="147" t="s">
        <v>99</v>
      </c>
      <c r="AV243" s="12" t="s">
        <v>99</v>
      </c>
      <c r="AW243" s="12" t="s">
        <v>4</v>
      </c>
      <c r="AX243" s="12" t="s">
        <v>85</v>
      </c>
      <c r="AY243" s="147" t="s">
        <v>154</v>
      </c>
    </row>
    <row r="244" spans="2:65" s="1" customFormat="1" ht="24.15" customHeight="1">
      <c r="B244" s="32"/>
      <c r="C244" s="132" t="s">
        <v>446</v>
      </c>
      <c r="D244" s="132" t="s">
        <v>156</v>
      </c>
      <c r="E244" s="133" t="s">
        <v>2332</v>
      </c>
      <c r="F244" s="134" t="s">
        <v>2333</v>
      </c>
      <c r="G244" s="135" t="s">
        <v>788</v>
      </c>
      <c r="H244" s="179"/>
      <c r="I244" s="137"/>
      <c r="J244" s="138">
        <f>ROUND(I244*H244,2)</f>
        <v>0</v>
      </c>
      <c r="K244" s="134" t="s">
        <v>160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99</v>
      </c>
      <c r="BK244" s="144">
        <f>ROUND(I244*H244,2)</f>
        <v>0</v>
      </c>
      <c r="BL244" s="17" t="s">
        <v>269</v>
      </c>
      <c r="BM244" s="143" t="s">
        <v>2334</v>
      </c>
    </row>
    <row r="245" spans="2:65" s="11" customFormat="1" ht="22.95" customHeight="1">
      <c r="B245" s="120"/>
      <c r="D245" s="121" t="s">
        <v>76</v>
      </c>
      <c r="E245" s="130" t="s">
        <v>1082</v>
      </c>
      <c r="F245" s="130" t="s">
        <v>1083</v>
      </c>
      <c r="I245" s="123"/>
      <c r="J245" s="131">
        <f>BK245</f>
        <v>0</v>
      </c>
      <c r="L245" s="120"/>
      <c r="M245" s="125"/>
      <c r="P245" s="126">
        <f>SUM(P246:P257)</f>
        <v>0</v>
      </c>
      <c r="R245" s="126">
        <f>SUM(R246:R257)</f>
        <v>3.52200625</v>
      </c>
      <c r="T245" s="127">
        <f>SUM(T246:T257)</f>
        <v>0</v>
      </c>
      <c r="AR245" s="121" t="s">
        <v>99</v>
      </c>
      <c r="AT245" s="128" t="s">
        <v>76</v>
      </c>
      <c r="AU245" s="128" t="s">
        <v>85</v>
      </c>
      <c r="AY245" s="121" t="s">
        <v>154</v>
      </c>
      <c r="BK245" s="129">
        <f>SUM(BK246:BK257)</f>
        <v>0</v>
      </c>
    </row>
    <row r="246" spans="2:65" s="1" customFormat="1" ht="24.15" customHeight="1">
      <c r="B246" s="32"/>
      <c r="C246" s="132" t="s">
        <v>450</v>
      </c>
      <c r="D246" s="132" t="s">
        <v>156</v>
      </c>
      <c r="E246" s="133" t="s">
        <v>2335</v>
      </c>
      <c r="F246" s="134" t="s">
        <v>2336</v>
      </c>
      <c r="G246" s="135" t="s">
        <v>169</v>
      </c>
      <c r="H246" s="136">
        <v>261.25</v>
      </c>
      <c r="I246" s="137"/>
      <c r="J246" s="138">
        <f>ROUND(I246*H246,2)</f>
        <v>0</v>
      </c>
      <c r="K246" s="134" t="s">
        <v>160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99</v>
      </c>
      <c r="BK246" s="144">
        <f>ROUND(I246*H246,2)</f>
        <v>0</v>
      </c>
      <c r="BL246" s="17" t="s">
        <v>269</v>
      </c>
      <c r="BM246" s="143" t="s">
        <v>2337</v>
      </c>
    </row>
    <row r="247" spans="2:65" s="12" customFormat="1">
      <c r="B247" s="145"/>
      <c r="D247" s="146" t="s">
        <v>175</v>
      </c>
      <c r="E247" s="147" t="s">
        <v>1</v>
      </c>
      <c r="F247" s="148" t="s">
        <v>2338</v>
      </c>
      <c r="H247" s="149">
        <v>261.25</v>
      </c>
      <c r="I247" s="150"/>
      <c r="L247" s="145"/>
      <c r="M247" s="151"/>
      <c r="T247" s="152"/>
      <c r="AT247" s="147" t="s">
        <v>175</v>
      </c>
      <c r="AU247" s="147" t="s">
        <v>99</v>
      </c>
      <c r="AV247" s="12" t="s">
        <v>99</v>
      </c>
      <c r="AW247" s="12" t="s">
        <v>32</v>
      </c>
      <c r="AX247" s="12" t="s">
        <v>85</v>
      </c>
      <c r="AY247" s="147" t="s">
        <v>154</v>
      </c>
    </row>
    <row r="248" spans="2:65" s="1" customFormat="1" ht="16.5" customHeight="1">
      <c r="B248" s="32"/>
      <c r="C248" s="160" t="s">
        <v>454</v>
      </c>
      <c r="D248" s="160" t="s">
        <v>270</v>
      </c>
      <c r="E248" s="161" t="s">
        <v>2339</v>
      </c>
      <c r="F248" s="162" t="s">
        <v>2340</v>
      </c>
      <c r="G248" s="163" t="s">
        <v>256</v>
      </c>
      <c r="H248" s="164">
        <v>287.375</v>
      </c>
      <c r="I248" s="165"/>
      <c r="J248" s="166">
        <f>ROUND(I248*H248,2)</f>
        <v>0</v>
      </c>
      <c r="K248" s="162" t="s">
        <v>160</v>
      </c>
      <c r="L248" s="167"/>
      <c r="M248" s="168" t="s">
        <v>1</v>
      </c>
      <c r="N248" s="169" t="s">
        <v>43</v>
      </c>
      <c r="P248" s="141">
        <f>O248*H248</f>
        <v>0</v>
      </c>
      <c r="Q248" s="141">
        <v>3.15E-3</v>
      </c>
      <c r="R248" s="141">
        <f>Q248*H248</f>
        <v>0.90523125000000004</v>
      </c>
      <c r="S248" s="141">
        <v>0</v>
      </c>
      <c r="T248" s="142">
        <f>S248*H248</f>
        <v>0</v>
      </c>
      <c r="AR248" s="143" t="s">
        <v>355</v>
      </c>
      <c r="AT248" s="143" t="s">
        <v>270</v>
      </c>
      <c r="AU248" s="143" t="s">
        <v>99</v>
      </c>
      <c r="AY248" s="17" t="s">
        <v>154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99</v>
      </c>
      <c r="BK248" s="144">
        <f>ROUND(I248*H248,2)</f>
        <v>0</v>
      </c>
      <c r="BL248" s="17" t="s">
        <v>269</v>
      </c>
      <c r="BM248" s="143" t="s">
        <v>2341</v>
      </c>
    </row>
    <row r="249" spans="2:65" s="12" customFormat="1">
      <c r="B249" s="145"/>
      <c r="D249" s="146" t="s">
        <v>175</v>
      </c>
      <c r="F249" s="148" t="s">
        <v>2342</v>
      </c>
      <c r="H249" s="149">
        <v>287.375</v>
      </c>
      <c r="I249" s="150"/>
      <c r="L249" s="145"/>
      <c r="M249" s="151"/>
      <c r="T249" s="152"/>
      <c r="AT249" s="147" t="s">
        <v>175</v>
      </c>
      <c r="AU249" s="147" t="s">
        <v>99</v>
      </c>
      <c r="AV249" s="12" t="s">
        <v>99</v>
      </c>
      <c r="AW249" s="12" t="s">
        <v>4</v>
      </c>
      <c r="AX249" s="12" t="s">
        <v>85</v>
      </c>
      <c r="AY249" s="147" t="s">
        <v>154</v>
      </c>
    </row>
    <row r="250" spans="2:65" s="1" customFormat="1" ht="24.15" customHeight="1">
      <c r="B250" s="32"/>
      <c r="C250" s="132" t="s">
        <v>458</v>
      </c>
      <c r="D250" s="132" t="s">
        <v>156</v>
      </c>
      <c r="E250" s="133" t="s">
        <v>2343</v>
      </c>
      <c r="F250" s="134" t="s">
        <v>2344</v>
      </c>
      <c r="G250" s="135" t="s">
        <v>256</v>
      </c>
      <c r="H250" s="136">
        <v>261.25</v>
      </c>
      <c r="I250" s="137"/>
      <c r="J250" s="138">
        <f>ROUND(I250*H250,2)</f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8.9999999999999998E-4</v>
      </c>
      <c r="R250" s="141">
        <f>Q250*H250</f>
        <v>0.235125</v>
      </c>
      <c r="S250" s="141">
        <v>0</v>
      </c>
      <c r="T250" s="142">
        <f>S250*H250</f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99</v>
      </c>
      <c r="BK250" s="144">
        <f>ROUND(I250*H250,2)</f>
        <v>0</v>
      </c>
      <c r="BL250" s="17" t="s">
        <v>269</v>
      </c>
      <c r="BM250" s="143" t="s">
        <v>2345</v>
      </c>
    </row>
    <row r="251" spans="2:65" s="1" customFormat="1" ht="33" customHeight="1">
      <c r="B251" s="32"/>
      <c r="C251" s="132" t="s">
        <v>462</v>
      </c>
      <c r="D251" s="132" t="s">
        <v>156</v>
      </c>
      <c r="E251" s="133" t="s">
        <v>2346</v>
      </c>
      <c r="F251" s="134" t="s">
        <v>2347</v>
      </c>
      <c r="G251" s="135" t="s">
        <v>169</v>
      </c>
      <c r="H251" s="136">
        <v>95</v>
      </c>
      <c r="I251" s="137"/>
      <c r="J251" s="138">
        <f>ROUND(I251*H251,2)</f>
        <v>0</v>
      </c>
      <c r="K251" s="134" t="s">
        <v>160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4.0000000000000003E-5</v>
      </c>
      <c r="R251" s="141">
        <f>Q251*H251</f>
        <v>3.8000000000000004E-3</v>
      </c>
      <c r="S251" s="141">
        <v>0</v>
      </c>
      <c r="T251" s="142">
        <f>S251*H251</f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99</v>
      </c>
      <c r="BK251" s="144">
        <f>ROUND(I251*H251,2)</f>
        <v>0</v>
      </c>
      <c r="BL251" s="17" t="s">
        <v>269</v>
      </c>
      <c r="BM251" s="143" t="s">
        <v>2348</v>
      </c>
    </row>
    <row r="252" spans="2:65" s="12" customFormat="1">
      <c r="B252" s="145"/>
      <c r="D252" s="146" t="s">
        <v>175</v>
      </c>
      <c r="E252" s="147" t="s">
        <v>1</v>
      </c>
      <c r="F252" s="148" t="s">
        <v>2349</v>
      </c>
      <c r="H252" s="149">
        <v>95</v>
      </c>
      <c r="I252" s="150"/>
      <c r="L252" s="145"/>
      <c r="M252" s="151"/>
      <c r="T252" s="152"/>
      <c r="AT252" s="147" t="s">
        <v>175</v>
      </c>
      <c r="AU252" s="147" t="s">
        <v>99</v>
      </c>
      <c r="AV252" s="12" t="s">
        <v>99</v>
      </c>
      <c r="AW252" s="12" t="s">
        <v>32</v>
      </c>
      <c r="AX252" s="12" t="s">
        <v>85</v>
      </c>
      <c r="AY252" s="147" t="s">
        <v>154</v>
      </c>
    </row>
    <row r="253" spans="2:65" s="1" customFormat="1" ht="24.15" customHeight="1">
      <c r="B253" s="32"/>
      <c r="C253" s="160" t="s">
        <v>466</v>
      </c>
      <c r="D253" s="160" t="s">
        <v>270</v>
      </c>
      <c r="E253" s="161" t="s">
        <v>2350</v>
      </c>
      <c r="F253" s="162" t="s">
        <v>2351</v>
      </c>
      <c r="G253" s="163" t="s">
        <v>169</v>
      </c>
      <c r="H253" s="164">
        <v>102.6</v>
      </c>
      <c r="I253" s="165"/>
      <c r="J253" s="166">
        <f>ROUND(I253*H253,2)</f>
        <v>0</v>
      </c>
      <c r="K253" s="162" t="s">
        <v>160</v>
      </c>
      <c r="L253" s="167"/>
      <c r="M253" s="168" t="s">
        <v>1</v>
      </c>
      <c r="N253" s="169" t="s">
        <v>43</v>
      </c>
      <c r="P253" s="141">
        <f>O253*H253</f>
        <v>0</v>
      </c>
      <c r="Q253" s="141">
        <v>2.3E-2</v>
      </c>
      <c r="R253" s="141">
        <f>Q253*H253</f>
        <v>2.3597999999999999</v>
      </c>
      <c r="S253" s="141">
        <v>0</v>
      </c>
      <c r="T253" s="142">
        <f>S253*H253</f>
        <v>0</v>
      </c>
      <c r="AR253" s="143" t="s">
        <v>355</v>
      </c>
      <c r="AT253" s="143" t="s">
        <v>270</v>
      </c>
      <c r="AU253" s="143" t="s">
        <v>99</v>
      </c>
      <c r="AY253" s="17" t="s">
        <v>154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99</v>
      </c>
      <c r="BK253" s="144">
        <f>ROUND(I253*H253,2)</f>
        <v>0</v>
      </c>
      <c r="BL253" s="17" t="s">
        <v>269</v>
      </c>
      <c r="BM253" s="143" t="s">
        <v>2352</v>
      </c>
    </row>
    <row r="254" spans="2:65" s="12" customFormat="1">
      <c r="B254" s="145"/>
      <c r="D254" s="146" t="s">
        <v>175</v>
      </c>
      <c r="E254" s="147" t="s">
        <v>1</v>
      </c>
      <c r="F254" s="148" t="s">
        <v>2353</v>
      </c>
      <c r="H254" s="149">
        <v>95</v>
      </c>
      <c r="I254" s="150"/>
      <c r="L254" s="145"/>
      <c r="M254" s="151"/>
      <c r="T254" s="152"/>
      <c r="AT254" s="147" t="s">
        <v>175</v>
      </c>
      <c r="AU254" s="147" t="s">
        <v>99</v>
      </c>
      <c r="AV254" s="12" t="s">
        <v>99</v>
      </c>
      <c r="AW254" s="12" t="s">
        <v>32</v>
      </c>
      <c r="AX254" s="12" t="s">
        <v>85</v>
      </c>
      <c r="AY254" s="147" t="s">
        <v>154</v>
      </c>
    </row>
    <row r="255" spans="2:65" s="12" customFormat="1">
      <c r="B255" s="145"/>
      <c r="D255" s="146" t="s">
        <v>175</v>
      </c>
      <c r="F255" s="148" t="s">
        <v>2354</v>
      </c>
      <c r="H255" s="149">
        <v>102.6</v>
      </c>
      <c r="I255" s="150"/>
      <c r="L255" s="145"/>
      <c r="M255" s="151"/>
      <c r="T255" s="152"/>
      <c r="AT255" s="147" t="s">
        <v>175</v>
      </c>
      <c r="AU255" s="147" t="s">
        <v>99</v>
      </c>
      <c r="AV255" s="12" t="s">
        <v>99</v>
      </c>
      <c r="AW255" s="12" t="s">
        <v>4</v>
      </c>
      <c r="AX255" s="12" t="s">
        <v>85</v>
      </c>
      <c r="AY255" s="147" t="s">
        <v>154</v>
      </c>
    </row>
    <row r="256" spans="2:65" s="1" customFormat="1" ht="21.75" customHeight="1">
      <c r="B256" s="32"/>
      <c r="C256" s="132" t="s">
        <v>1804</v>
      </c>
      <c r="D256" s="132" t="s">
        <v>156</v>
      </c>
      <c r="E256" s="133" t="s">
        <v>2355</v>
      </c>
      <c r="F256" s="134" t="s">
        <v>2356</v>
      </c>
      <c r="G256" s="135" t="s">
        <v>169</v>
      </c>
      <c r="H256" s="136">
        <v>95</v>
      </c>
      <c r="I256" s="137"/>
      <c r="J256" s="138">
        <f>ROUND(I256*H256,2)</f>
        <v>0</v>
      </c>
      <c r="K256" s="134" t="s">
        <v>160</v>
      </c>
      <c r="L256" s="32"/>
      <c r="M256" s="139" t="s">
        <v>1</v>
      </c>
      <c r="N256" s="140" t="s">
        <v>43</v>
      </c>
      <c r="P256" s="141">
        <f>O256*H256</f>
        <v>0</v>
      </c>
      <c r="Q256" s="141">
        <v>1.9000000000000001E-4</v>
      </c>
      <c r="R256" s="141">
        <f>Q256*H256</f>
        <v>1.805E-2</v>
      </c>
      <c r="S256" s="141">
        <v>0</v>
      </c>
      <c r="T256" s="142">
        <f>S256*H256</f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99</v>
      </c>
      <c r="BK256" s="144">
        <f>ROUND(I256*H256,2)</f>
        <v>0</v>
      </c>
      <c r="BL256" s="17" t="s">
        <v>269</v>
      </c>
      <c r="BM256" s="143" t="s">
        <v>2357</v>
      </c>
    </row>
    <row r="257" spans="2:65" s="1" customFormat="1" ht="24.15" customHeight="1">
      <c r="B257" s="32"/>
      <c r="C257" s="132" t="s">
        <v>1806</v>
      </c>
      <c r="D257" s="132" t="s">
        <v>156</v>
      </c>
      <c r="E257" s="133" t="s">
        <v>2358</v>
      </c>
      <c r="F257" s="134" t="s">
        <v>2359</v>
      </c>
      <c r="G257" s="135" t="s">
        <v>788</v>
      </c>
      <c r="H257" s="179"/>
      <c r="I257" s="137"/>
      <c r="J257" s="138">
        <f>ROUND(I257*H257,2)</f>
        <v>0</v>
      </c>
      <c r="K257" s="134" t="s">
        <v>160</v>
      </c>
      <c r="L257" s="32"/>
      <c r="M257" s="190" t="s">
        <v>1</v>
      </c>
      <c r="N257" s="191" t="s">
        <v>43</v>
      </c>
      <c r="O257" s="192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99</v>
      </c>
      <c r="BK257" s="144">
        <f>ROUND(I257*H257,2)</f>
        <v>0</v>
      </c>
      <c r="BL257" s="17" t="s">
        <v>269</v>
      </c>
      <c r="BM257" s="143" t="s">
        <v>2360</v>
      </c>
    </row>
    <row r="258" spans="2:65" s="1" customFormat="1" ht="6.9" customHeight="1">
      <c r="B258" s="44"/>
      <c r="C258" s="45"/>
      <c r="D258" s="45"/>
      <c r="E258" s="45"/>
      <c r="F258" s="45"/>
      <c r="G258" s="45"/>
      <c r="H258" s="45"/>
      <c r="I258" s="45"/>
      <c r="J258" s="45"/>
      <c r="K258" s="45"/>
      <c r="L258" s="32"/>
    </row>
  </sheetData>
  <sheetProtection algorithmName="SHA-512" hashValue="CycdQJ32eLZ7XIuj+Afouhc2yrmSlEVkRuh2ksW/Zn5JWzVp2M7OW8o1K+tXNLDcAdlpKpqFFGK6uS+Pv1BhkQ==" saltValue="05vwUGy6QL21r4vW94SPnz9m1uszyJBM8XLjj6mLjv9Z40gSBUa0i+JeZQIQHLazYCF7E2TagPu5i52KDLAH9w==" spinCount="100000" sheet="1" objects="1" scenarios="1" formatColumns="0" formatRows="0" autoFilter="0"/>
  <autoFilter ref="C125:K257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9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2361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05"/>
      <c r="G18" s="305"/>
      <c r="H18" s="305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2362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ROUND(J125,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ROUND((SUM(BE125:BE208)),  2)</f>
        <v>0</v>
      </c>
      <c r="I33" s="92">
        <v>0.21</v>
      </c>
      <c r="J33" s="91">
        <f>ROUND(((SUM(BE125:BE208))*I33),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ROUND((SUM(BF125:BF208)),  2)</f>
        <v>0</v>
      </c>
      <c r="I34" s="92">
        <v>0.15</v>
      </c>
      <c r="J34" s="91">
        <f>ROUND(((SUM(BF125:BF208))*I34),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ROUND((SUM(BG125:BG208)),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ROUND((SUM(BH125:BH208)),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ROUND((SUM(BI125:BI208)),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JC-D - Venkovní objekty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J125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95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9" customFormat="1" ht="19.95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95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J160</f>
        <v>0</v>
      </c>
      <c r="L100" s="108"/>
    </row>
    <row r="101" spans="2:12" s="9" customFormat="1" ht="19.95" customHeight="1">
      <c r="B101" s="108"/>
      <c r="D101" s="109" t="s">
        <v>117</v>
      </c>
      <c r="E101" s="110"/>
      <c r="F101" s="110"/>
      <c r="G101" s="110"/>
      <c r="H101" s="110"/>
      <c r="I101" s="110"/>
      <c r="J101" s="111">
        <f>J193</f>
        <v>0</v>
      </c>
      <c r="L101" s="108"/>
    </row>
    <row r="102" spans="2:12" s="9" customFormat="1" ht="19.95" customHeight="1">
      <c r="B102" s="108"/>
      <c r="D102" s="109" t="s">
        <v>118</v>
      </c>
      <c r="E102" s="110"/>
      <c r="F102" s="110"/>
      <c r="G102" s="110"/>
      <c r="H102" s="110"/>
      <c r="I102" s="110"/>
      <c r="J102" s="111">
        <f>J199</f>
        <v>0</v>
      </c>
      <c r="L102" s="108"/>
    </row>
    <row r="103" spans="2:12" s="8" customFormat="1" ht="24.9" customHeight="1">
      <c r="B103" s="104"/>
      <c r="D103" s="105" t="s">
        <v>119</v>
      </c>
      <c r="E103" s="106"/>
      <c r="F103" s="106"/>
      <c r="G103" s="106"/>
      <c r="H103" s="106"/>
      <c r="I103" s="106"/>
      <c r="J103" s="107">
        <f>J201</f>
        <v>0</v>
      </c>
      <c r="L103" s="104"/>
    </row>
    <row r="104" spans="2:12" s="9" customFormat="1" ht="19.95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J202</f>
        <v>0</v>
      </c>
      <c r="L104" s="108"/>
    </row>
    <row r="105" spans="2:12" s="9" customFormat="1" ht="19.95" customHeight="1">
      <c r="B105" s="108"/>
      <c r="D105" s="109" t="s">
        <v>133</v>
      </c>
      <c r="E105" s="110"/>
      <c r="F105" s="110"/>
      <c r="G105" s="110"/>
      <c r="H105" s="110"/>
      <c r="I105" s="110"/>
      <c r="J105" s="111">
        <f>J204</f>
        <v>0</v>
      </c>
      <c r="L105" s="108"/>
    </row>
    <row r="106" spans="2:12" s="1" customFormat="1" ht="21.75" customHeight="1">
      <c r="B106" s="32"/>
      <c r="L106" s="32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" customHeight="1">
      <c r="B112" s="32"/>
      <c r="C112" s="21" t="s">
        <v>139</v>
      </c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333" t="str">
        <f>E7</f>
        <v>Komunitní sociální služby DOZP</v>
      </c>
      <c r="F115" s="334"/>
      <c r="G115" s="334"/>
      <c r="H115" s="334"/>
      <c r="L115" s="32"/>
    </row>
    <row r="116" spans="2:65" s="1" customFormat="1" ht="12" customHeight="1">
      <c r="B116" s="32"/>
      <c r="C116" s="27" t="s">
        <v>104</v>
      </c>
      <c r="L116" s="32"/>
    </row>
    <row r="117" spans="2:65" s="1" customFormat="1" ht="16.5" customHeight="1">
      <c r="B117" s="32"/>
      <c r="E117" s="323" t="str">
        <f>E9</f>
        <v>JC-D - Venkovní objekty</v>
      </c>
      <c r="F117" s="332"/>
      <c r="G117" s="332"/>
      <c r="H117" s="332"/>
      <c r="L117" s="32"/>
    </row>
    <row r="118" spans="2:65" s="1" customFormat="1" ht="6.9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Jičín parc. č.1628</v>
      </c>
      <c r="I119" s="27" t="s">
        <v>22</v>
      </c>
      <c r="J119" s="52" t="str">
        <f>IF(J12="","",J12)</f>
        <v>15. 12. 2022</v>
      </c>
      <c r="L119" s="32"/>
    </row>
    <row r="120" spans="2:65" s="1" customFormat="1" ht="6.9" customHeight="1">
      <c r="B120" s="32"/>
      <c r="L120" s="32"/>
    </row>
    <row r="121" spans="2:65" s="1" customFormat="1" ht="15.15" customHeight="1">
      <c r="B121" s="32"/>
      <c r="C121" s="27" t="s">
        <v>24</v>
      </c>
      <c r="F121" s="25" t="str">
        <f>E15</f>
        <v>Královéhradecký kraj</v>
      </c>
      <c r="I121" s="27" t="s">
        <v>30</v>
      </c>
      <c r="J121" s="30" t="str">
        <f>E21</f>
        <v>Ing.arch. Kušnierik</v>
      </c>
      <c r="L121" s="32"/>
    </row>
    <row r="122" spans="2:65" s="1" customFormat="1" ht="15.15" customHeight="1">
      <c r="B122" s="32"/>
      <c r="C122" s="27" t="s">
        <v>28</v>
      </c>
      <c r="F122" s="25" t="str">
        <f>IF(E18="","",E18)</f>
        <v>Vyplň údaj</v>
      </c>
      <c r="I122" s="27" t="s">
        <v>33</v>
      </c>
      <c r="J122" s="30" t="str">
        <f>E24</f>
        <v xml:space="preserve">  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2"/>
      <c r="C124" s="113" t="s">
        <v>140</v>
      </c>
      <c r="D124" s="114" t="s">
        <v>62</v>
      </c>
      <c r="E124" s="114" t="s">
        <v>58</v>
      </c>
      <c r="F124" s="114" t="s">
        <v>59</v>
      </c>
      <c r="G124" s="114" t="s">
        <v>141</v>
      </c>
      <c r="H124" s="114" t="s">
        <v>142</v>
      </c>
      <c r="I124" s="114" t="s">
        <v>143</v>
      </c>
      <c r="J124" s="114" t="s">
        <v>108</v>
      </c>
      <c r="K124" s="115" t="s">
        <v>144</v>
      </c>
      <c r="L124" s="112"/>
      <c r="M124" s="59" t="s">
        <v>1</v>
      </c>
      <c r="N124" s="60" t="s">
        <v>41</v>
      </c>
      <c r="O124" s="60" t="s">
        <v>145</v>
      </c>
      <c r="P124" s="60" t="s">
        <v>146</v>
      </c>
      <c r="Q124" s="60" t="s">
        <v>147</v>
      </c>
      <c r="R124" s="60" t="s">
        <v>148</v>
      </c>
      <c r="S124" s="60" t="s">
        <v>149</v>
      </c>
      <c r="T124" s="61" t="s">
        <v>150</v>
      </c>
    </row>
    <row r="125" spans="2:65" s="1" customFormat="1" ht="22.95" customHeight="1">
      <c r="B125" s="32"/>
      <c r="C125" s="64" t="s">
        <v>151</v>
      </c>
      <c r="J125" s="116">
        <f>BK125</f>
        <v>0</v>
      </c>
      <c r="L125" s="32"/>
      <c r="M125" s="62"/>
      <c r="N125" s="53"/>
      <c r="O125" s="53"/>
      <c r="P125" s="117">
        <f>P126+P201</f>
        <v>0</v>
      </c>
      <c r="Q125" s="53"/>
      <c r="R125" s="117">
        <f>R126+R201</f>
        <v>291.70526447999998</v>
      </c>
      <c r="S125" s="53"/>
      <c r="T125" s="118">
        <f>T126+T201</f>
        <v>0</v>
      </c>
      <c r="AT125" s="17" t="s">
        <v>76</v>
      </c>
      <c r="AU125" s="17" t="s">
        <v>110</v>
      </c>
      <c r="BK125" s="119">
        <f>BK126+BK201</f>
        <v>0</v>
      </c>
    </row>
    <row r="126" spans="2:65" s="11" customFormat="1" ht="25.95" customHeight="1">
      <c r="B126" s="120"/>
      <c r="D126" s="121" t="s">
        <v>76</v>
      </c>
      <c r="E126" s="122" t="s">
        <v>152</v>
      </c>
      <c r="F126" s="122" t="s">
        <v>153</v>
      </c>
      <c r="I126" s="123"/>
      <c r="J126" s="124">
        <f>BK126</f>
        <v>0</v>
      </c>
      <c r="L126" s="120"/>
      <c r="M126" s="125"/>
      <c r="P126" s="126">
        <f>P127+P153+P160+P193+P199</f>
        <v>0</v>
      </c>
      <c r="R126" s="126">
        <f>R127+R153+R160+R193+R199</f>
        <v>291.70526447999998</v>
      </c>
      <c r="T126" s="127">
        <f>T127+T153+T160+T193+T199</f>
        <v>0</v>
      </c>
      <c r="AR126" s="121" t="s">
        <v>85</v>
      </c>
      <c r="AT126" s="128" t="s">
        <v>76</v>
      </c>
      <c r="AU126" s="128" t="s">
        <v>77</v>
      </c>
      <c r="AY126" s="121" t="s">
        <v>154</v>
      </c>
      <c r="BK126" s="129">
        <f>BK127+BK153+BK160+BK193+BK199</f>
        <v>0</v>
      </c>
    </row>
    <row r="127" spans="2:65" s="11" customFormat="1" ht="22.95" customHeight="1">
      <c r="B127" s="120"/>
      <c r="D127" s="121" t="s">
        <v>76</v>
      </c>
      <c r="E127" s="130" t="s">
        <v>85</v>
      </c>
      <c r="F127" s="130" t="s">
        <v>155</v>
      </c>
      <c r="I127" s="123"/>
      <c r="J127" s="131">
        <f>BK127</f>
        <v>0</v>
      </c>
      <c r="L127" s="120"/>
      <c r="M127" s="125"/>
      <c r="P127" s="126">
        <f>SUM(P128:P152)</f>
        <v>0</v>
      </c>
      <c r="R127" s="126">
        <f>SUM(R128:R152)</f>
        <v>0</v>
      </c>
      <c r="T127" s="127">
        <f>SUM(T128:T152)</f>
        <v>0</v>
      </c>
      <c r="AR127" s="121" t="s">
        <v>85</v>
      </c>
      <c r="AT127" s="128" t="s">
        <v>76</v>
      </c>
      <c r="AU127" s="128" t="s">
        <v>85</v>
      </c>
      <c r="AY127" s="121" t="s">
        <v>154</v>
      </c>
      <c r="BK127" s="129">
        <f>SUM(BK128:BK152)</f>
        <v>0</v>
      </c>
    </row>
    <row r="128" spans="2:65" s="1" customFormat="1" ht="33" customHeight="1">
      <c r="B128" s="32"/>
      <c r="C128" s="132" t="s">
        <v>85</v>
      </c>
      <c r="D128" s="132" t="s">
        <v>156</v>
      </c>
      <c r="E128" s="133" t="s">
        <v>2363</v>
      </c>
      <c r="F128" s="134" t="s">
        <v>2364</v>
      </c>
      <c r="G128" s="135" t="s">
        <v>173</v>
      </c>
      <c r="H128" s="136">
        <v>76.260000000000005</v>
      </c>
      <c r="I128" s="137"/>
      <c r="J128" s="138">
        <f>ROUND(I128*H128,2)</f>
        <v>0</v>
      </c>
      <c r="K128" s="134" t="s">
        <v>160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161</v>
      </c>
      <c r="AT128" s="143" t="s">
        <v>156</v>
      </c>
      <c r="AU128" s="143" t="s">
        <v>99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99</v>
      </c>
      <c r="BK128" s="144">
        <f>ROUND(I128*H128,2)</f>
        <v>0</v>
      </c>
      <c r="BL128" s="17" t="s">
        <v>161</v>
      </c>
      <c r="BM128" s="143" t="s">
        <v>2365</v>
      </c>
    </row>
    <row r="129" spans="2:65" s="12" customFormat="1">
      <c r="B129" s="145"/>
      <c r="D129" s="146" t="s">
        <v>175</v>
      </c>
      <c r="E129" s="147" t="s">
        <v>1</v>
      </c>
      <c r="F129" s="148" t="s">
        <v>2366</v>
      </c>
      <c r="H129" s="149">
        <v>72</v>
      </c>
      <c r="I129" s="150"/>
      <c r="L129" s="145"/>
      <c r="M129" s="151"/>
      <c r="T129" s="152"/>
      <c r="AT129" s="147" t="s">
        <v>175</v>
      </c>
      <c r="AU129" s="147" t="s">
        <v>99</v>
      </c>
      <c r="AV129" s="12" t="s">
        <v>99</v>
      </c>
      <c r="AW129" s="12" t="s">
        <v>32</v>
      </c>
      <c r="AX129" s="12" t="s">
        <v>77</v>
      </c>
      <c r="AY129" s="147" t="s">
        <v>154</v>
      </c>
    </row>
    <row r="130" spans="2:65" s="12" customFormat="1">
      <c r="B130" s="145"/>
      <c r="D130" s="146" t="s">
        <v>175</v>
      </c>
      <c r="E130" s="147" t="s">
        <v>1</v>
      </c>
      <c r="F130" s="148" t="s">
        <v>2367</v>
      </c>
      <c r="H130" s="149">
        <v>4.26</v>
      </c>
      <c r="I130" s="150"/>
      <c r="L130" s="145"/>
      <c r="M130" s="151"/>
      <c r="T130" s="152"/>
      <c r="AT130" s="147" t="s">
        <v>175</v>
      </c>
      <c r="AU130" s="147" t="s">
        <v>99</v>
      </c>
      <c r="AV130" s="12" t="s">
        <v>99</v>
      </c>
      <c r="AW130" s="12" t="s">
        <v>32</v>
      </c>
      <c r="AX130" s="12" t="s">
        <v>77</v>
      </c>
      <c r="AY130" s="147" t="s">
        <v>154</v>
      </c>
    </row>
    <row r="131" spans="2:65" s="13" customFormat="1">
      <c r="B131" s="153"/>
      <c r="D131" s="146" t="s">
        <v>175</v>
      </c>
      <c r="E131" s="154" t="s">
        <v>1</v>
      </c>
      <c r="F131" s="155" t="s">
        <v>177</v>
      </c>
      <c r="H131" s="156">
        <v>76.260000000000005</v>
      </c>
      <c r="I131" s="157"/>
      <c r="L131" s="153"/>
      <c r="M131" s="158"/>
      <c r="T131" s="159"/>
      <c r="AT131" s="154" t="s">
        <v>175</v>
      </c>
      <c r="AU131" s="154" t="s">
        <v>99</v>
      </c>
      <c r="AV131" s="13" t="s">
        <v>161</v>
      </c>
      <c r="AW131" s="13" t="s">
        <v>32</v>
      </c>
      <c r="AX131" s="13" t="s">
        <v>85</v>
      </c>
      <c r="AY131" s="154" t="s">
        <v>154</v>
      </c>
    </row>
    <row r="132" spans="2:65" s="1" customFormat="1" ht="24.15" customHeight="1">
      <c r="B132" s="32"/>
      <c r="C132" s="132" t="s">
        <v>99</v>
      </c>
      <c r="D132" s="132" t="s">
        <v>156</v>
      </c>
      <c r="E132" s="133" t="s">
        <v>2368</v>
      </c>
      <c r="F132" s="134" t="s">
        <v>2369</v>
      </c>
      <c r="G132" s="135" t="s">
        <v>173</v>
      </c>
      <c r="H132" s="136">
        <v>3.5609999999999999</v>
      </c>
      <c r="I132" s="137"/>
      <c r="J132" s="138">
        <f>ROUND(I132*H132,2)</f>
        <v>0</v>
      </c>
      <c r="K132" s="134" t="s">
        <v>160</v>
      </c>
      <c r="L132" s="32"/>
      <c r="M132" s="139" t="s">
        <v>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161</v>
      </c>
      <c r="AT132" s="143" t="s">
        <v>156</v>
      </c>
      <c r="AU132" s="143" t="s">
        <v>99</v>
      </c>
      <c r="AY132" s="17" t="s">
        <v>154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99</v>
      </c>
      <c r="BK132" s="144">
        <f>ROUND(I132*H132,2)</f>
        <v>0</v>
      </c>
      <c r="BL132" s="17" t="s">
        <v>161</v>
      </c>
      <c r="BM132" s="143" t="s">
        <v>2370</v>
      </c>
    </row>
    <row r="133" spans="2:65" s="12" customFormat="1">
      <c r="B133" s="145"/>
      <c r="D133" s="146" t="s">
        <v>175</v>
      </c>
      <c r="E133" s="147" t="s">
        <v>1</v>
      </c>
      <c r="F133" s="148" t="s">
        <v>2371</v>
      </c>
      <c r="H133" s="149">
        <v>3.5609999999999999</v>
      </c>
      <c r="I133" s="150"/>
      <c r="L133" s="145"/>
      <c r="M133" s="151"/>
      <c r="T133" s="152"/>
      <c r="AT133" s="147" t="s">
        <v>175</v>
      </c>
      <c r="AU133" s="147" t="s">
        <v>99</v>
      </c>
      <c r="AV133" s="12" t="s">
        <v>99</v>
      </c>
      <c r="AW133" s="12" t="s">
        <v>32</v>
      </c>
      <c r="AX133" s="12" t="s">
        <v>85</v>
      </c>
      <c r="AY133" s="147" t="s">
        <v>154</v>
      </c>
    </row>
    <row r="134" spans="2:65" s="1" customFormat="1" ht="37.950000000000003" customHeight="1">
      <c r="B134" s="32"/>
      <c r="C134" s="132" t="s">
        <v>166</v>
      </c>
      <c r="D134" s="132" t="s">
        <v>156</v>
      </c>
      <c r="E134" s="133" t="s">
        <v>2372</v>
      </c>
      <c r="F134" s="134" t="s">
        <v>2373</v>
      </c>
      <c r="G134" s="135" t="s">
        <v>173</v>
      </c>
      <c r="H134" s="136">
        <v>474.75</v>
      </c>
      <c r="I134" s="137"/>
      <c r="J134" s="138">
        <f>ROUND(I134*H134,2)</f>
        <v>0</v>
      </c>
      <c r="K134" s="134" t="s">
        <v>160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99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2374</v>
      </c>
    </row>
    <row r="135" spans="2:65" s="12" customFormat="1">
      <c r="B135" s="145"/>
      <c r="D135" s="146" t="s">
        <v>175</v>
      </c>
      <c r="E135" s="147" t="s">
        <v>1</v>
      </c>
      <c r="F135" s="148" t="s">
        <v>2375</v>
      </c>
      <c r="H135" s="149">
        <v>474.75</v>
      </c>
      <c r="I135" s="150"/>
      <c r="L135" s="145"/>
      <c r="M135" s="151"/>
      <c r="T135" s="152"/>
      <c r="AT135" s="147" t="s">
        <v>175</v>
      </c>
      <c r="AU135" s="147" t="s">
        <v>99</v>
      </c>
      <c r="AV135" s="12" t="s">
        <v>99</v>
      </c>
      <c r="AW135" s="12" t="s">
        <v>32</v>
      </c>
      <c r="AX135" s="12" t="s">
        <v>85</v>
      </c>
      <c r="AY135" s="147" t="s">
        <v>154</v>
      </c>
    </row>
    <row r="136" spans="2:65" s="1" customFormat="1" ht="37.950000000000003" customHeight="1">
      <c r="B136" s="32"/>
      <c r="C136" s="132" t="s">
        <v>161</v>
      </c>
      <c r="D136" s="132" t="s">
        <v>156</v>
      </c>
      <c r="E136" s="133" t="s">
        <v>204</v>
      </c>
      <c r="F136" s="134" t="s">
        <v>2376</v>
      </c>
      <c r="G136" s="135" t="s">
        <v>173</v>
      </c>
      <c r="H136" s="136">
        <v>79.820999999999998</v>
      </c>
      <c r="I136" s="137"/>
      <c r="J136" s="138">
        <f>ROUND(I136*H136,2)</f>
        <v>0</v>
      </c>
      <c r="K136" s="134" t="s">
        <v>160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161</v>
      </c>
      <c r="AT136" s="143" t="s">
        <v>156</v>
      </c>
      <c r="AU136" s="143" t="s">
        <v>99</v>
      </c>
      <c r="AY136" s="17" t="s">
        <v>154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99</v>
      </c>
      <c r="BK136" s="144">
        <f>ROUND(I136*H136,2)</f>
        <v>0</v>
      </c>
      <c r="BL136" s="17" t="s">
        <v>161</v>
      </c>
      <c r="BM136" s="143" t="s">
        <v>2377</v>
      </c>
    </row>
    <row r="137" spans="2:65" s="12" customFormat="1">
      <c r="B137" s="145"/>
      <c r="D137" s="146" t="s">
        <v>175</v>
      </c>
      <c r="E137" s="147" t="s">
        <v>1</v>
      </c>
      <c r="F137" s="148" t="s">
        <v>2378</v>
      </c>
      <c r="H137" s="149">
        <v>79.820999999999998</v>
      </c>
      <c r="I137" s="150"/>
      <c r="L137" s="145"/>
      <c r="M137" s="151"/>
      <c r="T137" s="152"/>
      <c r="AT137" s="147" t="s">
        <v>175</v>
      </c>
      <c r="AU137" s="147" t="s">
        <v>99</v>
      </c>
      <c r="AV137" s="12" t="s">
        <v>99</v>
      </c>
      <c r="AW137" s="12" t="s">
        <v>32</v>
      </c>
      <c r="AX137" s="12" t="s">
        <v>85</v>
      </c>
      <c r="AY137" s="147" t="s">
        <v>154</v>
      </c>
    </row>
    <row r="138" spans="2:65" s="1" customFormat="1" ht="37.950000000000003" customHeight="1">
      <c r="B138" s="32"/>
      <c r="C138" s="132" t="s">
        <v>203</v>
      </c>
      <c r="D138" s="132" t="s">
        <v>156</v>
      </c>
      <c r="E138" s="133" t="s">
        <v>204</v>
      </c>
      <c r="F138" s="134" t="s">
        <v>2376</v>
      </c>
      <c r="G138" s="135" t="s">
        <v>173</v>
      </c>
      <c r="H138" s="136">
        <v>271.25</v>
      </c>
      <c r="I138" s="137"/>
      <c r="J138" s="138">
        <f>ROUND(I138*H138,2)</f>
        <v>0</v>
      </c>
      <c r="K138" s="134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161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161</v>
      </c>
      <c r="BM138" s="143" t="s">
        <v>2379</v>
      </c>
    </row>
    <row r="139" spans="2:65" s="12" customFormat="1">
      <c r="B139" s="145"/>
      <c r="D139" s="146" t="s">
        <v>175</v>
      </c>
      <c r="E139" s="147" t="s">
        <v>1</v>
      </c>
      <c r="F139" s="148" t="s">
        <v>2380</v>
      </c>
      <c r="H139" s="149">
        <v>745.75</v>
      </c>
      <c r="I139" s="150"/>
      <c r="L139" s="145"/>
      <c r="M139" s="151"/>
      <c r="T139" s="152"/>
      <c r="AT139" s="147" t="s">
        <v>175</v>
      </c>
      <c r="AU139" s="147" t="s">
        <v>99</v>
      </c>
      <c r="AV139" s="12" t="s">
        <v>99</v>
      </c>
      <c r="AW139" s="12" t="s">
        <v>32</v>
      </c>
      <c r="AX139" s="12" t="s">
        <v>77</v>
      </c>
      <c r="AY139" s="147" t="s">
        <v>154</v>
      </c>
    </row>
    <row r="140" spans="2:65" s="12" customFormat="1">
      <c r="B140" s="145"/>
      <c r="D140" s="146" t="s">
        <v>175</v>
      </c>
      <c r="E140" s="147" t="s">
        <v>1</v>
      </c>
      <c r="F140" s="148" t="s">
        <v>2381</v>
      </c>
      <c r="H140" s="149">
        <v>-474.5</v>
      </c>
      <c r="I140" s="150"/>
      <c r="L140" s="145"/>
      <c r="M140" s="151"/>
      <c r="T140" s="152"/>
      <c r="AT140" s="147" t="s">
        <v>175</v>
      </c>
      <c r="AU140" s="147" t="s">
        <v>99</v>
      </c>
      <c r="AV140" s="12" t="s">
        <v>99</v>
      </c>
      <c r="AW140" s="12" t="s">
        <v>32</v>
      </c>
      <c r="AX140" s="12" t="s">
        <v>77</v>
      </c>
      <c r="AY140" s="147" t="s">
        <v>154</v>
      </c>
    </row>
    <row r="141" spans="2:65" s="13" customFormat="1">
      <c r="B141" s="153"/>
      <c r="D141" s="146" t="s">
        <v>175</v>
      </c>
      <c r="E141" s="154" t="s">
        <v>1</v>
      </c>
      <c r="F141" s="155" t="s">
        <v>177</v>
      </c>
      <c r="H141" s="156">
        <v>271.25</v>
      </c>
      <c r="I141" s="157"/>
      <c r="L141" s="153"/>
      <c r="M141" s="158"/>
      <c r="T141" s="159"/>
      <c r="AT141" s="154" t="s">
        <v>175</v>
      </c>
      <c r="AU141" s="154" t="s">
        <v>99</v>
      </c>
      <c r="AV141" s="13" t="s">
        <v>161</v>
      </c>
      <c r="AW141" s="13" t="s">
        <v>32</v>
      </c>
      <c r="AX141" s="13" t="s">
        <v>85</v>
      </c>
      <c r="AY141" s="154" t="s">
        <v>154</v>
      </c>
    </row>
    <row r="142" spans="2:65" s="1" customFormat="1" ht="24.15" customHeight="1">
      <c r="B142" s="32"/>
      <c r="C142" s="132" t="s">
        <v>209</v>
      </c>
      <c r="D142" s="132" t="s">
        <v>156</v>
      </c>
      <c r="E142" s="133" t="s">
        <v>216</v>
      </c>
      <c r="F142" s="134" t="s">
        <v>2166</v>
      </c>
      <c r="G142" s="135" t="s">
        <v>173</v>
      </c>
      <c r="H142" s="136">
        <v>745.75</v>
      </c>
      <c r="I142" s="137"/>
      <c r="J142" s="138">
        <f>ROUND(I142*H142,2)</f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161</v>
      </c>
      <c r="BM142" s="143" t="s">
        <v>2382</v>
      </c>
    </row>
    <row r="143" spans="2:65" s="12" customFormat="1" ht="20.399999999999999">
      <c r="B143" s="145"/>
      <c r="D143" s="146" t="s">
        <v>175</v>
      </c>
      <c r="E143" s="147" t="s">
        <v>1</v>
      </c>
      <c r="F143" s="148" t="s">
        <v>2383</v>
      </c>
      <c r="H143" s="149">
        <v>745.75</v>
      </c>
      <c r="I143" s="150"/>
      <c r="L143" s="145"/>
      <c r="M143" s="151"/>
      <c r="T143" s="152"/>
      <c r="AT143" s="147" t="s">
        <v>175</v>
      </c>
      <c r="AU143" s="147" t="s">
        <v>99</v>
      </c>
      <c r="AV143" s="12" t="s">
        <v>99</v>
      </c>
      <c r="AW143" s="12" t="s">
        <v>32</v>
      </c>
      <c r="AX143" s="12" t="s">
        <v>85</v>
      </c>
      <c r="AY143" s="147" t="s">
        <v>154</v>
      </c>
    </row>
    <row r="144" spans="2:65" s="1" customFormat="1" ht="16.5" customHeight="1">
      <c r="B144" s="32"/>
      <c r="C144" s="132" t="s">
        <v>215</v>
      </c>
      <c r="D144" s="132" t="s">
        <v>156</v>
      </c>
      <c r="E144" s="133" t="s">
        <v>234</v>
      </c>
      <c r="F144" s="134" t="s">
        <v>235</v>
      </c>
      <c r="G144" s="135" t="s">
        <v>173</v>
      </c>
      <c r="H144" s="136">
        <v>79.820999999999998</v>
      </c>
      <c r="I144" s="137"/>
      <c r="J144" s="138">
        <f>ROUND(I144*H144,2)</f>
        <v>0</v>
      </c>
      <c r="K144" s="134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2384</v>
      </c>
    </row>
    <row r="145" spans="2:65" s="1" customFormat="1" ht="16.5" customHeight="1">
      <c r="B145" s="32"/>
      <c r="C145" s="132" t="s">
        <v>222</v>
      </c>
      <c r="D145" s="132" t="s">
        <v>156</v>
      </c>
      <c r="E145" s="133" t="s">
        <v>234</v>
      </c>
      <c r="F145" s="134" t="s">
        <v>235</v>
      </c>
      <c r="G145" s="135" t="s">
        <v>173</v>
      </c>
      <c r="H145" s="136">
        <v>271.25</v>
      </c>
      <c r="I145" s="137"/>
      <c r="J145" s="138">
        <f>ROUND(I145*H145,2)</f>
        <v>0</v>
      </c>
      <c r="K145" s="134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161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161</v>
      </c>
      <c r="BM145" s="143" t="s">
        <v>2385</v>
      </c>
    </row>
    <row r="146" spans="2:65" s="12" customFormat="1">
      <c r="B146" s="145"/>
      <c r="D146" s="146" t="s">
        <v>175</v>
      </c>
      <c r="E146" s="147" t="s">
        <v>1</v>
      </c>
      <c r="F146" s="148" t="s">
        <v>2386</v>
      </c>
      <c r="H146" s="149">
        <v>271.25</v>
      </c>
      <c r="I146" s="150"/>
      <c r="L146" s="145"/>
      <c r="M146" s="151"/>
      <c r="T146" s="152"/>
      <c r="AT146" s="147" t="s">
        <v>175</v>
      </c>
      <c r="AU146" s="147" t="s">
        <v>99</v>
      </c>
      <c r="AV146" s="12" t="s">
        <v>99</v>
      </c>
      <c r="AW146" s="12" t="s">
        <v>32</v>
      </c>
      <c r="AX146" s="12" t="s">
        <v>85</v>
      </c>
      <c r="AY146" s="147" t="s">
        <v>154</v>
      </c>
    </row>
    <row r="147" spans="2:65" s="1" customFormat="1" ht="33" customHeight="1">
      <c r="B147" s="32"/>
      <c r="C147" s="132" t="s">
        <v>233</v>
      </c>
      <c r="D147" s="132" t="s">
        <v>156</v>
      </c>
      <c r="E147" s="133" t="s">
        <v>2387</v>
      </c>
      <c r="F147" s="134" t="s">
        <v>2388</v>
      </c>
      <c r="G147" s="135" t="s">
        <v>169</v>
      </c>
      <c r="H147" s="136">
        <v>1899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2389</v>
      </c>
    </row>
    <row r="148" spans="2:65" s="12" customFormat="1">
      <c r="B148" s="145"/>
      <c r="D148" s="146" t="s">
        <v>175</v>
      </c>
      <c r="E148" s="147" t="s">
        <v>1</v>
      </c>
      <c r="F148" s="148" t="s">
        <v>2390</v>
      </c>
      <c r="H148" s="149">
        <v>1899</v>
      </c>
      <c r="I148" s="150"/>
      <c r="L148" s="145"/>
      <c r="M148" s="151"/>
      <c r="T148" s="152"/>
      <c r="AT148" s="147" t="s">
        <v>175</v>
      </c>
      <c r="AU148" s="147" t="s">
        <v>99</v>
      </c>
      <c r="AV148" s="12" t="s">
        <v>99</v>
      </c>
      <c r="AW148" s="12" t="s">
        <v>32</v>
      </c>
      <c r="AX148" s="12" t="s">
        <v>85</v>
      </c>
      <c r="AY148" s="147" t="s">
        <v>154</v>
      </c>
    </row>
    <row r="149" spans="2:65" s="1" customFormat="1" ht="24.15" customHeight="1">
      <c r="B149" s="32"/>
      <c r="C149" s="132" t="s">
        <v>238</v>
      </c>
      <c r="D149" s="132" t="s">
        <v>156</v>
      </c>
      <c r="E149" s="133" t="s">
        <v>2391</v>
      </c>
      <c r="F149" s="134" t="s">
        <v>2392</v>
      </c>
      <c r="G149" s="135" t="s">
        <v>169</v>
      </c>
      <c r="H149" s="136">
        <v>1899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2393</v>
      </c>
    </row>
    <row r="150" spans="2:65" s="12" customFormat="1">
      <c r="B150" s="145"/>
      <c r="D150" s="146" t="s">
        <v>175</v>
      </c>
      <c r="E150" s="147" t="s">
        <v>1</v>
      </c>
      <c r="F150" s="148" t="s">
        <v>2394</v>
      </c>
      <c r="H150" s="149">
        <v>1899</v>
      </c>
      <c r="I150" s="150"/>
      <c r="L150" s="145"/>
      <c r="M150" s="151"/>
      <c r="T150" s="152"/>
      <c r="AT150" s="147" t="s">
        <v>175</v>
      </c>
      <c r="AU150" s="147" t="s">
        <v>99</v>
      </c>
      <c r="AV150" s="12" t="s">
        <v>99</v>
      </c>
      <c r="AW150" s="12" t="s">
        <v>32</v>
      </c>
      <c r="AX150" s="12" t="s">
        <v>85</v>
      </c>
      <c r="AY150" s="147" t="s">
        <v>154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2395</v>
      </c>
      <c r="F151" s="134" t="s">
        <v>2396</v>
      </c>
      <c r="G151" s="135" t="s">
        <v>169</v>
      </c>
      <c r="H151" s="136">
        <v>949.5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161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161</v>
      </c>
      <c r="BM151" s="143" t="s">
        <v>2397</v>
      </c>
    </row>
    <row r="152" spans="2:65" s="12" customFormat="1">
      <c r="B152" s="145"/>
      <c r="D152" s="146" t="s">
        <v>175</v>
      </c>
      <c r="E152" s="147" t="s">
        <v>1</v>
      </c>
      <c r="F152" s="148" t="s">
        <v>2398</v>
      </c>
      <c r="H152" s="149">
        <v>949.5</v>
      </c>
      <c r="I152" s="150"/>
      <c r="L152" s="145"/>
      <c r="M152" s="151"/>
      <c r="T152" s="152"/>
      <c r="AT152" s="147" t="s">
        <v>175</v>
      </c>
      <c r="AU152" s="147" t="s">
        <v>99</v>
      </c>
      <c r="AV152" s="12" t="s">
        <v>99</v>
      </c>
      <c r="AW152" s="12" t="s">
        <v>32</v>
      </c>
      <c r="AX152" s="12" t="s">
        <v>85</v>
      </c>
      <c r="AY152" s="147" t="s">
        <v>154</v>
      </c>
    </row>
    <row r="153" spans="2:65" s="11" customFormat="1" ht="22.95" customHeight="1">
      <c r="B153" s="120"/>
      <c r="D153" s="121" t="s">
        <v>76</v>
      </c>
      <c r="E153" s="130" t="s">
        <v>99</v>
      </c>
      <c r="F153" s="130" t="s">
        <v>252</v>
      </c>
      <c r="I153" s="123"/>
      <c r="J153" s="131">
        <f>BK153</f>
        <v>0</v>
      </c>
      <c r="L153" s="120"/>
      <c r="M153" s="125"/>
      <c r="P153" s="126">
        <f>SUM(P154:P159)</f>
        <v>0</v>
      </c>
      <c r="R153" s="126">
        <f>SUM(R154:R159)</f>
        <v>153.5052</v>
      </c>
      <c r="T153" s="127">
        <f>SUM(T154:T159)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SUM(BK154:BK159)</f>
        <v>0</v>
      </c>
    </row>
    <row r="154" spans="2:65" s="1" customFormat="1" ht="24.15" customHeight="1">
      <c r="B154" s="32"/>
      <c r="C154" s="132" t="s">
        <v>253</v>
      </c>
      <c r="D154" s="132" t="s">
        <v>156</v>
      </c>
      <c r="E154" s="133" t="s">
        <v>293</v>
      </c>
      <c r="F154" s="134" t="s">
        <v>2399</v>
      </c>
      <c r="G154" s="135" t="s">
        <v>173</v>
      </c>
      <c r="H154" s="136">
        <v>7.15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2.16</v>
      </c>
      <c r="R154" s="141">
        <f>Q154*H154</f>
        <v>15.444000000000003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2400</v>
      </c>
    </row>
    <row r="155" spans="2:65" s="12" customFormat="1">
      <c r="B155" s="145"/>
      <c r="D155" s="146" t="s">
        <v>175</v>
      </c>
      <c r="E155" s="147" t="s">
        <v>1</v>
      </c>
      <c r="F155" s="148" t="s">
        <v>2401</v>
      </c>
      <c r="H155" s="149">
        <v>3.55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77</v>
      </c>
      <c r="AY155" s="147" t="s">
        <v>154</v>
      </c>
    </row>
    <row r="156" spans="2:65" s="12" customFormat="1">
      <c r="B156" s="145"/>
      <c r="D156" s="146" t="s">
        <v>175</v>
      </c>
      <c r="E156" s="147" t="s">
        <v>1</v>
      </c>
      <c r="F156" s="148" t="s">
        <v>2402</v>
      </c>
      <c r="H156" s="149">
        <v>3.6</v>
      </c>
      <c r="I156" s="150"/>
      <c r="L156" s="145"/>
      <c r="M156" s="151"/>
      <c r="T156" s="152"/>
      <c r="AT156" s="147" t="s">
        <v>175</v>
      </c>
      <c r="AU156" s="147" t="s">
        <v>99</v>
      </c>
      <c r="AV156" s="12" t="s">
        <v>99</v>
      </c>
      <c r="AW156" s="12" t="s">
        <v>32</v>
      </c>
      <c r="AX156" s="12" t="s">
        <v>77</v>
      </c>
      <c r="AY156" s="147" t="s">
        <v>154</v>
      </c>
    </row>
    <row r="157" spans="2:65" s="13" customFormat="1">
      <c r="B157" s="153"/>
      <c r="D157" s="146" t="s">
        <v>175</v>
      </c>
      <c r="E157" s="154" t="s">
        <v>1</v>
      </c>
      <c r="F157" s="155" t="s">
        <v>177</v>
      </c>
      <c r="H157" s="156">
        <v>7.15</v>
      </c>
      <c r="I157" s="157"/>
      <c r="L157" s="153"/>
      <c r="M157" s="158"/>
      <c r="T157" s="159"/>
      <c r="AT157" s="154" t="s">
        <v>175</v>
      </c>
      <c r="AU157" s="154" t="s">
        <v>99</v>
      </c>
      <c r="AV157" s="13" t="s">
        <v>161</v>
      </c>
      <c r="AW157" s="13" t="s">
        <v>32</v>
      </c>
      <c r="AX157" s="13" t="s">
        <v>85</v>
      </c>
      <c r="AY157" s="154" t="s">
        <v>154</v>
      </c>
    </row>
    <row r="158" spans="2:65" s="1" customFormat="1" ht="16.5" customHeight="1">
      <c r="B158" s="32"/>
      <c r="C158" s="132" t="s">
        <v>258</v>
      </c>
      <c r="D158" s="132" t="s">
        <v>156</v>
      </c>
      <c r="E158" s="133" t="s">
        <v>2403</v>
      </c>
      <c r="F158" s="134" t="s">
        <v>2404</v>
      </c>
      <c r="G158" s="135" t="s">
        <v>173</v>
      </c>
      <c r="H158" s="136">
        <v>60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2.3010199999999998</v>
      </c>
      <c r="R158" s="141">
        <f>Q158*H158</f>
        <v>138.06119999999999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2405</v>
      </c>
    </row>
    <row r="159" spans="2:65" s="12" customFormat="1">
      <c r="B159" s="145"/>
      <c r="D159" s="146" t="s">
        <v>175</v>
      </c>
      <c r="E159" s="147" t="s">
        <v>1</v>
      </c>
      <c r="F159" s="148" t="s">
        <v>2406</v>
      </c>
      <c r="H159" s="149">
        <v>60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32</v>
      </c>
      <c r="AX159" s="12" t="s">
        <v>85</v>
      </c>
      <c r="AY159" s="147" t="s">
        <v>154</v>
      </c>
    </row>
    <row r="160" spans="2:65" s="11" customFormat="1" ht="22.95" customHeight="1">
      <c r="B160" s="120"/>
      <c r="D160" s="121" t="s">
        <v>76</v>
      </c>
      <c r="E160" s="130" t="s">
        <v>166</v>
      </c>
      <c r="F160" s="130" t="s">
        <v>333</v>
      </c>
      <c r="I160" s="123"/>
      <c r="J160" s="131">
        <f>BK160</f>
        <v>0</v>
      </c>
      <c r="L160" s="120"/>
      <c r="M160" s="125"/>
      <c r="P160" s="126">
        <f>SUM(P161:P192)</f>
        <v>0</v>
      </c>
      <c r="R160" s="126">
        <f>SUM(R161:R192)</f>
        <v>138.20006447999998</v>
      </c>
      <c r="T160" s="127">
        <f>SUM(T161:T192)</f>
        <v>0</v>
      </c>
      <c r="AR160" s="121" t="s">
        <v>85</v>
      </c>
      <c r="AT160" s="128" t="s">
        <v>76</v>
      </c>
      <c r="AU160" s="128" t="s">
        <v>85</v>
      </c>
      <c r="AY160" s="121" t="s">
        <v>154</v>
      </c>
      <c r="BK160" s="129">
        <f>SUM(BK161:BK192)</f>
        <v>0</v>
      </c>
    </row>
    <row r="161" spans="2:65" s="1" customFormat="1" ht="44.25" customHeight="1">
      <c r="B161" s="32"/>
      <c r="C161" s="132" t="s">
        <v>262</v>
      </c>
      <c r="D161" s="132" t="s">
        <v>156</v>
      </c>
      <c r="E161" s="133" t="s">
        <v>2407</v>
      </c>
      <c r="F161" s="134" t="s">
        <v>2408</v>
      </c>
      <c r="G161" s="135" t="s">
        <v>159</v>
      </c>
      <c r="H161" s="136">
        <v>63</v>
      </c>
      <c r="I161" s="137"/>
      <c r="J161" s="138">
        <f>ROUND(I161*H161,2)</f>
        <v>0</v>
      </c>
      <c r="K161" s="134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0.17488999999999999</v>
      </c>
      <c r="R161" s="141">
        <f>Q161*H161</f>
        <v>11.01807</v>
      </c>
      <c r="S161" s="141">
        <v>0</v>
      </c>
      <c r="T161" s="142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161</v>
      </c>
      <c r="BM161" s="143" t="s">
        <v>2409</v>
      </c>
    </row>
    <row r="162" spans="2:65" s="12" customFormat="1">
      <c r="B162" s="145"/>
      <c r="D162" s="146" t="s">
        <v>175</v>
      </c>
      <c r="E162" s="147" t="s">
        <v>1</v>
      </c>
      <c r="F162" s="148" t="s">
        <v>2410</v>
      </c>
      <c r="H162" s="149">
        <v>47</v>
      </c>
      <c r="I162" s="150"/>
      <c r="L162" s="145"/>
      <c r="M162" s="151"/>
      <c r="T162" s="152"/>
      <c r="AT162" s="147" t="s">
        <v>175</v>
      </c>
      <c r="AU162" s="147" t="s">
        <v>99</v>
      </c>
      <c r="AV162" s="12" t="s">
        <v>99</v>
      </c>
      <c r="AW162" s="12" t="s">
        <v>32</v>
      </c>
      <c r="AX162" s="12" t="s">
        <v>77</v>
      </c>
      <c r="AY162" s="147" t="s">
        <v>154</v>
      </c>
    </row>
    <row r="163" spans="2:65" s="12" customFormat="1">
      <c r="B163" s="145"/>
      <c r="D163" s="146" t="s">
        <v>175</v>
      </c>
      <c r="E163" s="147" t="s">
        <v>1</v>
      </c>
      <c r="F163" s="148" t="s">
        <v>2411</v>
      </c>
      <c r="H163" s="149">
        <v>16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3" customFormat="1">
      <c r="B164" s="153"/>
      <c r="D164" s="146" t="s">
        <v>175</v>
      </c>
      <c r="E164" s="154" t="s">
        <v>1</v>
      </c>
      <c r="F164" s="155" t="s">
        <v>177</v>
      </c>
      <c r="H164" s="156">
        <v>63</v>
      </c>
      <c r="I164" s="157"/>
      <c r="L164" s="153"/>
      <c r="M164" s="158"/>
      <c r="T164" s="159"/>
      <c r="AT164" s="154" t="s">
        <v>175</v>
      </c>
      <c r="AU164" s="154" t="s">
        <v>99</v>
      </c>
      <c r="AV164" s="13" t="s">
        <v>161</v>
      </c>
      <c r="AW164" s="13" t="s">
        <v>32</v>
      </c>
      <c r="AX164" s="13" t="s">
        <v>85</v>
      </c>
      <c r="AY164" s="154" t="s">
        <v>154</v>
      </c>
    </row>
    <row r="165" spans="2:65" s="1" customFormat="1" ht="33" customHeight="1">
      <c r="B165" s="32"/>
      <c r="C165" s="160" t="s">
        <v>8</v>
      </c>
      <c r="D165" s="160" t="s">
        <v>270</v>
      </c>
      <c r="E165" s="161" t="s">
        <v>2412</v>
      </c>
      <c r="F165" s="162" t="s">
        <v>2413</v>
      </c>
      <c r="G165" s="163" t="s">
        <v>159</v>
      </c>
      <c r="H165" s="164">
        <v>45</v>
      </c>
      <c r="I165" s="165"/>
      <c r="J165" s="166">
        <f t="shared" ref="J165:J170" si="0">ROUND(I165*H165,2)</f>
        <v>0</v>
      </c>
      <c r="K165" s="162" t="s">
        <v>160</v>
      </c>
      <c r="L165" s="167"/>
      <c r="M165" s="168" t="s">
        <v>1</v>
      </c>
      <c r="N165" s="169" t="s">
        <v>43</v>
      </c>
      <c r="P165" s="141">
        <f t="shared" ref="P165:P170" si="1">O165*H165</f>
        <v>0</v>
      </c>
      <c r="Q165" s="141">
        <v>5.3E-3</v>
      </c>
      <c r="R165" s="141">
        <f t="shared" ref="R165:R170" si="2">Q165*H165</f>
        <v>0.23849999999999999</v>
      </c>
      <c r="S165" s="141">
        <v>0</v>
      </c>
      <c r="T165" s="142">
        <f t="shared" ref="T165:T170" si="3">S165*H165</f>
        <v>0</v>
      </c>
      <c r="AR165" s="143" t="s">
        <v>222</v>
      </c>
      <c r="AT165" s="143" t="s">
        <v>270</v>
      </c>
      <c r="AU165" s="143" t="s">
        <v>99</v>
      </c>
      <c r="AY165" s="17" t="s">
        <v>154</v>
      </c>
      <c r="BE165" s="144">
        <f t="shared" ref="BE165:BE170" si="4">IF(N165="základní",J165,0)</f>
        <v>0</v>
      </c>
      <c r="BF165" s="144">
        <f t="shared" ref="BF165:BF170" si="5">IF(N165="snížená",J165,0)</f>
        <v>0</v>
      </c>
      <c r="BG165" s="144">
        <f t="shared" ref="BG165:BG170" si="6">IF(N165="zákl. přenesená",J165,0)</f>
        <v>0</v>
      </c>
      <c r="BH165" s="144">
        <f t="shared" ref="BH165:BH170" si="7">IF(N165="sníž. přenesená",J165,0)</f>
        <v>0</v>
      </c>
      <c r="BI165" s="144">
        <f t="shared" ref="BI165:BI170" si="8">IF(N165="nulová",J165,0)</f>
        <v>0</v>
      </c>
      <c r="BJ165" s="17" t="s">
        <v>99</v>
      </c>
      <c r="BK165" s="144">
        <f t="shared" ref="BK165:BK170" si="9">ROUND(I165*H165,2)</f>
        <v>0</v>
      </c>
      <c r="BL165" s="17" t="s">
        <v>161</v>
      </c>
      <c r="BM165" s="143" t="s">
        <v>2414</v>
      </c>
    </row>
    <row r="166" spans="2:65" s="1" customFormat="1" ht="33" customHeight="1">
      <c r="B166" s="32"/>
      <c r="C166" s="160" t="s">
        <v>269</v>
      </c>
      <c r="D166" s="160" t="s">
        <v>270</v>
      </c>
      <c r="E166" s="161" t="s">
        <v>2415</v>
      </c>
      <c r="F166" s="162" t="s">
        <v>2416</v>
      </c>
      <c r="G166" s="163" t="s">
        <v>159</v>
      </c>
      <c r="H166" s="164">
        <v>2</v>
      </c>
      <c r="I166" s="165"/>
      <c r="J166" s="166">
        <f t="shared" si="0"/>
        <v>0</v>
      </c>
      <c r="K166" s="162" t="s">
        <v>160</v>
      </c>
      <c r="L166" s="167"/>
      <c r="M166" s="168" t="s">
        <v>1</v>
      </c>
      <c r="N166" s="169" t="s">
        <v>43</v>
      </c>
      <c r="P166" s="141">
        <f t="shared" si="1"/>
        <v>0</v>
      </c>
      <c r="Q166" s="141">
        <v>9.4000000000000004E-3</v>
      </c>
      <c r="R166" s="141">
        <f t="shared" si="2"/>
        <v>1.8800000000000001E-2</v>
      </c>
      <c r="S166" s="141">
        <v>0</v>
      </c>
      <c r="T166" s="142">
        <f t="shared" si="3"/>
        <v>0</v>
      </c>
      <c r="AR166" s="143" t="s">
        <v>222</v>
      </c>
      <c r="AT166" s="143" t="s">
        <v>270</v>
      </c>
      <c r="AU166" s="143" t="s">
        <v>99</v>
      </c>
      <c r="AY166" s="17" t="s">
        <v>154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99</v>
      </c>
      <c r="BK166" s="144">
        <f t="shared" si="9"/>
        <v>0</v>
      </c>
      <c r="BL166" s="17" t="s">
        <v>161</v>
      </c>
      <c r="BM166" s="143" t="s">
        <v>2417</v>
      </c>
    </row>
    <row r="167" spans="2:65" s="1" customFormat="1" ht="33" customHeight="1">
      <c r="B167" s="32"/>
      <c r="C167" s="160" t="s">
        <v>276</v>
      </c>
      <c r="D167" s="160" t="s">
        <v>270</v>
      </c>
      <c r="E167" s="161" t="s">
        <v>2418</v>
      </c>
      <c r="F167" s="162" t="s">
        <v>2419</v>
      </c>
      <c r="G167" s="163" t="s">
        <v>159</v>
      </c>
      <c r="H167" s="164">
        <v>14</v>
      </c>
      <c r="I167" s="165"/>
      <c r="J167" s="166">
        <f t="shared" si="0"/>
        <v>0</v>
      </c>
      <c r="K167" s="162" t="s">
        <v>160</v>
      </c>
      <c r="L167" s="167"/>
      <c r="M167" s="168" t="s">
        <v>1</v>
      </c>
      <c r="N167" s="169" t="s">
        <v>43</v>
      </c>
      <c r="P167" s="141">
        <f t="shared" si="1"/>
        <v>0</v>
      </c>
      <c r="Q167" s="141">
        <v>7.1000000000000004E-3</v>
      </c>
      <c r="R167" s="141">
        <f t="shared" si="2"/>
        <v>9.9400000000000002E-2</v>
      </c>
      <c r="S167" s="141">
        <v>0</v>
      </c>
      <c r="T167" s="142">
        <f t="shared" si="3"/>
        <v>0</v>
      </c>
      <c r="AR167" s="143" t="s">
        <v>222</v>
      </c>
      <c r="AT167" s="143" t="s">
        <v>270</v>
      </c>
      <c r="AU167" s="143" t="s">
        <v>99</v>
      </c>
      <c r="AY167" s="17" t="s">
        <v>154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99</v>
      </c>
      <c r="BK167" s="144">
        <f t="shared" si="9"/>
        <v>0</v>
      </c>
      <c r="BL167" s="17" t="s">
        <v>161</v>
      </c>
      <c r="BM167" s="143" t="s">
        <v>2420</v>
      </c>
    </row>
    <row r="168" spans="2:65" s="1" customFormat="1" ht="33" customHeight="1">
      <c r="B168" s="32"/>
      <c r="C168" s="160" t="s">
        <v>280</v>
      </c>
      <c r="D168" s="160" t="s">
        <v>270</v>
      </c>
      <c r="E168" s="161" t="s">
        <v>2421</v>
      </c>
      <c r="F168" s="162" t="s">
        <v>2422</v>
      </c>
      <c r="G168" s="163" t="s">
        <v>159</v>
      </c>
      <c r="H168" s="164">
        <v>2</v>
      </c>
      <c r="I168" s="165"/>
      <c r="J168" s="166">
        <f t="shared" si="0"/>
        <v>0</v>
      </c>
      <c r="K168" s="162" t="s">
        <v>160</v>
      </c>
      <c r="L168" s="167"/>
      <c r="M168" s="168" t="s">
        <v>1</v>
      </c>
      <c r="N168" s="169" t="s">
        <v>43</v>
      </c>
      <c r="P168" s="141">
        <f t="shared" si="1"/>
        <v>0</v>
      </c>
      <c r="Q168" s="141">
        <v>1.09E-2</v>
      </c>
      <c r="R168" s="141">
        <f t="shared" si="2"/>
        <v>2.18E-2</v>
      </c>
      <c r="S168" s="141">
        <v>0</v>
      </c>
      <c r="T168" s="142">
        <f t="shared" si="3"/>
        <v>0</v>
      </c>
      <c r="AR168" s="143" t="s">
        <v>222</v>
      </c>
      <c r="AT168" s="143" t="s">
        <v>270</v>
      </c>
      <c r="AU168" s="143" t="s">
        <v>99</v>
      </c>
      <c r="AY168" s="17" t="s">
        <v>154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99</v>
      </c>
      <c r="BK168" s="144">
        <f t="shared" si="9"/>
        <v>0</v>
      </c>
      <c r="BL168" s="17" t="s">
        <v>161</v>
      </c>
      <c r="BM168" s="143" t="s">
        <v>2423</v>
      </c>
    </row>
    <row r="169" spans="2:65" s="1" customFormat="1" ht="24.15" customHeight="1">
      <c r="B169" s="32"/>
      <c r="C169" s="132" t="s">
        <v>282</v>
      </c>
      <c r="D169" s="132" t="s">
        <v>156</v>
      </c>
      <c r="E169" s="133" t="s">
        <v>2424</v>
      </c>
      <c r="F169" s="134" t="s">
        <v>2425</v>
      </c>
      <c r="G169" s="135" t="s">
        <v>159</v>
      </c>
      <c r="H169" s="136">
        <v>2</v>
      </c>
      <c r="I169" s="137"/>
      <c r="J169" s="138">
        <f t="shared" si="0"/>
        <v>0</v>
      </c>
      <c r="K169" s="134" t="s">
        <v>160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0</v>
      </c>
      <c r="R169" s="141">
        <f t="shared" si="2"/>
        <v>0</v>
      </c>
      <c r="S169" s="141">
        <v>0</v>
      </c>
      <c r="T169" s="142">
        <f t="shared" si="3"/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99</v>
      </c>
      <c r="BK169" s="144">
        <f t="shared" si="9"/>
        <v>0</v>
      </c>
      <c r="BL169" s="17" t="s">
        <v>161</v>
      </c>
      <c r="BM169" s="143" t="s">
        <v>2426</v>
      </c>
    </row>
    <row r="170" spans="2:65" s="1" customFormat="1" ht="16.5" customHeight="1">
      <c r="B170" s="32"/>
      <c r="C170" s="160" t="s">
        <v>296</v>
      </c>
      <c r="D170" s="160" t="s">
        <v>270</v>
      </c>
      <c r="E170" s="161" t="s">
        <v>2427</v>
      </c>
      <c r="F170" s="162" t="s">
        <v>2428</v>
      </c>
      <c r="G170" s="163" t="s">
        <v>159</v>
      </c>
      <c r="H170" s="164">
        <v>1</v>
      </c>
      <c r="I170" s="165"/>
      <c r="J170" s="166">
        <f t="shared" si="0"/>
        <v>0</v>
      </c>
      <c r="K170" s="162" t="s">
        <v>160</v>
      </c>
      <c r="L170" s="167"/>
      <c r="M170" s="168" t="s">
        <v>1</v>
      </c>
      <c r="N170" s="169" t="s">
        <v>43</v>
      </c>
      <c r="P170" s="141">
        <f t="shared" si="1"/>
        <v>0</v>
      </c>
      <c r="Q170" s="141">
        <v>0</v>
      </c>
      <c r="R170" s="141">
        <f t="shared" si="2"/>
        <v>0</v>
      </c>
      <c r="S170" s="141">
        <v>0</v>
      </c>
      <c r="T170" s="142">
        <f t="shared" si="3"/>
        <v>0</v>
      </c>
      <c r="AR170" s="143" t="s">
        <v>222</v>
      </c>
      <c r="AT170" s="143" t="s">
        <v>270</v>
      </c>
      <c r="AU170" s="143" t="s">
        <v>99</v>
      </c>
      <c r="AY170" s="17" t="s">
        <v>154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7" t="s">
        <v>99</v>
      </c>
      <c r="BK170" s="144">
        <f t="shared" si="9"/>
        <v>0</v>
      </c>
      <c r="BL170" s="17" t="s">
        <v>161</v>
      </c>
      <c r="BM170" s="143" t="s">
        <v>2429</v>
      </c>
    </row>
    <row r="171" spans="2:65" s="12" customFormat="1" ht="20.399999999999999">
      <c r="B171" s="145"/>
      <c r="D171" s="146" t="s">
        <v>175</v>
      </c>
      <c r="E171" s="147" t="s">
        <v>1</v>
      </c>
      <c r="F171" s="148" t="s">
        <v>2430</v>
      </c>
      <c r="H171" s="149">
        <v>1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85</v>
      </c>
      <c r="AY171" s="147" t="s">
        <v>154</v>
      </c>
    </row>
    <row r="172" spans="2:65" s="1" customFormat="1" ht="16.5" customHeight="1">
      <c r="B172" s="32"/>
      <c r="C172" s="160" t="s">
        <v>7</v>
      </c>
      <c r="D172" s="160" t="s">
        <v>270</v>
      </c>
      <c r="E172" s="161" t="s">
        <v>2431</v>
      </c>
      <c r="F172" s="162" t="s">
        <v>2432</v>
      </c>
      <c r="G172" s="163" t="s">
        <v>159</v>
      </c>
      <c r="H172" s="164">
        <v>1</v>
      </c>
      <c r="I172" s="165"/>
      <c r="J172" s="166">
        <f>ROUND(I172*H172,2)</f>
        <v>0</v>
      </c>
      <c r="K172" s="162" t="s">
        <v>160</v>
      </c>
      <c r="L172" s="167"/>
      <c r="M172" s="168" t="s">
        <v>1</v>
      </c>
      <c r="N172" s="169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222</v>
      </c>
      <c r="AT172" s="143" t="s">
        <v>270</v>
      </c>
      <c r="AU172" s="143" t="s">
        <v>99</v>
      </c>
      <c r="AY172" s="17" t="s">
        <v>154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99</v>
      </c>
      <c r="BK172" s="144">
        <f>ROUND(I172*H172,2)</f>
        <v>0</v>
      </c>
      <c r="BL172" s="17" t="s">
        <v>161</v>
      </c>
      <c r="BM172" s="143" t="s">
        <v>2433</v>
      </c>
    </row>
    <row r="173" spans="2:65" s="12" customFormat="1" ht="20.399999999999999">
      <c r="B173" s="145"/>
      <c r="D173" s="146" t="s">
        <v>175</v>
      </c>
      <c r="E173" s="147" t="s">
        <v>1</v>
      </c>
      <c r="F173" s="148" t="s">
        <v>2434</v>
      </c>
      <c r="H173" s="149">
        <v>1</v>
      </c>
      <c r="I173" s="150"/>
      <c r="L173" s="145"/>
      <c r="M173" s="151"/>
      <c r="T173" s="152"/>
      <c r="AT173" s="147" t="s">
        <v>175</v>
      </c>
      <c r="AU173" s="147" t="s">
        <v>99</v>
      </c>
      <c r="AV173" s="12" t="s">
        <v>99</v>
      </c>
      <c r="AW173" s="12" t="s">
        <v>32</v>
      </c>
      <c r="AX173" s="12" t="s">
        <v>85</v>
      </c>
      <c r="AY173" s="147" t="s">
        <v>154</v>
      </c>
    </row>
    <row r="174" spans="2:65" s="1" customFormat="1" ht="24.15" customHeight="1">
      <c r="B174" s="32"/>
      <c r="C174" s="132" t="s">
        <v>305</v>
      </c>
      <c r="D174" s="132" t="s">
        <v>156</v>
      </c>
      <c r="E174" s="133" t="s">
        <v>2435</v>
      </c>
      <c r="F174" s="134" t="s">
        <v>2436</v>
      </c>
      <c r="G174" s="135" t="s">
        <v>159</v>
      </c>
      <c r="H174" s="136">
        <v>59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4.0000000000000002E-4</v>
      </c>
      <c r="R174" s="141">
        <f>Q174*H174</f>
        <v>2.3599999999999999E-2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2437</v>
      </c>
    </row>
    <row r="175" spans="2:65" s="12" customFormat="1">
      <c r="B175" s="145"/>
      <c r="D175" s="146" t="s">
        <v>175</v>
      </c>
      <c r="E175" s="147" t="s">
        <v>1</v>
      </c>
      <c r="F175" s="148" t="s">
        <v>2438</v>
      </c>
      <c r="H175" s="149">
        <v>45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77</v>
      </c>
      <c r="AY175" s="147" t="s">
        <v>154</v>
      </c>
    </row>
    <row r="176" spans="2:65" s="12" customFormat="1">
      <c r="B176" s="145"/>
      <c r="D176" s="146" t="s">
        <v>175</v>
      </c>
      <c r="E176" s="147" t="s">
        <v>1</v>
      </c>
      <c r="F176" s="148" t="s">
        <v>2439</v>
      </c>
      <c r="H176" s="149">
        <v>14</v>
      </c>
      <c r="I176" s="150"/>
      <c r="L176" s="145"/>
      <c r="M176" s="151"/>
      <c r="T176" s="152"/>
      <c r="AT176" s="147" t="s">
        <v>175</v>
      </c>
      <c r="AU176" s="147" t="s">
        <v>99</v>
      </c>
      <c r="AV176" s="12" t="s">
        <v>99</v>
      </c>
      <c r="AW176" s="12" t="s">
        <v>32</v>
      </c>
      <c r="AX176" s="12" t="s">
        <v>77</v>
      </c>
      <c r="AY176" s="147" t="s">
        <v>154</v>
      </c>
    </row>
    <row r="177" spans="2:65" s="13" customFormat="1">
      <c r="B177" s="153"/>
      <c r="D177" s="146" t="s">
        <v>175</v>
      </c>
      <c r="E177" s="154" t="s">
        <v>1</v>
      </c>
      <c r="F177" s="155" t="s">
        <v>177</v>
      </c>
      <c r="H177" s="156">
        <v>59</v>
      </c>
      <c r="I177" s="157"/>
      <c r="L177" s="153"/>
      <c r="M177" s="158"/>
      <c r="T177" s="159"/>
      <c r="AT177" s="154" t="s">
        <v>175</v>
      </c>
      <c r="AU177" s="154" t="s">
        <v>99</v>
      </c>
      <c r="AV177" s="13" t="s">
        <v>161</v>
      </c>
      <c r="AW177" s="13" t="s">
        <v>32</v>
      </c>
      <c r="AX177" s="13" t="s">
        <v>85</v>
      </c>
      <c r="AY177" s="154" t="s">
        <v>154</v>
      </c>
    </row>
    <row r="178" spans="2:65" s="1" customFormat="1" ht="24.15" customHeight="1">
      <c r="B178" s="32"/>
      <c r="C178" s="160" t="s">
        <v>309</v>
      </c>
      <c r="D178" s="160" t="s">
        <v>270</v>
      </c>
      <c r="E178" s="161" t="s">
        <v>2440</v>
      </c>
      <c r="F178" s="162" t="s">
        <v>2441</v>
      </c>
      <c r="G178" s="163" t="s">
        <v>159</v>
      </c>
      <c r="H178" s="164">
        <v>59</v>
      </c>
      <c r="I178" s="165"/>
      <c r="J178" s="166">
        <f>ROUND(I178*H178,2)</f>
        <v>0</v>
      </c>
      <c r="K178" s="162" t="s">
        <v>160</v>
      </c>
      <c r="L178" s="167"/>
      <c r="M178" s="168" t="s">
        <v>1</v>
      </c>
      <c r="N178" s="169" t="s">
        <v>43</v>
      </c>
      <c r="P178" s="141">
        <f>O178*H178</f>
        <v>0</v>
      </c>
      <c r="Q178" s="141">
        <v>9.6000000000000002E-2</v>
      </c>
      <c r="R178" s="141">
        <f>Q178*H178</f>
        <v>5.6639999999999997</v>
      </c>
      <c r="S178" s="141">
        <v>0</v>
      </c>
      <c r="T178" s="142">
        <f>S178*H178</f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2442</v>
      </c>
    </row>
    <row r="179" spans="2:65" s="1" customFormat="1" ht="24.15" customHeight="1">
      <c r="B179" s="32"/>
      <c r="C179" s="132" t="s">
        <v>317</v>
      </c>
      <c r="D179" s="132" t="s">
        <v>156</v>
      </c>
      <c r="E179" s="133" t="s">
        <v>2443</v>
      </c>
      <c r="F179" s="134" t="s">
        <v>2444</v>
      </c>
      <c r="G179" s="135" t="s">
        <v>256</v>
      </c>
      <c r="H179" s="136">
        <v>110</v>
      </c>
      <c r="I179" s="137"/>
      <c r="J179" s="138">
        <f>ROUND(I179*H179,2)</f>
        <v>0</v>
      </c>
      <c r="K179" s="134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161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161</v>
      </c>
      <c r="BM179" s="143" t="s">
        <v>2445</v>
      </c>
    </row>
    <row r="180" spans="2:65" s="1" customFormat="1" ht="49.2" customHeight="1">
      <c r="B180" s="32"/>
      <c r="C180" s="160" t="s">
        <v>321</v>
      </c>
      <c r="D180" s="160" t="s">
        <v>270</v>
      </c>
      <c r="E180" s="161" t="s">
        <v>2446</v>
      </c>
      <c r="F180" s="162" t="s">
        <v>2447</v>
      </c>
      <c r="G180" s="163" t="s">
        <v>159</v>
      </c>
      <c r="H180" s="164">
        <v>45</v>
      </c>
      <c r="I180" s="165"/>
      <c r="J180" s="166">
        <f>ROUND(I180*H180,2)</f>
        <v>0</v>
      </c>
      <c r="K180" s="162" t="s">
        <v>160</v>
      </c>
      <c r="L180" s="167"/>
      <c r="M180" s="168" t="s">
        <v>1</v>
      </c>
      <c r="N180" s="169" t="s">
        <v>43</v>
      </c>
      <c r="P180" s="141">
        <f>O180*H180</f>
        <v>0</v>
      </c>
      <c r="Q180" s="141">
        <v>2.9899999999999999E-2</v>
      </c>
      <c r="R180" s="141">
        <f>Q180*H180</f>
        <v>1.3454999999999999</v>
      </c>
      <c r="S180" s="141">
        <v>0</v>
      </c>
      <c r="T180" s="142">
        <f>S180*H180</f>
        <v>0</v>
      </c>
      <c r="AR180" s="143" t="s">
        <v>222</v>
      </c>
      <c r="AT180" s="143" t="s">
        <v>270</v>
      </c>
      <c r="AU180" s="143" t="s">
        <v>99</v>
      </c>
      <c r="AY180" s="17" t="s">
        <v>154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99</v>
      </c>
      <c r="BK180" s="144">
        <f>ROUND(I180*H180,2)</f>
        <v>0</v>
      </c>
      <c r="BL180" s="17" t="s">
        <v>161</v>
      </c>
      <c r="BM180" s="143" t="s">
        <v>2448</v>
      </c>
    </row>
    <row r="181" spans="2:65" s="12" customFormat="1" ht="20.399999999999999">
      <c r="B181" s="145"/>
      <c r="D181" s="146" t="s">
        <v>175</v>
      </c>
      <c r="E181" s="147" t="s">
        <v>1</v>
      </c>
      <c r="F181" s="148" t="s">
        <v>2449</v>
      </c>
      <c r="H181" s="149">
        <v>45</v>
      </c>
      <c r="I181" s="150"/>
      <c r="L181" s="145"/>
      <c r="M181" s="151"/>
      <c r="T181" s="152"/>
      <c r="AT181" s="147" t="s">
        <v>175</v>
      </c>
      <c r="AU181" s="147" t="s">
        <v>99</v>
      </c>
      <c r="AV181" s="12" t="s">
        <v>99</v>
      </c>
      <c r="AW181" s="12" t="s">
        <v>32</v>
      </c>
      <c r="AX181" s="12" t="s">
        <v>85</v>
      </c>
      <c r="AY181" s="147" t="s">
        <v>154</v>
      </c>
    </row>
    <row r="182" spans="2:65" s="1" customFormat="1" ht="24.15" customHeight="1">
      <c r="B182" s="32"/>
      <c r="C182" s="132" t="s">
        <v>325</v>
      </c>
      <c r="D182" s="132" t="s">
        <v>156</v>
      </c>
      <c r="E182" s="133" t="s">
        <v>2450</v>
      </c>
      <c r="F182" s="134" t="s">
        <v>2451</v>
      </c>
      <c r="G182" s="135" t="s">
        <v>256</v>
      </c>
      <c r="H182" s="136">
        <v>32</v>
      </c>
      <c r="I182" s="137"/>
      <c r="J182" s="138">
        <f>ROUND(I182*H182,2)</f>
        <v>0</v>
      </c>
      <c r="K182" s="134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161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161</v>
      </c>
      <c r="BM182" s="143" t="s">
        <v>2452</v>
      </c>
    </row>
    <row r="183" spans="2:65" s="1" customFormat="1" ht="49.2" customHeight="1">
      <c r="B183" s="32"/>
      <c r="C183" s="160" t="s">
        <v>329</v>
      </c>
      <c r="D183" s="160" t="s">
        <v>270</v>
      </c>
      <c r="E183" s="161" t="s">
        <v>2453</v>
      </c>
      <c r="F183" s="162" t="s">
        <v>2454</v>
      </c>
      <c r="G183" s="163" t="s">
        <v>159</v>
      </c>
      <c r="H183" s="164">
        <v>14</v>
      </c>
      <c r="I183" s="165"/>
      <c r="J183" s="166">
        <f>ROUND(I183*H183,2)</f>
        <v>0</v>
      </c>
      <c r="K183" s="162" t="s">
        <v>160</v>
      </c>
      <c r="L183" s="167"/>
      <c r="M183" s="168" t="s">
        <v>1</v>
      </c>
      <c r="N183" s="169" t="s">
        <v>43</v>
      </c>
      <c r="P183" s="141">
        <f>O183*H183</f>
        <v>0</v>
      </c>
      <c r="Q183" s="141">
        <v>4.6600000000000003E-2</v>
      </c>
      <c r="R183" s="141">
        <f>Q183*H183</f>
        <v>0.65240000000000009</v>
      </c>
      <c r="S183" s="141">
        <v>0</v>
      </c>
      <c r="T183" s="142">
        <f>S183*H183</f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2455</v>
      </c>
    </row>
    <row r="184" spans="2:65" s="12" customFormat="1" ht="20.399999999999999">
      <c r="B184" s="145"/>
      <c r="D184" s="146" t="s">
        <v>175</v>
      </c>
      <c r="E184" s="147" t="s">
        <v>1</v>
      </c>
      <c r="F184" s="148" t="s">
        <v>2456</v>
      </c>
      <c r="H184" s="149">
        <v>14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37.950000000000003" customHeight="1">
      <c r="B185" s="32"/>
      <c r="C185" s="132" t="s">
        <v>334</v>
      </c>
      <c r="D185" s="132" t="s">
        <v>156</v>
      </c>
      <c r="E185" s="133" t="s">
        <v>2457</v>
      </c>
      <c r="F185" s="134" t="s">
        <v>2458</v>
      </c>
      <c r="G185" s="135" t="s">
        <v>169</v>
      </c>
      <c r="H185" s="136">
        <v>264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0.42831999999999998</v>
      </c>
      <c r="R185" s="141">
        <f>Q185*H185</f>
        <v>113.07647999999999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2459</v>
      </c>
    </row>
    <row r="186" spans="2:65" s="14" customFormat="1" ht="20.399999999999999">
      <c r="B186" s="173"/>
      <c r="D186" s="146" t="s">
        <v>175</v>
      </c>
      <c r="E186" s="174" t="s">
        <v>1</v>
      </c>
      <c r="F186" s="175" t="s">
        <v>2460</v>
      </c>
      <c r="H186" s="174" t="s">
        <v>1</v>
      </c>
      <c r="I186" s="176"/>
      <c r="L186" s="173"/>
      <c r="M186" s="177"/>
      <c r="T186" s="178"/>
      <c r="AT186" s="174" t="s">
        <v>175</v>
      </c>
      <c r="AU186" s="174" t="s">
        <v>99</v>
      </c>
      <c r="AV186" s="14" t="s">
        <v>85</v>
      </c>
      <c r="AW186" s="14" t="s">
        <v>32</v>
      </c>
      <c r="AX186" s="14" t="s">
        <v>77</v>
      </c>
      <c r="AY186" s="174" t="s">
        <v>154</v>
      </c>
    </row>
    <row r="187" spans="2:65" s="12" customFormat="1">
      <c r="B187" s="145"/>
      <c r="D187" s="146" t="s">
        <v>175</v>
      </c>
      <c r="E187" s="147" t="s">
        <v>1</v>
      </c>
      <c r="F187" s="148" t="s">
        <v>2461</v>
      </c>
      <c r="H187" s="149">
        <v>264</v>
      </c>
      <c r="I187" s="150"/>
      <c r="L187" s="145"/>
      <c r="M187" s="151"/>
      <c r="T187" s="152"/>
      <c r="AT187" s="147" t="s">
        <v>175</v>
      </c>
      <c r="AU187" s="147" t="s">
        <v>99</v>
      </c>
      <c r="AV187" s="12" t="s">
        <v>99</v>
      </c>
      <c r="AW187" s="12" t="s">
        <v>32</v>
      </c>
      <c r="AX187" s="12" t="s">
        <v>85</v>
      </c>
      <c r="AY187" s="147" t="s">
        <v>154</v>
      </c>
    </row>
    <row r="188" spans="2:65" s="1" customFormat="1" ht="16.5" customHeight="1">
      <c r="B188" s="32"/>
      <c r="C188" s="132" t="s">
        <v>341</v>
      </c>
      <c r="D188" s="132" t="s">
        <v>156</v>
      </c>
      <c r="E188" s="133" t="s">
        <v>2462</v>
      </c>
      <c r="F188" s="134" t="s">
        <v>2463</v>
      </c>
      <c r="G188" s="135" t="s">
        <v>225</v>
      </c>
      <c r="H188" s="136">
        <v>1.5840000000000001</v>
      </c>
      <c r="I188" s="137"/>
      <c r="J188" s="138">
        <f>ROUND(I188*H188,2)</f>
        <v>0</v>
      </c>
      <c r="K188" s="134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1.04922</v>
      </c>
      <c r="R188" s="141">
        <f>Q188*H188</f>
        <v>1.6619644800000002</v>
      </c>
      <c r="S188" s="141">
        <v>0</v>
      </c>
      <c r="T188" s="142">
        <f>S188*H188</f>
        <v>0</v>
      </c>
      <c r="AR188" s="143" t="s">
        <v>161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161</v>
      </c>
      <c r="BM188" s="143" t="s">
        <v>2464</v>
      </c>
    </row>
    <row r="189" spans="2:65" s="12" customFormat="1">
      <c r="B189" s="145"/>
      <c r="D189" s="146" t="s">
        <v>175</v>
      </c>
      <c r="E189" s="147" t="s">
        <v>1</v>
      </c>
      <c r="F189" s="148" t="s">
        <v>2465</v>
      </c>
      <c r="H189" s="149">
        <v>1.5840000000000001</v>
      </c>
      <c r="I189" s="150"/>
      <c r="L189" s="145"/>
      <c r="M189" s="151"/>
      <c r="T189" s="152"/>
      <c r="AT189" s="147" t="s">
        <v>175</v>
      </c>
      <c r="AU189" s="147" t="s">
        <v>99</v>
      </c>
      <c r="AV189" s="12" t="s">
        <v>99</v>
      </c>
      <c r="AW189" s="12" t="s">
        <v>32</v>
      </c>
      <c r="AX189" s="12" t="s">
        <v>85</v>
      </c>
      <c r="AY189" s="147" t="s">
        <v>154</v>
      </c>
    </row>
    <row r="190" spans="2:65" s="1" customFormat="1" ht="24.15" customHeight="1">
      <c r="B190" s="32"/>
      <c r="C190" s="132" t="s">
        <v>347</v>
      </c>
      <c r="D190" s="132" t="s">
        <v>156</v>
      </c>
      <c r="E190" s="133" t="s">
        <v>2466</v>
      </c>
      <c r="F190" s="134" t="s">
        <v>2467</v>
      </c>
      <c r="G190" s="135" t="s">
        <v>256</v>
      </c>
      <c r="H190" s="136">
        <v>120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3.6400000000000002E-2</v>
      </c>
      <c r="R190" s="141">
        <f>Q190*H190</f>
        <v>4.3680000000000003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2468</v>
      </c>
    </row>
    <row r="191" spans="2:65" s="1" customFormat="1" ht="24.15" customHeight="1">
      <c r="B191" s="32"/>
      <c r="C191" s="132" t="s">
        <v>351</v>
      </c>
      <c r="D191" s="132" t="s">
        <v>156</v>
      </c>
      <c r="E191" s="133" t="s">
        <v>2469</v>
      </c>
      <c r="F191" s="134" t="s">
        <v>2470</v>
      </c>
      <c r="G191" s="135" t="s">
        <v>159</v>
      </c>
      <c r="H191" s="136">
        <v>1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1.155E-2</v>
      </c>
      <c r="R191" s="141">
        <f>Q191*H191</f>
        <v>1.155E-2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2471</v>
      </c>
    </row>
    <row r="192" spans="2:65" s="12" customFormat="1">
      <c r="B192" s="145"/>
      <c r="D192" s="146" t="s">
        <v>175</v>
      </c>
      <c r="E192" s="147" t="s">
        <v>1</v>
      </c>
      <c r="F192" s="148" t="s">
        <v>2472</v>
      </c>
      <c r="H192" s="149">
        <v>1</v>
      </c>
      <c r="I192" s="150"/>
      <c r="L192" s="145"/>
      <c r="M192" s="151"/>
      <c r="T192" s="152"/>
      <c r="AT192" s="147" t="s">
        <v>175</v>
      </c>
      <c r="AU192" s="147" t="s">
        <v>99</v>
      </c>
      <c r="AV192" s="12" t="s">
        <v>99</v>
      </c>
      <c r="AW192" s="12" t="s">
        <v>32</v>
      </c>
      <c r="AX192" s="12" t="s">
        <v>85</v>
      </c>
      <c r="AY192" s="147" t="s">
        <v>154</v>
      </c>
    </row>
    <row r="193" spans="2:65" s="11" customFormat="1" ht="22.95" customHeight="1">
      <c r="B193" s="120"/>
      <c r="D193" s="121" t="s">
        <v>76</v>
      </c>
      <c r="E193" s="130" t="s">
        <v>233</v>
      </c>
      <c r="F193" s="130" t="s">
        <v>645</v>
      </c>
      <c r="I193" s="123"/>
      <c r="J193" s="131">
        <f>BK193</f>
        <v>0</v>
      </c>
      <c r="L193" s="120"/>
      <c r="M193" s="125"/>
      <c r="P193" s="126">
        <f>SUM(P194:P198)</f>
        <v>0</v>
      </c>
      <c r="R193" s="126">
        <f>SUM(R194:R198)</f>
        <v>0</v>
      </c>
      <c r="T193" s="127">
        <f>SUM(T194:T198)</f>
        <v>0</v>
      </c>
      <c r="AR193" s="121" t="s">
        <v>85</v>
      </c>
      <c r="AT193" s="128" t="s">
        <v>76</v>
      </c>
      <c r="AU193" s="128" t="s">
        <v>85</v>
      </c>
      <c r="AY193" s="121" t="s">
        <v>154</v>
      </c>
      <c r="BK193" s="129">
        <f>SUM(BK194:BK198)</f>
        <v>0</v>
      </c>
    </row>
    <row r="194" spans="2:65" s="1" customFormat="1" ht="37.950000000000003" customHeight="1">
      <c r="B194" s="32"/>
      <c r="C194" s="132" t="s">
        <v>355</v>
      </c>
      <c r="D194" s="132" t="s">
        <v>156</v>
      </c>
      <c r="E194" s="133" t="s">
        <v>2473</v>
      </c>
      <c r="F194" s="134" t="s">
        <v>2474</v>
      </c>
      <c r="G194" s="135" t="s">
        <v>662</v>
      </c>
      <c r="H194" s="136">
        <v>1</v>
      </c>
      <c r="I194" s="137"/>
      <c r="J194" s="138">
        <f>ROUND(I194*H194,2)</f>
        <v>0</v>
      </c>
      <c r="K194" s="134" t="s">
        <v>1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161</v>
      </c>
      <c r="AT194" s="143" t="s">
        <v>156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161</v>
      </c>
      <c r="BM194" s="143" t="s">
        <v>2475</v>
      </c>
    </row>
    <row r="195" spans="2:65" s="1" customFormat="1" ht="37.950000000000003" customHeight="1">
      <c r="B195" s="32"/>
      <c r="C195" s="132" t="s">
        <v>359</v>
      </c>
      <c r="D195" s="132" t="s">
        <v>156</v>
      </c>
      <c r="E195" s="133" t="s">
        <v>2476</v>
      </c>
      <c r="F195" s="134" t="s">
        <v>2477</v>
      </c>
      <c r="G195" s="135" t="s">
        <v>662</v>
      </c>
      <c r="H195" s="136">
        <v>6</v>
      </c>
      <c r="I195" s="137"/>
      <c r="J195" s="138">
        <f>ROUND(I195*H195,2)</f>
        <v>0</v>
      </c>
      <c r="K195" s="134" t="s">
        <v>1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161</v>
      </c>
      <c r="AT195" s="143" t="s">
        <v>156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2478</v>
      </c>
    </row>
    <row r="196" spans="2:65" s="1" customFormat="1" ht="44.25" customHeight="1">
      <c r="B196" s="32"/>
      <c r="C196" s="132" t="s">
        <v>363</v>
      </c>
      <c r="D196" s="132" t="s">
        <v>156</v>
      </c>
      <c r="E196" s="133" t="s">
        <v>2479</v>
      </c>
      <c r="F196" s="134" t="s">
        <v>2480</v>
      </c>
      <c r="G196" s="135" t="s">
        <v>662</v>
      </c>
      <c r="H196" s="136">
        <v>2</v>
      </c>
      <c r="I196" s="137"/>
      <c r="J196" s="138">
        <f>ROUND(I196*H196,2)</f>
        <v>0</v>
      </c>
      <c r="K196" s="134" t="s">
        <v>1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161</v>
      </c>
      <c r="AT196" s="143" t="s">
        <v>156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2481</v>
      </c>
    </row>
    <row r="197" spans="2:65" s="1" customFormat="1" ht="33" customHeight="1">
      <c r="B197" s="32"/>
      <c r="C197" s="132" t="s">
        <v>367</v>
      </c>
      <c r="D197" s="132" t="s">
        <v>156</v>
      </c>
      <c r="E197" s="133" t="s">
        <v>2482</v>
      </c>
      <c r="F197" s="134" t="s">
        <v>2483</v>
      </c>
      <c r="G197" s="135" t="s">
        <v>662</v>
      </c>
      <c r="H197" s="136">
        <v>1</v>
      </c>
      <c r="I197" s="137"/>
      <c r="J197" s="138">
        <f>ROUND(I197*H197,2)</f>
        <v>0</v>
      </c>
      <c r="K197" s="134" t="s">
        <v>1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161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161</v>
      </c>
      <c r="BM197" s="143" t="s">
        <v>2484</v>
      </c>
    </row>
    <row r="198" spans="2:65" s="1" customFormat="1" ht="37.950000000000003" customHeight="1">
      <c r="B198" s="32"/>
      <c r="C198" s="132" t="s">
        <v>371</v>
      </c>
      <c r="D198" s="132" t="s">
        <v>156</v>
      </c>
      <c r="E198" s="133" t="s">
        <v>2485</v>
      </c>
      <c r="F198" s="134" t="s">
        <v>2486</v>
      </c>
      <c r="G198" s="135" t="s">
        <v>662</v>
      </c>
      <c r="H198" s="136">
        <v>3</v>
      </c>
      <c r="I198" s="137"/>
      <c r="J198" s="138">
        <f>ROUND(I198*H198,2)</f>
        <v>0</v>
      </c>
      <c r="K198" s="134" t="s">
        <v>1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2487</v>
      </c>
    </row>
    <row r="199" spans="2:65" s="11" customFormat="1" ht="22.95" customHeight="1">
      <c r="B199" s="120"/>
      <c r="D199" s="121" t="s">
        <v>76</v>
      </c>
      <c r="E199" s="130" t="s">
        <v>706</v>
      </c>
      <c r="F199" s="130" t="s">
        <v>707</v>
      </c>
      <c r="I199" s="123"/>
      <c r="J199" s="131">
        <f>BK199</f>
        <v>0</v>
      </c>
      <c r="L199" s="120"/>
      <c r="M199" s="125"/>
      <c r="P199" s="126">
        <f>P200</f>
        <v>0</v>
      </c>
      <c r="R199" s="126">
        <f>R200</f>
        <v>0</v>
      </c>
      <c r="T199" s="127">
        <f>T200</f>
        <v>0</v>
      </c>
      <c r="AR199" s="121" t="s">
        <v>85</v>
      </c>
      <c r="AT199" s="128" t="s">
        <v>76</v>
      </c>
      <c r="AU199" s="128" t="s">
        <v>85</v>
      </c>
      <c r="AY199" s="121" t="s">
        <v>154</v>
      </c>
      <c r="BK199" s="129">
        <f>BK200</f>
        <v>0</v>
      </c>
    </row>
    <row r="200" spans="2:65" s="1" customFormat="1" ht="24.15" customHeight="1">
      <c r="B200" s="32"/>
      <c r="C200" s="132" t="s">
        <v>375</v>
      </c>
      <c r="D200" s="132" t="s">
        <v>156</v>
      </c>
      <c r="E200" s="133" t="s">
        <v>2488</v>
      </c>
      <c r="F200" s="134" t="s">
        <v>2489</v>
      </c>
      <c r="G200" s="135" t="s">
        <v>225</v>
      </c>
      <c r="H200" s="136">
        <v>291.70499999999998</v>
      </c>
      <c r="I200" s="137"/>
      <c r="J200" s="138">
        <f>ROUND(I200*H200,2)</f>
        <v>0</v>
      </c>
      <c r="K200" s="134" t="s">
        <v>160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161</v>
      </c>
      <c r="AT200" s="143" t="s">
        <v>156</v>
      </c>
      <c r="AU200" s="143" t="s">
        <v>99</v>
      </c>
      <c r="AY200" s="17" t="s">
        <v>154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99</v>
      </c>
      <c r="BK200" s="144">
        <f>ROUND(I200*H200,2)</f>
        <v>0</v>
      </c>
      <c r="BL200" s="17" t="s">
        <v>161</v>
      </c>
      <c r="BM200" s="143" t="s">
        <v>2490</v>
      </c>
    </row>
    <row r="201" spans="2:65" s="11" customFormat="1" ht="25.95" customHeight="1">
      <c r="B201" s="120"/>
      <c r="D201" s="121" t="s">
        <v>76</v>
      </c>
      <c r="E201" s="122" t="s">
        <v>712</v>
      </c>
      <c r="F201" s="122" t="s">
        <v>713</v>
      </c>
      <c r="I201" s="123"/>
      <c r="J201" s="124">
        <f>BK201</f>
        <v>0</v>
      </c>
      <c r="L201" s="120"/>
      <c r="M201" s="125"/>
      <c r="P201" s="126">
        <f>P202+P204</f>
        <v>0</v>
      </c>
      <c r="R201" s="126">
        <f>R202+R204</f>
        <v>0</v>
      </c>
      <c r="T201" s="127">
        <f>T202+T204</f>
        <v>0</v>
      </c>
      <c r="AR201" s="121" t="s">
        <v>99</v>
      </c>
      <c r="AT201" s="128" t="s">
        <v>76</v>
      </c>
      <c r="AU201" s="128" t="s">
        <v>77</v>
      </c>
      <c r="AY201" s="121" t="s">
        <v>154</v>
      </c>
      <c r="BK201" s="129">
        <f>BK202+BK204</f>
        <v>0</v>
      </c>
    </row>
    <row r="202" spans="2:65" s="11" customFormat="1" ht="22.95" customHeight="1">
      <c r="B202" s="120"/>
      <c r="D202" s="121" t="s">
        <v>76</v>
      </c>
      <c r="E202" s="130" t="s">
        <v>994</v>
      </c>
      <c r="F202" s="130" t="s">
        <v>995</v>
      </c>
      <c r="I202" s="123"/>
      <c r="J202" s="131">
        <f>BK202</f>
        <v>0</v>
      </c>
      <c r="L202" s="120"/>
      <c r="M202" s="125"/>
      <c r="P202" s="126">
        <f>P203</f>
        <v>0</v>
      </c>
      <c r="R202" s="126">
        <f>R203</f>
        <v>0</v>
      </c>
      <c r="T202" s="127">
        <f>T203</f>
        <v>0</v>
      </c>
      <c r="AR202" s="121" t="s">
        <v>99</v>
      </c>
      <c r="AT202" s="128" t="s">
        <v>76</v>
      </c>
      <c r="AU202" s="128" t="s">
        <v>85</v>
      </c>
      <c r="AY202" s="121" t="s">
        <v>154</v>
      </c>
      <c r="BK202" s="129">
        <f>BK203</f>
        <v>0</v>
      </c>
    </row>
    <row r="203" spans="2:65" s="1" customFormat="1" ht="24.15" customHeight="1">
      <c r="B203" s="32"/>
      <c r="C203" s="132" t="s">
        <v>379</v>
      </c>
      <c r="D203" s="132" t="s">
        <v>156</v>
      </c>
      <c r="E203" s="133" t="s">
        <v>2491</v>
      </c>
      <c r="F203" s="134" t="s">
        <v>2492</v>
      </c>
      <c r="G203" s="135" t="s">
        <v>662</v>
      </c>
      <c r="H203" s="136">
        <v>1</v>
      </c>
      <c r="I203" s="137"/>
      <c r="J203" s="138">
        <f>ROUND(I203*H203,2)</f>
        <v>0</v>
      </c>
      <c r="K203" s="134" t="s">
        <v>1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269</v>
      </c>
      <c r="BM203" s="143" t="s">
        <v>2493</v>
      </c>
    </row>
    <row r="204" spans="2:65" s="11" customFormat="1" ht="22.95" customHeight="1">
      <c r="B204" s="120"/>
      <c r="D204" s="121" t="s">
        <v>76</v>
      </c>
      <c r="E204" s="130" t="s">
        <v>1398</v>
      </c>
      <c r="F204" s="130" t="s">
        <v>1399</v>
      </c>
      <c r="I204" s="123"/>
      <c r="J204" s="131">
        <f>BK204</f>
        <v>0</v>
      </c>
      <c r="L204" s="120"/>
      <c r="M204" s="125"/>
      <c r="P204" s="126">
        <f>SUM(P205:P208)</f>
        <v>0</v>
      </c>
      <c r="R204" s="126">
        <f>SUM(R205:R208)</f>
        <v>0</v>
      </c>
      <c r="T204" s="127">
        <f>SUM(T205:T208)</f>
        <v>0</v>
      </c>
      <c r="AR204" s="121" t="s">
        <v>99</v>
      </c>
      <c r="AT204" s="128" t="s">
        <v>76</v>
      </c>
      <c r="AU204" s="128" t="s">
        <v>85</v>
      </c>
      <c r="AY204" s="121" t="s">
        <v>154</v>
      </c>
      <c r="BK204" s="129">
        <f>SUM(BK205:BK208)</f>
        <v>0</v>
      </c>
    </row>
    <row r="205" spans="2:65" s="1" customFormat="1" ht="44.25" customHeight="1">
      <c r="B205" s="32"/>
      <c r="C205" s="132" t="s">
        <v>383</v>
      </c>
      <c r="D205" s="132" t="s">
        <v>156</v>
      </c>
      <c r="E205" s="133" t="s">
        <v>2494</v>
      </c>
      <c r="F205" s="134" t="s">
        <v>2495</v>
      </c>
      <c r="G205" s="135" t="s">
        <v>662</v>
      </c>
      <c r="H205" s="136">
        <v>1</v>
      </c>
      <c r="I205" s="137"/>
      <c r="J205" s="138">
        <f>ROUND(I205*H205,2)</f>
        <v>0</v>
      </c>
      <c r="K205" s="134" t="s">
        <v>1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2496</v>
      </c>
    </row>
    <row r="206" spans="2:65" s="1" customFormat="1" ht="38.4">
      <c r="B206" s="32"/>
      <c r="D206" s="146" t="s">
        <v>274</v>
      </c>
      <c r="F206" s="170" t="s">
        <v>2497</v>
      </c>
      <c r="I206" s="171"/>
      <c r="L206" s="32"/>
      <c r="M206" s="172"/>
      <c r="T206" s="56"/>
      <c r="AT206" s="17" t="s">
        <v>274</v>
      </c>
      <c r="AU206" s="17" t="s">
        <v>99</v>
      </c>
    </row>
    <row r="207" spans="2:65" s="1" customFormat="1" ht="37.950000000000003" customHeight="1">
      <c r="B207" s="32"/>
      <c r="C207" s="132" t="s">
        <v>387</v>
      </c>
      <c r="D207" s="132" t="s">
        <v>156</v>
      </c>
      <c r="E207" s="133" t="s">
        <v>2498</v>
      </c>
      <c r="F207" s="134" t="s">
        <v>2499</v>
      </c>
      <c r="G207" s="135" t="s">
        <v>662</v>
      </c>
      <c r="H207" s="136">
        <v>1</v>
      </c>
      <c r="I207" s="137"/>
      <c r="J207" s="138">
        <f>ROUND(I207*H207,2)</f>
        <v>0</v>
      </c>
      <c r="K207" s="134" t="s">
        <v>1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2500</v>
      </c>
    </row>
    <row r="208" spans="2:65" s="1" customFormat="1" ht="44.25" customHeight="1">
      <c r="B208" s="32"/>
      <c r="C208" s="132" t="s">
        <v>392</v>
      </c>
      <c r="D208" s="132" t="s">
        <v>156</v>
      </c>
      <c r="E208" s="133" t="s">
        <v>2501</v>
      </c>
      <c r="F208" s="134" t="s">
        <v>2502</v>
      </c>
      <c r="G208" s="135" t="s">
        <v>662</v>
      </c>
      <c r="H208" s="136">
        <v>1</v>
      </c>
      <c r="I208" s="137"/>
      <c r="J208" s="138">
        <f>ROUND(I208*H208,2)</f>
        <v>0</v>
      </c>
      <c r="K208" s="134" t="s">
        <v>1</v>
      </c>
      <c r="L208" s="32"/>
      <c r="M208" s="190" t="s">
        <v>1</v>
      </c>
      <c r="N208" s="191" t="s">
        <v>43</v>
      </c>
      <c r="O208" s="192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99</v>
      </c>
      <c r="BK208" s="144">
        <f>ROUND(I208*H208,2)</f>
        <v>0</v>
      </c>
      <c r="BL208" s="17" t="s">
        <v>269</v>
      </c>
      <c r="BM208" s="143" t="s">
        <v>2503</v>
      </c>
    </row>
    <row r="209" spans="2:12" s="1" customFormat="1" ht="6.9" customHeight="1"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2"/>
    </row>
  </sheetData>
  <sheetProtection algorithmName="SHA-512" hashValue="zODDK/G3fFTKC5SK8XGYBCHyU25OatNoB7vJ7TGcwawj6Kb/hSvYG1xSk2d3mRj7vZs66ry6zkCCQIH3ff5Djg==" saltValue="5mAkR9lbakQDEH21IbKdrjBYMYrPmj9F4phc2PVNnRrGFtHPfxC7Pe/LZK30ehePg+J7O6Rdd3+dVeIDlgMFPg==" spinCount="100000" sheet="1" objects="1" scenarios="1" formatColumns="0" formatRows="0" autoFilter="0"/>
  <autoFilter ref="C124:K208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3375-6034-4C86-9890-61ACD1833B2F}">
  <sheetPr>
    <pageSetUpPr fitToPage="1"/>
  </sheetPr>
  <dimension ref="B2:BM162"/>
  <sheetViews>
    <sheetView showGridLines="0" topLeftCell="A7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</cols>
  <sheetData>
    <row r="2" spans="2:46" ht="36.9" customHeight="1">
      <c r="L2" s="336" t="s">
        <v>3234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4114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99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3232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4113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3230</v>
      </c>
      <c r="I12" s="27" t="s">
        <v>22</v>
      </c>
      <c r="J12" s="52" t="s">
        <v>3229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3228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05"/>
      <c r="G18" s="305"/>
      <c r="H18" s="305"/>
      <c r="I18" s="27" t="s">
        <v>27</v>
      </c>
      <c r="J18" s="28" t="s">
        <v>29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3228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3228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ROUND((SUM(BE119:BE161)),  2)</f>
        <v>0</v>
      </c>
      <c r="I33" s="92">
        <v>0.21</v>
      </c>
      <c r="J33" s="91">
        <f>ROUND(((SUM(BE119:BE161))*I33),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ROUND((SUM(BF119:BF161)),  2)</f>
        <v>0</v>
      </c>
      <c r="I34" s="92">
        <v>0.15</v>
      </c>
      <c r="J34" s="91">
        <f>ROUND(((SUM(BF119:BF161))*I34),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ROUND((SUM(BG119:BG161)),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ROUND((SUM(BH119:BH161)),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ROUND((SUM(BI119:BI161)),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Objekt A,B - Vodovodní přípojka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3227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95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9" customFormat="1" ht="19.95" customHeight="1">
      <c r="B99" s="108"/>
      <c r="D99" s="109" t="s">
        <v>2149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1" customFormat="1" ht="21.75" customHeight="1">
      <c r="B100" s="32"/>
      <c r="L100" s="32"/>
    </row>
    <row r="101" spans="2:12" s="1" customFormat="1" ht="6.9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" customHeight="1">
      <c r="B106" s="32"/>
      <c r="C106" s="21" t="s">
        <v>139</v>
      </c>
      <c r="L106" s="32"/>
    </row>
    <row r="107" spans="2:12" s="1" customFormat="1" ht="6.9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3" t="str">
        <f>E7</f>
        <v>Rozvoj komunitních sociálních služeb DOZP v lokalitě Jičín - aktualizace PD - změna PD 11/2022</v>
      </c>
      <c r="F109" s="334"/>
      <c r="G109" s="334"/>
      <c r="H109" s="3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323" t="str">
        <f>E9</f>
        <v>Objekt A,B - Vodovodní přípojka</v>
      </c>
      <c r="F111" s="332"/>
      <c r="G111" s="332"/>
      <c r="H111" s="332"/>
      <c r="L111" s="32"/>
    </row>
    <row r="112" spans="2:12" s="1" customFormat="1" ht="6.9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" customHeight="1">
      <c r="B114" s="32"/>
      <c r="L114" s="32"/>
    </row>
    <row r="115" spans="2:65" s="1" customFormat="1" ht="15.15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15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5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</f>
        <v>0</v>
      </c>
      <c r="Q119" s="53"/>
      <c r="R119" s="117">
        <f>R120</f>
        <v>24.142749999999999</v>
      </c>
      <c r="S119" s="53"/>
      <c r="T119" s="118">
        <f>T120</f>
        <v>0</v>
      </c>
      <c r="AT119" s="17" t="s">
        <v>76</v>
      </c>
      <c r="AU119" s="17" t="s">
        <v>110</v>
      </c>
      <c r="BK119" s="119">
        <f>BK120</f>
        <v>0</v>
      </c>
    </row>
    <row r="120" spans="2:65" s="11" customFormat="1" ht="25.95" customHeight="1">
      <c r="B120" s="120"/>
      <c r="D120" s="121" t="s">
        <v>76</v>
      </c>
      <c r="E120" s="122" t="s">
        <v>152</v>
      </c>
      <c r="F120" s="122" t="s">
        <v>152</v>
      </c>
      <c r="I120" s="123"/>
      <c r="J120" s="124">
        <f>BK120</f>
        <v>0</v>
      </c>
      <c r="L120" s="120"/>
      <c r="M120" s="125"/>
      <c r="P120" s="126">
        <f>P121+SUM(P122:P143)+P148</f>
        <v>0</v>
      </c>
      <c r="R120" s="126">
        <f>R121+SUM(R122:R143)+R148</f>
        <v>24.142749999999999</v>
      </c>
      <c r="T120" s="127">
        <f>T121+SUM(T122:T143)+T148</f>
        <v>0</v>
      </c>
      <c r="AR120" s="121" t="s">
        <v>85</v>
      </c>
      <c r="AT120" s="128" t="s">
        <v>76</v>
      </c>
      <c r="AU120" s="128" t="s">
        <v>77</v>
      </c>
      <c r="AY120" s="121" t="s">
        <v>154</v>
      </c>
      <c r="BK120" s="129">
        <f>BK121+SUM(BK122:BK143)+BK148</f>
        <v>0</v>
      </c>
    </row>
    <row r="121" spans="2:65" s="1" customFormat="1" ht="44.25" customHeight="1">
      <c r="B121" s="201"/>
      <c r="C121" s="200" t="s">
        <v>85</v>
      </c>
      <c r="D121" s="200" t="s">
        <v>156</v>
      </c>
      <c r="E121" s="199" t="s">
        <v>2160</v>
      </c>
      <c r="F121" s="195" t="s">
        <v>3219</v>
      </c>
      <c r="G121" s="198" t="s">
        <v>173</v>
      </c>
      <c r="H121" s="197">
        <v>67.5</v>
      </c>
      <c r="I121" s="137"/>
      <c r="J121" s="196">
        <f>ROUND(I121*H121,2)</f>
        <v>0</v>
      </c>
      <c r="K121" s="195" t="s">
        <v>1</v>
      </c>
      <c r="L121" s="32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161</v>
      </c>
      <c r="AT121" s="143" t="s">
        <v>156</v>
      </c>
      <c r="AU121" s="143" t="s">
        <v>85</v>
      </c>
      <c r="AY121" s="17" t="s">
        <v>154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161</v>
      </c>
      <c r="BM121" s="143" t="s">
        <v>4112</v>
      </c>
    </row>
    <row r="122" spans="2:65" s="12" customFormat="1">
      <c r="B122" s="145"/>
      <c r="D122" s="146" t="s">
        <v>175</v>
      </c>
      <c r="E122" s="147" t="s">
        <v>1</v>
      </c>
      <c r="F122" s="148" t="s">
        <v>4111</v>
      </c>
      <c r="H122" s="149">
        <v>67.5</v>
      </c>
      <c r="I122" s="150"/>
      <c r="L122" s="145"/>
      <c r="M122" s="151"/>
      <c r="T122" s="152"/>
      <c r="AT122" s="147" t="s">
        <v>175</v>
      </c>
      <c r="AU122" s="147" t="s">
        <v>85</v>
      </c>
      <c r="AV122" s="12" t="s">
        <v>99</v>
      </c>
      <c r="AW122" s="12" t="s">
        <v>32</v>
      </c>
      <c r="AX122" s="12" t="s">
        <v>85</v>
      </c>
      <c r="AY122" s="147" t="s">
        <v>154</v>
      </c>
    </row>
    <row r="123" spans="2:65" s="1" customFormat="1" ht="37.950000000000003" customHeight="1">
      <c r="B123" s="201"/>
      <c r="C123" s="200" t="s">
        <v>99</v>
      </c>
      <c r="D123" s="200" t="s">
        <v>156</v>
      </c>
      <c r="E123" s="199" t="s">
        <v>3215</v>
      </c>
      <c r="F123" s="195" t="s">
        <v>3214</v>
      </c>
      <c r="G123" s="198" t="s">
        <v>173</v>
      </c>
      <c r="H123" s="197">
        <v>0.75</v>
      </c>
      <c r="I123" s="137"/>
      <c r="J123" s="196">
        <f>ROUND(I123*H123,2)</f>
        <v>0</v>
      </c>
      <c r="K123" s="195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161</v>
      </c>
      <c r="AT123" s="143" t="s">
        <v>156</v>
      </c>
      <c r="AU123" s="143" t="s">
        <v>85</v>
      </c>
      <c r="AY123" s="17" t="s">
        <v>154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161</v>
      </c>
      <c r="BM123" s="143" t="s">
        <v>4110</v>
      </c>
    </row>
    <row r="124" spans="2:65" s="14" customFormat="1" ht="20.399999999999999">
      <c r="B124" s="173"/>
      <c r="D124" s="146" t="s">
        <v>175</v>
      </c>
      <c r="E124" s="174" t="s">
        <v>1</v>
      </c>
      <c r="F124" s="175" t="s">
        <v>3212</v>
      </c>
      <c r="H124" s="174" t="s">
        <v>1</v>
      </c>
      <c r="I124" s="176"/>
      <c r="L124" s="173"/>
      <c r="M124" s="177"/>
      <c r="T124" s="178"/>
      <c r="AT124" s="174" t="s">
        <v>175</v>
      </c>
      <c r="AU124" s="174" t="s">
        <v>85</v>
      </c>
      <c r="AV124" s="14" t="s">
        <v>85</v>
      </c>
      <c r="AW124" s="14" t="s">
        <v>32</v>
      </c>
      <c r="AX124" s="14" t="s">
        <v>77</v>
      </c>
      <c r="AY124" s="174" t="s">
        <v>154</v>
      </c>
    </row>
    <row r="125" spans="2:65" s="12" customFormat="1">
      <c r="B125" s="145"/>
      <c r="D125" s="146" t="s">
        <v>175</v>
      </c>
      <c r="E125" s="147" t="s">
        <v>1</v>
      </c>
      <c r="F125" s="148" t="s">
        <v>4109</v>
      </c>
      <c r="H125" s="149">
        <v>0.75</v>
      </c>
      <c r="I125" s="150"/>
      <c r="L125" s="145"/>
      <c r="M125" s="151"/>
      <c r="T125" s="152"/>
      <c r="AT125" s="147" t="s">
        <v>175</v>
      </c>
      <c r="AU125" s="147" t="s">
        <v>85</v>
      </c>
      <c r="AV125" s="12" t="s">
        <v>99</v>
      </c>
      <c r="AW125" s="12" t="s">
        <v>32</v>
      </c>
      <c r="AX125" s="12" t="s">
        <v>85</v>
      </c>
      <c r="AY125" s="147" t="s">
        <v>154</v>
      </c>
    </row>
    <row r="126" spans="2:65" s="1" customFormat="1" ht="62.7" customHeight="1">
      <c r="B126" s="201"/>
      <c r="C126" s="200" t="s">
        <v>166</v>
      </c>
      <c r="D126" s="200" t="s">
        <v>156</v>
      </c>
      <c r="E126" s="199" t="s">
        <v>2372</v>
      </c>
      <c r="F126" s="195" t="s">
        <v>3210</v>
      </c>
      <c r="G126" s="198" t="s">
        <v>173</v>
      </c>
      <c r="H126" s="197">
        <v>13</v>
      </c>
      <c r="I126" s="137"/>
      <c r="J126" s="196">
        <f>ROUND(I126*H126,2)</f>
        <v>0</v>
      </c>
      <c r="K126" s="195" t="s">
        <v>1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161</v>
      </c>
      <c r="AT126" s="143" t="s">
        <v>156</v>
      </c>
      <c r="AU126" s="143" t="s">
        <v>85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161</v>
      </c>
      <c r="BM126" s="143" t="s">
        <v>4108</v>
      </c>
    </row>
    <row r="127" spans="2:65" s="12" customFormat="1" ht="20.399999999999999">
      <c r="B127" s="145"/>
      <c r="D127" s="146" t="s">
        <v>175</v>
      </c>
      <c r="E127" s="147" t="s">
        <v>1</v>
      </c>
      <c r="F127" s="148" t="s">
        <v>4107</v>
      </c>
      <c r="H127" s="149">
        <v>13</v>
      </c>
      <c r="I127" s="150"/>
      <c r="L127" s="145"/>
      <c r="M127" s="151"/>
      <c r="T127" s="152"/>
      <c r="AT127" s="147" t="s">
        <v>175</v>
      </c>
      <c r="AU127" s="147" t="s">
        <v>85</v>
      </c>
      <c r="AV127" s="12" t="s">
        <v>99</v>
      </c>
      <c r="AW127" s="12" t="s">
        <v>32</v>
      </c>
      <c r="AX127" s="12" t="s">
        <v>85</v>
      </c>
      <c r="AY127" s="147" t="s">
        <v>154</v>
      </c>
    </row>
    <row r="128" spans="2:65" s="1" customFormat="1" ht="62.7" customHeight="1">
      <c r="B128" s="201"/>
      <c r="C128" s="200" t="s">
        <v>161</v>
      </c>
      <c r="D128" s="200" t="s">
        <v>156</v>
      </c>
      <c r="E128" s="199" t="s">
        <v>210</v>
      </c>
      <c r="F128" s="195" t="s">
        <v>3207</v>
      </c>
      <c r="G128" s="198" t="s">
        <v>173</v>
      </c>
      <c r="H128" s="197">
        <v>54</v>
      </c>
      <c r="I128" s="137"/>
      <c r="J128" s="196">
        <f>ROUND(I128*H128,2)</f>
        <v>0</v>
      </c>
      <c r="K128" s="195" t="s">
        <v>1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161</v>
      </c>
      <c r="AT128" s="143" t="s">
        <v>156</v>
      </c>
      <c r="AU128" s="143" t="s">
        <v>85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161</v>
      </c>
      <c r="BM128" s="143" t="s">
        <v>4106</v>
      </c>
    </row>
    <row r="129" spans="2:65" s="14" customFormat="1" ht="20.399999999999999">
      <c r="B129" s="173"/>
      <c r="D129" s="146" t="s">
        <v>175</v>
      </c>
      <c r="E129" s="174" t="s">
        <v>1</v>
      </c>
      <c r="F129" s="175" t="s">
        <v>3205</v>
      </c>
      <c r="H129" s="174" t="s">
        <v>1</v>
      </c>
      <c r="I129" s="176"/>
      <c r="L129" s="173"/>
      <c r="M129" s="177"/>
      <c r="T129" s="178"/>
      <c r="AT129" s="174" t="s">
        <v>175</v>
      </c>
      <c r="AU129" s="174" t="s">
        <v>85</v>
      </c>
      <c r="AV129" s="14" t="s">
        <v>85</v>
      </c>
      <c r="AW129" s="14" t="s">
        <v>32</v>
      </c>
      <c r="AX129" s="14" t="s">
        <v>77</v>
      </c>
      <c r="AY129" s="174" t="s">
        <v>154</v>
      </c>
    </row>
    <row r="130" spans="2:65" s="12" customFormat="1">
      <c r="B130" s="145"/>
      <c r="D130" s="146" t="s">
        <v>175</v>
      </c>
      <c r="E130" s="147" t="s">
        <v>1</v>
      </c>
      <c r="F130" s="148" t="s">
        <v>4105</v>
      </c>
      <c r="H130" s="149">
        <v>67.5</v>
      </c>
      <c r="I130" s="150"/>
      <c r="L130" s="145"/>
      <c r="M130" s="151"/>
      <c r="T130" s="152"/>
      <c r="AT130" s="147" t="s">
        <v>175</v>
      </c>
      <c r="AU130" s="147" t="s">
        <v>85</v>
      </c>
      <c r="AV130" s="12" t="s">
        <v>99</v>
      </c>
      <c r="AW130" s="12" t="s">
        <v>32</v>
      </c>
      <c r="AX130" s="12" t="s">
        <v>77</v>
      </c>
      <c r="AY130" s="147" t="s">
        <v>154</v>
      </c>
    </row>
    <row r="131" spans="2:65" s="12" customFormat="1">
      <c r="B131" s="145"/>
      <c r="D131" s="146" t="s">
        <v>175</v>
      </c>
      <c r="E131" s="147" t="s">
        <v>1</v>
      </c>
      <c r="F131" s="148" t="s">
        <v>4104</v>
      </c>
      <c r="H131" s="149">
        <v>-13.5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3" customFormat="1">
      <c r="B132" s="153"/>
      <c r="D132" s="146" t="s">
        <v>175</v>
      </c>
      <c r="E132" s="154" t="s">
        <v>1</v>
      </c>
      <c r="F132" s="155" t="s">
        <v>177</v>
      </c>
      <c r="H132" s="156">
        <v>54</v>
      </c>
      <c r="I132" s="157"/>
      <c r="L132" s="153"/>
      <c r="M132" s="158"/>
      <c r="T132" s="159"/>
      <c r="AT132" s="154" t="s">
        <v>175</v>
      </c>
      <c r="AU132" s="154" t="s">
        <v>85</v>
      </c>
      <c r="AV132" s="13" t="s">
        <v>161</v>
      </c>
      <c r="AW132" s="13" t="s">
        <v>32</v>
      </c>
      <c r="AX132" s="13" t="s">
        <v>85</v>
      </c>
      <c r="AY132" s="154" t="s">
        <v>154</v>
      </c>
    </row>
    <row r="133" spans="2:65" s="1" customFormat="1" ht="44.25" customHeight="1">
      <c r="B133" s="201"/>
      <c r="C133" s="200" t="s">
        <v>203</v>
      </c>
      <c r="D133" s="200" t="s">
        <v>156</v>
      </c>
      <c r="E133" s="199" t="s">
        <v>3202</v>
      </c>
      <c r="F133" s="195" t="s">
        <v>3201</v>
      </c>
      <c r="G133" s="198" t="s">
        <v>173</v>
      </c>
      <c r="H133" s="197">
        <v>13.5</v>
      </c>
      <c r="I133" s="137"/>
      <c r="J133" s="196">
        <f>ROUND(I133*H133,2)</f>
        <v>0</v>
      </c>
      <c r="K133" s="195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161</v>
      </c>
      <c r="AT133" s="143" t="s">
        <v>156</v>
      </c>
      <c r="AU133" s="143" t="s">
        <v>85</v>
      </c>
      <c r="AY133" s="17" t="s">
        <v>154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161</v>
      </c>
      <c r="BM133" s="143" t="s">
        <v>4103</v>
      </c>
    </row>
    <row r="134" spans="2:65" s="12" customFormat="1" ht="20.399999999999999">
      <c r="B134" s="145"/>
      <c r="D134" s="146" t="s">
        <v>175</v>
      </c>
      <c r="E134" s="147" t="s">
        <v>1</v>
      </c>
      <c r="F134" s="148" t="s">
        <v>4102</v>
      </c>
      <c r="H134" s="149">
        <v>13.5</v>
      </c>
      <c r="I134" s="150"/>
      <c r="L134" s="145"/>
      <c r="M134" s="151"/>
      <c r="T134" s="152"/>
      <c r="AT134" s="147" t="s">
        <v>175</v>
      </c>
      <c r="AU134" s="147" t="s">
        <v>85</v>
      </c>
      <c r="AV134" s="12" t="s">
        <v>99</v>
      </c>
      <c r="AW134" s="12" t="s">
        <v>32</v>
      </c>
      <c r="AX134" s="12" t="s">
        <v>85</v>
      </c>
      <c r="AY134" s="147" t="s">
        <v>154</v>
      </c>
    </row>
    <row r="135" spans="2:65" s="1" customFormat="1" ht="44.25" customHeight="1">
      <c r="B135" s="201"/>
      <c r="C135" s="200" t="s">
        <v>209</v>
      </c>
      <c r="D135" s="200" t="s">
        <v>156</v>
      </c>
      <c r="E135" s="199" t="s">
        <v>229</v>
      </c>
      <c r="F135" s="195" t="s">
        <v>3198</v>
      </c>
      <c r="G135" s="198" t="s">
        <v>225</v>
      </c>
      <c r="H135" s="197">
        <v>24.3</v>
      </c>
      <c r="I135" s="137"/>
      <c r="J135" s="196">
        <f>ROUND(I135*H135,2)</f>
        <v>0</v>
      </c>
      <c r="K135" s="195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161</v>
      </c>
      <c r="AT135" s="143" t="s">
        <v>156</v>
      </c>
      <c r="AU135" s="143" t="s">
        <v>85</v>
      </c>
      <c r="AY135" s="17" t="s">
        <v>154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161</v>
      </c>
      <c r="BM135" s="143" t="s">
        <v>4101</v>
      </c>
    </row>
    <row r="136" spans="2:65" s="12" customFormat="1" ht="20.399999999999999">
      <c r="B136" s="145"/>
      <c r="D136" s="146" t="s">
        <v>175</v>
      </c>
      <c r="E136" s="147" t="s">
        <v>1</v>
      </c>
      <c r="F136" s="148" t="s">
        <v>4100</v>
      </c>
      <c r="H136" s="149">
        <v>24.3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44.25" customHeight="1">
      <c r="B137" s="201"/>
      <c r="C137" s="200" t="s">
        <v>215</v>
      </c>
      <c r="D137" s="200" t="s">
        <v>156</v>
      </c>
      <c r="E137" s="199" t="s">
        <v>239</v>
      </c>
      <c r="F137" s="195" t="s">
        <v>3195</v>
      </c>
      <c r="G137" s="198" t="s">
        <v>173</v>
      </c>
      <c r="H137" s="197">
        <v>54</v>
      </c>
      <c r="I137" s="137"/>
      <c r="J137" s="196">
        <f>ROUND(I137*H137,2)</f>
        <v>0</v>
      </c>
      <c r="K137" s="195" t="s">
        <v>1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161</v>
      </c>
      <c r="BM137" s="143" t="s">
        <v>4099</v>
      </c>
    </row>
    <row r="138" spans="2:65" s="14" customFormat="1" ht="20.399999999999999">
      <c r="B138" s="173"/>
      <c r="D138" s="146" t="s">
        <v>175</v>
      </c>
      <c r="E138" s="174" t="s">
        <v>1</v>
      </c>
      <c r="F138" s="175" t="s">
        <v>3193</v>
      </c>
      <c r="H138" s="174" t="s">
        <v>1</v>
      </c>
      <c r="I138" s="176"/>
      <c r="L138" s="173"/>
      <c r="M138" s="177"/>
      <c r="T138" s="178"/>
      <c r="AT138" s="174" t="s">
        <v>175</v>
      </c>
      <c r="AU138" s="174" t="s">
        <v>85</v>
      </c>
      <c r="AV138" s="14" t="s">
        <v>85</v>
      </c>
      <c r="AW138" s="14" t="s">
        <v>32</v>
      </c>
      <c r="AX138" s="14" t="s">
        <v>77</v>
      </c>
      <c r="AY138" s="174" t="s">
        <v>154</v>
      </c>
    </row>
    <row r="139" spans="2:65" s="12" customFormat="1">
      <c r="B139" s="145"/>
      <c r="D139" s="146" t="s">
        <v>175</v>
      </c>
      <c r="E139" s="147" t="s">
        <v>1</v>
      </c>
      <c r="F139" s="148" t="s">
        <v>4098</v>
      </c>
      <c r="H139" s="149">
        <v>67.5</v>
      </c>
      <c r="I139" s="150"/>
      <c r="L139" s="145"/>
      <c r="M139" s="151"/>
      <c r="T139" s="152"/>
      <c r="AT139" s="147" t="s">
        <v>175</v>
      </c>
      <c r="AU139" s="147" t="s">
        <v>85</v>
      </c>
      <c r="AV139" s="12" t="s">
        <v>99</v>
      </c>
      <c r="AW139" s="12" t="s">
        <v>32</v>
      </c>
      <c r="AX139" s="12" t="s">
        <v>77</v>
      </c>
      <c r="AY139" s="147" t="s">
        <v>154</v>
      </c>
    </row>
    <row r="140" spans="2:65" s="12" customFormat="1" ht="20.399999999999999">
      <c r="B140" s="145"/>
      <c r="D140" s="146" t="s">
        <v>175</v>
      </c>
      <c r="E140" s="147" t="s">
        <v>1</v>
      </c>
      <c r="F140" s="148" t="s">
        <v>4097</v>
      </c>
      <c r="H140" s="149">
        <v>-13.5</v>
      </c>
      <c r="I140" s="150"/>
      <c r="L140" s="145"/>
      <c r="M140" s="151"/>
      <c r="T140" s="152"/>
      <c r="AT140" s="147" t="s">
        <v>175</v>
      </c>
      <c r="AU140" s="147" t="s">
        <v>85</v>
      </c>
      <c r="AV140" s="12" t="s">
        <v>99</v>
      </c>
      <c r="AW140" s="12" t="s">
        <v>32</v>
      </c>
      <c r="AX140" s="12" t="s">
        <v>77</v>
      </c>
      <c r="AY140" s="147" t="s">
        <v>154</v>
      </c>
    </row>
    <row r="141" spans="2:65" s="13" customFormat="1">
      <c r="B141" s="153"/>
      <c r="D141" s="146" t="s">
        <v>175</v>
      </c>
      <c r="E141" s="154" t="s">
        <v>1</v>
      </c>
      <c r="F141" s="155" t="s">
        <v>177</v>
      </c>
      <c r="H141" s="156">
        <v>54</v>
      </c>
      <c r="I141" s="157"/>
      <c r="L141" s="153"/>
      <c r="M141" s="158"/>
      <c r="T141" s="159"/>
      <c r="AT141" s="154" t="s">
        <v>175</v>
      </c>
      <c r="AU141" s="154" t="s">
        <v>85</v>
      </c>
      <c r="AV141" s="13" t="s">
        <v>161</v>
      </c>
      <c r="AW141" s="13" t="s">
        <v>32</v>
      </c>
      <c r="AX141" s="13" t="s">
        <v>85</v>
      </c>
      <c r="AY141" s="154" t="s">
        <v>154</v>
      </c>
    </row>
    <row r="142" spans="2:65" s="1" customFormat="1" ht="16.5" customHeight="1">
      <c r="B142" s="201"/>
      <c r="C142" s="200" t="s">
        <v>222</v>
      </c>
      <c r="D142" s="200" t="s">
        <v>156</v>
      </c>
      <c r="E142" s="199" t="s">
        <v>4096</v>
      </c>
      <c r="F142" s="195" t="s">
        <v>4095</v>
      </c>
      <c r="G142" s="198" t="s">
        <v>256</v>
      </c>
      <c r="H142" s="197">
        <v>25</v>
      </c>
      <c r="I142" s="137"/>
      <c r="J142" s="196">
        <f>ROUND(I142*H142,2)</f>
        <v>0</v>
      </c>
      <c r="K142" s="195" t="s">
        <v>1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85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161</v>
      </c>
      <c r="BM142" s="143" t="s">
        <v>4094</v>
      </c>
    </row>
    <row r="143" spans="2:65" s="11" customFormat="1" ht="22.95" customHeight="1">
      <c r="B143" s="120"/>
      <c r="D143" s="121" t="s">
        <v>76</v>
      </c>
      <c r="E143" s="130" t="s">
        <v>161</v>
      </c>
      <c r="F143" s="130" t="s">
        <v>402</v>
      </c>
      <c r="I143" s="123"/>
      <c r="J143" s="131">
        <f>BK143</f>
        <v>0</v>
      </c>
      <c r="L143" s="120"/>
      <c r="M143" s="125"/>
      <c r="P143" s="126">
        <f>SUM(P144:P147)</f>
        <v>0</v>
      </c>
      <c r="R143" s="126">
        <f>SUM(R144:R147)</f>
        <v>1.9900000000000001E-2</v>
      </c>
      <c r="T143" s="127">
        <f>SUM(T144:T147)</f>
        <v>0</v>
      </c>
      <c r="AR143" s="121" t="s">
        <v>85</v>
      </c>
      <c r="AT143" s="128" t="s">
        <v>76</v>
      </c>
      <c r="AU143" s="128" t="s">
        <v>85</v>
      </c>
      <c r="AY143" s="121" t="s">
        <v>154</v>
      </c>
      <c r="BK143" s="129">
        <f>SUM(BK144:BK147)</f>
        <v>0</v>
      </c>
    </row>
    <row r="144" spans="2:65" s="1" customFormat="1" ht="24.15" customHeight="1">
      <c r="B144" s="201"/>
      <c r="C144" s="200" t="s">
        <v>233</v>
      </c>
      <c r="D144" s="200" t="s">
        <v>156</v>
      </c>
      <c r="E144" s="199" t="s">
        <v>3190</v>
      </c>
      <c r="F144" s="195" t="s">
        <v>3189</v>
      </c>
      <c r="G144" s="198" t="s">
        <v>173</v>
      </c>
      <c r="H144" s="197">
        <v>13.5</v>
      </c>
      <c r="I144" s="137"/>
      <c r="J144" s="196">
        <f>ROUND(I144*H144,2)</f>
        <v>0</v>
      </c>
      <c r="K144" s="195" t="s">
        <v>1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161</v>
      </c>
      <c r="BM144" s="143" t="s">
        <v>4093</v>
      </c>
    </row>
    <row r="145" spans="2:65" s="12" customFormat="1">
      <c r="B145" s="145"/>
      <c r="D145" s="146" t="s">
        <v>175</v>
      </c>
      <c r="E145" s="147" t="s">
        <v>1</v>
      </c>
      <c r="F145" s="148" t="s">
        <v>4092</v>
      </c>
      <c r="H145" s="149">
        <v>13.5</v>
      </c>
      <c r="I145" s="150"/>
      <c r="L145" s="145"/>
      <c r="M145" s="151"/>
      <c r="T145" s="152"/>
      <c r="AT145" s="147" t="s">
        <v>175</v>
      </c>
      <c r="AU145" s="147" t="s">
        <v>99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16.5" customHeight="1">
      <c r="B146" s="201"/>
      <c r="C146" s="200" t="s">
        <v>238</v>
      </c>
      <c r="D146" s="200" t="s">
        <v>156</v>
      </c>
      <c r="E146" s="199" t="s">
        <v>4091</v>
      </c>
      <c r="F146" s="195" t="s">
        <v>4090</v>
      </c>
      <c r="G146" s="198" t="s">
        <v>256</v>
      </c>
      <c r="H146" s="197">
        <v>90</v>
      </c>
      <c r="I146" s="137"/>
      <c r="J146" s="196">
        <f>ROUND(I146*H146,2)</f>
        <v>0</v>
      </c>
      <c r="K146" s="195" t="s">
        <v>160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1.9000000000000001E-4</v>
      </c>
      <c r="R146" s="141">
        <f>Q146*H146</f>
        <v>1.7100000000000001E-2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99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161</v>
      </c>
      <c r="BM146" s="143" t="s">
        <v>4089</v>
      </c>
    </row>
    <row r="147" spans="2:65" s="1" customFormat="1" ht="21.75" customHeight="1">
      <c r="B147" s="201"/>
      <c r="C147" s="200" t="s">
        <v>248</v>
      </c>
      <c r="D147" s="200" t="s">
        <v>156</v>
      </c>
      <c r="E147" s="199" t="s">
        <v>3186</v>
      </c>
      <c r="F147" s="195" t="s">
        <v>3185</v>
      </c>
      <c r="G147" s="198" t="s">
        <v>256</v>
      </c>
      <c r="H147" s="197">
        <v>40</v>
      </c>
      <c r="I147" s="137"/>
      <c r="J147" s="196">
        <f>ROUND(I147*H147,2)</f>
        <v>0</v>
      </c>
      <c r="K147" s="195" t="s">
        <v>160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6.9999999999999994E-5</v>
      </c>
      <c r="R147" s="141">
        <f>Q147*H147</f>
        <v>2.7999999999999995E-3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161</v>
      </c>
      <c r="BM147" s="143" t="s">
        <v>4088</v>
      </c>
    </row>
    <row r="148" spans="2:65" s="11" customFormat="1" ht="22.95" customHeight="1">
      <c r="B148" s="120"/>
      <c r="D148" s="121" t="s">
        <v>76</v>
      </c>
      <c r="E148" s="130" t="s">
        <v>222</v>
      </c>
      <c r="F148" s="130" t="s">
        <v>2248</v>
      </c>
      <c r="I148" s="123"/>
      <c r="J148" s="131">
        <f>BK148</f>
        <v>0</v>
      </c>
      <c r="L148" s="120"/>
      <c r="M148" s="125"/>
      <c r="P148" s="126">
        <f>SUM(P149:P161)</f>
        <v>0</v>
      </c>
      <c r="R148" s="126">
        <f>SUM(R149:R161)</f>
        <v>24.12285</v>
      </c>
      <c r="T148" s="127">
        <f>SUM(T149:T161)</f>
        <v>0</v>
      </c>
      <c r="AR148" s="121" t="s">
        <v>85</v>
      </c>
      <c r="AT148" s="128" t="s">
        <v>76</v>
      </c>
      <c r="AU148" s="128" t="s">
        <v>85</v>
      </c>
      <c r="AY148" s="121" t="s">
        <v>154</v>
      </c>
      <c r="BK148" s="129">
        <f>SUM(BK149:BK161)</f>
        <v>0</v>
      </c>
    </row>
    <row r="149" spans="2:65" s="1" customFormat="1" ht="37.950000000000003" customHeight="1">
      <c r="B149" s="201"/>
      <c r="C149" s="200" t="s">
        <v>253</v>
      </c>
      <c r="D149" s="200" t="s">
        <v>156</v>
      </c>
      <c r="E149" s="199" t="s">
        <v>4087</v>
      </c>
      <c r="F149" s="195" t="s">
        <v>4086</v>
      </c>
      <c r="G149" s="198" t="s">
        <v>256</v>
      </c>
      <c r="H149" s="197">
        <v>55</v>
      </c>
      <c r="I149" s="137"/>
      <c r="J149" s="196">
        <f>ROUND(I149*H149,2)</f>
        <v>0</v>
      </c>
      <c r="K149" s="195" t="s">
        <v>160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161</v>
      </c>
      <c r="BM149" s="143" t="s">
        <v>4085</v>
      </c>
    </row>
    <row r="150" spans="2:65" s="1" customFormat="1" ht="24.15" customHeight="1">
      <c r="B150" s="201"/>
      <c r="C150" s="207" t="s">
        <v>258</v>
      </c>
      <c r="D150" s="207" t="s">
        <v>270</v>
      </c>
      <c r="E150" s="206" t="s">
        <v>4084</v>
      </c>
      <c r="F150" s="202" t="s">
        <v>4083</v>
      </c>
      <c r="G150" s="205" t="s">
        <v>256</v>
      </c>
      <c r="H150" s="204">
        <v>55</v>
      </c>
      <c r="I150" s="165"/>
      <c r="J150" s="203">
        <f>ROUND(I150*H150,2)</f>
        <v>0</v>
      </c>
      <c r="K150" s="202" t="s">
        <v>160</v>
      </c>
      <c r="L150" s="167"/>
      <c r="M150" s="168" t="s">
        <v>1</v>
      </c>
      <c r="N150" s="169" t="s">
        <v>42</v>
      </c>
      <c r="P150" s="141">
        <f>O150*H150</f>
        <v>0</v>
      </c>
      <c r="Q150" s="141">
        <v>4.2999999999999999E-4</v>
      </c>
      <c r="R150" s="141">
        <f>Q150*H150</f>
        <v>2.3650000000000001E-2</v>
      </c>
      <c r="S150" s="141">
        <v>0</v>
      </c>
      <c r="T150" s="142">
        <f>S150*H150</f>
        <v>0</v>
      </c>
      <c r="AR150" s="143" t="s">
        <v>222</v>
      </c>
      <c r="AT150" s="143" t="s">
        <v>270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161</v>
      </c>
      <c r="BM150" s="143" t="s">
        <v>4082</v>
      </c>
    </row>
    <row r="151" spans="2:65" s="12" customFormat="1" ht="20.399999999999999">
      <c r="B151" s="145"/>
      <c r="D151" s="146" t="s">
        <v>175</v>
      </c>
      <c r="F151" s="148" t="s">
        <v>4081</v>
      </c>
      <c r="H151" s="149">
        <v>55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4</v>
      </c>
      <c r="AX151" s="12" t="s">
        <v>85</v>
      </c>
      <c r="AY151" s="147" t="s">
        <v>154</v>
      </c>
    </row>
    <row r="152" spans="2:65" s="1" customFormat="1" ht="37.950000000000003" customHeight="1">
      <c r="B152" s="201"/>
      <c r="C152" s="200" t="s">
        <v>262</v>
      </c>
      <c r="D152" s="200" t="s">
        <v>156</v>
      </c>
      <c r="E152" s="199" t="s">
        <v>4080</v>
      </c>
      <c r="F152" s="195" t="s">
        <v>4079</v>
      </c>
      <c r="G152" s="198" t="s">
        <v>256</v>
      </c>
      <c r="H152" s="197">
        <v>35</v>
      </c>
      <c r="I152" s="137"/>
      <c r="J152" s="196">
        <f t="shared" ref="J152:J161" si="0">ROUND(I152*H152,2)</f>
        <v>0</v>
      </c>
      <c r="K152" s="195" t="s">
        <v>160</v>
      </c>
      <c r="L152" s="32"/>
      <c r="M152" s="139" t="s">
        <v>1</v>
      </c>
      <c r="N152" s="140" t="s">
        <v>42</v>
      </c>
      <c r="P152" s="141">
        <f t="shared" ref="P152:P161" si="1">O152*H152</f>
        <v>0</v>
      </c>
      <c r="Q152" s="141">
        <v>0</v>
      </c>
      <c r="R152" s="141">
        <f t="shared" ref="R152:R161" si="2">Q152*H152</f>
        <v>0</v>
      </c>
      <c r="S152" s="141">
        <v>0</v>
      </c>
      <c r="T152" s="142">
        <f t="shared" ref="T152:T161" si="3"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 t="shared" ref="BE152:BE161" si="4">IF(N152="základní",J152,0)</f>
        <v>0</v>
      </c>
      <c r="BF152" s="144">
        <f t="shared" ref="BF152:BF161" si="5">IF(N152="snížená",J152,0)</f>
        <v>0</v>
      </c>
      <c r="BG152" s="144">
        <f t="shared" ref="BG152:BG161" si="6">IF(N152="zákl. přenesená",J152,0)</f>
        <v>0</v>
      </c>
      <c r="BH152" s="144">
        <f t="shared" ref="BH152:BH161" si="7">IF(N152="sníž. přenesená",J152,0)</f>
        <v>0</v>
      </c>
      <c r="BI152" s="144">
        <f t="shared" ref="BI152:BI161" si="8">IF(N152="nulová",J152,0)</f>
        <v>0</v>
      </c>
      <c r="BJ152" s="17" t="s">
        <v>85</v>
      </c>
      <c r="BK152" s="144">
        <f t="shared" ref="BK152:BK161" si="9">ROUND(I152*H152,2)</f>
        <v>0</v>
      </c>
      <c r="BL152" s="17" t="s">
        <v>161</v>
      </c>
      <c r="BM152" s="143" t="s">
        <v>4078</v>
      </c>
    </row>
    <row r="153" spans="2:65" s="1" customFormat="1" ht="24.15" customHeight="1">
      <c r="B153" s="201"/>
      <c r="C153" s="207" t="s">
        <v>8</v>
      </c>
      <c r="D153" s="207" t="s">
        <v>270</v>
      </c>
      <c r="E153" s="206" t="s">
        <v>4077</v>
      </c>
      <c r="F153" s="202" t="s">
        <v>4076</v>
      </c>
      <c r="G153" s="205" t="s">
        <v>256</v>
      </c>
      <c r="H153" s="204">
        <v>35</v>
      </c>
      <c r="I153" s="165"/>
      <c r="J153" s="203">
        <f t="shared" si="0"/>
        <v>0</v>
      </c>
      <c r="K153" s="202" t="s">
        <v>160</v>
      </c>
      <c r="L153" s="167"/>
      <c r="M153" s="168" t="s">
        <v>1</v>
      </c>
      <c r="N153" s="169" t="s">
        <v>42</v>
      </c>
      <c r="P153" s="141">
        <f t="shared" si="1"/>
        <v>0</v>
      </c>
      <c r="Q153" s="141">
        <v>1.06E-3</v>
      </c>
      <c r="R153" s="141">
        <f t="shared" si="2"/>
        <v>3.7100000000000001E-2</v>
      </c>
      <c r="S153" s="141">
        <v>0</v>
      </c>
      <c r="T153" s="142">
        <f t="shared" si="3"/>
        <v>0</v>
      </c>
      <c r="AR153" s="143" t="s">
        <v>222</v>
      </c>
      <c r="AT153" s="143" t="s">
        <v>270</v>
      </c>
      <c r="AU153" s="143" t="s">
        <v>99</v>
      </c>
      <c r="AY153" s="17" t="s">
        <v>154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85</v>
      </c>
      <c r="BK153" s="144">
        <f t="shared" si="9"/>
        <v>0</v>
      </c>
      <c r="BL153" s="17" t="s">
        <v>161</v>
      </c>
      <c r="BM153" s="143" t="s">
        <v>4075</v>
      </c>
    </row>
    <row r="154" spans="2:65" s="1" customFormat="1" ht="49.2" customHeight="1">
      <c r="B154" s="201"/>
      <c r="C154" s="200" t="s">
        <v>269</v>
      </c>
      <c r="D154" s="200" t="s">
        <v>156</v>
      </c>
      <c r="E154" s="199" t="s">
        <v>4074</v>
      </c>
      <c r="F154" s="195" t="s">
        <v>4073</v>
      </c>
      <c r="G154" s="198" t="s">
        <v>159</v>
      </c>
      <c r="H154" s="197">
        <v>1</v>
      </c>
      <c r="I154" s="137"/>
      <c r="J154" s="196">
        <f t="shared" si="0"/>
        <v>0</v>
      </c>
      <c r="K154" s="195" t="s">
        <v>160</v>
      </c>
      <c r="L154" s="32"/>
      <c r="M154" s="139" t="s">
        <v>1</v>
      </c>
      <c r="N154" s="140" t="s">
        <v>42</v>
      </c>
      <c r="P154" s="141">
        <f t="shared" si="1"/>
        <v>0</v>
      </c>
      <c r="Q154" s="141">
        <v>7.2000000000000005E-4</v>
      </c>
      <c r="R154" s="141">
        <f t="shared" si="2"/>
        <v>7.2000000000000005E-4</v>
      </c>
      <c r="S154" s="141">
        <v>0</v>
      </c>
      <c r="T154" s="142">
        <f t="shared" si="3"/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7" t="s">
        <v>85</v>
      </c>
      <c r="BK154" s="144">
        <f t="shared" si="9"/>
        <v>0</v>
      </c>
      <c r="BL154" s="17" t="s">
        <v>161</v>
      </c>
      <c r="BM154" s="143" t="s">
        <v>4072</v>
      </c>
    </row>
    <row r="155" spans="2:65" s="1" customFormat="1" ht="24.15" customHeight="1">
      <c r="B155" s="201"/>
      <c r="C155" s="207" t="s">
        <v>276</v>
      </c>
      <c r="D155" s="207" t="s">
        <v>270</v>
      </c>
      <c r="E155" s="206" t="s">
        <v>4071</v>
      </c>
      <c r="F155" s="202" t="s">
        <v>4070</v>
      </c>
      <c r="G155" s="205" t="s">
        <v>159</v>
      </c>
      <c r="H155" s="204">
        <v>1</v>
      </c>
      <c r="I155" s="165"/>
      <c r="J155" s="203">
        <f t="shared" si="0"/>
        <v>0</v>
      </c>
      <c r="K155" s="202" t="s">
        <v>1</v>
      </c>
      <c r="L155" s="167"/>
      <c r="M155" s="168" t="s">
        <v>1</v>
      </c>
      <c r="N155" s="169" t="s">
        <v>42</v>
      </c>
      <c r="P155" s="141">
        <f t="shared" si="1"/>
        <v>0</v>
      </c>
      <c r="Q155" s="141">
        <v>0.09</v>
      </c>
      <c r="R155" s="141">
        <f t="shared" si="2"/>
        <v>0.09</v>
      </c>
      <c r="S155" s="141">
        <v>0</v>
      </c>
      <c r="T155" s="142">
        <f t="shared" si="3"/>
        <v>0</v>
      </c>
      <c r="AR155" s="143" t="s">
        <v>222</v>
      </c>
      <c r="AT155" s="143" t="s">
        <v>270</v>
      </c>
      <c r="AU155" s="143" t="s">
        <v>99</v>
      </c>
      <c r="AY155" s="17" t="s">
        <v>154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7" t="s">
        <v>85</v>
      </c>
      <c r="BK155" s="144">
        <f t="shared" si="9"/>
        <v>0</v>
      </c>
      <c r="BL155" s="17" t="s">
        <v>161</v>
      </c>
      <c r="BM155" s="143" t="s">
        <v>4069</v>
      </c>
    </row>
    <row r="156" spans="2:65" s="1" customFormat="1" ht="24.15" customHeight="1">
      <c r="B156" s="201"/>
      <c r="C156" s="207" t="s">
        <v>280</v>
      </c>
      <c r="D156" s="207" t="s">
        <v>270</v>
      </c>
      <c r="E156" s="206" t="s">
        <v>4068</v>
      </c>
      <c r="F156" s="202" t="s">
        <v>4067</v>
      </c>
      <c r="G156" s="205" t="s">
        <v>159</v>
      </c>
      <c r="H156" s="204">
        <v>1</v>
      </c>
      <c r="I156" s="165"/>
      <c r="J156" s="203">
        <f t="shared" si="0"/>
        <v>0</v>
      </c>
      <c r="K156" s="202" t="s">
        <v>160</v>
      </c>
      <c r="L156" s="167"/>
      <c r="M156" s="168" t="s">
        <v>1</v>
      </c>
      <c r="N156" s="169" t="s">
        <v>42</v>
      </c>
      <c r="P156" s="141">
        <f t="shared" si="1"/>
        <v>0</v>
      </c>
      <c r="Q156" s="141">
        <v>5.1999999999999998E-3</v>
      </c>
      <c r="R156" s="141">
        <f t="shared" si="2"/>
        <v>5.1999999999999998E-3</v>
      </c>
      <c r="S156" s="141">
        <v>0</v>
      </c>
      <c r="T156" s="142">
        <f t="shared" si="3"/>
        <v>0</v>
      </c>
      <c r="AR156" s="143" t="s">
        <v>222</v>
      </c>
      <c r="AT156" s="143" t="s">
        <v>270</v>
      </c>
      <c r="AU156" s="143" t="s">
        <v>99</v>
      </c>
      <c r="AY156" s="17" t="s">
        <v>154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7" t="s">
        <v>85</v>
      </c>
      <c r="BK156" s="144">
        <f t="shared" si="9"/>
        <v>0</v>
      </c>
      <c r="BL156" s="17" t="s">
        <v>161</v>
      </c>
      <c r="BM156" s="143" t="s">
        <v>4066</v>
      </c>
    </row>
    <row r="157" spans="2:65" s="1" customFormat="1" ht="24.15" customHeight="1">
      <c r="B157" s="201"/>
      <c r="C157" s="207" t="s">
        <v>282</v>
      </c>
      <c r="D157" s="207" t="s">
        <v>270</v>
      </c>
      <c r="E157" s="206" t="s">
        <v>4065</v>
      </c>
      <c r="F157" s="202" t="s">
        <v>4064</v>
      </c>
      <c r="G157" s="205" t="s">
        <v>159</v>
      </c>
      <c r="H157" s="204">
        <v>1</v>
      </c>
      <c r="I157" s="165"/>
      <c r="J157" s="203">
        <f t="shared" si="0"/>
        <v>0</v>
      </c>
      <c r="K157" s="202" t="s">
        <v>553</v>
      </c>
      <c r="L157" s="167"/>
      <c r="M157" s="168" t="s">
        <v>1</v>
      </c>
      <c r="N157" s="169" t="s">
        <v>42</v>
      </c>
      <c r="P157" s="141">
        <f t="shared" si="1"/>
        <v>0</v>
      </c>
      <c r="Q157" s="141">
        <v>1.3299999999999999E-2</v>
      </c>
      <c r="R157" s="141">
        <f t="shared" si="2"/>
        <v>1.3299999999999999E-2</v>
      </c>
      <c r="S157" s="141">
        <v>0</v>
      </c>
      <c r="T157" s="142">
        <f t="shared" si="3"/>
        <v>0</v>
      </c>
      <c r="AR157" s="143" t="s">
        <v>222</v>
      </c>
      <c r="AT157" s="143" t="s">
        <v>270</v>
      </c>
      <c r="AU157" s="143" t="s">
        <v>99</v>
      </c>
      <c r="AY157" s="17" t="s">
        <v>154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7" t="s">
        <v>85</v>
      </c>
      <c r="BK157" s="144">
        <f t="shared" si="9"/>
        <v>0</v>
      </c>
      <c r="BL157" s="17" t="s">
        <v>161</v>
      </c>
      <c r="BM157" s="143" t="s">
        <v>4063</v>
      </c>
    </row>
    <row r="158" spans="2:65" s="1" customFormat="1" ht="24.15" customHeight="1">
      <c r="B158" s="201"/>
      <c r="C158" s="207" t="s">
        <v>296</v>
      </c>
      <c r="D158" s="207" t="s">
        <v>270</v>
      </c>
      <c r="E158" s="206" t="s">
        <v>4062</v>
      </c>
      <c r="F158" s="202" t="s">
        <v>4061</v>
      </c>
      <c r="G158" s="205" t="s">
        <v>159</v>
      </c>
      <c r="H158" s="204">
        <v>1</v>
      </c>
      <c r="I158" s="165"/>
      <c r="J158" s="203">
        <f t="shared" si="0"/>
        <v>0</v>
      </c>
      <c r="K158" s="202" t="s">
        <v>160</v>
      </c>
      <c r="L158" s="167"/>
      <c r="M158" s="168" t="s">
        <v>1</v>
      </c>
      <c r="N158" s="169" t="s">
        <v>42</v>
      </c>
      <c r="P158" s="141">
        <f t="shared" si="1"/>
        <v>0</v>
      </c>
      <c r="Q158" s="141">
        <v>3.5000000000000001E-3</v>
      </c>
      <c r="R158" s="141">
        <f t="shared" si="2"/>
        <v>3.5000000000000001E-3</v>
      </c>
      <c r="S158" s="141">
        <v>0</v>
      </c>
      <c r="T158" s="142">
        <f t="shared" si="3"/>
        <v>0</v>
      </c>
      <c r="AR158" s="143" t="s">
        <v>222</v>
      </c>
      <c r="AT158" s="143" t="s">
        <v>270</v>
      </c>
      <c r="AU158" s="143" t="s">
        <v>99</v>
      </c>
      <c r="AY158" s="17" t="s">
        <v>154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7" t="s">
        <v>85</v>
      </c>
      <c r="BK158" s="144">
        <f t="shared" si="9"/>
        <v>0</v>
      </c>
      <c r="BL158" s="17" t="s">
        <v>161</v>
      </c>
      <c r="BM158" s="143" t="s">
        <v>4060</v>
      </c>
    </row>
    <row r="159" spans="2:65" s="1" customFormat="1" ht="24.15" customHeight="1">
      <c r="B159" s="201"/>
      <c r="C159" s="200" t="s">
        <v>7</v>
      </c>
      <c r="D159" s="200" t="s">
        <v>156</v>
      </c>
      <c r="E159" s="199" t="s">
        <v>4059</v>
      </c>
      <c r="F159" s="195" t="s">
        <v>4058</v>
      </c>
      <c r="G159" s="198" t="s">
        <v>159</v>
      </c>
      <c r="H159" s="197">
        <v>1</v>
      </c>
      <c r="I159" s="137"/>
      <c r="J159" s="196">
        <f t="shared" si="0"/>
        <v>0</v>
      </c>
      <c r="K159" s="195" t="s">
        <v>160</v>
      </c>
      <c r="L159" s="32"/>
      <c r="M159" s="139" t="s">
        <v>1</v>
      </c>
      <c r="N159" s="140" t="s">
        <v>42</v>
      </c>
      <c r="P159" s="141">
        <f t="shared" si="1"/>
        <v>0</v>
      </c>
      <c r="Q159" s="141">
        <v>1.3600000000000001E-3</v>
      </c>
      <c r="R159" s="141">
        <f t="shared" si="2"/>
        <v>1.3600000000000001E-3</v>
      </c>
      <c r="S159" s="141">
        <v>0</v>
      </c>
      <c r="T159" s="142">
        <f t="shared" si="3"/>
        <v>0</v>
      </c>
      <c r="AR159" s="143" t="s">
        <v>161</v>
      </c>
      <c r="AT159" s="143" t="s">
        <v>156</v>
      </c>
      <c r="AU159" s="143" t="s">
        <v>99</v>
      </c>
      <c r="AY159" s="17" t="s">
        <v>154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7" t="s">
        <v>85</v>
      </c>
      <c r="BK159" s="144">
        <f t="shared" si="9"/>
        <v>0</v>
      </c>
      <c r="BL159" s="17" t="s">
        <v>161</v>
      </c>
      <c r="BM159" s="143" t="s">
        <v>4057</v>
      </c>
    </row>
    <row r="160" spans="2:65" s="1" customFormat="1" ht="24.15" customHeight="1">
      <c r="B160" s="201"/>
      <c r="C160" s="207" t="s">
        <v>305</v>
      </c>
      <c r="D160" s="207" t="s">
        <v>270</v>
      </c>
      <c r="E160" s="206" t="s">
        <v>4056</v>
      </c>
      <c r="F160" s="202" t="s">
        <v>4055</v>
      </c>
      <c r="G160" s="205" t="s">
        <v>159</v>
      </c>
      <c r="H160" s="204">
        <v>1</v>
      </c>
      <c r="I160" s="165"/>
      <c r="J160" s="203">
        <f t="shared" si="0"/>
        <v>0</v>
      </c>
      <c r="K160" s="202" t="s">
        <v>160</v>
      </c>
      <c r="L160" s="167"/>
      <c r="M160" s="168" t="s">
        <v>1</v>
      </c>
      <c r="N160" s="169" t="s">
        <v>42</v>
      </c>
      <c r="P160" s="141">
        <f t="shared" si="1"/>
        <v>0</v>
      </c>
      <c r="Q160" s="141">
        <v>8.7999999999999995E-2</v>
      </c>
      <c r="R160" s="141">
        <f t="shared" si="2"/>
        <v>8.7999999999999995E-2</v>
      </c>
      <c r="S160" s="141">
        <v>0</v>
      </c>
      <c r="T160" s="142">
        <f t="shared" si="3"/>
        <v>0</v>
      </c>
      <c r="AR160" s="143" t="s">
        <v>222</v>
      </c>
      <c r="AT160" s="143" t="s">
        <v>270</v>
      </c>
      <c r="AU160" s="143" t="s">
        <v>99</v>
      </c>
      <c r="AY160" s="17" t="s">
        <v>154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7" t="s">
        <v>85</v>
      </c>
      <c r="BK160" s="144">
        <f t="shared" si="9"/>
        <v>0</v>
      </c>
      <c r="BL160" s="17" t="s">
        <v>161</v>
      </c>
      <c r="BM160" s="143" t="s">
        <v>4054</v>
      </c>
    </row>
    <row r="161" spans="2:65" s="1" customFormat="1" ht="33" customHeight="1">
      <c r="B161" s="201"/>
      <c r="C161" s="200" t="s">
        <v>309</v>
      </c>
      <c r="D161" s="200" t="s">
        <v>156</v>
      </c>
      <c r="E161" s="199" t="s">
        <v>4053</v>
      </c>
      <c r="F161" s="195" t="s">
        <v>4052</v>
      </c>
      <c r="G161" s="198" t="s">
        <v>159</v>
      </c>
      <c r="H161" s="197">
        <v>1</v>
      </c>
      <c r="I161" s="137"/>
      <c r="J161" s="196">
        <f t="shared" si="0"/>
        <v>0</v>
      </c>
      <c r="K161" s="195" t="s">
        <v>160</v>
      </c>
      <c r="L161" s="32"/>
      <c r="M161" s="190" t="s">
        <v>1</v>
      </c>
      <c r="N161" s="191" t="s">
        <v>42</v>
      </c>
      <c r="O161" s="192"/>
      <c r="P161" s="193">
        <f t="shared" si="1"/>
        <v>0</v>
      </c>
      <c r="Q161" s="193">
        <v>23.860019999999999</v>
      </c>
      <c r="R161" s="193">
        <f t="shared" si="2"/>
        <v>23.860019999999999</v>
      </c>
      <c r="S161" s="193">
        <v>0</v>
      </c>
      <c r="T161" s="194">
        <f t="shared" si="3"/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85</v>
      </c>
      <c r="BK161" s="144">
        <f t="shared" si="9"/>
        <v>0</v>
      </c>
      <c r="BL161" s="17" t="s">
        <v>161</v>
      </c>
      <c r="BM161" s="143" t="s">
        <v>4051</v>
      </c>
    </row>
    <row r="162" spans="2:65" s="1" customFormat="1" ht="6.9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7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99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2504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05"/>
      <c r="G18" s="305"/>
      <c r="H18" s="305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Ing.arch. Kušnierik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2147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ROUND(J133,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ROUND((SUM(BE133:BE246)),  2)</f>
        <v>0</v>
      </c>
      <c r="I33" s="92">
        <v>0.21</v>
      </c>
      <c r="J33" s="91">
        <f>ROUND(((SUM(BE133:BE246))*I33),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ROUND((SUM(BF133:BF246)),  2)</f>
        <v>0</v>
      </c>
      <c r="I34" s="92">
        <v>0.15</v>
      </c>
      <c r="J34" s="91">
        <f>ROUND(((SUM(BF133:BF246))*I34),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ROUND((SUM(BG133:BG246)),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ROUND((SUM(BH133:BH246)),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ROUND((SUM(BI133:BI246)),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JC-E - Sadové úpravy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J133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2505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95" customHeight="1">
      <c r="B98" s="108"/>
      <c r="D98" s="109" t="s">
        <v>2506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95" customHeight="1">
      <c r="B99" s="108"/>
      <c r="D99" s="109" t="s">
        <v>2507</v>
      </c>
      <c r="E99" s="110"/>
      <c r="F99" s="110"/>
      <c r="G99" s="110"/>
      <c r="H99" s="110"/>
      <c r="I99" s="110"/>
      <c r="J99" s="111">
        <f>J154</f>
        <v>0</v>
      </c>
      <c r="L99" s="108"/>
    </row>
    <row r="100" spans="2:12" s="9" customFormat="1" ht="19.95" customHeight="1">
      <c r="B100" s="108"/>
      <c r="D100" s="109" t="s">
        <v>2508</v>
      </c>
      <c r="E100" s="110"/>
      <c r="F100" s="110"/>
      <c r="G100" s="110"/>
      <c r="H100" s="110"/>
      <c r="I100" s="110"/>
      <c r="J100" s="111">
        <f>J156</f>
        <v>0</v>
      </c>
      <c r="L100" s="108"/>
    </row>
    <row r="101" spans="2:12" s="9" customFormat="1" ht="19.95" customHeight="1">
      <c r="B101" s="108"/>
      <c r="D101" s="109" t="s">
        <v>2509</v>
      </c>
      <c r="E101" s="110"/>
      <c r="F101" s="110"/>
      <c r="G101" s="110"/>
      <c r="H101" s="110"/>
      <c r="I101" s="110"/>
      <c r="J101" s="111">
        <f>J181</f>
        <v>0</v>
      </c>
      <c r="L101" s="108"/>
    </row>
    <row r="102" spans="2:12" s="9" customFormat="1" ht="19.95" customHeight="1">
      <c r="B102" s="108"/>
      <c r="D102" s="109" t="s">
        <v>2510</v>
      </c>
      <c r="E102" s="110"/>
      <c r="F102" s="110"/>
      <c r="G102" s="110"/>
      <c r="H102" s="110"/>
      <c r="I102" s="110"/>
      <c r="J102" s="111">
        <f>J195</f>
        <v>0</v>
      </c>
      <c r="L102" s="108"/>
    </row>
    <row r="103" spans="2:12" s="8" customFormat="1" ht="24.9" customHeight="1">
      <c r="B103" s="104"/>
      <c r="D103" s="105" t="s">
        <v>2511</v>
      </c>
      <c r="E103" s="106"/>
      <c r="F103" s="106"/>
      <c r="G103" s="106"/>
      <c r="H103" s="106"/>
      <c r="I103" s="106"/>
      <c r="J103" s="107">
        <f>J206</f>
        <v>0</v>
      </c>
      <c r="L103" s="104"/>
    </row>
    <row r="104" spans="2:12" s="9" customFormat="1" ht="19.95" customHeight="1">
      <c r="B104" s="108"/>
      <c r="D104" s="109" t="s">
        <v>2512</v>
      </c>
      <c r="E104" s="110"/>
      <c r="F104" s="110"/>
      <c r="G104" s="110"/>
      <c r="H104" s="110"/>
      <c r="I104" s="110"/>
      <c r="J104" s="111">
        <f>J207</f>
        <v>0</v>
      </c>
      <c r="L104" s="108"/>
    </row>
    <row r="105" spans="2:12" s="9" customFormat="1" ht="19.95" customHeight="1">
      <c r="B105" s="108"/>
      <c r="D105" s="109" t="s">
        <v>2513</v>
      </c>
      <c r="E105" s="110"/>
      <c r="F105" s="110"/>
      <c r="G105" s="110"/>
      <c r="H105" s="110"/>
      <c r="I105" s="110"/>
      <c r="J105" s="111">
        <f>J214</f>
        <v>0</v>
      </c>
      <c r="L105" s="108"/>
    </row>
    <row r="106" spans="2:12" s="9" customFormat="1" ht="19.95" customHeight="1">
      <c r="B106" s="108"/>
      <c r="D106" s="109" t="s">
        <v>2514</v>
      </c>
      <c r="E106" s="110"/>
      <c r="F106" s="110"/>
      <c r="G106" s="110"/>
      <c r="H106" s="110"/>
      <c r="I106" s="110"/>
      <c r="J106" s="111">
        <f>J216</f>
        <v>0</v>
      </c>
      <c r="L106" s="108"/>
    </row>
    <row r="107" spans="2:12" s="9" customFormat="1" ht="19.95" customHeight="1">
      <c r="B107" s="108"/>
      <c r="D107" s="109" t="s">
        <v>2515</v>
      </c>
      <c r="E107" s="110"/>
      <c r="F107" s="110"/>
      <c r="G107" s="110"/>
      <c r="H107" s="110"/>
      <c r="I107" s="110"/>
      <c r="J107" s="111">
        <f>J221</f>
        <v>0</v>
      </c>
      <c r="L107" s="108"/>
    </row>
    <row r="108" spans="2:12" s="9" customFormat="1" ht="19.95" customHeight="1">
      <c r="B108" s="108"/>
      <c r="D108" s="109" t="s">
        <v>2516</v>
      </c>
      <c r="E108" s="110"/>
      <c r="F108" s="110"/>
      <c r="G108" s="110"/>
      <c r="H108" s="110"/>
      <c r="I108" s="110"/>
      <c r="J108" s="111">
        <f>J225</f>
        <v>0</v>
      </c>
      <c r="L108" s="108"/>
    </row>
    <row r="109" spans="2:12" s="9" customFormat="1" ht="19.95" customHeight="1">
      <c r="B109" s="108"/>
      <c r="D109" s="109" t="s">
        <v>2517</v>
      </c>
      <c r="E109" s="110"/>
      <c r="F109" s="110"/>
      <c r="G109" s="110"/>
      <c r="H109" s="110"/>
      <c r="I109" s="110"/>
      <c r="J109" s="111">
        <f>J229</f>
        <v>0</v>
      </c>
      <c r="L109" s="108"/>
    </row>
    <row r="110" spans="2:12" s="9" customFormat="1" ht="19.95" customHeight="1">
      <c r="B110" s="108"/>
      <c r="D110" s="109" t="s">
        <v>2518</v>
      </c>
      <c r="E110" s="110"/>
      <c r="F110" s="110"/>
      <c r="G110" s="110"/>
      <c r="H110" s="110"/>
      <c r="I110" s="110"/>
      <c r="J110" s="111">
        <f>J232</f>
        <v>0</v>
      </c>
      <c r="L110" s="108"/>
    </row>
    <row r="111" spans="2:12" s="9" customFormat="1" ht="19.95" customHeight="1">
      <c r="B111" s="108"/>
      <c r="D111" s="109" t="s">
        <v>2519</v>
      </c>
      <c r="E111" s="110"/>
      <c r="F111" s="110"/>
      <c r="G111" s="110"/>
      <c r="H111" s="110"/>
      <c r="I111" s="110"/>
      <c r="J111" s="111">
        <f>J235</f>
        <v>0</v>
      </c>
      <c r="L111" s="108"/>
    </row>
    <row r="112" spans="2:12" s="9" customFormat="1" ht="19.95" customHeight="1">
      <c r="B112" s="108"/>
      <c r="D112" s="109" t="s">
        <v>2520</v>
      </c>
      <c r="E112" s="110"/>
      <c r="F112" s="110"/>
      <c r="G112" s="110"/>
      <c r="H112" s="110"/>
      <c r="I112" s="110"/>
      <c r="J112" s="111">
        <f>J240</f>
        <v>0</v>
      </c>
      <c r="L112" s="108"/>
    </row>
    <row r="113" spans="2:12" s="9" customFormat="1" ht="19.95" customHeight="1">
      <c r="B113" s="108"/>
      <c r="D113" s="109" t="s">
        <v>2521</v>
      </c>
      <c r="E113" s="110"/>
      <c r="F113" s="110"/>
      <c r="G113" s="110"/>
      <c r="H113" s="110"/>
      <c r="I113" s="110"/>
      <c r="J113" s="111">
        <f>J244</f>
        <v>0</v>
      </c>
      <c r="L113" s="108"/>
    </row>
    <row r="114" spans="2:12" s="1" customFormat="1" ht="21.75" customHeight="1">
      <c r="B114" s="32"/>
      <c r="L114" s="32"/>
    </row>
    <row r="115" spans="2:12" s="1" customFormat="1" ht="6.9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" customHeight="1">
      <c r="B120" s="32"/>
      <c r="C120" s="21" t="s">
        <v>139</v>
      </c>
      <c r="L120" s="32"/>
    </row>
    <row r="121" spans="2:12" s="1" customFormat="1" ht="6.9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333" t="str">
        <f>E7</f>
        <v>Komunitní sociální služby DOZP</v>
      </c>
      <c r="F123" s="334"/>
      <c r="G123" s="334"/>
      <c r="H123" s="334"/>
      <c r="L123" s="32"/>
    </row>
    <row r="124" spans="2:12" s="1" customFormat="1" ht="12" customHeight="1">
      <c r="B124" s="32"/>
      <c r="C124" s="27" t="s">
        <v>104</v>
      </c>
      <c r="L124" s="32"/>
    </row>
    <row r="125" spans="2:12" s="1" customFormat="1" ht="16.5" customHeight="1">
      <c r="B125" s="32"/>
      <c r="E125" s="323" t="str">
        <f>E9</f>
        <v>JC-E - Sadové úpravy</v>
      </c>
      <c r="F125" s="332"/>
      <c r="G125" s="332"/>
      <c r="H125" s="332"/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>Jičín parc. č.1628</v>
      </c>
      <c r="I127" s="27" t="s">
        <v>22</v>
      </c>
      <c r="J127" s="52" t="str">
        <f>IF(J12="","",J12)</f>
        <v>15. 12. 2022</v>
      </c>
      <c r="L127" s="32"/>
    </row>
    <row r="128" spans="2:12" s="1" customFormat="1" ht="6.9" customHeight="1">
      <c r="B128" s="32"/>
      <c r="L128" s="32"/>
    </row>
    <row r="129" spans="2:65" s="1" customFormat="1" ht="15.15" customHeight="1">
      <c r="B129" s="32"/>
      <c r="C129" s="27" t="s">
        <v>24</v>
      </c>
      <c r="F129" s="25" t="str">
        <f>E15</f>
        <v>Královéhradecký kraj</v>
      </c>
      <c r="I129" s="27" t="s">
        <v>30</v>
      </c>
      <c r="J129" s="30" t="str">
        <f>E21</f>
        <v>Ing.arch. Kušnierik</v>
      </c>
      <c r="L129" s="32"/>
    </row>
    <row r="130" spans="2:65" s="1" customFormat="1" ht="15.15" customHeight="1">
      <c r="B130" s="32"/>
      <c r="C130" s="27" t="s">
        <v>28</v>
      </c>
      <c r="F130" s="25" t="str">
        <f>IF(E18="","",E18)</f>
        <v>Vyplň údaj</v>
      </c>
      <c r="I130" s="27" t="s">
        <v>33</v>
      </c>
      <c r="J130" s="30" t="str">
        <f>E24</f>
        <v xml:space="preserve">   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140</v>
      </c>
      <c r="D132" s="114" t="s">
        <v>62</v>
      </c>
      <c r="E132" s="114" t="s">
        <v>58</v>
      </c>
      <c r="F132" s="114" t="s">
        <v>59</v>
      </c>
      <c r="G132" s="114" t="s">
        <v>141</v>
      </c>
      <c r="H132" s="114" t="s">
        <v>142</v>
      </c>
      <c r="I132" s="114" t="s">
        <v>143</v>
      </c>
      <c r="J132" s="114" t="s">
        <v>108</v>
      </c>
      <c r="K132" s="115" t="s">
        <v>144</v>
      </c>
      <c r="L132" s="112"/>
      <c r="M132" s="59" t="s">
        <v>1</v>
      </c>
      <c r="N132" s="60" t="s">
        <v>41</v>
      </c>
      <c r="O132" s="60" t="s">
        <v>145</v>
      </c>
      <c r="P132" s="60" t="s">
        <v>146</v>
      </c>
      <c r="Q132" s="60" t="s">
        <v>147</v>
      </c>
      <c r="R132" s="60" t="s">
        <v>148</v>
      </c>
      <c r="S132" s="60" t="s">
        <v>149</v>
      </c>
      <c r="T132" s="61" t="s">
        <v>150</v>
      </c>
    </row>
    <row r="133" spans="2:65" s="1" customFormat="1" ht="22.95" customHeight="1">
      <c r="B133" s="32"/>
      <c r="C133" s="64" t="s">
        <v>151</v>
      </c>
      <c r="J133" s="116">
        <f>BK133</f>
        <v>0</v>
      </c>
      <c r="L133" s="32"/>
      <c r="M133" s="62"/>
      <c r="N133" s="53"/>
      <c r="O133" s="53"/>
      <c r="P133" s="117">
        <f>P134+P206</f>
        <v>0</v>
      </c>
      <c r="Q133" s="53"/>
      <c r="R133" s="117">
        <f>R134+R206</f>
        <v>0</v>
      </c>
      <c r="S133" s="53"/>
      <c r="T133" s="118">
        <f>T134+T206</f>
        <v>0</v>
      </c>
      <c r="AT133" s="17" t="s">
        <v>76</v>
      </c>
      <c r="AU133" s="17" t="s">
        <v>110</v>
      </c>
      <c r="BK133" s="119">
        <f>BK134+BK206</f>
        <v>0</v>
      </c>
    </row>
    <row r="134" spans="2:65" s="11" customFormat="1" ht="25.95" customHeight="1">
      <c r="B134" s="120"/>
      <c r="D134" s="121" t="s">
        <v>76</v>
      </c>
      <c r="E134" s="122" t="s">
        <v>2522</v>
      </c>
      <c r="F134" s="122" t="s">
        <v>2523</v>
      </c>
      <c r="I134" s="123"/>
      <c r="J134" s="124">
        <f>BK134</f>
        <v>0</v>
      </c>
      <c r="L134" s="120"/>
      <c r="M134" s="125"/>
      <c r="P134" s="126">
        <f>P135+P154+P156+P181+P195</f>
        <v>0</v>
      </c>
      <c r="R134" s="126">
        <f>R135+R154+R156+R181+R195</f>
        <v>0</v>
      </c>
      <c r="T134" s="127">
        <f>T135+T154+T156+T181+T195</f>
        <v>0</v>
      </c>
      <c r="AR134" s="121" t="s">
        <v>85</v>
      </c>
      <c r="AT134" s="128" t="s">
        <v>76</v>
      </c>
      <c r="AU134" s="128" t="s">
        <v>77</v>
      </c>
      <c r="AY134" s="121" t="s">
        <v>154</v>
      </c>
      <c r="BK134" s="129">
        <f>BK135+BK154+BK156+BK181+BK195</f>
        <v>0</v>
      </c>
    </row>
    <row r="135" spans="2:65" s="11" customFormat="1" ht="22.95" customHeight="1">
      <c r="B135" s="120"/>
      <c r="D135" s="121" t="s">
        <v>76</v>
      </c>
      <c r="E135" s="130" t="s">
        <v>2524</v>
      </c>
      <c r="F135" s="130" t="s">
        <v>2525</v>
      </c>
      <c r="I135" s="123"/>
      <c r="J135" s="131">
        <f>BK135</f>
        <v>0</v>
      </c>
      <c r="L135" s="120"/>
      <c r="M135" s="125"/>
      <c r="P135" s="126">
        <f>SUM(P136:P153)</f>
        <v>0</v>
      </c>
      <c r="R135" s="126">
        <f>SUM(R136:R153)</f>
        <v>0</v>
      </c>
      <c r="T135" s="127">
        <f>SUM(T136:T153)</f>
        <v>0</v>
      </c>
      <c r="AR135" s="121" t="s">
        <v>85</v>
      </c>
      <c r="AT135" s="128" t="s">
        <v>76</v>
      </c>
      <c r="AU135" s="128" t="s">
        <v>85</v>
      </c>
      <c r="AY135" s="121" t="s">
        <v>154</v>
      </c>
      <c r="BK135" s="129">
        <f>SUM(BK136:BK153)</f>
        <v>0</v>
      </c>
    </row>
    <row r="136" spans="2:65" s="1" customFormat="1" ht="16.5" customHeight="1">
      <c r="B136" s="32"/>
      <c r="C136" s="160" t="s">
        <v>85</v>
      </c>
      <c r="D136" s="160" t="s">
        <v>270</v>
      </c>
      <c r="E136" s="161" t="s">
        <v>2526</v>
      </c>
      <c r="F136" s="162" t="s">
        <v>2527</v>
      </c>
      <c r="G136" s="163" t="s">
        <v>159</v>
      </c>
      <c r="H136" s="164">
        <v>2</v>
      </c>
      <c r="I136" s="165"/>
      <c r="J136" s="166">
        <f t="shared" ref="J136:J153" si="0">ROUND(I136*H136,2)</f>
        <v>0</v>
      </c>
      <c r="K136" s="162" t="s">
        <v>1</v>
      </c>
      <c r="L136" s="167"/>
      <c r="M136" s="168" t="s">
        <v>1</v>
      </c>
      <c r="N136" s="169" t="s">
        <v>42</v>
      </c>
      <c r="P136" s="141">
        <f t="shared" ref="P136:P153" si="1">O136*H136</f>
        <v>0</v>
      </c>
      <c r="Q136" s="141">
        <v>0</v>
      </c>
      <c r="R136" s="141">
        <f t="shared" ref="R136:R153" si="2">Q136*H136</f>
        <v>0</v>
      </c>
      <c r="S136" s="141">
        <v>0</v>
      </c>
      <c r="T136" s="142">
        <f t="shared" ref="T136:T153" si="3">S136*H136</f>
        <v>0</v>
      </c>
      <c r="AR136" s="143" t="s">
        <v>222</v>
      </c>
      <c r="AT136" s="143" t="s">
        <v>270</v>
      </c>
      <c r="AU136" s="143" t="s">
        <v>99</v>
      </c>
      <c r="AY136" s="17" t="s">
        <v>154</v>
      </c>
      <c r="BE136" s="144">
        <f t="shared" ref="BE136:BE153" si="4">IF(N136="základní",J136,0)</f>
        <v>0</v>
      </c>
      <c r="BF136" s="144">
        <f t="shared" ref="BF136:BF153" si="5">IF(N136="snížená",J136,0)</f>
        <v>0</v>
      </c>
      <c r="BG136" s="144">
        <f t="shared" ref="BG136:BG153" si="6">IF(N136="zákl. přenesená",J136,0)</f>
        <v>0</v>
      </c>
      <c r="BH136" s="144">
        <f t="shared" ref="BH136:BH153" si="7">IF(N136="sníž. přenesená",J136,0)</f>
        <v>0</v>
      </c>
      <c r="BI136" s="144">
        <f t="shared" ref="BI136:BI153" si="8">IF(N136="nulová",J136,0)</f>
        <v>0</v>
      </c>
      <c r="BJ136" s="17" t="s">
        <v>85</v>
      </c>
      <c r="BK136" s="144">
        <f t="shared" ref="BK136:BK153" si="9">ROUND(I136*H136,2)</f>
        <v>0</v>
      </c>
      <c r="BL136" s="17" t="s">
        <v>161</v>
      </c>
      <c r="BM136" s="143" t="s">
        <v>99</v>
      </c>
    </row>
    <row r="137" spans="2:65" s="1" customFormat="1" ht="16.5" customHeight="1">
      <c r="B137" s="32"/>
      <c r="C137" s="160" t="s">
        <v>99</v>
      </c>
      <c r="D137" s="160" t="s">
        <v>270</v>
      </c>
      <c r="E137" s="161" t="s">
        <v>2528</v>
      </c>
      <c r="F137" s="162" t="s">
        <v>2529</v>
      </c>
      <c r="G137" s="163" t="s">
        <v>159</v>
      </c>
      <c r="H137" s="164">
        <v>1</v>
      </c>
      <c r="I137" s="165"/>
      <c r="J137" s="166">
        <f t="shared" si="0"/>
        <v>0</v>
      </c>
      <c r="K137" s="162" t="s">
        <v>1</v>
      </c>
      <c r="L137" s="167"/>
      <c r="M137" s="168" t="s">
        <v>1</v>
      </c>
      <c r="N137" s="169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222</v>
      </c>
      <c r="AT137" s="143" t="s">
        <v>270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161</v>
      </c>
      <c r="BM137" s="143" t="s">
        <v>161</v>
      </c>
    </row>
    <row r="138" spans="2:65" s="1" customFormat="1" ht="16.5" customHeight="1">
      <c r="B138" s="32"/>
      <c r="C138" s="160" t="s">
        <v>166</v>
      </c>
      <c r="D138" s="160" t="s">
        <v>270</v>
      </c>
      <c r="E138" s="161" t="s">
        <v>2530</v>
      </c>
      <c r="F138" s="162" t="s">
        <v>2531</v>
      </c>
      <c r="G138" s="163" t="s">
        <v>159</v>
      </c>
      <c r="H138" s="164">
        <v>2</v>
      </c>
      <c r="I138" s="165"/>
      <c r="J138" s="166">
        <f t="shared" si="0"/>
        <v>0</v>
      </c>
      <c r="K138" s="162" t="s">
        <v>1</v>
      </c>
      <c r="L138" s="167"/>
      <c r="M138" s="168" t="s">
        <v>1</v>
      </c>
      <c r="N138" s="169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222</v>
      </c>
      <c r="AT138" s="143" t="s">
        <v>270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161</v>
      </c>
      <c r="BM138" s="143" t="s">
        <v>209</v>
      </c>
    </row>
    <row r="139" spans="2:65" s="1" customFormat="1" ht="24.15" customHeight="1">
      <c r="B139" s="32"/>
      <c r="C139" s="160" t="s">
        <v>161</v>
      </c>
      <c r="D139" s="160" t="s">
        <v>270</v>
      </c>
      <c r="E139" s="161" t="s">
        <v>2532</v>
      </c>
      <c r="F139" s="162" t="s">
        <v>2533</v>
      </c>
      <c r="G139" s="163" t="s">
        <v>159</v>
      </c>
      <c r="H139" s="164">
        <v>1</v>
      </c>
      <c r="I139" s="165"/>
      <c r="J139" s="166">
        <f t="shared" si="0"/>
        <v>0</v>
      </c>
      <c r="K139" s="162" t="s">
        <v>1</v>
      </c>
      <c r="L139" s="167"/>
      <c r="M139" s="168" t="s">
        <v>1</v>
      </c>
      <c r="N139" s="169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222</v>
      </c>
      <c r="AT139" s="143" t="s">
        <v>270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161</v>
      </c>
      <c r="BM139" s="143" t="s">
        <v>222</v>
      </c>
    </row>
    <row r="140" spans="2:65" s="1" customFormat="1" ht="16.5" customHeight="1">
      <c r="B140" s="32"/>
      <c r="C140" s="160" t="s">
        <v>203</v>
      </c>
      <c r="D140" s="160" t="s">
        <v>270</v>
      </c>
      <c r="E140" s="161" t="s">
        <v>2534</v>
      </c>
      <c r="F140" s="162" t="s">
        <v>2535</v>
      </c>
      <c r="G140" s="163" t="s">
        <v>159</v>
      </c>
      <c r="H140" s="164">
        <v>1</v>
      </c>
      <c r="I140" s="165"/>
      <c r="J140" s="166">
        <f t="shared" si="0"/>
        <v>0</v>
      </c>
      <c r="K140" s="162" t="s">
        <v>1</v>
      </c>
      <c r="L140" s="167"/>
      <c r="M140" s="168" t="s">
        <v>1</v>
      </c>
      <c r="N140" s="169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222</v>
      </c>
      <c r="AT140" s="143" t="s">
        <v>270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161</v>
      </c>
      <c r="BM140" s="143" t="s">
        <v>238</v>
      </c>
    </row>
    <row r="141" spans="2:65" s="1" customFormat="1" ht="21.75" customHeight="1">
      <c r="B141" s="32"/>
      <c r="C141" s="160" t="s">
        <v>209</v>
      </c>
      <c r="D141" s="160" t="s">
        <v>270</v>
      </c>
      <c r="E141" s="161" t="s">
        <v>2536</v>
      </c>
      <c r="F141" s="162" t="s">
        <v>2537</v>
      </c>
      <c r="G141" s="163" t="s">
        <v>159</v>
      </c>
      <c r="H141" s="164">
        <v>1</v>
      </c>
      <c r="I141" s="165"/>
      <c r="J141" s="166">
        <f t="shared" si="0"/>
        <v>0</v>
      </c>
      <c r="K141" s="162" t="s">
        <v>1</v>
      </c>
      <c r="L141" s="167"/>
      <c r="M141" s="168" t="s">
        <v>1</v>
      </c>
      <c r="N141" s="169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222</v>
      </c>
      <c r="AT141" s="143" t="s">
        <v>270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161</v>
      </c>
      <c r="BM141" s="143" t="s">
        <v>253</v>
      </c>
    </row>
    <row r="142" spans="2:65" s="1" customFormat="1" ht="21.75" customHeight="1">
      <c r="B142" s="32"/>
      <c r="C142" s="160" t="s">
        <v>215</v>
      </c>
      <c r="D142" s="160" t="s">
        <v>270</v>
      </c>
      <c r="E142" s="161" t="s">
        <v>2538</v>
      </c>
      <c r="F142" s="162" t="s">
        <v>2539</v>
      </c>
      <c r="G142" s="163" t="s">
        <v>159</v>
      </c>
      <c r="H142" s="164">
        <v>1</v>
      </c>
      <c r="I142" s="165"/>
      <c r="J142" s="166">
        <f t="shared" si="0"/>
        <v>0</v>
      </c>
      <c r="K142" s="162" t="s">
        <v>1</v>
      </c>
      <c r="L142" s="167"/>
      <c r="M142" s="168" t="s">
        <v>1</v>
      </c>
      <c r="N142" s="169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222</v>
      </c>
      <c r="AT142" s="143" t="s">
        <v>270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85</v>
      </c>
      <c r="BK142" s="144">
        <f t="shared" si="9"/>
        <v>0</v>
      </c>
      <c r="BL142" s="17" t="s">
        <v>161</v>
      </c>
      <c r="BM142" s="143" t="s">
        <v>262</v>
      </c>
    </row>
    <row r="143" spans="2:65" s="1" customFormat="1" ht="16.5" customHeight="1">
      <c r="B143" s="32"/>
      <c r="C143" s="160" t="s">
        <v>222</v>
      </c>
      <c r="D143" s="160" t="s">
        <v>270</v>
      </c>
      <c r="E143" s="161" t="s">
        <v>2540</v>
      </c>
      <c r="F143" s="162" t="s">
        <v>2541</v>
      </c>
      <c r="G143" s="163" t="s">
        <v>159</v>
      </c>
      <c r="H143" s="164">
        <v>1</v>
      </c>
      <c r="I143" s="165"/>
      <c r="J143" s="166">
        <f t="shared" si="0"/>
        <v>0</v>
      </c>
      <c r="K143" s="162" t="s">
        <v>1</v>
      </c>
      <c r="L143" s="167"/>
      <c r="M143" s="168" t="s">
        <v>1</v>
      </c>
      <c r="N143" s="169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222</v>
      </c>
      <c r="AT143" s="143" t="s">
        <v>270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85</v>
      </c>
      <c r="BK143" s="144">
        <f t="shared" si="9"/>
        <v>0</v>
      </c>
      <c r="BL143" s="17" t="s">
        <v>161</v>
      </c>
      <c r="BM143" s="143" t="s">
        <v>269</v>
      </c>
    </row>
    <row r="144" spans="2:65" s="1" customFormat="1" ht="21.75" customHeight="1">
      <c r="B144" s="32"/>
      <c r="C144" s="160" t="s">
        <v>233</v>
      </c>
      <c r="D144" s="160" t="s">
        <v>270</v>
      </c>
      <c r="E144" s="161" t="s">
        <v>2542</v>
      </c>
      <c r="F144" s="162" t="s">
        <v>2543</v>
      </c>
      <c r="G144" s="163" t="s">
        <v>159</v>
      </c>
      <c r="H144" s="164">
        <v>1</v>
      </c>
      <c r="I144" s="165"/>
      <c r="J144" s="166">
        <f t="shared" si="0"/>
        <v>0</v>
      </c>
      <c r="K144" s="162" t="s">
        <v>1</v>
      </c>
      <c r="L144" s="167"/>
      <c r="M144" s="168" t="s">
        <v>1</v>
      </c>
      <c r="N144" s="169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222</v>
      </c>
      <c r="AT144" s="143" t="s">
        <v>270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85</v>
      </c>
      <c r="BK144" s="144">
        <f t="shared" si="9"/>
        <v>0</v>
      </c>
      <c r="BL144" s="17" t="s">
        <v>161</v>
      </c>
      <c r="BM144" s="143" t="s">
        <v>280</v>
      </c>
    </row>
    <row r="145" spans="2:65" s="1" customFormat="1" ht="16.5" customHeight="1">
      <c r="B145" s="32"/>
      <c r="C145" s="160" t="s">
        <v>238</v>
      </c>
      <c r="D145" s="160" t="s">
        <v>270</v>
      </c>
      <c r="E145" s="161" t="s">
        <v>2544</v>
      </c>
      <c r="F145" s="162" t="s">
        <v>2545</v>
      </c>
      <c r="G145" s="163" t="s">
        <v>159</v>
      </c>
      <c r="H145" s="164">
        <v>2</v>
      </c>
      <c r="I145" s="165"/>
      <c r="J145" s="166">
        <f t="shared" si="0"/>
        <v>0</v>
      </c>
      <c r="K145" s="162" t="s">
        <v>1</v>
      </c>
      <c r="L145" s="167"/>
      <c r="M145" s="168" t="s">
        <v>1</v>
      </c>
      <c r="N145" s="169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222</v>
      </c>
      <c r="AT145" s="143" t="s">
        <v>270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85</v>
      </c>
      <c r="BK145" s="144">
        <f t="shared" si="9"/>
        <v>0</v>
      </c>
      <c r="BL145" s="17" t="s">
        <v>161</v>
      </c>
      <c r="BM145" s="143" t="s">
        <v>296</v>
      </c>
    </row>
    <row r="146" spans="2:65" s="1" customFormat="1" ht="16.5" customHeight="1">
      <c r="B146" s="32"/>
      <c r="C146" s="160" t="s">
        <v>248</v>
      </c>
      <c r="D146" s="160" t="s">
        <v>270</v>
      </c>
      <c r="E146" s="161" t="s">
        <v>2546</v>
      </c>
      <c r="F146" s="162" t="s">
        <v>2547</v>
      </c>
      <c r="G146" s="163" t="s">
        <v>159</v>
      </c>
      <c r="H146" s="164">
        <v>1</v>
      </c>
      <c r="I146" s="165"/>
      <c r="J146" s="166">
        <f t="shared" si="0"/>
        <v>0</v>
      </c>
      <c r="K146" s="162" t="s">
        <v>1</v>
      </c>
      <c r="L146" s="167"/>
      <c r="M146" s="168" t="s">
        <v>1</v>
      </c>
      <c r="N146" s="169" t="s">
        <v>42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222</v>
      </c>
      <c r="AT146" s="143" t="s">
        <v>270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85</v>
      </c>
      <c r="BK146" s="144">
        <f t="shared" si="9"/>
        <v>0</v>
      </c>
      <c r="BL146" s="17" t="s">
        <v>161</v>
      </c>
      <c r="BM146" s="143" t="s">
        <v>305</v>
      </c>
    </row>
    <row r="147" spans="2:65" s="1" customFormat="1" ht="16.5" customHeight="1">
      <c r="B147" s="32"/>
      <c r="C147" s="160" t="s">
        <v>253</v>
      </c>
      <c r="D147" s="160" t="s">
        <v>270</v>
      </c>
      <c r="E147" s="161" t="s">
        <v>2548</v>
      </c>
      <c r="F147" s="162" t="s">
        <v>2549</v>
      </c>
      <c r="G147" s="163" t="s">
        <v>159</v>
      </c>
      <c r="H147" s="164">
        <v>2</v>
      </c>
      <c r="I147" s="165"/>
      <c r="J147" s="166">
        <f t="shared" si="0"/>
        <v>0</v>
      </c>
      <c r="K147" s="162" t="s">
        <v>1</v>
      </c>
      <c r="L147" s="167"/>
      <c r="M147" s="168" t="s">
        <v>1</v>
      </c>
      <c r="N147" s="169" t="s">
        <v>42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222</v>
      </c>
      <c r="AT147" s="143" t="s">
        <v>270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85</v>
      </c>
      <c r="BK147" s="144">
        <f t="shared" si="9"/>
        <v>0</v>
      </c>
      <c r="BL147" s="17" t="s">
        <v>161</v>
      </c>
      <c r="BM147" s="143" t="s">
        <v>317</v>
      </c>
    </row>
    <row r="148" spans="2:65" s="1" customFormat="1" ht="16.5" customHeight="1">
      <c r="B148" s="32"/>
      <c r="C148" s="160" t="s">
        <v>258</v>
      </c>
      <c r="D148" s="160" t="s">
        <v>270</v>
      </c>
      <c r="E148" s="161" t="s">
        <v>2550</v>
      </c>
      <c r="F148" s="162" t="s">
        <v>2551</v>
      </c>
      <c r="G148" s="163" t="s">
        <v>159</v>
      </c>
      <c r="H148" s="164">
        <v>2</v>
      </c>
      <c r="I148" s="165"/>
      <c r="J148" s="166">
        <f t="shared" si="0"/>
        <v>0</v>
      </c>
      <c r="K148" s="162" t="s">
        <v>1</v>
      </c>
      <c r="L148" s="167"/>
      <c r="M148" s="168" t="s">
        <v>1</v>
      </c>
      <c r="N148" s="169" t="s">
        <v>42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222</v>
      </c>
      <c r="AT148" s="143" t="s">
        <v>270</v>
      </c>
      <c r="AU148" s="143" t="s">
        <v>99</v>
      </c>
      <c r="AY148" s="17" t="s">
        <v>154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85</v>
      </c>
      <c r="BK148" s="144">
        <f t="shared" si="9"/>
        <v>0</v>
      </c>
      <c r="BL148" s="17" t="s">
        <v>161</v>
      </c>
      <c r="BM148" s="143" t="s">
        <v>325</v>
      </c>
    </row>
    <row r="149" spans="2:65" s="1" customFormat="1" ht="16.5" customHeight="1">
      <c r="B149" s="32"/>
      <c r="C149" s="160" t="s">
        <v>262</v>
      </c>
      <c r="D149" s="160" t="s">
        <v>270</v>
      </c>
      <c r="E149" s="161" t="s">
        <v>2552</v>
      </c>
      <c r="F149" s="162" t="s">
        <v>2553</v>
      </c>
      <c r="G149" s="163" t="s">
        <v>159</v>
      </c>
      <c r="H149" s="164">
        <v>4</v>
      </c>
      <c r="I149" s="165"/>
      <c r="J149" s="166">
        <f t="shared" si="0"/>
        <v>0</v>
      </c>
      <c r="K149" s="162" t="s">
        <v>1</v>
      </c>
      <c r="L149" s="167"/>
      <c r="M149" s="168" t="s">
        <v>1</v>
      </c>
      <c r="N149" s="169" t="s">
        <v>42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222</v>
      </c>
      <c r="AT149" s="143" t="s">
        <v>270</v>
      </c>
      <c r="AU149" s="143" t="s">
        <v>99</v>
      </c>
      <c r="AY149" s="17" t="s">
        <v>154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7" t="s">
        <v>85</v>
      </c>
      <c r="BK149" s="144">
        <f t="shared" si="9"/>
        <v>0</v>
      </c>
      <c r="BL149" s="17" t="s">
        <v>161</v>
      </c>
      <c r="BM149" s="143" t="s">
        <v>334</v>
      </c>
    </row>
    <row r="150" spans="2:65" s="1" customFormat="1" ht="16.5" customHeight="1">
      <c r="B150" s="32"/>
      <c r="C150" s="160" t="s">
        <v>8</v>
      </c>
      <c r="D150" s="160" t="s">
        <v>270</v>
      </c>
      <c r="E150" s="161" t="s">
        <v>2554</v>
      </c>
      <c r="F150" s="162" t="s">
        <v>2555</v>
      </c>
      <c r="G150" s="163" t="s">
        <v>159</v>
      </c>
      <c r="H150" s="164">
        <v>2</v>
      </c>
      <c r="I150" s="165"/>
      <c r="J150" s="166">
        <f t="shared" si="0"/>
        <v>0</v>
      </c>
      <c r="K150" s="162" t="s">
        <v>1</v>
      </c>
      <c r="L150" s="167"/>
      <c r="M150" s="168" t="s">
        <v>1</v>
      </c>
      <c r="N150" s="169" t="s">
        <v>42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222</v>
      </c>
      <c r="AT150" s="143" t="s">
        <v>270</v>
      </c>
      <c r="AU150" s="143" t="s">
        <v>99</v>
      </c>
      <c r="AY150" s="17" t="s">
        <v>154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7" t="s">
        <v>85</v>
      </c>
      <c r="BK150" s="144">
        <f t="shared" si="9"/>
        <v>0</v>
      </c>
      <c r="BL150" s="17" t="s">
        <v>161</v>
      </c>
      <c r="BM150" s="143" t="s">
        <v>347</v>
      </c>
    </row>
    <row r="151" spans="2:65" s="1" customFormat="1" ht="16.5" customHeight="1">
      <c r="B151" s="32"/>
      <c r="C151" s="160" t="s">
        <v>269</v>
      </c>
      <c r="D151" s="160" t="s">
        <v>270</v>
      </c>
      <c r="E151" s="161" t="s">
        <v>2556</v>
      </c>
      <c r="F151" s="162" t="s">
        <v>2557</v>
      </c>
      <c r="G151" s="163" t="s">
        <v>159</v>
      </c>
      <c r="H151" s="164">
        <v>2</v>
      </c>
      <c r="I151" s="165"/>
      <c r="J151" s="166">
        <f t="shared" si="0"/>
        <v>0</v>
      </c>
      <c r="K151" s="162" t="s">
        <v>1</v>
      </c>
      <c r="L151" s="167"/>
      <c r="M151" s="168" t="s">
        <v>1</v>
      </c>
      <c r="N151" s="169" t="s">
        <v>42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222</v>
      </c>
      <c r="AT151" s="143" t="s">
        <v>270</v>
      </c>
      <c r="AU151" s="143" t="s">
        <v>99</v>
      </c>
      <c r="AY151" s="17" t="s">
        <v>154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7" t="s">
        <v>85</v>
      </c>
      <c r="BK151" s="144">
        <f t="shared" si="9"/>
        <v>0</v>
      </c>
      <c r="BL151" s="17" t="s">
        <v>161</v>
      </c>
      <c r="BM151" s="143" t="s">
        <v>355</v>
      </c>
    </row>
    <row r="152" spans="2:65" s="1" customFormat="1" ht="16.5" customHeight="1">
      <c r="B152" s="32"/>
      <c r="C152" s="160" t="s">
        <v>276</v>
      </c>
      <c r="D152" s="160" t="s">
        <v>270</v>
      </c>
      <c r="E152" s="161" t="s">
        <v>2558</v>
      </c>
      <c r="F152" s="162" t="s">
        <v>2559</v>
      </c>
      <c r="G152" s="163" t="s">
        <v>159</v>
      </c>
      <c r="H152" s="164">
        <v>2</v>
      </c>
      <c r="I152" s="165"/>
      <c r="J152" s="166">
        <f t="shared" si="0"/>
        <v>0</v>
      </c>
      <c r="K152" s="162" t="s">
        <v>1</v>
      </c>
      <c r="L152" s="167"/>
      <c r="M152" s="168" t="s">
        <v>1</v>
      </c>
      <c r="N152" s="169" t="s">
        <v>42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222</v>
      </c>
      <c r="AT152" s="143" t="s">
        <v>270</v>
      </c>
      <c r="AU152" s="143" t="s">
        <v>99</v>
      </c>
      <c r="AY152" s="17" t="s">
        <v>154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7" t="s">
        <v>85</v>
      </c>
      <c r="BK152" s="144">
        <f t="shared" si="9"/>
        <v>0</v>
      </c>
      <c r="BL152" s="17" t="s">
        <v>161</v>
      </c>
      <c r="BM152" s="143" t="s">
        <v>363</v>
      </c>
    </row>
    <row r="153" spans="2:65" s="1" customFormat="1" ht="16.5" customHeight="1">
      <c r="B153" s="32"/>
      <c r="C153" s="160" t="s">
        <v>280</v>
      </c>
      <c r="D153" s="160" t="s">
        <v>270</v>
      </c>
      <c r="E153" s="161" t="s">
        <v>2560</v>
      </c>
      <c r="F153" s="162" t="s">
        <v>2561</v>
      </c>
      <c r="G153" s="163" t="s">
        <v>159</v>
      </c>
      <c r="H153" s="164">
        <v>1</v>
      </c>
      <c r="I153" s="165"/>
      <c r="J153" s="166">
        <f t="shared" si="0"/>
        <v>0</v>
      </c>
      <c r="K153" s="162" t="s">
        <v>1</v>
      </c>
      <c r="L153" s="167"/>
      <c r="M153" s="168" t="s">
        <v>1</v>
      </c>
      <c r="N153" s="169" t="s">
        <v>42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222</v>
      </c>
      <c r="AT153" s="143" t="s">
        <v>270</v>
      </c>
      <c r="AU153" s="143" t="s">
        <v>99</v>
      </c>
      <c r="AY153" s="17" t="s">
        <v>154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85</v>
      </c>
      <c r="BK153" s="144">
        <f t="shared" si="9"/>
        <v>0</v>
      </c>
      <c r="BL153" s="17" t="s">
        <v>161</v>
      </c>
      <c r="BM153" s="143" t="s">
        <v>371</v>
      </c>
    </row>
    <row r="154" spans="2:65" s="11" customFormat="1" ht="22.95" customHeight="1">
      <c r="B154" s="120"/>
      <c r="D154" s="121" t="s">
        <v>76</v>
      </c>
      <c r="E154" s="130" t="s">
        <v>2562</v>
      </c>
      <c r="F154" s="130" t="s">
        <v>2563</v>
      </c>
      <c r="I154" s="123"/>
      <c r="J154" s="131">
        <f>BK154</f>
        <v>0</v>
      </c>
      <c r="L154" s="120"/>
      <c r="M154" s="125"/>
      <c r="P154" s="126">
        <f>P155</f>
        <v>0</v>
      </c>
      <c r="R154" s="126">
        <f>R155</f>
        <v>0</v>
      </c>
      <c r="T154" s="127">
        <f>T155</f>
        <v>0</v>
      </c>
      <c r="AR154" s="121" t="s">
        <v>85</v>
      </c>
      <c r="AT154" s="128" t="s">
        <v>76</v>
      </c>
      <c r="AU154" s="128" t="s">
        <v>85</v>
      </c>
      <c r="AY154" s="121" t="s">
        <v>154</v>
      </c>
      <c r="BK154" s="129">
        <f>BK155</f>
        <v>0</v>
      </c>
    </row>
    <row r="155" spans="2:65" s="1" customFormat="1" ht="16.5" customHeight="1">
      <c r="B155" s="32"/>
      <c r="C155" s="160" t="s">
        <v>282</v>
      </c>
      <c r="D155" s="160" t="s">
        <v>270</v>
      </c>
      <c r="E155" s="161" t="s">
        <v>2564</v>
      </c>
      <c r="F155" s="162" t="s">
        <v>2565</v>
      </c>
      <c r="G155" s="163" t="s">
        <v>159</v>
      </c>
      <c r="H155" s="164">
        <v>1</v>
      </c>
      <c r="I155" s="165"/>
      <c r="J155" s="166">
        <f>ROUND(I155*H155,2)</f>
        <v>0</v>
      </c>
      <c r="K155" s="162" t="s">
        <v>1</v>
      </c>
      <c r="L155" s="167"/>
      <c r="M155" s="168" t="s">
        <v>1</v>
      </c>
      <c r="N155" s="169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222</v>
      </c>
      <c r="AT155" s="143" t="s">
        <v>270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161</v>
      </c>
      <c r="BM155" s="143" t="s">
        <v>379</v>
      </c>
    </row>
    <row r="156" spans="2:65" s="11" customFormat="1" ht="22.95" customHeight="1">
      <c r="B156" s="120"/>
      <c r="D156" s="121" t="s">
        <v>76</v>
      </c>
      <c r="E156" s="130" t="s">
        <v>2566</v>
      </c>
      <c r="F156" s="130" t="s">
        <v>2567</v>
      </c>
      <c r="I156" s="123"/>
      <c r="J156" s="131">
        <f>BK156</f>
        <v>0</v>
      </c>
      <c r="L156" s="120"/>
      <c r="M156" s="125"/>
      <c r="P156" s="126">
        <f>SUM(P157:P180)</f>
        <v>0</v>
      </c>
      <c r="R156" s="126">
        <f>SUM(R157:R180)</f>
        <v>0</v>
      </c>
      <c r="T156" s="127">
        <f>SUM(T157:T180)</f>
        <v>0</v>
      </c>
      <c r="AR156" s="121" t="s">
        <v>85</v>
      </c>
      <c r="AT156" s="128" t="s">
        <v>76</v>
      </c>
      <c r="AU156" s="128" t="s">
        <v>85</v>
      </c>
      <c r="AY156" s="121" t="s">
        <v>154</v>
      </c>
      <c r="BK156" s="129">
        <f>SUM(BK157:BK180)</f>
        <v>0</v>
      </c>
    </row>
    <row r="157" spans="2:65" s="1" customFormat="1" ht="16.5" customHeight="1">
      <c r="B157" s="32"/>
      <c r="C157" s="160" t="s">
        <v>296</v>
      </c>
      <c r="D157" s="160" t="s">
        <v>270</v>
      </c>
      <c r="E157" s="161" t="s">
        <v>2568</v>
      </c>
      <c r="F157" s="162" t="s">
        <v>2569</v>
      </c>
      <c r="G157" s="163" t="s">
        <v>159</v>
      </c>
      <c r="H157" s="164">
        <v>84</v>
      </c>
      <c r="I157" s="165"/>
      <c r="J157" s="166">
        <f t="shared" ref="J157:J180" si="10">ROUND(I157*H157,2)</f>
        <v>0</v>
      </c>
      <c r="K157" s="162" t="s">
        <v>1</v>
      </c>
      <c r="L157" s="167"/>
      <c r="M157" s="168" t="s">
        <v>1</v>
      </c>
      <c r="N157" s="169" t="s">
        <v>42</v>
      </c>
      <c r="P157" s="141">
        <f t="shared" ref="P157:P180" si="11">O157*H157</f>
        <v>0</v>
      </c>
      <c r="Q157" s="141">
        <v>0</v>
      </c>
      <c r="R157" s="141">
        <f t="shared" ref="R157:R180" si="12">Q157*H157</f>
        <v>0</v>
      </c>
      <c r="S157" s="141">
        <v>0</v>
      </c>
      <c r="T157" s="142">
        <f t="shared" ref="T157:T180" si="13">S157*H157</f>
        <v>0</v>
      </c>
      <c r="AR157" s="143" t="s">
        <v>222</v>
      </c>
      <c r="AT157" s="143" t="s">
        <v>270</v>
      </c>
      <c r="AU157" s="143" t="s">
        <v>99</v>
      </c>
      <c r="AY157" s="17" t="s">
        <v>154</v>
      </c>
      <c r="BE157" s="144">
        <f t="shared" ref="BE157:BE180" si="14">IF(N157="základní",J157,0)</f>
        <v>0</v>
      </c>
      <c r="BF157" s="144">
        <f t="shared" ref="BF157:BF180" si="15">IF(N157="snížená",J157,0)</f>
        <v>0</v>
      </c>
      <c r="BG157" s="144">
        <f t="shared" ref="BG157:BG180" si="16">IF(N157="zákl. přenesená",J157,0)</f>
        <v>0</v>
      </c>
      <c r="BH157" s="144">
        <f t="shared" ref="BH157:BH180" si="17">IF(N157="sníž. přenesená",J157,0)</f>
        <v>0</v>
      </c>
      <c r="BI157" s="144">
        <f t="shared" ref="BI157:BI180" si="18">IF(N157="nulová",J157,0)</f>
        <v>0</v>
      </c>
      <c r="BJ157" s="17" t="s">
        <v>85</v>
      </c>
      <c r="BK157" s="144">
        <f t="shared" ref="BK157:BK180" si="19">ROUND(I157*H157,2)</f>
        <v>0</v>
      </c>
      <c r="BL157" s="17" t="s">
        <v>161</v>
      </c>
      <c r="BM157" s="143" t="s">
        <v>387</v>
      </c>
    </row>
    <row r="158" spans="2:65" s="1" customFormat="1" ht="16.5" customHeight="1">
      <c r="B158" s="32"/>
      <c r="C158" s="160" t="s">
        <v>7</v>
      </c>
      <c r="D158" s="160" t="s">
        <v>270</v>
      </c>
      <c r="E158" s="161" t="s">
        <v>2570</v>
      </c>
      <c r="F158" s="162" t="s">
        <v>2571</v>
      </c>
      <c r="G158" s="163" t="s">
        <v>159</v>
      </c>
      <c r="H158" s="164">
        <v>100</v>
      </c>
      <c r="I158" s="165"/>
      <c r="J158" s="166">
        <f t="shared" si="10"/>
        <v>0</v>
      </c>
      <c r="K158" s="162" t="s">
        <v>1</v>
      </c>
      <c r="L158" s="167"/>
      <c r="M158" s="168" t="s">
        <v>1</v>
      </c>
      <c r="N158" s="169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222</v>
      </c>
      <c r="AT158" s="143" t="s">
        <v>270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85</v>
      </c>
      <c r="BK158" s="144">
        <f t="shared" si="19"/>
        <v>0</v>
      </c>
      <c r="BL158" s="17" t="s">
        <v>161</v>
      </c>
      <c r="BM158" s="143" t="s">
        <v>398</v>
      </c>
    </row>
    <row r="159" spans="2:65" s="1" customFormat="1" ht="21.75" customHeight="1">
      <c r="B159" s="32"/>
      <c r="C159" s="160" t="s">
        <v>305</v>
      </c>
      <c r="D159" s="160" t="s">
        <v>270</v>
      </c>
      <c r="E159" s="161" t="s">
        <v>2572</v>
      </c>
      <c r="F159" s="162" t="s">
        <v>2573</v>
      </c>
      <c r="G159" s="163" t="s">
        <v>159</v>
      </c>
      <c r="H159" s="164">
        <v>8</v>
      </c>
      <c r="I159" s="165"/>
      <c r="J159" s="166">
        <f t="shared" si="10"/>
        <v>0</v>
      </c>
      <c r="K159" s="162" t="s">
        <v>1</v>
      </c>
      <c r="L159" s="167"/>
      <c r="M159" s="168" t="s">
        <v>1</v>
      </c>
      <c r="N159" s="169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222</v>
      </c>
      <c r="AT159" s="143" t="s">
        <v>270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85</v>
      </c>
      <c r="BK159" s="144">
        <f t="shared" si="19"/>
        <v>0</v>
      </c>
      <c r="BL159" s="17" t="s">
        <v>161</v>
      </c>
      <c r="BM159" s="143" t="s">
        <v>407</v>
      </c>
    </row>
    <row r="160" spans="2:65" s="1" customFormat="1" ht="16.5" customHeight="1">
      <c r="B160" s="32"/>
      <c r="C160" s="160" t="s">
        <v>309</v>
      </c>
      <c r="D160" s="160" t="s">
        <v>270</v>
      </c>
      <c r="E160" s="161" t="s">
        <v>2574</v>
      </c>
      <c r="F160" s="162" t="s">
        <v>2575</v>
      </c>
      <c r="G160" s="163" t="s">
        <v>159</v>
      </c>
      <c r="H160" s="164">
        <v>4</v>
      </c>
      <c r="I160" s="165"/>
      <c r="J160" s="166">
        <f t="shared" si="10"/>
        <v>0</v>
      </c>
      <c r="K160" s="162" t="s">
        <v>1</v>
      </c>
      <c r="L160" s="167"/>
      <c r="M160" s="168" t="s">
        <v>1</v>
      </c>
      <c r="N160" s="169" t="s">
        <v>42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222</v>
      </c>
      <c r="AT160" s="143" t="s">
        <v>270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85</v>
      </c>
      <c r="BK160" s="144">
        <f t="shared" si="19"/>
        <v>0</v>
      </c>
      <c r="BL160" s="17" t="s">
        <v>161</v>
      </c>
      <c r="BM160" s="143" t="s">
        <v>415</v>
      </c>
    </row>
    <row r="161" spans="2:65" s="1" customFormat="1" ht="21.75" customHeight="1">
      <c r="B161" s="32"/>
      <c r="C161" s="160" t="s">
        <v>317</v>
      </c>
      <c r="D161" s="160" t="s">
        <v>270</v>
      </c>
      <c r="E161" s="161" t="s">
        <v>2576</v>
      </c>
      <c r="F161" s="162" t="s">
        <v>2577</v>
      </c>
      <c r="G161" s="163" t="s">
        <v>159</v>
      </c>
      <c r="H161" s="164">
        <v>4</v>
      </c>
      <c r="I161" s="165"/>
      <c r="J161" s="166">
        <f t="shared" si="10"/>
        <v>0</v>
      </c>
      <c r="K161" s="162" t="s">
        <v>1</v>
      </c>
      <c r="L161" s="167"/>
      <c r="M161" s="168" t="s">
        <v>1</v>
      </c>
      <c r="N161" s="169" t="s">
        <v>42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222</v>
      </c>
      <c r="AT161" s="143" t="s">
        <v>270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85</v>
      </c>
      <c r="BK161" s="144">
        <f t="shared" si="19"/>
        <v>0</v>
      </c>
      <c r="BL161" s="17" t="s">
        <v>161</v>
      </c>
      <c r="BM161" s="143" t="s">
        <v>423</v>
      </c>
    </row>
    <row r="162" spans="2:65" s="1" customFormat="1" ht="16.5" customHeight="1">
      <c r="B162" s="32"/>
      <c r="C162" s="160" t="s">
        <v>321</v>
      </c>
      <c r="D162" s="160" t="s">
        <v>270</v>
      </c>
      <c r="E162" s="161" t="s">
        <v>2578</v>
      </c>
      <c r="F162" s="162" t="s">
        <v>2579</v>
      </c>
      <c r="G162" s="163" t="s">
        <v>159</v>
      </c>
      <c r="H162" s="164">
        <v>52</v>
      </c>
      <c r="I162" s="165"/>
      <c r="J162" s="166">
        <f t="shared" si="10"/>
        <v>0</v>
      </c>
      <c r="K162" s="162" t="s">
        <v>1</v>
      </c>
      <c r="L162" s="167"/>
      <c r="M162" s="168" t="s">
        <v>1</v>
      </c>
      <c r="N162" s="169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222</v>
      </c>
      <c r="AT162" s="143" t="s">
        <v>270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85</v>
      </c>
      <c r="BK162" s="144">
        <f t="shared" si="19"/>
        <v>0</v>
      </c>
      <c r="BL162" s="17" t="s">
        <v>161</v>
      </c>
      <c r="BM162" s="143" t="s">
        <v>438</v>
      </c>
    </row>
    <row r="163" spans="2:65" s="1" customFormat="1" ht="16.5" customHeight="1">
      <c r="B163" s="32"/>
      <c r="C163" s="160" t="s">
        <v>325</v>
      </c>
      <c r="D163" s="160" t="s">
        <v>270</v>
      </c>
      <c r="E163" s="161" t="s">
        <v>2580</v>
      </c>
      <c r="F163" s="162" t="s">
        <v>2581</v>
      </c>
      <c r="G163" s="163" t="s">
        <v>159</v>
      </c>
      <c r="H163" s="164">
        <v>31</v>
      </c>
      <c r="I163" s="165"/>
      <c r="J163" s="166">
        <f t="shared" si="10"/>
        <v>0</v>
      </c>
      <c r="K163" s="162" t="s">
        <v>1</v>
      </c>
      <c r="L163" s="167"/>
      <c r="M163" s="168" t="s">
        <v>1</v>
      </c>
      <c r="N163" s="169" t="s">
        <v>42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222</v>
      </c>
      <c r="AT163" s="143" t="s">
        <v>270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85</v>
      </c>
      <c r="BK163" s="144">
        <f t="shared" si="19"/>
        <v>0</v>
      </c>
      <c r="BL163" s="17" t="s">
        <v>161</v>
      </c>
      <c r="BM163" s="143" t="s">
        <v>446</v>
      </c>
    </row>
    <row r="164" spans="2:65" s="1" customFormat="1" ht="16.5" customHeight="1">
      <c r="B164" s="32"/>
      <c r="C164" s="160" t="s">
        <v>329</v>
      </c>
      <c r="D164" s="160" t="s">
        <v>270</v>
      </c>
      <c r="E164" s="161" t="s">
        <v>2582</v>
      </c>
      <c r="F164" s="162" t="s">
        <v>2583</v>
      </c>
      <c r="G164" s="163" t="s">
        <v>159</v>
      </c>
      <c r="H164" s="164">
        <v>29</v>
      </c>
      <c r="I164" s="165"/>
      <c r="J164" s="166">
        <f t="shared" si="10"/>
        <v>0</v>
      </c>
      <c r="K164" s="162" t="s">
        <v>1</v>
      </c>
      <c r="L164" s="167"/>
      <c r="M164" s="168" t="s">
        <v>1</v>
      </c>
      <c r="N164" s="169" t="s">
        <v>42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222</v>
      </c>
      <c r="AT164" s="143" t="s">
        <v>270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85</v>
      </c>
      <c r="BK164" s="144">
        <f t="shared" si="19"/>
        <v>0</v>
      </c>
      <c r="BL164" s="17" t="s">
        <v>161</v>
      </c>
      <c r="BM164" s="143" t="s">
        <v>454</v>
      </c>
    </row>
    <row r="165" spans="2:65" s="1" customFormat="1" ht="16.5" customHeight="1">
      <c r="B165" s="32"/>
      <c r="C165" s="160" t="s">
        <v>334</v>
      </c>
      <c r="D165" s="160" t="s">
        <v>270</v>
      </c>
      <c r="E165" s="161" t="s">
        <v>2584</v>
      </c>
      <c r="F165" s="162" t="s">
        <v>2585</v>
      </c>
      <c r="G165" s="163" t="s">
        <v>159</v>
      </c>
      <c r="H165" s="164">
        <v>7</v>
      </c>
      <c r="I165" s="165"/>
      <c r="J165" s="166">
        <f t="shared" si="10"/>
        <v>0</v>
      </c>
      <c r="K165" s="162" t="s">
        <v>1</v>
      </c>
      <c r="L165" s="167"/>
      <c r="M165" s="168" t="s">
        <v>1</v>
      </c>
      <c r="N165" s="169" t="s">
        <v>42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222</v>
      </c>
      <c r="AT165" s="143" t="s">
        <v>270</v>
      </c>
      <c r="AU165" s="143" t="s">
        <v>99</v>
      </c>
      <c r="AY165" s="17" t="s">
        <v>154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85</v>
      </c>
      <c r="BK165" s="144">
        <f t="shared" si="19"/>
        <v>0</v>
      </c>
      <c r="BL165" s="17" t="s">
        <v>161</v>
      </c>
      <c r="BM165" s="143" t="s">
        <v>462</v>
      </c>
    </row>
    <row r="166" spans="2:65" s="1" customFormat="1" ht="16.5" customHeight="1">
      <c r="B166" s="32"/>
      <c r="C166" s="160" t="s">
        <v>341</v>
      </c>
      <c r="D166" s="160" t="s">
        <v>270</v>
      </c>
      <c r="E166" s="161" t="s">
        <v>2586</v>
      </c>
      <c r="F166" s="162" t="s">
        <v>2587</v>
      </c>
      <c r="G166" s="163" t="s">
        <v>159</v>
      </c>
      <c r="H166" s="164">
        <v>21</v>
      </c>
      <c r="I166" s="165"/>
      <c r="J166" s="166">
        <f t="shared" si="10"/>
        <v>0</v>
      </c>
      <c r="K166" s="162" t="s">
        <v>1</v>
      </c>
      <c r="L166" s="167"/>
      <c r="M166" s="168" t="s">
        <v>1</v>
      </c>
      <c r="N166" s="169" t="s">
        <v>42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222</v>
      </c>
      <c r="AT166" s="143" t="s">
        <v>270</v>
      </c>
      <c r="AU166" s="143" t="s">
        <v>99</v>
      </c>
      <c r="AY166" s="17" t="s">
        <v>154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85</v>
      </c>
      <c r="BK166" s="144">
        <f t="shared" si="19"/>
        <v>0</v>
      </c>
      <c r="BL166" s="17" t="s">
        <v>161</v>
      </c>
      <c r="BM166" s="143" t="s">
        <v>1804</v>
      </c>
    </row>
    <row r="167" spans="2:65" s="1" customFormat="1" ht="16.5" customHeight="1">
      <c r="B167" s="32"/>
      <c r="C167" s="160" t="s">
        <v>347</v>
      </c>
      <c r="D167" s="160" t="s">
        <v>270</v>
      </c>
      <c r="E167" s="161" t="s">
        <v>2588</v>
      </c>
      <c r="F167" s="162" t="s">
        <v>2589</v>
      </c>
      <c r="G167" s="163" t="s">
        <v>159</v>
      </c>
      <c r="H167" s="164">
        <v>4</v>
      </c>
      <c r="I167" s="165"/>
      <c r="J167" s="166">
        <f t="shared" si="10"/>
        <v>0</v>
      </c>
      <c r="K167" s="162" t="s">
        <v>1</v>
      </c>
      <c r="L167" s="167"/>
      <c r="M167" s="168" t="s">
        <v>1</v>
      </c>
      <c r="N167" s="169" t="s">
        <v>42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222</v>
      </c>
      <c r="AT167" s="143" t="s">
        <v>270</v>
      </c>
      <c r="AU167" s="143" t="s">
        <v>99</v>
      </c>
      <c r="AY167" s="17" t="s">
        <v>154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7" t="s">
        <v>85</v>
      </c>
      <c r="BK167" s="144">
        <f t="shared" si="19"/>
        <v>0</v>
      </c>
      <c r="BL167" s="17" t="s">
        <v>161</v>
      </c>
      <c r="BM167" s="143" t="s">
        <v>496</v>
      </c>
    </row>
    <row r="168" spans="2:65" s="1" customFormat="1" ht="16.5" customHeight="1">
      <c r="B168" s="32"/>
      <c r="C168" s="160" t="s">
        <v>351</v>
      </c>
      <c r="D168" s="160" t="s">
        <v>270</v>
      </c>
      <c r="E168" s="161" t="s">
        <v>2590</v>
      </c>
      <c r="F168" s="162" t="s">
        <v>2591</v>
      </c>
      <c r="G168" s="163" t="s">
        <v>159</v>
      </c>
      <c r="H168" s="164">
        <v>8</v>
      </c>
      <c r="I168" s="165"/>
      <c r="J168" s="166">
        <f t="shared" si="10"/>
        <v>0</v>
      </c>
      <c r="K168" s="162" t="s">
        <v>1</v>
      </c>
      <c r="L168" s="167"/>
      <c r="M168" s="168" t="s">
        <v>1</v>
      </c>
      <c r="N168" s="169" t="s">
        <v>42</v>
      </c>
      <c r="P168" s="141">
        <f t="shared" si="11"/>
        <v>0</v>
      </c>
      <c r="Q168" s="141">
        <v>0</v>
      </c>
      <c r="R168" s="141">
        <f t="shared" si="12"/>
        <v>0</v>
      </c>
      <c r="S168" s="141">
        <v>0</v>
      </c>
      <c r="T168" s="142">
        <f t="shared" si="13"/>
        <v>0</v>
      </c>
      <c r="AR168" s="143" t="s">
        <v>222</v>
      </c>
      <c r="AT168" s="143" t="s">
        <v>270</v>
      </c>
      <c r="AU168" s="143" t="s">
        <v>99</v>
      </c>
      <c r="AY168" s="17" t="s">
        <v>154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7" t="s">
        <v>85</v>
      </c>
      <c r="BK168" s="144">
        <f t="shared" si="19"/>
        <v>0</v>
      </c>
      <c r="BL168" s="17" t="s">
        <v>161</v>
      </c>
      <c r="BM168" s="143" t="s">
        <v>504</v>
      </c>
    </row>
    <row r="169" spans="2:65" s="1" customFormat="1" ht="21.75" customHeight="1">
      <c r="B169" s="32"/>
      <c r="C169" s="160" t="s">
        <v>355</v>
      </c>
      <c r="D169" s="160" t="s">
        <v>270</v>
      </c>
      <c r="E169" s="161" t="s">
        <v>2592</v>
      </c>
      <c r="F169" s="162" t="s">
        <v>2593</v>
      </c>
      <c r="G169" s="163" t="s">
        <v>159</v>
      </c>
      <c r="H169" s="164">
        <v>23</v>
      </c>
      <c r="I169" s="165"/>
      <c r="J169" s="166">
        <f t="shared" si="10"/>
        <v>0</v>
      </c>
      <c r="K169" s="162" t="s">
        <v>1</v>
      </c>
      <c r="L169" s="167"/>
      <c r="M169" s="168" t="s">
        <v>1</v>
      </c>
      <c r="N169" s="169" t="s">
        <v>42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222</v>
      </c>
      <c r="AT169" s="143" t="s">
        <v>270</v>
      </c>
      <c r="AU169" s="143" t="s">
        <v>99</v>
      </c>
      <c r="AY169" s="17" t="s">
        <v>154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7" t="s">
        <v>85</v>
      </c>
      <c r="BK169" s="144">
        <f t="shared" si="19"/>
        <v>0</v>
      </c>
      <c r="BL169" s="17" t="s">
        <v>161</v>
      </c>
      <c r="BM169" s="143" t="s">
        <v>513</v>
      </c>
    </row>
    <row r="170" spans="2:65" s="1" customFormat="1" ht="16.5" customHeight="1">
      <c r="B170" s="32"/>
      <c r="C170" s="160" t="s">
        <v>359</v>
      </c>
      <c r="D170" s="160" t="s">
        <v>270</v>
      </c>
      <c r="E170" s="161" t="s">
        <v>2594</v>
      </c>
      <c r="F170" s="162" t="s">
        <v>2595</v>
      </c>
      <c r="G170" s="163" t="s">
        <v>159</v>
      </c>
      <c r="H170" s="164">
        <v>2</v>
      </c>
      <c r="I170" s="165"/>
      <c r="J170" s="166">
        <f t="shared" si="10"/>
        <v>0</v>
      </c>
      <c r="K170" s="162" t="s">
        <v>1</v>
      </c>
      <c r="L170" s="167"/>
      <c r="M170" s="168" t="s">
        <v>1</v>
      </c>
      <c r="N170" s="169" t="s">
        <v>42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222</v>
      </c>
      <c r="AT170" s="143" t="s">
        <v>270</v>
      </c>
      <c r="AU170" s="143" t="s">
        <v>99</v>
      </c>
      <c r="AY170" s="17" t="s">
        <v>154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7" t="s">
        <v>85</v>
      </c>
      <c r="BK170" s="144">
        <f t="shared" si="19"/>
        <v>0</v>
      </c>
      <c r="BL170" s="17" t="s">
        <v>161</v>
      </c>
      <c r="BM170" s="143" t="s">
        <v>521</v>
      </c>
    </row>
    <row r="171" spans="2:65" s="1" customFormat="1" ht="24.15" customHeight="1">
      <c r="B171" s="32"/>
      <c r="C171" s="160" t="s">
        <v>363</v>
      </c>
      <c r="D171" s="160" t="s">
        <v>270</v>
      </c>
      <c r="E171" s="161" t="s">
        <v>2596</v>
      </c>
      <c r="F171" s="162" t="s">
        <v>2597</v>
      </c>
      <c r="G171" s="163" t="s">
        <v>159</v>
      </c>
      <c r="H171" s="164">
        <v>2</v>
      </c>
      <c r="I171" s="165"/>
      <c r="J171" s="166">
        <f t="shared" si="10"/>
        <v>0</v>
      </c>
      <c r="K171" s="162" t="s">
        <v>1</v>
      </c>
      <c r="L171" s="167"/>
      <c r="M171" s="168" t="s">
        <v>1</v>
      </c>
      <c r="N171" s="169" t="s">
        <v>42</v>
      </c>
      <c r="P171" s="141">
        <f t="shared" si="11"/>
        <v>0</v>
      </c>
      <c r="Q171" s="141">
        <v>0</v>
      </c>
      <c r="R171" s="141">
        <f t="shared" si="12"/>
        <v>0</v>
      </c>
      <c r="S171" s="141">
        <v>0</v>
      </c>
      <c r="T171" s="142">
        <f t="shared" si="13"/>
        <v>0</v>
      </c>
      <c r="AR171" s="143" t="s">
        <v>222</v>
      </c>
      <c r="AT171" s="143" t="s">
        <v>270</v>
      </c>
      <c r="AU171" s="143" t="s">
        <v>99</v>
      </c>
      <c r="AY171" s="17" t="s">
        <v>154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7" t="s">
        <v>85</v>
      </c>
      <c r="BK171" s="144">
        <f t="shared" si="19"/>
        <v>0</v>
      </c>
      <c r="BL171" s="17" t="s">
        <v>161</v>
      </c>
      <c r="BM171" s="143" t="s">
        <v>529</v>
      </c>
    </row>
    <row r="172" spans="2:65" s="1" customFormat="1" ht="16.5" customHeight="1">
      <c r="B172" s="32"/>
      <c r="C172" s="160" t="s">
        <v>367</v>
      </c>
      <c r="D172" s="160" t="s">
        <v>270</v>
      </c>
      <c r="E172" s="161" t="s">
        <v>2598</v>
      </c>
      <c r="F172" s="162" t="s">
        <v>2599</v>
      </c>
      <c r="G172" s="163" t="s">
        <v>159</v>
      </c>
      <c r="H172" s="164">
        <v>2</v>
      </c>
      <c r="I172" s="165"/>
      <c r="J172" s="166">
        <f t="shared" si="10"/>
        <v>0</v>
      </c>
      <c r="K172" s="162" t="s">
        <v>1</v>
      </c>
      <c r="L172" s="167"/>
      <c r="M172" s="168" t="s">
        <v>1</v>
      </c>
      <c r="N172" s="169" t="s">
        <v>42</v>
      </c>
      <c r="P172" s="141">
        <f t="shared" si="11"/>
        <v>0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AR172" s="143" t="s">
        <v>222</v>
      </c>
      <c r="AT172" s="143" t="s">
        <v>270</v>
      </c>
      <c r="AU172" s="143" t="s">
        <v>99</v>
      </c>
      <c r="AY172" s="17" t="s">
        <v>154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7" t="s">
        <v>85</v>
      </c>
      <c r="BK172" s="144">
        <f t="shared" si="19"/>
        <v>0</v>
      </c>
      <c r="BL172" s="17" t="s">
        <v>161</v>
      </c>
      <c r="BM172" s="143" t="s">
        <v>537</v>
      </c>
    </row>
    <row r="173" spans="2:65" s="1" customFormat="1" ht="21.75" customHeight="1">
      <c r="B173" s="32"/>
      <c r="C173" s="160" t="s">
        <v>371</v>
      </c>
      <c r="D173" s="160" t="s">
        <v>270</v>
      </c>
      <c r="E173" s="161" t="s">
        <v>2600</v>
      </c>
      <c r="F173" s="162" t="s">
        <v>2601</v>
      </c>
      <c r="G173" s="163" t="s">
        <v>159</v>
      </c>
      <c r="H173" s="164">
        <v>8</v>
      </c>
      <c r="I173" s="165"/>
      <c r="J173" s="166">
        <f t="shared" si="10"/>
        <v>0</v>
      </c>
      <c r="K173" s="162" t="s">
        <v>1</v>
      </c>
      <c r="L173" s="167"/>
      <c r="M173" s="168" t="s">
        <v>1</v>
      </c>
      <c r="N173" s="169" t="s">
        <v>42</v>
      </c>
      <c r="P173" s="141">
        <f t="shared" si="11"/>
        <v>0</v>
      </c>
      <c r="Q173" s="141">
        <v>0</v>
      </c>
      <c r="R173" s="141">
        <f t="shared" si="12"/>
        <v>0</v>
      </c>
      <c r="S173" s="141">
        <v>0</v>
      </c>
      <c r="T173" s="142">
        <f t="shared" si="13"/>
        <v>0</v>
      </c>
      <c r="AR173" s="143" t="s">
        <v>222</v>
      </c>
      <c r="AT173" s="143" t="s">
        <v>270</v>
      </c>
      <c r="AU173" s="143" t="s">
        <v>99</v>
      </c>
      <c r="AY173" s="17" t="s">
        <v>154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7" t="s">
        <v>85</v>
      </c>
      <c r="BK173" s="144">
        <f t="shared" si="19"/>
        <v>0</v>
      </c>
      <c r="BL173" s="17" t="s">
        <v>161</v>
      </c>
      <c r="BM173" s="143" t="s">
        <v>545</v>
      </c>
    </row>
    <row r="174" spans="2:65" s="1" customFormat="1" ht="16.5" customHeight="1">
      <c r="B174" s="32"/>
      <c r="C174" s="160" t="s">
        <v>375</v>
      </c>
      <c r="D174" s="160" t="s">
        <v>270</v>
      </c>
      <c r="E174" s="161" t="s">
        <v>2602</v>
      </c>
      <c r="F174" s="162" t="s">
        <v>2603</v>
      </c>
      <c r="G174" s="163" t="s">
        <v>159</v>
      </c>
      <c r="H174" s="164">
        <v>14</v>
      </c>
      <c r="I174" s="165"/>
      <c r="J174" s="166">
        <f t="shared" si="10"/>
        <v>0</v>
      </c>
      <c r="K174" s="162" t="s">
        <v>1</v>
      </c>
      <c r="L174" s="167"/>
      <c r="M174" s="168" t="s">
        <v>1</v>
      </c>
      <c r="N174" s="169" t="s">
        <v>42</v>
      </c>
      <c r="P174" s="141">
        <f t="shared" si="11"/>
        <v>0</v>
      </c>
      <c r="Q174" s="141">
        <v>0</v>
      </c>
      <c r="R174" s="141">
        <f t="shared" si="12"/>
        <v>0</v>
      </c>
      <c r="S174" s="141">
        <v>0</v>
      </c>
      <c r="T174" s="142">
        <f t="shared" si="13"/>
        <v>0</v>
      </c>
      <c r="AR174" s="143" t="s">
        <v>222</v>
      </c>
      <c r="AT174" s="143" t="s">
        <v>270</v>
      </c>
      <c r="AU174" s="143" t="s">
        <v>99</v>
      </c>
      <c r="AY174" s="17" t="s">
        <v>154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7" t="s">
        <v>85</v>
      </c>
      <c r="BK174" s="144">
        <f t="shared" si="19"/>
        <v>0</v>
      </c>
      <c r="BL174" s="17" t="s">
        <v>161</v>
      </c>
      <c r="BM174" s="143" t="s">
        <v>555</v>
      </c>
    </row>
    <row r="175" spans="2:65" s="1" customFormat="1" ht="16.5" customHeight="1">
      <c r="B175" s="32"/>
      <c r="C175" s="160" t="s">
        <v>379</v>
      </c>
      <c r="D175" s="160" t="s">
        <v>270</v>
      </c>
      <c r="E175" s="161" t="s">
        <v>2604</v>
      </c>
      <c r="F175" s="162" t="s">
        <v>2605</v>
      </c>
      <c r="G175" s="163" t="s">
        <v>159</v>
      </c>
      <c r="H175" s="164">
        <v>5</v>
      </c>
      <c r="I175" s="165"/>
      <c r="J175" s="166">
        <f t="shared" si="10"/>
        <v>0</v>
      </c>
      <c r="K175" s="162" t="s">
        <v>1</v>
      </c>
      <c r="L175" s="167"/>
      <c r="M175" s="168" t="s">
        <v>1</v>
      </c>
      <c r="N175" s="169" t="s">
        <v>42</v>
      </c>
      <c r="P175" s="141">
        <f t="shared" si="11"/>
        <v>0</v>
      </c>
      <c r="Q175" s="141">
        <v>0</v>
      </c>
      <c r="R175" s="141">
        <f t="shared" si="12"/>
        <v>0</v>
      </c>
      <c r="S175" s="141">
        <v>0</v>
      </c>
      <c r="T175" s="142">
        <f t="shared" si="13"/>
        <v>0</v>
      </c>
      <c r="AR175" s="143" t="s">
        <v>222</v>
      </c>
      <c r="AT175" s="143" t="s">
        <v>270</v>
      </c>
      <c r="AU175" s="143" t="s">
        <v>99</v>
      </c>
      <c r="AY175" s="17" t="s">
        <v>154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85</v>
      </c>
      <c r="BK175" s="144">
        <f t="shared" si="19"/>
        <v>0</v>
      </c>
      <c r="BL175" s="17" t="s">
        <v>161</v>
      </c>
      <c r="BM175" s="143" t="s">
        <v>564</v>
      </c>
    </row>
    <row r="176" spans="2:65" s="1" customFormat="1" ht="16.5" customHeight="1">
      <c r="B176" s="32"/>
      <c r="C176" s="160" t="s">
        <v>383</v>
      </c>
      <c r="D176" s="160" t="s">
        <v>270</v>
      </c>
      <c r="E176" s="161" t="s">
        <v>2606</v>
      </c>
      <c r="F176" s="162" t="s">
        <v>2607</v>
      </c>
      <c r="G176" s="163" t="s">
        <v>159</v>
      </c>
      <c r="H176" s="164">
        <v>11</v>
      </c>
      <c r="I176" s="165"/>
      <c r="J176" s="166">
        <f t="shared" si="10"/>
        <v>0</v>
      </c>
      <c r="K176" s="162" t="s">
        <v>1</v>
      </c>
      <c r="L176" s="167"/>
      <c r="M176" s="168" t="s">
        <v>1</v>
      </c>
      <c r="N176" s="169" t="s">
        <v>42</v>
      </c>
      <c r="P176" s="141">
        <f t="shared" si="11"/>
        <v>0</v>
      </c>
      <c r="Q176" s="141">
        <v>0</v>
      </c>
      <c r="R176" s="141">
        <f t="shared" si="12"/>
        <v>0</v>
      </c>
      <c r="S176" s="141">
        <v>0</v>
      </c>
      <c r="T176" s="142">
        <f t="shared" si="13"/>
        <v>0</v>
      </c>
      <c r="AR176" s="143" t="s">
        <v>222</v>
      </c>
      <c r="AT176" s="143" t="s">
        <v>270</v>
      </c>
      <c r="AU176" s="143" t="s">
        <v>99</v>
      </c>
      <c r="AY176" s="17" t="s">
        <v>154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85</v>
      </c>
      <c r="BK176" s="144">
        <f t="shared" si="19"/>
        <v>0</v>
      </c>
      <c r="BL176" s="17" t="s">
        <v>161</v>
      </c>
      <c r="BM176" s="143" t="s">
        <v>598</v>
      </c>
    </row>
    <row r="177" spans="2:65" s="1" customFormat="1" ht="16.5" customHeight="1">
      <c r="B177" s="32"/>
      <c r="C177" s="160" t="s">
        <v>387</v>
      </c>
      <c r="D177" s="160" t="s">
        <v>270</v>
      </c>
      <c r="E177" s="161" t="s">
        <v>2608</v>
      </c>
      <c r="F177" s="162" t="s">
        <v>2609</v>
      </c>
      <c r="G177" s="163" t="s">
        <v>159</v>
      </c>
      <c r="H177" s="164">
        <v>3</v>
      </c>
      <c r="I177" s="165"/>
      <c r="J177" s="166">
        <f t="shared" si="10"/>
        <v>0</v>
      </c>
      <c r="K177" s="162" t="s">
        <v>1</v>
      </c>
      <c r="L177" s="167"/>
      <c r="M177" s="168" t="s">
        <v>1</v>
      </c>
      <c r="N177" s="169" t="s">
        <v>42</v>
      </c>
      <c r="P177" s="141">
        <f t="shared" si="11"/>
        <v>0</v>
      </c>
      <c r="Q177" s="141">
        <v>0</v>
      </c>
      <c r="R177" s="141">
        <f t="shared" si="12"/>
        <v>0</v>
      </c>
      <c r="S177" s="141">
        <v>0</v>
      </c>
      <c r="T177" s="142">
        <f t="shared" si="13"/>
        <v>0</v>
      </c>
      <c r="AR177" s="143" t="s">
        <v>222</v>
      </c>
      <c r="AT177" s="143" t="s">
        <v>270</v>
      </c>
      <c r="AU177" s="143" t="s">
        <v>99</v>
      </c>
      <c r="AY177" s="17" t="s">
        <v>154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85</v>
      </c>
      <c r="BK177" s="144">
        <f t="shared" si="19"/>
        <v>0</v>
      </c>
      <c r="BL177" s="17" t="s">
        <v>161</v>
      </c>
      <c r="BM177" s="143" t="s">
        <v>607</v>
      </c>
    </row>
    <row r="178" spans="2:65" s="1" customFormat="1" ht="16.5" customHeight="1">
      <c r="B178" s="32"/>
      <c r="C178" s="160" t="s">
        <v>392</v>
      </c>
      <c r="D178" s="160" t="s">
        <v>270</v>
      </c>
      <c r="E178" s="161" t="s">
        <v>2610</v>
      </c>
      <c r="F178" s="162" t="s">
        <v>2611</v>
      </c>
      <c r="G178" s="163" t="s">
        <v>159</v>
      </c>
      <c r="H178" s="164">
        <v>17</v>
      </c>
      <c r="I178" s="165"/>
      <c r="J178" s="166">
        <f t="shared" si="10"/>
        <v>0</v>
      </c>
      <c r="K178" s="162" t="s">
        <v>1</v>
      </c>
      <c r="L178" s="167"/>
      <c r="M178" s="168" t="s">
        <v>1</v>
      </c>
      <c r="N178" s="169" t="s">
        <v>42</v>
      </c>
      <c r="P178" s="141">
        <f t="shared" si="11"/>
        <v>0</v>
      </c>
      <c r="Q178" s="141">
        <v>0</v>
      </c>
      <c r="R178" s="141">
        <f t="shared" si="12"/>
        <v>0</v>
      </c>
      <c r="S178" s="141">
        <v>0</v>
      </c>
      <c r="T178" s="142">
        <f t="shared" si="13"/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85</v>
      </c>
      <c r="BK178" s="144">
        <f t="shared" si="19"/>
        <v>0</v>
      </c>
      <c r="BL178" s="17" t="s">
        <v>161</v>
      </c>
      <c r="BM178" s="143" t="s">
        <v>615</v>
      </c>
    </row>
    <row r="179" spans="2:65" s="1" customFormat="1" ht="16.5" customHeight="1">
      <c r="B179" s="32"/>
      <c r="C179" s="160" t="s">
        <v>398</v>
      </c>
      <c r="D179" s="160" t="s">
        <v>270</v>
      </c>
      <c r="E179" s="161" t="s">
        <v>2612</v>
      </c>
      <c r="F179" s="162" t="s">
        <v>2613</v>
      </c>
      <c r="G179" s="163" t="s">
        <v>159</v>
      </c>
      <c r="H179" s="164">
        <v>8</v>
      </c>
      <c r="I179" s="165"/>
      <c r="J179" s="166">
        <f t="shared" si="10"/>
        <v>0</v>
      </c>
      <c r="K179" s="162" t="s">
        <v>1</v>
      </c>
      <c r="L179" s="167"/>
      <c r="M179" s="168" t="s">
        <v>1</v>
      </c>
      <c r="N179" s="169" t="s">
        <v>42</v>
      </c>
      <c r="P179" s="141">
        <f t="shared" si="11"/>
        <v>0</v>
      </c>
      <c r="Q179" s="141">
        <v>0</v>
      </c>
      <c r="R179" s="141">
        <f t="shared" si="12"/>
        <v>0</v>
      </c>
      <c r="S179" s="141">
        <v>0</v>
      </c>
      <c r="T179" s="142">
        <f t="shared" si="13"/>
        <v>0</v>
      </c>
      <c r="AR179" s="143" t="s">
        <v>222</v>
      </c>
      <c r="AT179" s="143" t="s">
        <v>270</v>
      </c>
      <c r="AU179" s="143" t="s">
        <v>99</v>
      </c>
      <c r="AY179" s="17" t="s">
        <v>154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85</v>
      </c>
      <c r="BK179" s="144">
        <f t="shared" si="19"/>
        <v>0</v>
      </c>
      <c r="BL179" s="17" t="s">
        <v>161</v>
      </c>
      <c r="BM179" s="143" t="s">
        <v>1850</v>
      </c>
    </row>
    <row r="180" spans="2:65" s="1" customFormat="1" ht="16.5" customHeight="1">
      <c r="B180" s="32"/>
      <c r="C180" s="160" t="s">
        <v>403</v>
      </c>
      <c r="D180" s="160" t="s">
        <v>270</v>
      </c>
      <c r="E180" s="161" t="s">
        <v>2614</v>
      </c>
      <c r="F180" s="162" t="s">
        <v>2615</v>
      </c>
      <c r="G180" s="163" t="s">
        <v>159</v>
      </c>
      <c r="H180" s="164">
        <v>14</v>
      </c>
      <c r="I180" s="165"/>
      <c r="J180" s="166">
        <f t="shared" si="10"/>
        <v>0</v>
      </c>
      <c r="K180" s="162" t="s">
        <v>1</v>
      </c>
      <c r="L180" s="167"/>
      <c r="M180" s="168" t="s">
        <v>1</v>
      </c>
      <c r="N180" s="169" t="s">
        <v>42</v>
      </c>
      <c r="P180" s="141">
        <f t="shared" si="11"/>
        <v>0</v>
      </c>
      <c r="Q180" s="141">
        <v>0</v>
      </c>
      <c r="R180" s="141">
        <f t="shared" si="12"/>
        <v>0</v>
      </c>
      <c r="S180" s="141">
        <v>0</v>
      </c>
      <c r="T180" s="142">
        <f t="shared" si="13"/>
        <v>0</v>
      </c>
      <c r="AR180" s="143" t="s">
        <v>222</v>
      </c>
      <c r="AT180" s="143" t="s">
        <v>270</v>
      </c>
      <c r="AU180" s="143" t="s">
        <v>99</v>
      </c>
      <c r="AY180" s="17" t="s">
        <v>154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85</v>
      </c>
      <c r="BK180" s="144">
        <f t="shared" si="19"/>
        <v>0</v>
      </c>
      <c r="BL180" s="17" t="s">
        <v>161</v>
      </c>
      <c r="BM180" s="143" t="s">
        <v>641</v>
      </c>
    </row>
    <row r="181" spans="2:65" s="11" customFormat="1" ht="22.95" customHeight="1">
      <c r="B181" s="120"/>
      <c r="D181" s="121" t="s">
        <v>76</v>
      </c>
      <c r="E181" s="130" t="s">
        <v>2616</v>
      </c>
      <c r="F181" s="130" t="s">
        <v>2617</v>
      </c>
      <c r="I181" s="123"/>
      <c r="J181" s="131">
        <f>BK181</f>
        <v>0</v>
      </c>
      <c r="L181" s="120"/>
      <c r="M181" s="125"/>
      <c r="P181" s="126">
        <f>SUM(P182:P194)</f>
        <v>0</v>
      </c>
      <c r="R181" s="126">
        <f>SUM(R182:R194)</f>
        <v>0</v>
      </c>
      <c r="T181" s="127">
        <f>SUM(T182:T194)</f>
        <v>0</v>
      </c>
      <c r="AR181" s="121" t="s">
        <v>85</v>
      </c>
      <c r="AT181" s="128" t="s">
        <v>76</v>
      </c>
      <c r="AU181" s="128" t="s">
        <v>85</v>
      </c>
      <c r="AY181" s="121" t="s">
        <v>154</v>
      </c>
      <c r="BK181" s="129">
        <f>SUM(BK182:BK194)</f>
        <v>0</v>
      </c>
    </row>
    <row r="182" spans="2:65" s="1" customFormat="1" ht="16.5" customHeight="1">
      <c r="B182" s="32"/>
      <c r="C182" s="160" t="s">
        <v>407</v>
      </c>
      <c r="D182" s="160" t="s">
        <v>270</v>
      </c>
      <c r="E182" s="161" t="s">
        <v>2618</v>
      </c>
      <c r="F182" s="162" t="s">
        <v>2619</v>
      </c>
      <c r="G182" s="163" t="s">
        <v>159</v>
      </c>
      <c r="H182" s="164">
        <v>60</v>
      </c>
      <c r="I182" s="165"/>
      <c r="J182" s="166">
        <f t="shared" ref="J182:J194" si="20">ROUND(I182*H182,2)</f>
        <v>0</v>
      </c>
      <c r="K182" s="162" t="s">
        <v>1</v>
      </c>
      <c r="L182" s="167"/>
      <c r="M182" s="168" t="s">
        <v>1</v>
      </c>
      <c r="N182" s="169" t="s">
        <v>42</v>
      </c>
      <c r="P182" s="141">
        <f t="shared" ref="P182:P194" si="21">O182*H182</f>
        <v>0</v>
      </c>
      <c r="Q182" s="141">
        <v>0</v>
      </c>
      <c r="R182" s="141">
        <f t="shared" ref="R182:R194" si="22">Q182*H182</f>
        <v>0</v>
      </c>
      <c r="S182" s="141">
        <v>0</v>
      </c>
      <c r="T182" s="142">
        <f t="shared" ref="T182:T194" si="23">S182*H182</f>
        <v>0</v>
      </c>
      <c r="AR182" s="143" t="s">
        <v>222</v>
      </c>
      <c r="AT182" s="143" t="s">
        <v>270</v>
      </c>
      <c r="AU182" s="143" t="s">
        <v>99</v>
      </c>
      <c r="AY182" s="17" t="s">
        <v>154</v>
      </c>
      <c r="BE182" s="144">
        <f t="shared" ref="BE182:BE194" si="24">IF(N182="základní",J182,0)</f>
        <v>0</v>
      </c>
      <c r="BF182" s="144">
        <f t="shared" ref="BF182:BF194" si="25">IF(N182="snížená",J182,0)</f>
        <v>0</v>
      </c>
      <c r="BG182" s="144">
        <f t="shared" ref="BG182:BG194" si="26">IF(N182="zákl. přenesená",J182,0)</f>
        <v>0</v>
      </c>
      <c r="BH182" s="144">
        <f t="shared" ref="BH182:BH194" si="27">IF(N182="sníž. přenesená",J182,0)</f>
        <v>0</v>
      </c>
      <c r="BI182" s="144">
        <f t="shared" ref="BI182:BI194" si="28">IF(N182="nulová",J182,0)</f>
        <v>0</v>
      </c>
      <c r="BJ182" s="17" t="s">
        <v>85</v>
      </c>
      <c r="BK182" s="144">
        <f t="shared" ref="BK182:BK194" si="29">ROUND(I182*H182,2)</f>
        <v>0</v>
      </c>
      <c r="BL182" s="17" t="s">
        <v>161</v>
      </c>
      <c r="BM182" s="143" t="s">
        <v>650</v>
      </c>
    </row>
    <row r="183" spans="2:65" s="1" customFormat="1" ht="16.5" customHeight="1">
      <c r="B183" s="32"/>
      <c r="C183" s="160" t="s">
        <v>411</v>
      </c>
      <c r="D183" s="160" t="s">
        <v>270</v>
      </c>
      <c r="E183" s="161" t="s">
        <v>2620</v>
      </c>
      <c r="F183" s="162" t="s">
        <v>2621</v>
      </c>
      <c r="G183" s="163" t="s">
        <v>159</v>
      </c>
      <c r="H183" s="164">
        <v>270</v>
      </c>
      <c r="I183" s="165"/>
      <c r="J183" s="166">
        <f t="shared" si="20"/>
        <v>0</v>
      </c>
      <c r="K183" s="162" t="s">
        <v>1</v>
      </c>
      <c r="L183" s="167"/>
      <c r="M183" s="168" t="s">
        <v>1</v>
      </c>
      <c r="N183" s="169" t="s">
        <v>42</v>
      </c>
      <c r="P183" s="141">
        <f t="shared" si="21"/>
        <v>0</v>
      </c>
      <c r="Q183" s="141">
        <v>0</v>
      </c>
      <c r="R183" s="141">
        <f t="shared" si="22"/>
        <v>0</v>
      </c>
      <c r="S183" s="141">
        <v>0</v>
      </c>
      <c r="T183" s="142">
        <f t="shared" si="23"/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85</v>
      </c>
      <c r="BK183" s="144">
        <f t="shared" si="29"/>
        <v>0</v>
      </c>
      <c r="BL183" s="17" t="s">
        <v>161</v>
      </c>
      <c r="BM183" s="143" t="s">
        <v>659</v>
      </c>
    </row>
    <row r="184" spans="2:65" s="1" customFormat="1" ht="16.5" customHeight="1">
      <c r="B184" s="32"/>
      <c r="C184" s="160" t="s">
        <v>415</v>
      </c>
      <c r="D184" s="160" t="s">
        <v>270</v>
      </c>
      <c r="E184" s="161" t="s">
        <v>2622</v>
      </c>
      <c r="F184" s="162" t="s">
        <v>2623</v>
      </c>
      <c r="G184" s="163" t="s">
        <v>159</v>
      </c>
      <c r="H184" s="164">
        <v>410</v>
      </c>
      <c r="I184" s="165"/>
      <c r="J184" s="166">
        <f t="shared" si="20"/>
        <v>0</v>
      </c>
      <c r="K184" s="162" t="s">
        <v>1</v>
      </c>
      <c r="L184" s="167"/>
      <c r="M184" s="168" t="s">
        <v>1</v>
      </c>
      <c r="N184" s="169" t="s">
        <v>42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222</v>
      </c>
      <c r="AT184" s="143" t="s">
        <v>270</v>
      </c>
      <c r="AU184" s="143" t="s">
        <v>99</v>
      </c>
      <c r="AY184" s="17" t="s">
        <v>154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85</v>
      </c>
      <c r="BK184" s="144">
        <f t="shared" si="29"/>
        <v>0</v>
      </c>
      <c r="BL184" s="17" t="s">
        <v>161</v>
      </c>
      <c r="BM184" s="143" t="s">
        <v>669</v>
      </c>
    </row>
    <row r="185" spans="2:65" s="1" customFormat="1" ht="16.5" customHeight="1">
      <c r="B185" s="32"/>
      <c r="C185" s="160" t="s">
        <v>419</v>
      </c>
      <c r="D185" s="160" t="s">
        <v>270</v>
      </c>
      <c r="E185" s="161" t="s">
        <v>2624</v>
      </c>
      <c r="F185" s="162" t="s">
        <v>2625</v>
      </c>
      <c r="G185" s="163" t="s">
        <v>159</v>
      </c>
      <c r="H185" s="164">
        <v>770</v>
      </c>
      <c r="I185" s="165"/>
      <c r="J185" s="166">
        <f t="shared" si="20"/>
        <v>0</v>
      </c>
      <c r="K185" s="162" t="s">
        <v>1</v>
      </c>
      <c r="L185" s="167"/>
      <c r="M185" s="168" t="s">
        <v>1</v>
      </c>
      <c r="N185" s="169" t="s">
        <v>42</v>
      </c>
      <c r="P185" s="141">
        <f t="shared" si="21"/>
        <v>0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222</v>
      </c>
      <c r="AT185" s="143" t="s">
        <v>270</v>
      </c>
      <c r="AU185" s="143" t="s">
        <v>99</v>
      </c>
      <c r="AY185" s="17" t="s">
        <v>154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85</v>
      </c>
      <c r="BK185" s="144">
        <f t="shared" si="29"/>
        <v>0</v>
      </c>
      <c r="BL185" s="17" t="s">
        <v>161</v>
      </c>
      <c r="BM185" s="143" t="s">
        <v>677</v>
      </c>
    </row>
    <row r="186" spans="2:65" s="1" customFormat="1" ht="16.5" customHeight="1">
      <c r="B186" s="32"/>
      <c r="C186" s="160" t="s">
        <v>423</v>
      </c>
      <c r="D186" s="160" t="s">
        <v>270</v>
      </c>
      <c r="E186" s="161" t="s">
        <v>2626</v>
      </c>
      <c r="F186" s="162" t="s">
        <v>2627</v>
      </c>
      <c r="G186" s="163" t="s">
        <v>159</v>
      </c>
      <c r="H186" s="164">
        <v>60</v>
      </c>
      <c r="I186" s="165"/>
      <c r="J186" s="166">
        <f t="shared" si="20"/>
        <v>0</v>
      </c>
      <c r="K186" s="162" t="s">
        <v>1</v>
      </c>
      <c r="L186" s="167"/>
      <c r="M186" s="168" t="s">
        <v>1</v>
      </c>
      <c r="N186" s="169" t="s">
        <v>42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222</v>
      </c>
      <c r="AT186" s="143" t="s">
        <v>270</v>
      </c>
      <c r="AU186" s="143" t="s">
        <v>99</v>
      </c>
      <c r="AY186" s="17" t="s">
        <v>154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85</v>
      </c>
      <c r="BK186" s="144">
        <f t="shared" si="29"/>
        <v>0</v>
      </c>
      <c r="BL186" s="17" t="s">
        <v>161</v>
      </c>
      <c r="BM186" s="143" t="s">
        <v>685</v>
      </c>
    </row>
    <row r="187" spans="2:65" s="1" customFormat="1" ht="16.5" customHeight="1">
      <c r="B187" s="32"/>
      <c r="C187" s="160" t="s">
        <v>427</v>
      </c>
      <c r="D187" s="160" t="s">
        <v>270</v>
      </c>
      <c r="E187" s="161" t="s">
        <v>2628</v>
      </c>
      <c r="F187" s="162" t="s">
        <v>2629</v>
      </c>
      <c r="G187" s="163" t="s">
        <v>159</v>
      </c>
      <c r="H187" s="164">
        <v>1130</v>
      </c>
      <c r="I187" s="165"/>
      <c r="J187" s="166">
        <f t="shared" si="20"/>
        <v>0</v>
      </c>
      <c r="K187" s="162" t="s">
        <v>1</v>
      </c>
      <c r="L187" s="167"/>
      <c r="M187" s="168" t="s">
        <v>1</v>
      </c>
      <c r="N187" s="169" t="s">
        <v>42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222</v>
      </c>
      <c r="AT187" s="143" t="s">
        <v>270</v>
      </c>
      <c r="AU187" s="143" t="s">
        <v>99</v>
      </c>
      <c r="AY187" s="17" t="s">
        <v>154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7" t="s">
        <v>85</v>
      </c>
      <c r="BK187" s="144">
        <f t="shared" si="29"/>
        <v>0</v>
      </c>
      <c r="BL187" s="17" t="s">
        <v>161</v>
      </c>
      <c r="BM187" s="143" t="s">
        <v>693</v>
      </c>
    </row>
    <row r="188" spans="2:65" s="1" customFormat="1" ht="16.5" customHeight="1">
      <c r="B188" s="32"/>
      <c r="C188" s="160" t="s">
        <v>438</v>
      </c>
      <c r="D188" s="160" t="s">
        <v>270</v>
      </c>
      <c r="E188" s="161" t="s">
        <v>2630</v>
      </c>
      <c r="F188" s="162" t="s">
        <v>2631</v>
      </c>
      <c r="G188" s="163" t="s">
        <v>159</v>
      </c>
      <c r="H188" s="164">
        <v>160</v>
      </c>
      <c r="I188" s="165"/>
      <c r="J188" s="166">
        <f t="shared" si="20"/>
        <v>0</v>
      </c>
      <c r="K188" s="162" t="s">
        <v>1</v>
      </c>
      <c r="L188" s="167"/>
      <c r="M188" s="168" t="s">
        <v>1</v>
      </c>
      <c r="N188" s="169" t="s">
        <v>42</v>
      </c>
      <c r="P188" s="141">
        <f t="shared" si="21"/>
        <v>0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AR188" s="143" t="s">
        <v>222</v>
      </c>
      <c r="AT188" s="143" t="s">
        <v>270</v>
      </c>
      <c r="AU188" s="143" t="s">
        <v>99</v>
      </c>
      <c r="AY188" s="17" t="s">
        <v>154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7" t="s">
        <v>85</v>
      </c>
      <c r="BK188" s="144">
        <f t="shared" si="29"/>
        <v>0</v>
      </c>
      <c r="BL188" s="17" t="s">
        <v>161</v>
      </c>
      <c r="BM188" s="143" t="s">
        <v>701</v>
      </c>
    </row>
    <row r="189" spans="2:65" s="1" customFormat="1" ht="16.5" customHeight="1">
      <c r="B189" s="32"/>
      <c r="C189" s="160" t="s">
        <v>442</v>
      </c>
      <c r="D189" s="160" t="s">
        <v>270</v>
      </c>
      <c r="E189" s="161" t="s">
        <v>2632</v>
      </c>
      <c r="F189" s="162" t="s">
        <v>2633</v>
      </c>
      <c r="G189" s="163" t="s">
        <v>159</v>
      </c>
      <c r="H189" s="164">
        <v>200</v>
      </c>
      <c r="I189" s="165"/>
      <c r="J189" s="166">
        <f t="shared" si="20"/>
        <v>0</v>
      </c>
      <c r="K189" s="162" t="s">
        <v>1</v>
      </c>
      <c r="L189" s="167"/>
      <c r="M189" s="168" t="s">
        <v>1</v>
      </c>
      <c r="N189" s="169" t="s">
        <v>42</v>
      </c>
      <c r="P189" s="141">
        <f t="shared" si="21"/>
        <v>0</v>
      </c>
      <c r="Q189" s="141">
        <v>0</v>
      </c>
      <c r="R189" s="141">
        <f t="shared" si="22"/>
        <v>0</v>
      </c>
      <c r="S189" s="141">
        <v>0</v>
      </c>
      <c r="T189" s="142">
        <f t="shared" si="23"/>
        <v>0</v>
      </c>
      <c r="AR189" s="143" t="s">
        <v>222</v>
      </c>
      <c r="AT189" s="143" t="s">
        <v>270</v>
      </c>
      <c r="AU189" s="143" t="s">
        <v>99</v>
      </c>
      <c r="AY189" s="17" t="s">
        <v>154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7" t="s">
        <v>85</v>
      </c>
      <c r="BK189" s="144">
        <f t="shared" si="29"/>
        <v>0</v>
      </c>
      <c r="BL189" s="17" t="s">
        <v>161</v>
      </c>
      <c r="BM189" s="143" t="s">
        <v>716</v>
      </c>
    </row>
    <row r="190" spans="2:65" s="1" customFormat="1" ht="16.5" customHeight="1">
      <c r="B190" s="32"/>
      <c r="C190" s="160" t="s">
        <v>446</v>
      </c>
      <c r="D190" s="160" t="s">
        <v>270</v>
      </c>
      <c r="E190" s="161" t="s">
        <v>2634</v>
      </c>
      <c r="F190" s="162" t="s">
        <v>2635</v>
      </c>
      <c r="G190" s="163" t="s">
        <v>159</v>
      </c>
      <c r="H190" s="164">
        <v>470</v>
      </c>
      <c r="I190" s="165"/>
      <c r="J190" s="166">
        <f t="shared" si="20"/>
        <v>0</v>
      </c>
      <c r="K190" s="162" t="s">
        <v>1</v>
      </c>
      <c r="L190" s="167"/>
      <c r="M190" s="168" t="s">
        <v>1</v>
      </c>
      <c r="N190" s="169" t="s">
        <v>42</v>
      </c>
      <c r="P190" s="141">
        <f t="shared" si="21"/>
        <v>0</v>
      </c>
      <c r="Q190" s="141">
        <v>0</v>
      </c>
      <c r="R190" s="141">
        <f t="shared" si="22"/>
        <v>0</v>
      </c>
      <c r="S190" s="141">
        <v>0</v>
      </c>
      <c r="T190" s="142">
        <f t="shared" si="23"/>
        <v>0</v>
      </c>
      <c r="AR190" s="143" t="s">
        <v>222</v>
      </c>
      <c r="AT190" s="143" t="s">
        <v>270</v>
      </c>
      <c r="AU190" s="143" t="s">
        <v>99</v>
      </c>
      <c r="AY190" s="17" t="s">
        <v>154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7" t="s">
        <v>85</v>
      </c>
      <c r="BK190" s="144">
        <f t="shared" si="29"/>
        <v>0</v>
      </c>
      <c r="BL190" s="17" t="s">
        <v>161</v>
      </c>
      <c r="BM190" s="143" t="s">
        <v>725</v>
      </c>
    </row>
    <row r="191" spans="2:65" s="1" customFormat="1" ht="16.5" customHeight="1">
      <c r="B191" s="32"/>
      <c r="C191" s="160" t="s">
        <v>450</v>
      </c>
      <c r="D191" s="160" t="s">
        <v>270</v>
      </c>
      <c r="E191" s="161" t="s">
        <v>2636</v>
      </c>
      <c r="F191" s="162" t="s">
        <v>2637</v>
      </c>
      <c r="G191" s="163" t="s">
        <v>159</v>
      </c>
      <c r="H191" s="164">
        <v>170</v>
      </c>
      <c r="I191" s="165"/>
      <c r="J191" s="166">
        <f t="shared" si="20"/>
        <v>0</v>
      </c>
      <c r="K191" s="162" t="s">
        <v>1</v>
      </c>
      <c r="L191" s="167"/>
      <c r="M191" s="168" t="s">
        <v>1</v>
      </c>
      <c r="N191" s="169" t="s">
        <v>42</v>
      </c>
      <c r="P191" s="141">
        <f t="shared" si="21"/>
        <v>0</v>
      </c>
      <c r="Q191" s="141">
        <v>0</v>
      </c>
      <c r="R191" s="141">
        <f t="shared" si="22"/>
        <v>0</v>
      </c>
      <c r="S191" s="141">
        <v>0</v>
      </c>
      <c r="T191" s="142">
        <f t="shared" si="23"/>
        <v>0</v>
      </c>
      <c r="AR191" s="143" t="s">
        <v>222</v>
      </c>
      <c r="AT191" s="143" t="s">
        <v>270</v>
      </c>
      <c r="AU191" s="143" t="s">
        <v>99</v>
      </c>
      <c r="AY191" s="17" t="s">
        <v>154</v>
      </c>
      <c r="BE191" s="144">
        <f t="shared" si="24"/>
        <v>0</v>
      </c>
      <c r="BF191" s="144">
        <f t="shared" si="25"/>
        <v>0</v>
      </c>
      <c r="BG191" s="144">
        <f t="shared" si="26"/>
        <v>0</v>
      </c>
      <c r="BH191" s="144">
        <f t="shared" si="27"/>
        <v>0</v>
      </c>
      <c r="BI191" s="144">
        <f t="shared" si="28"/>
        <v>0</v>
      </c>
      <c r="BJ191" s="17" t="s">
        <v>85</v>
      </c>
      <c r="BK191" s="144">
        <f t="shared" si="29"/>
        <v>0</v>
      </c>
      <c r="BL191" s="17" t="s">
        <v>161</v>
      </c>
      <c r="BM191" s="143" t="s">
        <v>733</v>
      </c>
    </row>
    <row r="192" spans="2:65" s="1" customFormat="1" ht="16.5" customHeight="1">
      <c r="B192" s="32"/>
      <c r="C192" s="160" t="s">
        <v>454</v>
      </c>
      <c r="D192" s="160" t="s">
        <v>270</v>
      </c>
      <c r="E192" s="161" t="s">
        <v>2638</v>
      </c>
      <c r="F192" s="162" t="s">
        <v>2639</v>
      </c>
      <c r="G192" s="163" t="s">
        <v>159</v>
      </c>
      <c r="H192" s="164">
        <v>29</v>
      </c>
      <c r="I192" s="165"/>
      <c r="J192" s="166">
        <f t="shared" si="20"/>
        <v>0</v>
      </c>
      <c r="K192" s="162" t="s">
        <v>1</v>
      </c>
      <c r="L192" s="167"/>
      <c r="M192" s="168" t="s">
        <v>1</v>
      </c>
      <c r="N192" s="169" t="s">
        <v>42</v>
      </c>
      <c r="P192" s="141">
        <f t="shared" si="21"/>
        <v>0</v>
      </c>
      <c r="Q192" s="141">
        <v>0</v>
      </c>
      <c r="R192" s="141">
        <f t="shared" si="22"/>
        <v>0</v>
      </c>
      <c r="S192" s="141">
        <v>0</v>
      </c>
      <c r="T192" s="142">
        <f t="shared" si="23"/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 t="shared" si="24"/>
        <v>0</v>
      </c>
      <c r="BF192" s="144">
        <f t="shared" si="25"/>
        <v>0</v>
      </c>
      <c r="BG192" s="144">
        <f t="shared" si="26"/>
        <v>0</v>
      </c>
      <c r="BH192" s="144">
        <f t="shared" si="27"/>
        <v>0</v>
      </c>
      <c r="BI192" s="144">
        <f t="shared" si="28"/>
        <v>0</v>
      </c>
      <c r="BJ192" s="17" t="s">
        <v>85</v>
      </c>
      <c r="BK192" s="144">
        <f t="shared" si="29"/>
        <v>0</v>
      </c>
      <c r="BL192" s="17" t="s">
        <v>161</v>
      </c>
      <c r="BM192" s="143" t="s">
        <v>746</v>
      </c>
    </row>
    <row r="193" spans="2:65" s="1" customFormat="1" ht="16.5" customHeight="1">
      <c r="B193" s="32"/>
      <c r="C193" s="160" t="s">
        <v>458</v>
      </c>
      <c r="D193" s="160" t="s">
        <v>270</v>
      </c>
      <c r="E193" s="161" t="s">
        <v>2640</v>
      </c>
      <c r="F193" s="162" t="s">
        <v>2641</v>
      </c>
      <c r="G193" s="163" t="s">
        <v>159</v>
      </c>
      <c r="H193" s="164">
        <v>250</v>
      </c>
      <c r="I193" s="165"/>
      <c r="J193" s="166">
        <f t="shared" si="20"/>
        <v>0</v>
      </c>
      <c r="K193" s="162" t="s">
        <v>1</v>
      </c>
      <c r="L193" s="167"/>
      <c r="M193" s="168" t="s">
        <v>1</v>
      </c>
      <c r="N193" s="169" t="s">
        <v>42</v>
      </c>
      <c r="P193" s="141">
        <f t="shared" si="21"/>
        <v>0</v>
      </c>
      <c r="Q193" s="141">
        <v>0</v>
      </c>
      <c r="R193" s="141">
        <f t="shared" si="22"/>
        <v>0</v>
      </c>
      <c r="S193" s="141">
        <v>0</v>
      </c>
      <c r="T193" s="142">
        <f t="shared" si="23"/>
        <v>0</v>
      </c>
      <c r="AR193" s="143" t="s">
        <v>222</v>
      </c>
      <c r="AT193" s="143" t="s">
        <v>270</v>
      </c>
      <c r="AU193" s="143" t="s">
        <v>99</v>
      </c>
      <c r="AY193" s="17" t="s">
        <v>154</v>
      </c>
      <c r="BE193" s="144">
        <f t="shared" si="24"/>
        <v>0</v>
      </c>
      <c r="BF193" s="144">
        <f t="shared" si="25"/>
        <v>0</v>
      </c>
      <c r="BG193" s="144">
        <f t="shared" si="26"/>
        <v>0</v>
      </c>
      <c r="BH193" s="144">
        <f t="shared" si="27"/>
        <v>0</v>
      </c>
      <c r="BI193" s="144">
        <f t="shared" si="28"/>
        <v>0</v>
      </c>
      <c r="BJ193" s="17" t="s">
        <v>85</v>
      </c>
      <c r="BK193" s="144">
        <f t="shared" si="29"/>
        <v>0</v>
      </c>
      <c r="BL193" s="17" t="s">
        <v>161</v>
      </c>
      <c r="BM193" s="143" t="s">
        <v>785</v>
      </c>
    </row>
    <row r="194" spans="2:65" s="1" customFormat="1" ht="16.5" customHeight="1">
      <c r="B194" s="32"/>
      <c r="C194" s="160" t="s">
        <v>462</v>
      </c>
      <c r="D194" s="160" t="s">
        <v>270</v>
      </c>
      <c r="E194" s="161" t="s">
        <v>2642</v>
      </c>
      <c r="F194" s="162" t="s">
        <v>2643</v>
      </c>
      <c r="G194" s="163" t="s">
        <v>159</v>
      </c>
      <c r="H194" s="164">
        <v>190</v>
      </c>
      <c r="I194" s="165"/>
      <c r="J194" s="166">
        <f t="shared" si="20"/>
        <v>0</v>
      </c>
      <c r="K194" s="162" t="s">
        <v>1</v>
      </c>
      <c r="L194" s="167"/>
      <c r="M194" s="168" t="s">
        <v>1</v>
      </c>
      <c r="N194" s="169" t="s">
        <v>42</v>
      </c>
      <c r="P194" s="141">
        <f t="shared" si="21"/>
        <v>0</v>
      </c>
      <c r="Q194" s="141">
        <v>0</v>
      </c>
      <c r="R194" s="141">
        <f t="shared" si="22"/>
        <v>0</v>
      </c>
      <c r="S194" s="141">
        <v>0</v>
      </c>
      <c r="T194" s="142">
        <f t="shared" si="23"/>
        <v>0</v>
      </c>
      <c r="AR194" s="143" t="s">
        <v>222</v>
      </c>
      <c r="AT194" s="143" t="s">
        <v>270</v>
      </c>
      <c r="AU194" s="143" t="s">
        <v>99</v>
      </c>
      <c r="AY194" s="17" t="s">
        <v>154</v>
      </c>
      <c r="BE194" s="144">
        <f t="shared" si="24"/>
        <v>0</v>
      </c>
      <c r="BF194" s="144">
        <f t="shared" si="25"/>
        <v>0</v>
      </c>
      <c r="BG194" s="144">
        <f t="shared" si="26"/>
        <v>0</v>
      </c>
      <c r="BH194" s="144">
        <f t="shared" si="27"/>
        <v>0</v>
      </c>
      <c r="BI194" s="144">
        <f t="shared" si="28"/>
        <v>0</v>
      </c>
      <c r="BJ194" s="17" t="s">
        <v>85</v>
      </c>
      <c r="BK194" s="144">
        <f t="shared" si="29"/>
        <v>0</v>
      </c>
      <c r="BL194" s="17" t="s">
        <v>161</v>
      </c>
      <c r="BM194" s="143" t="s">
        <v>796</v>
      </c>
    </row>
    <row r="195" spans="2:65" s="11" customFormat="1" ht="22.95" customHeight="1">
      <c r="B195" s="120"/>
      <c r="D195" s="121" t="s">
        <v>76</v>
      </c>
      <c r="E195" s="130" t="s">
        <v>2644</v>
      </c>
      <c r="F195" s="130" t="s">
        <v>2645</v>
      </c>
      <c r="I195" s="123"/>
      <c r="J195" s="131">
        <f>BK195</f>
        <v>0</v>
      </c>
      <c r="L195" s="120"/>
      <c r="M195" s="125"/>
      <c r="P195" s="126">
        <f>SUM(P196:P205)</f>
        <v>0</v>
      </c>
      <c r="R195" s="126">
        <f>SUM(R196:R205)</f>
        <v>0</v>
      </c>
      <c r="T195" s="127">
        <f>SUM(T196:T205)</f>
        <v>0</v>
      </c>
      <c r="AR195" s="121" t="s">
        <v>85</v>
      </c>
      <c r="AT195" s="128" t="s">
        <v>76</v>
      </c>
      <c r="AU195" s="128" t="s">
        <v>85</v>
      </c>
      <c r="AY195" s="121" t="s">
        <v>154</v>
      </c>
      <c r="BK195" s="129">
        <f>SUM(BK196:BK205)</f>
        <v>0</v>
      </c>
    </row>
    <row r="196" spans="2:65" s="1" customFormat="1" ht="16.5" customHeight="1">
      <c r="B196" s="32"/>
      <c r="C196" s="160" t="s">
        <v>466</v>
      </c>
      <c r="D196" s="160" t="s">
        <v>270</v>
      </c>
      <c r="E196" s="161" t="s">
        <v>2646</v>
      </c>
      <c r="F196" s="162" t="s">
        <v>2647</v>
      </c>
      <c r="G196" s="163" t="s">
        <v>159</v>
      </c>
      <c r="H196" s="164">
        <v>17</v>
      </c>
      <c r="I196" s="165"/>
      <c r="J196" s="166">
        <f t="shared" ref="J196:J205" si="30">ROUND(I196*H196,2)</f>
        <v>0</v>
      </c>
      <c r="K196" s="162" t="s">
        <v>1</v>
      </c>
      <c r="L196" s="167"/>
      <c r="M196" s="168" t="s">
        <v>1</v>
      </c>
      <c r="N196" s="169" t="s">
        <v>42</v>
      </c>
      <c r="P196" s="141">
        <f t="shared" ref="P196:P205" si="31">O196*H196</f>
        <v>0</v>
      </c>
      <c r="Q196" s="141">
        <v>0</v>
      </c>
      <c r="R196" s="141">
        <f t="shared" ref="R196:R205" si="32">Q196*H196</f>
        <v>0</v>
      </c>
      <c r="S196" s="141">
        <v>0</v>
      </c>
      <c r="T196" s="142">
        <f t="shared" ref="T196:T205" si="33">S196*H196</f>
        <v>0</v>
      </c>
      <c r="AR196" s="143" t="s">
        <v>222</v>
      </c>
      <c r="AT196" s="143" t="s">
        <v>270</v>
      </c>
      <c r="AU196" s="143" t="s">
        <v>99</v>
      </c>
      <c r="AY196" s="17" t="s">
        <v>154</v>
      </c>
      <c r="BE196" s="144">
        <f t="shared" ref="BE196:BE205" si="34">IF(N196="základní",J196,0)</f>
        <v>0</v>
      </c>
      <c r="BF196" s="144">
        <f t="shared" ref="BF196:BF205" si="35">IF(N196="snížená",J196,0)</f>
        <v>0</v>
      </c>
      <c r="BG196" s="144">
        <f t="shared" ref="BG196:BG205" si="36">IF(N196="zákl. přenesená",J196,0)</f>
        <v>0</v>
      </c>
      <c r="BH196" s="144">
        <f t="shared" ref="BH196:BH205" si="37">IF(N196="sníž. přenesená",J196,0)</f>
        <v>0</v>
      </c>
      <c r="BI196" s="144">
        <f t="shared" ref="BI196:BI205" si="38">IF(N196="nulová",J196,0)</f>
        <v>0</v>
      </c>
      <c r="BJ196" s="17" t="s">
        <v>85</v>
      </c>
      <c r="BK196" s="144">
        <f t="shared" ref="BK196:BK205" si="39">ROUND(I196*H196,2)</f>
        <v>0</v>
      </c>
      <c r="BL196" s="17" t="s">
        <v>161</v>
      </c>
      <c r="BM196" s="143" t="s">
        <v>803</v>
      </c>
    </row>
    <row r="197" spans="2:65" s="1" customFormat="1" ht="16.5" customHeight="1">
      <c r="B197" s="32"/>
      <c r="C197" s="160" t="s">
        <v>1804</v>
      </c>
      <c r="D197" s="160" t="s">
        <v>270</v>
      </c>
      <c r="E197" s="161" t="s">
        <v>2648</v>
      </c>
      <c r="F197" s="162" t="s">
        <v>2649</v>
      </c>
      <c r="G197" s="163" t="s">
        <v>159</v>
      </c>
      <c r="H197" s="164">
        <v>17</v>
      </c>
      <c r="I197" s="165"/>
      <c r="J197" s="166">
        <f t="shared" si="30"/>
        <v>0</v>
      </c>
      <c r="K197" s="162" t="s">
        <v>1</v>
      </c>
      <c r="L197" s="167"/>
      <c r="M197" s="168" t="s">
        <v>1</v>
      </c>
      <c r="N197" s="169" t="s">
        <v>42</v>
      </c>
      <c r="P197" s="141">
        <f t="shared" si="31"/>
        <v>0</v>
      </c>
      <c r="Q197" s="141">
        <v>0</v>
      </c>
      <c r="R197" s="141">
        <f t="shared" si="32"/>
        <v>0</v>
      </c>
      <c r="S197" s="141">
        <v>0</v>
      </c>
      <c r="T197" s="142">
        <f t="shared" si="33"/>
        <v>0</v>
      </c>
      <c r="AR197" s="143" t="s">
        <v>222</v>
      </c>
      <c r="AT197" s="143" t="s">
        <v>270</v>
      </c>
      <c r="AU197" s="143" t="s">
        <v>99</v>
      </c>
      <c r="AY197" s="17" t="s">
        <v>154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7" t="s">
        <v>85</v>
      </c>
      <c r="BK197" s="144">
        <f t="shared" si="39"/>
        <v>0</v>
      </c>
      <c r="BL197" s="17" t="s">
        <v>161</v>
      </c>
      <c r="BM197" s="143" t="s">
        <v>815</v>
      </c>
    </row>
    <row r="198" spans="2:65" s="1" customFormat="1" ht="16.5" customHeight="1">
      <c r="B198" s="32"/>
      <c r="C198" s="160" t="s">
        <v>1806</v>
      </c>
      <c r="D198" s="160" t="s">
        <v>270</v>
      </c>
      <c r="E198" s="161" t="s">
        <v>2650</v>
      </c>
      <c r="F198" s="162" t="s">
        <v>2651</v>
      </c>
      <c r="G198" s="163" t="s">
        <v>159</v>
      </c>
      <c r="H198" s="164">
        <v>45</v>
      </c>
      <c r="I198" s="165"/>
      <c r="J198" s="166">
        <f t="shared" si="30"/>
        <v>0</v>
      </c>
      <c r="K198" s="162" t="s">
        <v>1</v>
      </c>
      <c r="L198" s="167"/>
      <c r="M198" s="168" t="s">
        <v>1</v>
      </c>
      <c r="N198" s="169" t="s">
        <v>42</v>
      </c>
      <c r="P198" s="141">
        <f t="shared" si="31"/>
        <v>0</v>
      </c>
      <c r="Q198" s="141">
        <v>0</v>
      </c>
      <c r="R198" s="141">
        <f t="shared" si="32"/>
        <v>0</v>
      </c>
      <c r="S198" s="141">
        <v>0</v>
      </c>
      <c r="T198" s="142">
        <f t="shared" si="33"/>
        <v>0</v>
      </c>
      <c r="AR198" s="143" t="s">
        <v>222</v>
      </c>
      <c r="AT198" s="143" t="s">
        <v>270</v>
      </c>
      <c r="AU198" s="143" t="s">
        <v>99</v>
      </c>
      <c r="AY198" s="17" t="s">
        <v>154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7" t="s">
        <v>85</v>
      </c>
      <c r="BK198" s="144">
        <f t="shared" si="39"/>
        <v>0</v>
      </c>
      <c r="BL198" s="17" t="s">
        <v>161</v>
      </c>
      <c r="BM198" s="143" t="s">
        <v>837</v>
      </c>
    </row>
    <row r="199" spans="2:65" s="1" customFormat="1" ht="16.5" customHeight="1">
      <c r="B199" s="32"/>
      <c r="C199" s="160" t="s">
        <v>496</v>
      </c>
      <c r="D199" s="160" t="s">
        <v>270</v>
      </c>
      <c r="E199" s="161" t="s">
        <v>2652</v>
      </c>
      <c r="F199" s="162" t="s">
        <v>2653</v>
      </c>
      <c r="G199" s="163" t="s">
        <v>159</v>
      </c>
      <c r="H199" s="164">
        <v>2</v>
      </c>
      <c r="I199" s="165"/>
      <c r="J199" s="166">
        <f t="shared" si="30"/>
        <v>0</v>
      </c>
      <c r="K199" s="162" t="s">
        <v>1</v>
      </c>
      <c r="L199" s="167"/>
      <c r="M199" s="168" t="s">
        <v>1</v>
      </c>
      <c r="N199" s="169" t="s">
        <v>42</v>
      </c>
      <c r="P199" s="141">
        <f t="shared" si="31"/>
        <v>0</v>
      </c>
      <c r="Q199" s="141">
        <v>0</v>
      </c>
      <c r="R199" s="141">
        <f t="shared" si="32"/>
        <v>0</v>
      </c>
      <c r="S199" s="141">
        <v>0</v>
      </c>
      <c r="T199" s="142">
        <f t="shared" si="33"/>
        <v>0</v>
      </c>
      <c r="AR199" s="143" t="s">
        <v>222</v>
      </c>
      <c r="AT199" s="143" t="s">
        <v>270</v>
      </c>
      <c r="AU199" s="143" t="s">
        <v>99</v>
      </c>
      <c r="AY199" s="17" t="s">
        <v>154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7" t="s">
        <v>85</v>
      </c>
      <c r="BK199" s="144">
        <f t="shared" si="39"/>
        <v>0</v>
      </c>
      <c r="BL199" s="17" t="s">
        <v>161</v>
      </c>
      <c r="BM199" s="143" t="s">
        <v>846</v>
      </c>
    </row>
    <row r="200" spans="2:65" s="1" customFormat="1" ht="16.5" customHeight="1">
      <c r="B200" s="32"/>
      <c r="C200" s="160" t="s">
        <v>500</v>
      </c>
      <c r="D200" s="160" t="s">
        <v>270</v>
      </c>
      <c r="E200" s="161" t="s">
        <v>2654</v>
      </c>
      <c r="F200" s="162" t="s">
        <v>2655</v>
      </c>
      <c r="G200" s="163" t="s">
        <v>159</v>
      </c>
      <c r="H200" s="164">
        <v>15</v>
      </c>
      <c r="I200" s="165"/>
      <c r="J200" s="166">
        <f t="shared" si="30"/>
        <v>0</v>
      </c>
      <c r="K200" s="162" t="s">
        <v>1</v>
      </c>
      <c r="L200" s="167"/>
      <c r="M200" s="168" t="s">
        <v>1</v>
      </c>
      <c r="N200" s="169" t="s">
        <v>42</v>
      </c>
      <c r="P200" s="141">
        <f t="shared" si="31"/>
        <v>0</v>
      </c>
      <c r="Q200" s="141">
        <v>0</v>
      </c>
      <c r="R200" s="141">
        <f t="shared" si="32"/>
        <v>0</v>
      </c>
      <c r="S200" s="141">
        <v>0</v>
      </c>
      <c r="T200" s="142">
        <f t="shared" si="33"/>
        <v>0</v>
      </c>
      <c r="AR200" s="143" t="s">
        <v>222</v>
      </c>
      <c r="AT200" s="143" t="s">
        <v>270</v>
      </c>
      <c r="AU200" s="143" t="s">
        <v>99</v>
      </c>
      <c r="AY200" s="17" t="s">
        <v>154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7" t="s">
        <v>85</v>
      </c>
      <c r="BK200" s="144">
        <f t="shared" si="39"/>
        <v>0</v>
      </c>
      <c r="BL200" s="17" t="s">
        <v>161</v>
      </c>
      <c r="BM200" s="143" t="s">
        <v>855</v>
      </c>
    </row>
    <row r="201" spans="2:65" s="1" customFormat="1" ht="16.5" customHeight="1">
      <c r="B201" s="32"/>
      <c r="C201" s="160" t="s">
        <v>504</v>
      </c>
      <c r="D201" s="160" t="s">
        <v>270</v>
      </c>
      <c r="E201" s="161" t="s">
        <v>2656</v>
      </c>
      <c r="F201" s="162" t="s">
        <v>2657</v>
      </c>
      <c r="G201" s="163" t="s">
        <v>159</v>
      </c>
      <c r="H201" s="164">
        <v>10</v>
      </c>
      <c r="I201" s="165"/>
      <c r="J201" s="166">
        <f t="shared" si="30"/>
        <v>0</v>
      </c>
      <c r="K201" s="162" t="s">
        <v>1</v>
      </c>
      <c r="L201" s="167"/>
      <c r="M201" s="168" t="s">
        <v>1</v>
      </c>
      <c r="N201" s="169" t="s">
        <v>42</v>
      </c>
      <c r="P201" s="141">
        <f t="shared" si="31"/>
        <v>0</v>
      </c>
      <c r="Q201" s="141">
        <v>0</v>
      </c>
      <c r="R201" s="141">
        <f t="shared" si="32"/>
        <v>0</v>
      </c>
      <c r="S201" s="141">
        <v>0</v>
      </c>
      <c r="T201" s="142">
        <f t="shared" si="33"/>
        <v>0</v>
      </c>
      <c r="AR201" s="143" t="s">
        <v>222</v>
      </c>
      <c r="AT201" s="143" t="s">
        <v>270</v>
      </c>
      <c r="AU201" s="143" t="s">
        <v>99</v>
      </c>
      <c r="AY201" s="17" t="s">
        <v>154</v>
      </c>
      <c r="BE201" s="144">
        <f t="shared" si="34"/>
        <v>0</v>
      </c>
      <c r="BF201" s="144">
        <f t="shared" si="35"/>
        <v>0</v>
      </c>
      <c r="BG201" s="144">
        <f t="shared" si="36"/>
        <v>0</v>
      </c>
      <c r="BH201" s="144">
        <f t="shared" si="37"/>
        <v>0</v>
      </c>
      <c r="BI201" s="144">
        <f t="shared" si="38"/>
        <v>0</v>
      </c>
      <c r="BJ201" s="17" t="s">
        <v>85</v>
      </c>
      <c r="BK201" s="144">
        <f t="shared" si="39"/>
        <v>0</v>
      </c>
      <c r="BL201" s="17" t="s">
        <v>161</v>
      </c>
      <c r="BM201" s="143" t="s">
        <v>893</v>
      </c>
    </row>
    <row r="202" spans="2:65" s="1" customFormat="1" ht="21.75" customHeight="1">
      <c r="B202" s="32"/>
      <c r="C202" s="160" t="s">
        <v>508</v>
      </c>
      <c r="D202" s="160" t="s">
        <v>270</v>
      </c>
      <c r="E202" s="161" t="s">
        <v>2658</v>
      </c>
      <c r="F202" s="162" t="s">
        <v>2659</v>
      </c>
      <c r="G202" s="163" t="s">
        <v>159</v>
      </c>
      <c r="H202" s="164">
        <v>17</v>
      </c>
      <c r="I202" s="165"/>
      <c r="J202" s="166">
        <f t="shared" si="30"/>
        <v>0</v>
      </c>
      <c r="K202" s="162" t="s">
        <v>1</v>
      </c>
      <c r="L202" s="167"/>
      <c r="M202" s="168" t="s">
        <v>1</v>
      </c>
      <c r="N202" s="169" t="s">
        <v>42</v>
      </c>
      <c r="P202" s="141">
        <f t="shared" si="31"/>
        <v>0</v>
      </c>
      <c r="Q202" s="141">
        <v>0</v>
      </c>
      <c r="R202" s="141">
        <f t="shared" si="32"/>
        <v>0</v>
      </c>
      <c r="S202" s="141">
        <v>0</v>
      </c>
      <c r="T202" s="142">
        <f t="shared" si="33"/>
        <v>0</v>
      </c>
      <c r="AR202" s="143" t="s">
        <v>222</v>
      </c>
      <c r="AT202" s="143" t="s">
        <v>270</v>
      </c>
      <c r="AU202" s="143" t="s">
        <v>99</v>
      </c>
      <c r="AY202" s="17" t="s">
        <v>154</v>
      </c>
      <c r="BE202" s="144">
        <f t="shared" si="34"/>
        <v>0</v>
      </c>
      <c r="BF202" s="144">
        <f t="shared" si="35"/>
        <v>0</v>
      </c>
      <c r="BG202" s="144">
        <f t="shared" si="36"/>
        <v>0</v>
      </c>
      <c r="BH202" s="144">
        <f t="shared" si="37"/>
        <v>0</v>
      </c>
      <c r="BI202" s="144">
        <f t="shared" si="38"/>
        <v>0</v>
      </c>
      <c r="BJ202" s="17" t="s">
        <v>85</v>
      </c>
      <c r="BK202" s="144">
        <f t="shared" si="39"/>
        <v>0</v>
      </c>
      <c r="BL202" s="17" t="s">
        <v>161</v>
      </c>
      <c r="BM202" s="143" t="s">
        <v>902</v>
      </c>
    </row>
    <row r="203" spans="2:65" s="1" customFormat="1" ht="16.5" customHeight="1">
      <c r="B203" s="32"/>
      <c r="C203" s="160" t="s">
        <v>513</v>
      </c>
      <c r="D203" s="160" t="s">
        <v>270</v>
      </c>
      <c r="E203" s="161" t="s">
        <v>2660</v>
      </c>
      <c r="F203" s="162" t="s">
        <v>2661</v>
      </c>
      <c r="G203" s="163" t="s">
        <v>159</v>
      </c>
      <c r="H203" s="164">
        <v>4</v>
      </c>
      <c r="I203" s="165"/>
      <c r="J203" s="166">
        <f t="shared" si="30"/>
        <v>0</v>
      </c>
      <c r="K203" s="162" t="s">
        <v>1</v>
      </c>
      <c r="L203" s="167"/>
      <c r="M203" s="168" t="s">
        <v>1</v>
      </c>
      <c r="N203" s="169" t="s">
        <v>42</v>
      </c>
      <c r="P203" s="141">
        <f t="shared" si="31"/>
        <v>0</v>
      </c>
      <c r="Q203" s="141">
        <v>0</v>
      </c>
      <c r="R203" s="141">
        <f t="shared" si="32"/>
        <v>0</v>
      </c>
      <c r="S203" s="141">
        <v>0</v>
      </c>
      <c r="T203" s="142">
        <f t="shared" si="33"/>
        <v>0</v>
      </c>
      <c r="AR203" s="143" t="s">
        <v>222</v>
      </c>
      <c r="AT203" s="143" t="s">
        <v>270</v>
      </c>
      <c r="AU203" s="143" t="s">
        <v>99</v>
      </c>
      <c r="AY203" s="17" t="s">
        <v>154</v>
      </c>
      <c r="BE203" s="144">
        <f t="shared" si="34"/>
        <v>0</v>
      </c>
      <c r="BF203" s="144">
        <f t="shared" si="35"/>
        <v>0</v>
      </c>
      <c r="BG203" s="144">
        <f t="shared" si="36"/>
        <v>0</v>
      </c>
      <c r="BH203" s="144">
        <f t="shared" si="37"/>
        <v>0</v>
      </c>
      <c r="BI203" s="144">
        <f t="shared" si="38"/>
        <v>0</v>
      </c>
      <c r="BJ203" s="17" t="s">
        <v>85</v>
      </c>
      <c r="BK203" s="144">
        <f t="shared" si="39"/>
        <v>0</v>
      </c>
      <c r="BL203" s="17" t="s">
        <v>161</v>
      </c>
      <c r="BM203" s="143" t="s">
        <v>908</v>
      </c>
    </row>
    <row r="204" spans="2:65" s="1" customFormat="1" ht="16.5" customHeight="1">
      <c r="B204" s="32"/>
      <c r="C204" s="160" t="s">
        <v>517</v>
      </c>
      <c r="D204" s="160" t="s">
        <v>270</v>
      </c>
      <c r="E204" s="161" t="s">
        <v>2662</v>
      </c>
      <c r="F204" s="162" t="s">
        <v>2663</v>
      </c>
      <c r="G204" s="163" t="s">
        <v>159</v>
      </c>
      <c r="H204" s="164">
        <v>16</v>
      </c>
      <c r="I204" s="165"/>
      <c r="J204" s="166">
        <f t="shared" si="30"/>
        <v>0</v>
      </c>
      <c r="K204" s="162" t="s">
        <v>1</v>
      </c>
      <c r="L204" s="167"/>
      <c r="M204" s="168" t="s">
        <v>1</v>
      </c>
      <c r="N204" s="169" t="s">
        <v>42</v>
      </c>
      <c r="P204" s="141">
        <f t="shared" si="31"/>
        <v>0</v>
      </c>
      <c r="Q204" s="141">
        <v>0</v>
      </c>
      <c r="R204" s="141">
        <f t="shared" si="32"/>
        <v>0</v>
      </c>
      <c r="S204" s="141">
        <v>0</v>
      </c>
      <c r="T204" s="142">
        <f t="shared" si="33"/>
        <v>0</v>
      </c>
      <c r="AR204" s="143" t="s">
        <v>222</v>
      </c>
      <c r="AT204" s="143" t="s">
        <v>270</v>
      </c>
      <c r="AU204" s="143" t="s">
        <v>99</v>
      </c>
      <c r="AY204" s="17" t="s">
        <v>154</v>
      </c>
      <c r="BE204" s="144">
        <f t="shared" si="34"/>
        <v>0</v>
      </c>
      <c r="BF204" s="144">
        <f t="shared" si="35"/>
        <v>0</v>
      </c>
      <c r="BG204" s="144">
        <f t="shared" si="36"/>
        <v>0</v>
      </c>
      <c r="BH204" s="144">
        <f t="shared" si="37"/>
        <v>0</v>
      </c>
      <c r="BI204" s="144">
        <f t="shared" si="38"/>
        <v>0</v>
      </c>
      <c r="BJ204" s="17" t="s">
        <v>85</v>
      </c>
      <c r="BK204" s="144">
        <f t="shared" si="39"/>
        <v>0</v>
      </c>
      <c r="BL204" s="17" t="s">
        <v>161</v>
      </c>
      <c r="BM204" s="143" t="s">
        <v>917</v>
      </c>
    </row>
    <row r="205" spans="2:65" s="1" customFormat="1" ht="16.5" customHeight="1">
      <c r="B205" s="32"/>
      <c r="C205" s="160" t="s">
        <v>521</v>
      </c>
      <c r="D205" s="160" t="s">
        <v>270</v>
      </c>
      <c r="E205" s="161" t="s">
        <v>2664</v>
      </c>
      <c r="F205" s="162" t="s">
        <v>2665</v>
      </c>
      <c r="G205" s="163" t="s">
        <v>159</v>
      </c>
      <c r="H205" s="164">
        <v>3</v>
      </c>
      <c r="I205" s="165"/>
      <c r="J205" s="166">
        <f t="shared" si="30"/>
        <v>0</v>
      </c>
      <c r="K205" s="162" t="s">
        <v>1</v>
      </c>
      <c r="L205" s="167"/>
      <c r="M205" s="168" t="s">
        <v>1</v>
      </c>
      <c r="N205" s="169" t="s">
        <v>42</v>
      </c>
      <c r="P205" s="141">
        <f t="shared" si="31"/>
        <v>0</v>
      </c>
      <c r="Q205" s="141">
        <v>0</v>
      </c>
      <c r="R205" s="141">
        <f t="shared" si="32"/>
        <v>0</v>
      </c>
      <c r="S205" s="141">
        <v>0</v>
      </c>
      <c r="T205" s="142">
        <f t="shared" si="33"/>
        <v>0</v>
      </c>
      <c r="AR205" s="143" t="s">
        <v>222</v>
      </c>
      <c r="AT205" s="143" t="s">
        <v>270</v>
      </c>
      <c r="AU205" s="143" t="s">
        <v>99</v>
      </c>
      <c r="AY205" s="17" t="s">
        <v>154</v>
      </c>
      <c r="BE205" s="144">
        <f t="shared" si="34"/>
        <v>0</v>
      </c>
      <c r="BF205" s="144">
        <f t="shared" si="35"/>
        <v>0</v>
      </c>
      <c r="BG205" s="144">
        <f t="shared" si="36"/>
        <v>0</v>
      </c>
      <c r="BH205" s="144">
        <f t="shared" si="37"/>
        <v>0</v>
      </c>
      <c r="BI205" s="144">
        <f t="shared" si="38"/>
        <v>0</v>
      </c>
      <c r="BJ205" s="17" t="s">
        <v>85</v>
      </c>
      <c r="BK205" s="144">
        <f t="shared" si="39"/>
        <v>0</v>
      </c>
      <c r="BL205" s="17" t="s">
        <v>161</v>
      </c>
      <c r="BM205" s="143" t="s">
        <v>943</v>
      </c>
    </row>
    <row r="206" spans="2:65" s="11" customFormat="1" ht="25.95" customHeight="1">
      <c r="B206" s="120"/>
      <c r="D206" s="121" t="s">
        <v>76</v>
      </c>
      <c r="E206" s="122" t="s">
        <v>2666</v>
      </c>
      <c r="F206" s="122" t="s">
        <v>2667</v>
      </c>
      <c r="I206" s="123"/>
      <c r="J206" s="124">
        <f>BK206</f>
        <v>0</v>
      </c>
      <c r="L206" s="120"/>
      <c r="M206" s="125"/>
      <c r="P206" s="126">
        <f>P207+P214+P216+P221+P225+P229+P232+P235+P240+P244</f>
        <v>0</v>
      </c>
      <c r="R206" s="126">
        <f>R207+R214+R216+R221+R225+R229+R232+R235+R240+R244</f>
        <v>0</v>
      </c>
      <c r="T206" s="127">
        <f>T207+T214+T216+T221+T225+T229+T232+T235+T240+T244</f>
        <v>0</v>
      </c>
      <c r="AR206" s="121" t="s">
        <v>85</v>
      </c>
      <c r="AT206" s="128" t="s">
        <v>76</v>
      </c>
      <c r="AU206" s="128" t="s">
        <v>77</v>
      </c>
      <c r="AY206" s="121" t="s">
        <v>154</v>
      </c>
      <c r="BK206" s="129">
        <f>BK207+BK214+BK216+BK221+BK225+BK229+BK232+BK235+BK240+BK244</f>
        <v>0</v>
      </c>
    </row>
    <row r="207" spans="2:65" s="11" customFormat="1" ht="22.95" customHeight="1">
      <c r="B207" s="120"/>
      <c r="D207" s="121" t="s">
        <v>76</v>
      </c>
      <c r="E207" s="130" t="s">
        <v>2668</v>
      </c>
      <c r="F207" s="130" t="s">
        <v>2669</v>
      </c>
      <c r="I207" s="123"/>
      <c r="J207" s="131">
        <f>BK207</f>
        <v>0</v>
      </c>
      <c r="L207" s="120"/>
      <c r="M207" s="125"/>
      <c r="P207" s="126">
        <f>SUM(P208:P213)</f>
        <v>0</v>
      </c>
      <c r="R207" s="126">
        <f>SUM(R208:R213)</f>
        <v>0</v>
      </c>
      <c r="T207" s="127">
        <f>SUM(T208:T213)</f>
        <v>0</v>
      </c>
      <c r="AR207" s="121" t="s">
        <v>85</v>
      </c>
      <c r="AT207" s="128" t="s">
        <v>76</v>
      </c>
      <c r="AU207" s="128" t="s">
        <v>85</v>
      </c>
      <c r="AY207" s="121" t="s">
        <v>154</v>
      </c>
      <c r="BK207" s="129">
        <f>SUM(BK208:BK213)</f>
        <v>0</v>
      </c>
    </row>
    <row r="208" spans="2:65" s="1" customFormat="1" ht="16.5" customHeight="1">
      <c r="B208" s="32"/>
      <c r="C208" s="132" t="s">
        <v>525</v>
      </c>
      <c r="D208" s="132" t="s">
        <v>156</v>
      </c>
      <c r="E208" s="133" t="s">
        <v>2670</v>
      </c>
      <c r="F208" s="134" t="s">
        <v>2671</v>
      </c>
      <c r="G208" s="135" t="s">
        <v>169</v>
      </c>
      <c r="H208" s="136">
        <v>1899</v>
      </c>
      <c r="I208" s="137"/>
      <c r="J208" s="138">
        <f t="shared" ref="J208:J213" si="40">ROUND(I208*H208,2)</f>
        <v>0</v>
      </c>
      <c r="K208" s="134" t="s">
        <v>1</v>
      </c>
      <c r="L208" s="32"/>
      <c r="M208" s="139" t="s">
        <v>1</v>
      </c>
      <c r="N208" s="140" t="s">
        <v>42</v>
      </c>
      <c r="P208" s="141">
        <f t="shared" ref="P208:P213" si="41">O208*H208</f>
        <v>0</v>
      </c>
      <c r="Q208" s="141">
        <v>0</v>
      </c>
      <c r="R208" s="141">
        <f t="shared" ref="R208:R213" si="42">Q208*H208</f>
        <v>0</v>
      </c>
      <c r="S208" s="141">
        <v>0</v>
      </c>
      <c r="T208" s="142">
        <f t="shared" ref="T208:T213" si="43">S208*H208</f>
        <v>0</v>
      </c>
      <c r="AR208" s="143" t="s">
        <v>161</v>
      </c>
      <c r="AT208" s="143" t="s">
        <v>156</v>
      </c>
      <c r="AU208" s="143" t="s">
        <v>99</v>
      </c>
      <c r="AY208" s="17" t="s">
        <v>154</v>
      </c>
      <c r="BE208" s="144">
        <f t="shared" ref="BE208:BE213" si="44">IF(N208="základní",J208,0)</f>
        <v>0</v>
      </c>
      <c r="BF208" s="144">
        <f t="shared" ref="BF208:BF213" si="45">IF(N208="snížená",J208,0)</f>
        <v>0</v>
      </c>
      <c r="BG208" s="144">
        <f t="shared" ref="BG208:BG213" si="46">IF(N208="zákl. přenesená",J208,0)</f>
        <v>0</v>
      </c>
      <c r="BH208" s="144">
        <f t="shared" ref="BH208:BH213" si="47">IF(N208="sníž. přenesená",J208,0)</f>
        <v>0</v>
      </c>
      <c r="BI208" s="144">
        <f t="shared" ref="BI208:BI213" si="48">IF(N208="nulová",J208,0)</f>
        <v>0</v>
      </c>
      <c r="BJ208" s="17" t="s">
        <v>85</v>
      </c>
      <c r="BK208" s="144">
        <f t="shared" ref="BK208:BK213" si="49">ROUND(I208*H208,2)</f>
        <v>0</v>
      </c>
      <c r="BL208" s="17" t="s">
        <v>161</v>
      </c>
      <c r="BM208" s="143" t="s">
        <v>953</v>
      </c>
    </row>
    <row r="209" spans="2:65" s="1" customFormat="1" ht="16.5" customHeight="1">
      <c r="B209" s="32"/>
      <c r="C209" s="132" t="s">
        <v>529</v>
      </c>
      <c r="D209" s="132" t="s">
        <v>156</v>
      </c>
      <c r="E209" s="133" t="s">
        <v>2672</v>
      </c>
      <c r="F209" s="134" t="s">
        <v>2673</v>
      </c>
      <c r="G209" s="135" t="s">
        <v>173</v>
      </c>
      <c r="H209" s="136">
        <v>26</v>
      </c>
      <c r="I209" s="137"/>
      <c r="J209" s="138">
        <f t="shared" si="40"/>
        <v>0</v>
      </c>
      <c r="K209" s="134" t="s">
        <v>1</v>
      </c>
      <c r="L209" s="32"/>
      <c r="M209" s="139" t="s">
        <v>1</v>
      </c>
      <c r="N209" s="140" t="s">
        <v>42</v>
      </c>
      <c r="P209" s="141">
        <f t="shared" si="41"/>
        <v>0</v>
      </c>
      <c r="Q209" s="141">
        <v>0</v>
      </c>
      <c r="R209" s="141">
        <f t="shared" si="42"/>
        <v>0</v>
      </c>
      <c r="S209" s="141">
        <v>0</v>
      </c>
      <c r="T209" s="142">
        <f t="shared" si="43"/>
        <v>0</v>
      </c>
      <c r="AR209" s="143" t="s">
        <v>161</v>
      </c>
      <c r="AT209" s="143" t="s">
        <v>156</v>
      </c>
      <c r="AU209" s="143" t="s">
        <v>99</v>
      </c>
      <c r="AY209" s="17" t="s">
        <v>154</v>
      </c>
      <c r="BE209" s="144">
        <f t="shared" si="44"/>
        <v>0</v>
      </c>
      <c r="BF209" s="144">
        <f t="shared" si="45"/>
        <v>0</v>
      </c>
      <c r="BG209" s="144">
        <f t="shared" si="46"/>
        <v>0</v>
      </c>
      <c r="BH209" s="144">
        <f t="shared" si="47"/>
        <v>0</v>
      </c>
      <c r="BI209" s="144">
        <f t="shared" si="48"/>
        <v>0</v>
      </c>
      <c r="BJ209" s="17" t="s">
        <v>85</v>
      </c>
      <c r="BK209" s="144">
        <f t="shared" si="49"/>
        <v>0</v>
      </c>
      <c r="BL209" s="17" t="s">
        <v>161</v>
      </c>
      <c r="BM209" s="143" t="s">
        <v>960</v>
      </c>
    </row>
    <row r="210" spans="2:65" s="1" customFormat="1" ht="16.5" customHeight="1">
      <c r="B210" s="32"/>
      <c r="C210" s="132" t="s">
        <v>533</v>
      </c>
      <c r="D210" s="132" t="s">
        <v>156</v>
      </c>
      <c r="E210" s="133" t="s">
        <v>2674</v>
      </c>
      <c r="F210" s="134" t="s">
        <v>2675</v>
      </c>
      <c r="G210" s="135" t="s">
        <v>173</v>
      </c>
      <c r="H210" s="136">
        <v>26</v>
      </c>
      <c r="I210" s="137"/>
      <c r="J210" s="138">
        <f t="shared" si="40"/>
        <v>0</v>
      </c>
      <c r="K210" s="134" t="s">
        <v>1</v>
      </c>
      <c r="L210" s="32"/>
      <c r="M210" s="139" t="s">
        <v>1</v>
      </c>
      <c r="N210" s="140" t="s">
        <v>42</v>
      </c>
      <c r="P210" s="141">
        <f t="shared" si="41"/>
        <v>0</v>
      </c>
      <c r="Q210" s="141">
        <v>0</v>
      </c>
      <c r="R210" s="141">
        <f t="shared" si="42"/>
        <v>0</v>
      </c>
      <c r="S210" s="141">
        <v>0</v>
      </c>
      <c r="T210" s="142">
        <f t="shared" si="43"/>
        <v>0</v>
      </c>
      <c r="AR210" s="143" t="s">
        <v>161</v>
      </c>
      <c r="AT210" s="143" t="s">
        <v>156</v>
      </c>
      <c r="AU210" s="143" t="s">
        <v>99</v>
      </c>
      <c r="AY210" s="17" t="s">
        <v>154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7" t="s">
        <v>85</v>
      </c>
      <c r="BK210" s="144">
        <f t="shared" si="49"/>
        <v>0</v>
      </c>
      <c r="BL210" s="17" t="s">
        <v>161</v>
      </c>
      <c r="BM210" s="143" t="s">
        <v>969</v>
      </c>
    </row>
    <row r="211" spans="2:65" s="1" customFormat="1" ht="16.5" customHeight="1">
      <c r="B211" s="32"/>
      <c r="C211" s="132" t="s">
        <v>537</v>
      </c>
      <c r="D211" s="132" t="s">
        <v>156</v>
      </c>
      <c r="E211" s="133" t="s">
        <v>2676</v>
      </c>
      <c r="F211" s="134" t="s">
        <v>2677</v>
      </c>
      <c r="G211" s="135" t="s">
        <v>1006</v>
      </c>
      <c r="H211" s="136">
        <v>1</v>
      </c>
      <c r="I211" s="137"/>
      <c r="J211" s="138">
        <f t="shared" si="40"/>
        <v>0</v>
      </c>
      <c r="K211" s="134" t="s">
        <v>1</v>
      </c>
      <c r="L211" s="32"/>
      <c r="M211" s="139" t="s">
        <v>1</v>
      </c>
      <c r="N211" s="140" t="s">
        <v>42</v>
      </c>
      <c r="P211" s="141">
        <f t="shared" si="41"/>
        <v>0</v>
      </c>
      <c r="Q211" s="141">
        <v>0</v>
      </c>
      <c r="R211" s="141">
        <f t="shared" si="42"/>
        <v>0</v>
      </c>
      <c r="S211" s="141">
        <v>0</v>
      </c>
      <c r="T211" s="142">
        <f t="shared" si="43"/>
        <v>0</v>
      </c>
      <c r="AR211" s="143" t="s">
        <v>161</v>
      </c>
      <c r="AT211" s="143" t="s">
        <v>156</v>
      </c>
      <c r="AU211" s="143" t="s">
        <v>99</v>
      </c>
      <c r="AY211" s="17" t="s">
        <v>154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7" t="s">
        <v>85</v>
      </c>
      <c r="BK211" s="144">
        <f t="shared" si="49"/>
        <v>0</v>
      </c>
      <c r="BL211" s="17" t="s">
        <v>161</v>
      </c>
      <c r="BM211" s="143" t="s">
        <v>977</v>
      </c>
    </row>
    <row r="212" spans="2:65" s="1" customFormat="1" ht="16.5" customHeight="1">
      <c r="B212" s="32"/>
      <c r="C212" s="132" t="s">
        <v>541</v>
      </c>
      <c r="D212" s="132" t="s">
        <v>156</v>
      </c>
      <c r="E212" s="133" t="s">
        <v>2678</v>
      </c>
      <c r="F212" s="134" t="s">
        <v>2679</v>
      </c>
      <c r="G212" s="135" t="s">
        <v>169</v>
      </c>
      <c r="H212" s="136">
        <v>1899</v>
      </c>
      <c r="I212" s="137"/>
      <c r="J212" s="138">
        <f t="shared" si="40"/>
        <v>0</v>
      </c>
      <c r="K212" s="134" t="s">
        <v>1</v>
      </c>
      <c r="L212" s="32"/>
      <c r="M212" s="139" t="s">
        <v>1</v>
      </c>
      <c r="N212" s="140" t="s">
        <v>42</v>
      </c>
      <c r="P212" s="141">
        <f t="shared" si="41"/>
        <v>0</v>
      </c>
      <c r="Q212" s="141">
        <v>0</v>
      </c>
      <c r="R212" s="141">
        <f t="shared" si="42"/>
        <v>0</v>
      </c>
      <c r="S212" s="141">
        <v>0</v>
      </c>
      <c r="T212" s="142">
        <f t="shared" si="43"/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85</v>
      </c>
      <c r="BK212" s="144">
        <f t="shared" si="49"/>
        <v>0</v>
      </c>
      <c r="BL212" s="17" t="s">
        <v>161</v>
      </c>
      <c r="BM212" s="143" t="s">
        <v>986</v>
      </c>
    </row>
    <row r="213" spans="2:65" s="1" customFormat="1" ht="16.5" customHeight="1">
      <c r="B213" s="32"/>
      <c r="C213" s="132" t="s">
        <v>545</v>
      </c>
      <c r="D213" s="132" t="s">
        <v>156</v>
      </c>
      <c r="E213" s="133" t="s">
        <v>2680</v>
      </c>
      <c r="F213" s="134" t="s">
        <v>2681</v>
      </c>
      <c r="G213" s="135" t="s">
        <v>225</v>
      </c>
      <c r="H213" s="136">
        <v>15</v>
      </c>
      <c r="I213" s="137"/>
      <c r="J213" s="138">
        <f t="shared" si="40"/>
        <v>0</v>
      </c>
      <c r="K213" s="134" t="s">
        <v>1</v>
      </c>
      <c r="L213" s="32"/>
      <c r="M213" s="139" t="s">
        <v>1</v>
      </c>
      <c r="N213" s="140" t="s">
        <v>42</v>
      </c>
      <c r="P213" s="141">
        <f t="shared" si="41"/>
        <v>0</v>
      </c>
      <c r="Q213" s="141">
        <v>0</v>
      </c>
      <c r="R213" s="141">
        <f t="shared" si="42"/>
        <v>0</v>
      </c>
      <c r="S213" s="141">
        <v>0</v>
      </c>
      <c r="T213" s="142">
        <f t="shared" si="43"/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85</v>
      </c>
      <c r="BK213" s="144">
        <f t="shared" si="49"/>
        <v>0</v>
      </c>
      <c r="BL213" s="17" t="s">
        <v>161</v>
      </c>
      <c r="BM213" s="143" t="s">
        <v>996</v>
      </c>
    </row>
    <row r="214" spans="2:65" s="11" customFormat="1" ht="22.95" customHeight="1">
      <c r="B214" s="120"/>
      <c r="D214" s="121" t="s">
        <v>76</v>
      </c>
      <c r="E214" s="130" t="s">
        <v>2682</v>
      </c>
      <c r="F214" s="130" t="s">
        <v>2683</v>
      </c>
      <c r="I214" s="123"/>
      <c r="J214" s="131">
        <f>BK214</f>
        <v>0</v>
      </c>
      <c r="L214" s="120"/>
      <c r="M214" s="125"/>
      <c r="P214" s="126">
        <f>P215</f>
        <v>0</v>
      </c>
      <c r="R214" s="126">
        <f>R215</f>
        <v>0</v>
      </c>
      <c r="T214" s="127">
        <f>T215</f>
        <v>0</v>
      </c>
      <c r="AR214" s="121" t="s">
        <v>85</v>
      </c>
      <c r="AT214" s="128" t="s">
        <v>76</v>
      </c>
      <c r="AU214" s="128" t="s">
        <v>85</v>
      </c>
      <c r="AY214" s="121" t="s">
        <v>154</v>
      </c>
      <c r="BK214" s="129">
        <f>BK215</f>
        <v>0</v>
      </c>
    </row>
    <row r="215" spans="2:65" s="1" customFormat="1" ht="16.5" customHeight="1">
      <c r="B215" s="32"/>
      <c r="C215" s="132" t="s">
        <v>550</v>
      </c>
      <c r="D215" s="132" t="s">
        <v>156</v>
      </c>
      <c r="E215" s="133" t="s">
        <v>2684</v>
      </c>
      <c r="F215" s="134" t="s">
        <v>2685</v>
      </c>
      <c r="G215" s="135" t="s">
        <v>169</v>
      </c>
      <c r="H215" s="136">
        <v>360</v>
      </c>
      <c r="I215" s="137"/>
      <c r="J215" s="138">
        <f>ROUND(I215*H215,2)</f>
        <v>0</v>
      </c>
      <c r="K215" s="134" t="s">
        <v>1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161</v>
      </c>
      <c r="BM215" s="143" t="s">
        <v>1072</v>
      </c>
    </row>
    <row r="216" spans="2:65" s="11" customFormat="1" ht="22.95" customHeight="1">
      <c r="B216" s="120"/>
      <c r="D216" s="121" t="s">
        <v>76</v>
      </c>
      <c r="E216" s="130" t="s">
        <v>2686</v>
      </c>
      <c r="F216" s="130" t="s">
        <v>2687</v>
      </c>
      <c r="I216" s="123"/>
      <c r="J216" s="131">
        <f>BK216</f>
        <v>0</v>
      </c>
      <c r="L216" s="120"/>
      <c r="M216" s="125"/>
      <c r="P216" s="126">
        <f>SUM(P217:P220)</f>
        <v>0</v>
      </c>
      <c r="R216" s="126">
        <f>SUM(R217:R220)</f>
        <v>0</v>
      </c>
      <c r="T216" s="127">
        <f>SUM(T217:T220)</f>
        <v>0</v>
      </c>
      <c r="AR216" s="121" t="s">
        <v>85</v>
      </c>
      <c r="AT216" s="128" t="s">
        <v>76</v>
      </c>
      <c r="AU216" s="128" t="s">
        <v>85</v>
      </c>
      <c r="AY216" s="121" t="s">
        <v>154</v>
      </c>
      <c r="BK216" s="129">
        <f>SUM(BK217:BK220)</f>
        <v>0</v>
      </c>
    </row>
    <row r="217" spans="2:65" s="1" customFormat="1" ht="21.75" customHeight="1">
      <c r="B217" s="32"/>
      <c r="C217" s="132" t="s">
        <v>555</v>
      </c>
      <c r="D217" s="132" t="s">
        <v>156</v>
      </c>
      <c r="E217" s="133" t="s">
        <v>2688</v>
      </c>
      <c r="F217" s="134" t="s">
        <v>2689</v>
      </c>
      <c r="G217" s="135" t="s">
        <v>662</v>
      </c>
      <c r="H217" s="136">
        <v>63</v>
      </c>
      <c r="I217" s="137"/>
      <c r="J217" s="138">
        <f>ROUND(I217*H217,2)</f>
        <v>0</v>
      </c>
      <c r="K217" s="134" t="s">
        <v>1</v>
      </c>
      <c r="L217" s="32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161</v>
      </c>
      <c r="BM217" s="143" t="s">
        <v>1084</v>
      </c>
    </row>
    <row r="218" spans="2:65" s="1" customFormat="1" ht="24.15" customHeight="1">
      <c r="B218" s="32"/>
      <c r="C218" s="132" t="s">
        <v>559</v>
      </c>
      <c r="D218" s="132" t="s">
        <v>156</v>
      </c>
      <c r="E218" s="133" t="s">
        <v>2690</v>
      </c>
      <c r="F218" s="134" t="s">
        <v>2691</v>
      </c>
      <c r="G218" s="135" t="s">
        <v>662</v>
      </c>
      <c r="H218" s="136">
        <v>29</v>
      </c>
      <c r="I218" s="137"/>
      <c r="J218" s="138">
        <f>ROUND(I218*H218,2)</f>
        <v>0</v>
      </c>
      <c r="K218" s="134" t="s">
        <v>1</v>
      </c>
      <c r="L218" s="32"/>
      <c r="M218" s="139" t="s">
        <v>1</v>
      </c>
      <c r="N218" s="140" t="s">
        <v>42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161</v>
      </c>
      <c r="BM218" s="143" t="s">
        <v>1092</v>
      </c>
    </row>
    <row r="219" spans="2:65" s="1" customFormat="1" ht="16.5" customHeight="1">
      <c r="B219" s="32"/>
      <c r="C219" s="132" t="s">
        <v>564</v>
      </c>
      <c r="D219" s="132" t="s">
        <v>156</v>
      </c>
      <c r="E219" s="133" t="s">
        <v>2692</v>
      </c>
      <c r="F219" s="134" t="s">
        <v>2693</v>
      </c>
      <c r="G219" s="135" t="s">
        <v>662</v>
      </c>
      <c r="H219" s="136">
        <v>29</v>
      </c>
      <c r="I219" s="137"/>
      <c r="J219" s="138">
        <f>ROUND(I219*H219,2)</f>
        <v>0</v>
      </c>
      <c r="K219" s="134" t="s">
        <v>1</v>
      </c>
      <c r="L219" s="32"/>
      <c r="M219" s="139" t="s">
        <v>1</v>
      </c>
      <c r="N219" s="140" t="s">
        <v>42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161</v>
      </c>
      <c r="AT219" s="143" t="s">
        <v>156</v>
      </c>
      <c r="AU219" s="143" t="s">
        <v>99</v>
      </c>
      <c r="AY219" s="17" t="s">
        <v>154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85</v>
      </c>
      <c r="BK219" s="144">
        <f>ROUND(I219*H219,2)</f>
        <v>0</v>
      </c>
      <c r="BL219" s="17" t="s">
        <v>161</v>
      </c>
      <c r="BM219" s="143" t="s">
        <v>1098</v>
      </c>
    </row>
    <row r="220" spans="2:65" s="1" customFormat="1" ht="16.5" customHeight="1">
      <c r="B220" s="32"/>
      <c r="C220" s="132" t="s">
        <v>568</v>
      </c>
      <c r="D220" s="132" t="s">
        <v>156</v>
      </c>
      <c r="E220" s="133" t="s">
        <v>2694</v>
      </c>
      <c r="F220" s="134" t="s">
        <v>2695</v>
      </c>
      <c r="G220" s="135" t="s">
        <v>662</v>
      </c>
      <c r="H220" s="136">
        <v>29</v>
      </c>
      <c r="I220" s="137"/>
      <c r="J220" s="138">
        <f>ROUND(I220*H220,2)</f>
        <v>0</v>
      </c>
      <c r="K220" s="134" t="s">
        <v>1</v>
      </c>
      <c r="L220" s="32"/>
      <c r="M220" s="139" t="s">
        <v>1</v>
      </c>
      <c r="N220" s="140" t="s">
        <v>42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161</v>
      </c>
      <c r="BM220" s="143" t="s">
        <v>1102</v>
      </c>
    </row>
    <row r="221" spans="2:65" s="11" customFormat="1" ht="22.95" customHeight="1">
      <c r="B221" s="120"/>
      <c r="D221" s="121" t="s">
        <v>76</v>
      </c>
      <c r="E221" s="130" t="s">
        <v>2696</v>
      </c>
      <c r="F221" s="130" t="s">
        <v>2697</v>
      </c>
      <c r="I221" s="123"/>
      <c r="J221" s="131">
        <f>BK221</f>
        <v>0</v>
      </c>
      <c r="L221" s="120"/>
      <c r="M221" s="125"/>
      <c r="P221" s="126">
        <f>SUM(P222:P224)</f>
        <v>0</v>
      </c>
      <c r="R221" s="126">
        <f>SUM(R222:R224)</f>
        <v>0</v>
      </c>
      <c r="T221" s="127">
        <f>SUM(T222:T224)</f>
        <v>0</v>
      </c>
      <c r="AR221" s="121" t="s">
        <v>85</v>
      </c>
      <c r="AT221" s="128" t="s">
        <v>76</v>
      </c>
      <c r="AU221" s="128" t="s">
        <v>85</v>
      </c>
      <c r="AY221" s="121" t="s">
        <v>154</v>
      </c>
      <c r="BK221" s="129">
        <f>SUM(BK222:BK224)</f>
        <v>0</v>
      </c>
    </row>
    <row r="222" spans="2:65" s="1" customFormat="1" ht="16.5" customHeight="1">
      <c r="B222" s="32"/>
      <c r="C222" s="132" t="s">
        <v>598</v>
      </c>
      <c r="D222" s="132" t="s">
        <v>156</v>
      </c>
      <c r="E222" s="133" t="s">
        <v>2698</v>
      </c>
      <c r="F222" s="134" t="s">
        <v>2699</v>
      </c>
      <c r="G222" s="135" t="s">
        <v>662</v>
      </c>
      <c r="H222" s="136">
        <v>1</v>
      </c>
      <c r="I222" s="137"/>
      <c r="J222" s="138">
        <f>ROUND(I222*H222,2)</f>
        <v>0</v>
      </c>
      <c r="K222" s="134" t="s">
        <v>1</v>
      </c>
      <c r="L222" s="32"/>
      <c r="M222" s="139" t="s">
        <v>1</v>
      </c>
      <c r="N222" s="140" t="s">
        <v>42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161</v>
      </c>
      <c r="AT222" s="143" t="s">
        <v>156</v>
      </c>
      <c r="AU222" s="143" t="s">
        <v>99</v>
      </c>
      <c r="AY222" s="17" t="s">
        <v>154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85</v>
      </c>
      <c r="BK222" s="144">
        <f>ROUND(I222*H222,2)</f>
        <v>0</v>
      </c>
      <c r="BL222" s="17" t="s">
        <v>161</v>
      </c>
      <c r="BM222" s="143" t="s">
        <v>1108</v>
      </c>
    </row>
    <row r="223" spans="2:65" s="1" customFormat="1" ht="16.5" customHeight="1">
      <c r="B223" s="32"/>
      <c r="C223" s="132" t="s">
        <v>602</v>
      </c>
      <c r="D223" s="132" t="s">
        <v>156</v>
      </c>
      <c r="E223" s="133" t="s">
        <v>2700</v>
      </c>
      <c r="F223" s="134" t="s">
        <v>2701</v>
      </c>
      <c r="G223" s="135" t="s">
        <v>662</v>
      </c>
      <c r="H223" s="136">
        <v>1</v>
      </c>
      <c r="I223" s="137"/>
      <c r="J223" s="138">
        <f>ROUND(I223*H223,2)</f>
        <v>0</v>
      </c>
      <c r="K223" s="134" t="s">
        <v>1</v>
      </c>
      <c r="L223" s="32"/>
      <c r="M223" s="139" t="s">
        <v>1</v>
      </c>
      <c r="N223" s="140" t="s">
        <v>42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161</v>
      </c>
      <c r="AT223" s="143" t="s">
        <v>156</v>
      </c>
      <c r="AU223" s="143" t="s">
        <v>99</v>
      </c>
      <c r="AY223" s="17" t="s">
        <v>154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85</v>
      </c>
      <c r="BK223" s="144">
        <f>ROUND(I223*H223,2)</f>
        <v>0</v>
      </c>
      <c r="BL223" s="17" t="s">
        <v>161</v>
      </c>
      <c r="BM223" s="143" t="s">
        <v>1116</v>
      </c>
    </row>
    <row r="224" spans="2:65" s="1" customFormat="1" ht="16.5" customHeight="1">
      <c r="B224" s="32"/>
      <c r="C224" s="132" t="s">
        <v>607</v>
      </c>
      <c r="D224" s="132" t="s">
        <v>156</v>
      </c>
      <c r="E224" s="133" t="s">
        <v>2702</v>
      </c>
      <c r="F224" s="134" t="s">
        <v>2703</v>
      </c>
      <c r="G224" s="135" t="s">
        <v>662</v>
      </c>
      <c r="H224" s="136">
        <v>0.5</v>
      </c>
      <c r="I224" s="137"/>
      <c r="J224" s="138">
        <f>ROUND(I224*H224,2)</f>
        <v>0</v>
      </c>
      <c r="K224" s="134" t="s">
        <v>1</v>
      </c>
      <c r="L224" s="32"/>
      <c r="M224" s="139" t="s">
        <v>1</v>
      </c>
      <c r="N224" s="140" t="s">
        <v>42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161</v>
      </c>
      <c r="AT224" s="143" t="s">
        <v>156</v>
      </c>
      <c r="AU224" s="143" t="s">
        <v>99</v>
      </c>
      <c r="AY224" s="17" t="s">
        <v>154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85</v>
      </c>
      <c r="BK224" s="144">
        <f>ROUND(I224*H224,2)</f>
        <v>0</v>
      </c>
      <c r="BL224" s="17" t="s">
        <v>161</v>
      </c>
      <c r="BM224" s="143" t="s">
        <v>1124</v>
      </c>
    </row>
    <row r="225" spans="2:65" s="11" customFormat="1" ht="22.95" customHeight="1">
      <c r="B225" s="120"/>
      <c r="D225" s="121" t="s">
        <v>76</v>
      </c>
      <c r="E225" s="130" t="s">
        <v>2704</v>
      </c>
      <c r="F225" s="130" t="s">
        <v>2705</v>
      </c>
      <c r="I225" s="123"/>
      <c r="J225" s="131">
        <f>BK225</f>
        <v>0</v>
      </c>
      <c r="L225" s="120"/>
      <c r="M225" s="125"/>
      <c r="P225" s="126">
        <f>SUM(P226:P228)</f>
        <v>0</v>
      </c>
      <c r="R225" s="126">
        <f>SUM(R226:R228)</f>
        <v>0</v>
      </c>
      <c r="T225" s="127">
        <f>SUM(T226:T228)</f>
        <v>0</v>
      </c>
      <c r="AR225" s="121" t="s">
        <v>85</v>
      </c>
      <c r="AT225" s="128" t="s">
        <v>76</v>
      </c>
      <c r="AU225" s="128" t="s">
        <v>85</v>
      </c>
      <c r="AY225" s="121" t="s">
        <v>154</v>
      </c>
      <c r="BK225" s="129">
        <f>SUM(BK226:BK228)</f>
        <v>0</v>
      </c>
    </row>
    <row r="226" spans="2:65" s="1" customFormat="1" ht="16.5" customHeight="1">
      <c r="B226" s="32"/>
      <c r="C226" s="132" t="s">
        <v>611</v>
      </c>
      <c r="D226" s="132" t="s">
        <v>156</v>
      </c>
      <c r="E226" s="133" t="s">
        <v>2706</v>
      </c>
      <c r="F226" s="134" t="s">
        <v>2699</v>
      </c>
      <c r="G226" s="135" t="s">
        <v>662</v>
      </c>
      <c r="H226" s="136">
        <v>461</v>
      </c>
      <c r="I226" s="137"/>
      <c r="J226" s="138">
        <f>ROUND(I226*H226,2)</f>
        <v>0</v>
      </c>
      <c r="K226" s="134" t="s">
        <v>1</v>
      </c>
      <c r="L226" s="32"/>
      <c r="M226" s="139" t="s">
        <v>1</v>
      </c>
      <c r="N226" s="140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161</v>
      </c>
      <c r="AT226" s="143" t="s">
        <v>156</v>
      </c>
      <c r="AU226" s="143" t="s">
        <v>99</v>
      </c>
      <c r="AY226" s="17" t="s">
        <v>154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85</v>
      </c>
      <c r="BK226" s="144">
        <f>ROUND(I226*H226,2)</f>
        <v>0</v>
      </c>
      <c r="BL226" s="17" t="s">
        <v>161</v>
      </c>
      <c r="BM226" s="143" t="s">
        <v>1134</v>
      </c>
    </row>
    <row r="227" spans="2:65" s="1" customFormat="1" ht="16.5" customHeight="1">
      <c r="B227" s="32"/>
      <c r="C227" s="132" t="s">
        <v>615</v>
      </c>
      <c r="D227" s="132" t="s">
        <v>156</v>
      </c>
      <c r="E227" s="133" t="s">
        <v>2702</v>
      </c>
      <c r="F227" s="134" t="s">
        <v>2703</v>
      </c>
      <c r="G227" s="135" t="s">
        <v>662</v>
      </c>
      <c r="H227" s="136">
        <v>8</v>
      </c>
      <c r="I227" s="137"/>
      <c r="J227" s="138">
        <f>ROUND(I227*H227,2)</f>
        <v>0</v>
      </c>
      <c r="K227" s="134" t="s">
        <v>1</v>
      </c>
      <c r="L227" s="32"/>
      <c r="M227" s="139" t="s">
        <v>1</v>
      </c>
      <c r="N227" s="140" t="s">
        <v>42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161</v>
      </c>
      <c r="AT227" s="143" t="s">
        <v>156</v>
      </c>
      <c r="AU227" s="143" t="s">
        <v>99</v>
      </c>
      <c r="AY227" s="17" t="s">
        <v>154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85</v>
      </c>
      <c r="BK227" s="144">
        <f>ROUND(I227*H227,2)</f>
        <v>0</v>
      </c>
      <c r="BL227" s="17" t="s">
        <v>161</v>
      </c>
      <c r="BM227" s="143" t="s">
        <v>2030</v>
      </c>
    </row>
    <row r="228" spans="2:65" s="1" customFormat="1" ht="16.5" customHeight="1">
      <c r="B228" s="32"/>
      <c r="C228" s="132" t="s">
        <v>619</v>
      </c>
      <c r="D228" s="132" t="s">
        <v>156</v>
      </c>
      <c r="E228" s="133" t="s">
        <v>2707</v>
      </c>
      <c r="F228" s="134" t="s">
        <v>2701</v>
      </c>
      <c r="G228" s="135" t="s">
        <v>662</v>
      </c>
      <c r="H228" s="136">
        <v>461</v>
      </c>
      <c r="I228" s="137"/>
      <c r="J228" s="138">
        <f>ROUND(I228*H228,2)</f>
        <v>0</v>
      </c>
      <c r="K228" s="134" t="s">
        <v>1</v>
      </c>
      <c r="L228" s="32"/>
      <c r="M228" s="139" t="s">
        <v>1</v>
      </c>
      <c r="N228" s="140" t="s">
        <v>42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161</v>
      </c>
      <c r="AT228" s="143" t="s">
        <v>156</v>
      </c>
      <c r="AU228" s="143" t="s">
        <v>99</v>
      </c>
      <c r="AY228" s="17" t="s">
        <v>154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85</v>
      </c>
      <c r="BK228" s="144">
        <f>ROUND(I228*H228,2)</f>
        <v>0</v>
      </c>
      <c r="BL228" s="17" t="s">
        <v>161</v>
      </c>
      <c r="BM228" s="143" t="s">
        <v>1155</v>
      </c>
    </row>
    <row r="229" spans="2:65" s="11" customFormat="1" ht="22.95" customHeight="1">
      <c r="B229" s="120"/>
      <c r="D229" s="121" t="s">
        <v>76</v>
      </c>
      <c r="E229" s="130" t="s">
        <v>2708</v>
      </c>
      <c r="F229" s="130" t="s">
        <v>2709</v>
      </c>
      <c r="I229" s="123"/>
      <c r="J229" s="131">
        <f>BK229</f>
        <v>0</v>
      </c>
      <c r="L229" s="120"/>
      <c r="M229" s="125"/>
      <c r="P229" s="126">
        <f>SUM(P230:P231)</f>
        <v>0</v>
      </c>
      <c r="R229" s="126">
        <f>SUM(R230:R231)</f>
        <v>0</v>
      </c>
      <c r="T229" s="127">
        <f>SUM(T230:T231)</f>
        <v>0</v>
      </c>
      <c r="AR229" s="121" t="s">
        <v>85</v>
      </c>
      <c r="AT229" s="128" t="s">
        <v>76</v>
      </c>
      <c r="AU229" s="128" t="s">
        <v>85</v>
      </c>
      <c r="AY229" s="121" t="s">
        <v>154</v>
      </c>
      <c r="BK229" s="129">
        <f>SUM(BK230:BK231)</f>
        <v>0</v>
      </c>
    </row>
    <row r="230" spans="2:65" s="1" customFormat="1" ht="16.5" customHeight="1">
      <c r="B230" s="32"/>
      <c r="C230" s="132" t="s">
        <v>1850</v>
      </c>
      <c r="D230" s="132" t="s">
        <v>156</v>
      </c>
      <c r="E230" s="133" t="s">
        <v>2710</v>
      </c>
      <c r="F230" s="134" t="s">
        <v>2711</v>
      </c>
      <c r="G230" s="135" t="s">
        <v>159</v>
      </c>
      <c r="H230" s="136">
        <v>4169</v>
      </c>
      <c r="I230" s="137"/>
      <c r="J230" s="138">
        <f>ROUND(I230*H230,2)</f>
        <v>0</v>
      </c>
      <c r="K230" s="134" t="s">
        <v>1</v>
      </c>
      <c r="L230" s="32"/>
      <c r="M230" s="139" t="s">
        <v>1</v>
      </c>
      <c r="N230" s="140" t="s">
        <v>42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161</v>
      </c>
      <c r="AT230" s="143" t="s">
        <v>156</v>
      </c>
      <c r="AU230" s="143" t="s">
        <v>99</v>
      </c>
      <c r="AY230" s="17" t="s">
        <v>154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161</v>
      </c>
      <c r="BM230" s="143" t="s">
        <v>1183</v>
      </c>
    </row>
    <row r="231" spans="2:65" s="1" customFormat="1" ht="16.5" customHeight="1">
      <c r="B231" s="32"/>
      <c r="C231" s="132" t="s">
        <v>637</v>
      </c>
      <c r="D231" s="132" t="s">
        <v>156</v>
      </c>
      <c r="E231" s="133" t="s">
        <v>2712</v>
      </c>
      <c r="F231" s="134" t="s">
        <v>2701</v>
      </c>
      <c r="G231" s="135" t="s">
        <v>159</v>
      </c>
      <c r="H231" s="136">
        <v>4169</v>
      </c>
      <c r="I231" s="137"/>
      <c r="J231" s="138">
        <f>ROUND(I231*H231,2)</f>
        <v>0</v>
      </c>
      <c r="K231" s="134" t="s">
        <v>1</v>
      </c>
      <c r="L231" s="32"/>
      <c r="M231" s="139" t="s">
        <v>1</v>
      </c>
      <c r="N231" s="140" t="s">
        <v>42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85</v>
      </c>
      <c r="BK231" s="144">
        <f>ROUND(I231*H231,2)</f>
        <v>0</v>
      </c>
      <c r="BL231" s="17" t="s">
        <v>161</v>
      </c>
      <c r="BM231" s="143" t="s">
        <v>1192</v>
      </c>
    </row>
    <row r="232" spans="2:65" s="11" customFormat="1" ht="22.95" customHeight="1">
      <c r="B232" s="120"/>
      <c r="D232" s="121" t="s">
        <v>76</v>
      </c>
      <c r="E232" s="130" t="s">
        <v>2713</v>
      </c>
      <c r="F232" s="130" t="s">
        <v>2714</v>
      </c>
      <c r="I232" s="123"/>
      <c r="J232" s="131">
        <f>BK232</f>
        <v>0</v>
      </c>
      <c r="L232" s="120"/>
      <c r="M232" s="125"/>
      <c r="P232" s="126">
        <f>SUM(P233:P234)</f>
        <v>0</v>
      </c>
      <c r="R232" s="126">
        <f>SUM(R233:R234)</f>
        <v>0</v>
      </c>
      <c r="T232" s="127">
        <f>SUM(T233:T234)</f>
        <v>0</v>
      </c>
      <c r="AR232" s="121" t="s">
        <v>85</v>
      </c>
      <c r="AT232" s="128" t="s">
        <v>76</v>
      </c>
      <c r="AU232" s="128" t="s">
        <v>85</v>
      </c>
      <c r="AY232" s="121" t="s">
        <v>154</v>
      </c>
      <c r="BK232" s="129">
        <f>SUM(BK233:BK234)</f>
        <v>0</v>
      </c>
    </row>
    <row r="233" spans="2:65" s="1" customFormat="1" ht="16.5" customHeight="1">
      <c r="B233" s="32"/>
      <c r="C233" s="132" t="s">
        <v>641</v>
      </c>
      <c r="D233" s="132" t="s">
        <v>156</v>
      </c>
      <c r="E233" s="133" t="s">
        <v>2715</v>
      </c>
      <c r="F233" s="134" t="s">
        <v>2711</v>
      </c>
      <c r="G233" s="135" t="s">
        <v>159</v>
      </c>
      <c r="H233" s="136">
        <v>146</v>
      </c>
      <c r="I233" s="137"/>
      <c r="J233" s="138">
        <f>ROUND(I233*H233,2)</f>
        <v>0</v>
      </c>
      <c r="K233" s="134" t="s">
        <v>1</v>
      </c>
      <c r="L233" s="32"/>
      <c r="M233" s="139" t="s">
        <v>1</v>
      </c>
      <c r="N233" s="140" t="s">
        <v>42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161</v>
      </c>
      <c r="BM233" s="143" t="s">
        <v>2039</v>
      </c>
    </row>
    <row r="234" spans="2:65" s="1" customFormat="1" ht="16.5" customHeight="1">
      <c r="B234" s="32"/>
      <c r="C234" s="132" t="s">
        <v>646</v>
      </c>
      <c r="D234" s="132" t="s">
        <v>156</v>
      </c>
      <c r="E234" s="133" t="s">
        <v>2716</v>
      </c>
      <c r="F234" s="134" t="s">
        <v>2701</v>
      </c>
      <c r="G234" s="135" t="s">
        <v>159</v>
      </c>
      <c r="H234" s="136">
        <v>146</v>
      </c>
      <c r="I234" s="137"/>
      <c r="J234" s="138">
        <f>ROUND(I234*H234,2)</f>
        <v>0</v>
      </c>
      <c r="K234" s="134" t="s">
        <v>1</v>
      </c>
      <c r="L234" s="32"/>
      <c r="M234" s="139" t="s">
        <v>1</v>
      </c>
      <c r="N234" s="140" t="s">
        <v>42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85</v>
      </c>
      <c r="BK234" s="144">
        <f>ROUND(I234*H234,2)</f>
        <v>0</v>
      </c>
      <c r="BL234" s="17" t="s">
        <v>161</v>
      </c>
      <c r="BM234" s="143" t="s">
        <v>1206</v>
      </c>
    </row>
    <row r="235" spans="2:65" s="11" customFormat="1" ht="22.95" customHeight="1">
      <c r="B235" s="120"/>
      <c r="D235" s="121" t="s">
        <v>76</v>
      </c>
      <c r="E235" s="130" t="s">
        <v>2717</v>
      </c>
      <c r="F235" s="130" t="s">
        <v>2718</v>
      </c>
      <c r="I235" s="123"/>
      <c r="J235" s="131">
        <f>BK235</f>
        <v>0</v>
      </c>
      <c r="L235" s="120"/>
      <c r="M235" s="125"/>
      <c r="P235" s="126">
        <f>SUM(P236:P239)</f>
        <v>0</v>
      </c>
      <c r="R235" s="126">
        <f>SUM(R236:R239)</f>
        <v>0</v>
      </c>
      <c r="T235" s="127">
        <f>SUM(T236:T239)</f>
        <v>0</v>
      </c>
      <c r="AR235" s="121" t="s">
        <v>85</v>
      </c>
      <c r="AT235" s="128" t="s">
        <v>76</v>
      </c>
      <c r="AU235" s="128" t="s">
        <v>85</v>
      </c>
      <c r="AY235" s="121" t="s">
        <v>154</v>
      </c>
      <c r="BK235" s="129">
        <f>SUM(BK236:BK239)</f>
        <v>0</v>
      </c>
    </row>
    <row r="236" spans="2:65" s="1" customFormat="1" ht="16.5" customHeight="1">
      <c r="B236" s="32"/>
      <c r="C236" s="132" t="s">
        <v>650</v>
      </c>
      <c r="D236" s="132" t="s">
        <v>156</v>
      </c>
      <c r="E236" s="133" t="s">
        <v>2719</v>
      </c>
      <c r="F236" s="134" t="s">
        <v>2720</v>
      </c>
      <c r="G236" s="135" t="s">
        <v>169</v>
      </c>
      <c r="H236" s="136">
        <v>1549</v>
      </c>
      <c r="I236" s="137"/>
      <c r="J236" s="138">
        <f>ROUND(I236*H236,2)</f>
        <v>0</v>
      </c>
      <c r="K236" s="134" t="s">
        <v>1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161</v>
      </c>
      <c r="BM236" s="143" t="s">
        <v>1214</v>
      </c>
    </row>
    <row r="237" spans="2:65" s="1" customFormat="1" ht="16.5" customHeight="1">
      <c r="B237" s="32"/>
      <c r="C237" s="132" t="s">
        <v>654</v>
      </c>
      <c r="D237" s="132" t="s">
        <v>156</v>
      </c>
      <c r="E237" s="133" t="s">
        <v>2721</v>
      </c>
      <c r="F237" s="134" t="s">
        <v>2722</v>
      </c>
      <c r="G237" s="135" t="s">
        <v>169</v>
      </c>
      <c r="H237" s="136">
        <v>1549</v>
      </c>
      <c r="I237" s="137"/>
      <c r="J237" s="138">
        <f>ROUND(I237*H237,2)</f>
        <v>0</v>
      </c>
      <c r="K237" s="134" t="s">
        <v>1</v>
      </c>
      <c r="L237" s="32"/>
      <c r="M237" s="139" t="s">
        <v>1</v>
      </c>
      <c r="N237" s="140" t="s">
        <v>42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85</v>
      </c>
      <c r="BK237" s="144">
        <f>ROUND(I237*H237,2)</f>
        <v>0</v>
      </c>
      <c r="BL237" s="17" t="s">
        <v>161</v>
      </c>
      <c r="BM237" s="143" t="s">
        <v>1222</v>
      </c>
    </row>
    <row r="238" spans="2:65" s="1" customFormat="1" ht="16.5" customHeight="1">
      <c r="B238" s="32"/>
      <c r="C238" s="132" t="s">
        <v>659</v>
      </c>
      <c r="D238" s="132" t="s">
        <v>156</v>
      </c>
      <c r="E238" s="133" t="s">
        <v>2723</v>
      </c>
      <c r="F238" s="134" t="s">
        <v>2724</v>
      </c>
      <c r="G238" s="135" t="s">
        <v>169</v>
      </c>
      <c r="H238" s="136">
        <v>1549</v>
      </c>
      <c r="I238" s="137"/>
      <c r="J238" s="138">
        <f>ROUND(I238*H238,2)</f>
        <v>0</v>
      </c>
      <c r="K238" s="134" t="s">
        <v>1</v>
      </c>
      <c r="L238" s="32"/>
      <c r="M238" s="139" t="s">
        <v>1</v>
      </c>
      <c r="N238" s="140" t="s">
        <v>42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85</v>
      </c>
      <c r="BK238" s="144">
        <f>ROUND(I238*H238,2)</f>
        <v>0</v>
      </c>
      <c r="BL238" s="17" t="s">
        <v>161</v>
      </c>
      <c r="BM238" s="143" t="s">
        <v>1230</v>
      </c>
    </row>
    <row r="239" spans="2:65" s="1" customFormat="1" ht="16.5" customHeight="1">
      <c r="B239" s="32"/>
      <c r="C239" s="132" t="s">
        <v>664</v>
      </c>
      <c r="D239" s="132" t="s">
        <v>156</v>
      </c>
      <c r="E239" s="133" t="s">
        <v>2725</v>
      </c>
      <c r="F239" s="134" t="s">
        <v>2726</v>
      </c>
      <c r="G239" s="135" t="s">
        <v>169</v>
      </c>
      <c r="H239" s="136">
        <v>1549</v>
      </c>
      <c r="I239" s="137"/>
      <c r="J239" s="138">
        <f>ROUND(I239*H239,2)</f>
        <v>0</v>
      </c>
      <c r="K239" s="134" t="s">
        <v>1</v>
      </c>
      <c r="L239" s="32"/>
      <c r="M239" s="139" t="s">
        <v>1</v>
      </c>
      <c r="N239" s="140" t="s">
        <v>42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161</v>
      </c>
      <c r="AT239" s="143" t="s">
        <v>156</v>
      </c>
      <c r="AU239" s="143" t="s">
        <v>99</v>
      </c>
      <c r="AY239" s="17" t="s">
        <v>154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161</v>
      </c>
      <c r="BM239" s="143" t="s">
        <v>1238</v>
      </c>
    </row>
    <row r="240" spans="2:65" s="11" customFormat="1" ht="22.95" customHeight="1">
      <c r="B240" s="120"/>
      <c r="D240" s="121" t="s">
        <v>76</v>
      </c>
      <c r="E240" s="130" t="s">
        <v>2727</v>
      </c>
      <c r="F240" s="130" t="s">
        <v>2728</v>
      </c>
      <c r="I240" s="123"/>
      <c r="J240" s="131">
        <f>BK240</f>
        <v>0</v>
      </c>
      <c r="L240" s="120"/>
      <c r="M240" s="125"/>
      <c r="P240" s="126">
        <f>SUM(P241:P243)</f>
        <v>0</v>
      </c>
      <c r="R240" s="126">
        <f>SUM(R241:R243)</f>
        <v>0</v>
      </c>
      <c r="T240" s="127">
        <f>SUM(T241:T243)</f>
        <v>0</v>
      </c>
      <c r="AR240" s="121" t="s">
        <v>85</v>
      </c>
      <c r="AT240" s="128" t="s">
        <v>76</v>
      </c>
      <c r="AU240" s="128" t="s">
        <v>85</v>
      </c>
      <c r="AY240" s="121" t="s">
        <v>154</v>
      </c>
      <c r="BK240" s="129">
        <f>SUM(BK241:BK243)</f>
        <v>0</v>
      </c>
    </row>
    <row r="241" spans="2:65" s="1" customFormat="1" ht="16.5" customHeight="1">
      <c r="B241" s="32"/>
      <c r="C241" s="132" t="s">
        <v>669</v>
      </c>
      <c r="D241" s="132" t="s">
        <v>156</v>
      </c>
      <c r="E241" s="133" t="s">
        <v>2729</v>
      </c>
      <c r="F241" s="134" t="s">
        <v>2730</v>
      </c>
      <c r="G241" s="135" t="s">
        <v>173</v>
      </c>
      <c r="H241" s="136">
        <v>33</v>
      </c>
      <c r="I241" s="137"/>
      <c r="J241" s="138">
        <f>ROUND(I241*H241,2)</f>
        <v>0</v>
      </c>
      <c r="K241" s="134" t="s">
        <v>1</v>
      </c>
      <c r="L241" s="32"/>
      <c r="M241" s="139" t="s">
        <v>1</v>
      </c>
      <c r="N241" s="140" t="s">
        <v>42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161</v>
      </c>
      <c r="AT241" s="143" t="s">
        <v>156</v>
      </c>
      <c r="AU241" s="143" t="s">
        <v>99</v>
      </c>
      <c r="AY241" s="17" t="s">
        <v>154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85</v>
      </c>
      <c r="BK241" s="144">
        <f>ROUND(I241*H241,2)</f>
        <v>0</v>
      </c>
      <c r="BL241" s="17" t="s">
        <v>161</v>
      </c>
      <c r="BM241" s="143" t="s">
        <v>1276</v>
      </c>
    </row>
    <row r="242" spans="2:65" s="1" customFormat="1" ht="16.5" customHeight="1">
      <c r="B242" s="32"/>
      <c r="C242" s="132" t="s">
        <v>673</v>
      </c>
      <c r="D242" s="132" t="s">
        <v>156</v>
      </c>
      <c r="E242" s="133" t="s">
        <v>2731</v>
      </c>
      <c r="F242" s="134" t="s">
        <v>2732</v>
      </c>
      <c r="G242" s="135" t="s">
        <v>173</v>
      </c>
      <c r="H242" s="136">
        <v>33</v>
      </c>
      <c r="I242" s="137"/>
      <c r="J242" s="138">
        <f>ROUND(I242*H242,2)</f>
        <v>0</v>
      </c>
      <c r="K242" s="134" t="s">
        <v>1</v>
      </c>
      <c r="L242" s="32"/>
      <c r="M242" s="139" t="s">
        <v>1</v>
      </c>
      <c r="N242" s="140" t="s">
        <v>42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161</v>
      </c>
      <c r="AT242" s="143" t="s">
        <v>156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85</v>
      </c>
      <c r="BK242" s="144">
        <f>ROUND(I242*H242,2)</f>
        <v>0</v>
      </c>
      <c r="BL242" s="17" t="s">
        <v>161</v>
      </c>
      <c r="BM242" s="143" t="s">
        <v>1285</v>
      </c>
    </row>
    <row r="243" spans="2:65" s="1" customFormat="1" ht="16.5" customHeight="1">
      <c r="B243" s="32"/>
      <c r="C243" s="132" t="s">
        <v>677</v>
      </c>
      <c r="D243" s="132" t="s">
        <v>156</v>
      </c>
      <c r="E243" s="133" t="s">
        <v>2733</v>
      </c>
      <c r="F243" s="134" t="s">
        <v>2734</v>
      </c>
      <c r="G243" s="135" t="s">
        <v>169</v>
      </c>
      <c r="H243" s="136">
        <v>360</v>
      </c>
      <c r="I243" s="137"/>
      <c r="J243" s="138">
        <f>ROUND(I243*H243,2)</f>
        <v>0</v>
      </c>
      <c r="K243" s="134" t="s">
        <v>1</v>
      </c>
      <c r="L243" s="32"/>
      <c r="M243" s="139" t="s">
        <v>1</v>
      </c>
      <c r="N243" s="140" t="s">
        <v>42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161</v>
      </c>
      <c r="AT243" s="143" t="s">
        <v>156</v>
      </c>
      <c r="AU243" s="143" t="s">
        <v>99</v>
      </c>
      <c r="AY243" s="17" t="s">
        <v>154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85</v>
      </c>
      <c r="BK243" s="144">
        <f>ROUND(I243*H243,2)</f>
        <v>0</v>
      </c>
      <c r="BL243" s="17" t="s">
        <v>161</v>
      </c>
      <c r="BM243" s="143" t="s">
        <v>1297</v>
      </c>
    </row>
    <row r="244" spans="2:65" s="11" customFormat="1" ht="22.95" customHeight="1">
      <c r="B244" s="120"/>
      <c r="D244" s="121" t="s">
        <v>76</v>
      </c>
      <c r="E244" s="130" t="s">
        <v>2735</v>
      </c>
      <c r="F244" s="130" t="s">
        <v>2736</v>
      </c>
      <c r="I244" s="123"/>
      <c r="J244" s="131">
        <f>BK244</f>
        <v>0</v>
      </c>
      <c r="L244" s="120"/>
      <c r="M244" s="125"/>
      <c r="P244" s="126">
        <f>SUM(P245:P246)</f>
        <v>0</v>
      </c>
      <c r="R244" s="126">
        <f>SUM(R245:R246)</f>
        <v>0</v>
      </c>
      <c r="T244" s="127">
        <f>SUM(T245:T246)</f>
        <v>0</v>
      </c>
      <c r="AR244" s="121" t="s">
        <v>161</v>
      </c>
      <c r="AT244" s="128" t="s">
        <v>76</v>
      </c>
      <c r="AU244" s="128" t="s">
        <v>85</v>
      </c>
      <c r="AY244" s="121" t="s">
        <v>154</v>
      </c>
      <c r="BK244" s="129">
        <f>SUM(BK245:BK246)</f>
        <v>0</v>
      </c>
    </row>
    <row r="245" spans="2:65" s="1" customFormat="1" ht="16.5" customHeight="1">
      <c r="B245" s="32"/>
      <c r="C245" s="132" t="s">
        <v>681</v>
      </c>
      <c r="D245" s="132" t="s">
        <v>156</v>
      </c>
      <c r="E245" s="133" t="s">
        <v>2737</v>
      </c>
      <c r="F245" s="134" t="s">
        <v>2738</v>
      </c>
      <c r="G245" s="135" t="s">
        <v>1006</v>
      </c>
      <c r="H245" s="136">
        <v>1</v>
      </c>
      <c r="I245" s="137"/>
      <c r="J245" s="138">
        <f>ROUND(I245*H245,2)</f>
        <v>0</v>
      </c>
      <c r="K245" s="134" t="s">
        <v>1</v>
      </c>
      <c r="L245" s="32"/>
      <c r="M245" s="139" t="s">
        <v>1</v>
      </c>
      <c r="N245" s="140" t="s">
        <v>42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161</v>
      </c>
      <c r="AT245" s="143" t="s">
        <v>156</v>
      </c>
      <c r="AU245" s="143" t="s">
        <v>99</v>
      </c>
      <c r="AY245" s="17" t="s">
        <v>154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85</v>
      </c>
      <c r="BK245" s="144">
        <f>ROUND(I245*H245,2)</f>
        <v>0</v>
      </c>
      <c r="BL245" s="17" t="s">
        <v>161</v>
      </c>
      <c r="BM245" s="143" t="s">
        <v>2739</v>
      </c>
    </row>
    <row r="246" spans="2:65" s="1" customFormat="1" ht="16.5" customHeight="1">
      <c r="B246" s="32"/>
      <c r="C246" s="132" t="s">
        <v>685</v>
      </c>
      <c r="D246" s="132" t="s">
        <v>156</v>
      </c>
      <c r="E246" s="133" t="s">
        <v>2740</v>
      </c>
      <c r="F246" s="134" t="s">
        <v>2741</v>
      </c>
      <c r="G246" s="135" t="s">
        <v>1006</v>
      </c>
      <c r="H246" s="136">
        <v>1</v>
      </c>
      <c r="I246" s="137"/>
      <c r="J246" s="138">
        <f>ROUND(I246*H246,2)</f>
        <v>0</v>
      </c>
      <c r="K246" s="134" t="s">
        <v>1</v>
      </c>
      <c r="L246" s="32"/>
      <c r="M246" s="190" t="s">
        <v>1</v>
      </c>
      <c r="N246" s="191" t="s">
        <v>42</v>
      </c>
      <c r="O246" s="192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AR246" s="143" t="s">
        <v>161</v>
      </c>
      <c r="AT246" s="143" t="s">
        <v>156</v>
      </c>
      <c r="AU246" s="143" t="s">
        <v>99</v>
      </c>
      <c r="AY246" s="17" t="s">
        <v>154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85</v>
      </c>
      <c r="BK246" s="144">
        <f>ROUND(I246*H246,2)</f>
        <v>0</v>
      </c>
      <c r="BL246" s="17" t="s">
        <v>161</v>
      </c>
      <c r="BM246" s="143" t="s">
        <v>2742</v>
      </c>
    </row>
    <row r="247" spans="2:65" s="1" customFormat="1" ht="6.9" customHeight="1"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2"/>
    </row>
  </sheetData>
  <sheetProtection algorithmName="SHA-512" hashValue="YFK6UufMDJiXp1ihHMToAZ4ofhdAe38zOftIjq1DHG5HLMiHEu+MB9j/OsS237ljjeDVV32kWaMgNjyjjH104w==" saltValue="G35FEkSDbFxHVhgdrkW6QTlLdPF0wDcdteR4VtQiFWg5omZtJPJhyTOYwSQrSSsss0giFcScaV49tBPct1hdQg==" spinCount="100000" sheet="1" objects="1" scenarios="1" formatColumns="0" formatRows="0" autoFilter="0"/>
  <autoFilter ref="C132:K246" xr:uid="{00000000-0009-0000-0000-000005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102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23" t="s">
        <v>2743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05"/>
      <c r="G18" s="305"/>
      <c r="H18" s="305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09" t="s">
        <v>1</v>
      </c>
      <c r="F27" s="309"/>
      <c r="G27" s="309"/>
      <c r="H27" s="30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" customHeight="1">
      <c r="B33" s="32"/>
      <c r="D33" s="55" t="s">
        <v>41</v>
      </c>
      <c r="E33" s="27" t="s">
        <v>42</v>
      </c>
      <c r="F33" s="91">
        <f>ROUND((SUM(BE123:BE155)),  2)</f>
        <v>0</v>
      </c>
      <c r="I33" s="92">
        <v>0.21</v>
      </c>
      <c r="J33" s="91">
        <f>ROUND(((SUM(BE123:BE155))*I33),  2)</f>
        <v>0</v>
      </c>
      <c r="L33" s="32"/>
    </row>
    <row r="34" spans="2:12" s="1" customFormat="1" ht="14.4" customHeight="1">
      <c r="B34" s="32"/>
      <c r="E34" s="27" t="s">
        <v>43</v>
      </c>
      <c r="F34" s="91">
        <f>ROUND((SUM(BF123:BF155)),  2)</f>
        <v>0</v>
      </c>
      <c r="I34" s="92">
        <v>0.15</v>
      </c>
      <c r="J34" s="91">
        <f>ROUND(((SUM(BF123:BF155))*I34),  2)</f>
        <v>0</v>
      </c>
      <c r="L34" s="32"/>
    </row>
    <row r="35" spans="2:12" s="1" customFormat="1" ht="14.4" hidden="1" customHeight="1">
      <c r="B35" s="32"/>
      <c r="E35" s="27" t="s">
        <v>44</v>
      </c>
      <c r="F35" s="91">
        <f>ROUND((SUM(BG123:BG155)),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45</v>
      </c>
      <c r="F36" s="91">
        <f>ROUND((SUM(BH123:BH155)),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46</v>
      </c>
      <c r="F37" s="91">
        <f>ROUND((SUM(BI123:BI155)),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106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23" t="str">
        <f>E9</f>
        <v>VON - Vedlejší a ostatní náklady</v>
      </c>
      <c r="F87" s="332"/>
      <c r="G87" s="332"/>
      <c r="H87" s="3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" customHeight="1">
      <c r="B97" s="104"/>
      <c r="D97" s="105" t="s">
        <v>2744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95" customHeight="1">
      <c r="B98" s="108"/>
      <c r="D98" s="109" t="s">
        <v>2745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95" customHeight="1">
      <c r="B99" s="108"/>
      <c r="D99" s="109" t="s">
        <v>2746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95" customHeight="1">
      <c r="B100" s="108"/>
      <c r="D100" s="109" t="s">
        <v>2747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9" customFormat="1" ht="19.95" customHeight="1">
      <c r="B101" s="108"/>
      <c r="D101" s="109" t="s">
        <v>2748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95" customHeight="1">
      <c r="B102" s="108"/>
      <c r="D102" s="109" t="s">
        <v>2749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95" customHeight="1">
      <c r="B103" s="108"/>
      <c r="D103" s="109" t="s">
        <v>2750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139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33" t="str">
        <f>E7</f>
        <v>Komunitní sociální služby DOZP</v>
      </c>
      <c r="F113" s="334"/>
      <c r="G113" s="334"/>
      <c r="H113" s="3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323" t="str">
        <f>E9</f>
        <v>VON - Vedlejší a ostatní náklady</v>
      </c>
      <c r="F115" s="332"/>
      <c r="G115" s="332"/>
      <c r="H115" s="332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 parc. č.1628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1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5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0</v>
      </c>
      <c r="S123" s="53"/>
      <c r="T123" s="118">
        <f>T124</f>
        <v>0</v>
      </c>
      <c r="AT123" s="17" t="s">
        <v>76</v>
      </c>
      <c r="AU123" s="17" t="s">
        <v>110</v>
      </c>
      <c r="BK123" s="119">
        <f>BK124</f>
        <v>0</v>
      </c>
    </row>
    <row r="124" spans="2:65" s="11" customFormat="1" ht="25.95" customHeight="1">
      <c r="B124" s="120"/>
      <c r="D124" s="121" t="s">
        <v>76</v>
      </c>
      <c r="E124" s="122" t="s">
        <v>2751</v>
      </c>
      <c r="F124" s="122" t="s">
        <v>2752</v>
      </c>
      <c r="I124" s="123"/>
      <c r="J124" s="124">
        <f>BK124</f>
        <v>0</v>
      </c>
      <c r="L124" s="120"/>
      <c r="M124" s="125"/>
      <c r="P124" s="126">
        <f>P125+P131+P139+P146+P148+P150</f>
        <v>0</v>
      </c>
      <c r="R124" s="126">
        <f>R125+R131+R139+R146+R148+R150</f>
        <v>0</v>
      </c>
      <c r="T124" s="127">
        <f>T125+T131+T139+T146+T148+T150</f>
        <v>0</v>
      </c>
      <c r="AR124" s="121" t="s">
        <v>203</v>
      </c>
      <c r="AT124" s="128" t="s">
        <v>76</v>
      </c>
      <c r="AU124" s="128" t="s">
        <v>77</v>
      </c>
      <c r="AY124" s="121" t="s">
        <v>154</v>
      </c>
      <c r="BK124" s="129">
        <f>BK125+BK131+BK139+BK146+BK148+BK150</f>
        <v>0</v>
      </c>
    </row>
    <row r="125" spans="2:65" s="11" customFormat="1" ht="22.95" customHeight="1">
      <c r="B125" s="120"/>
      <c r="D125" s="121" t="s">
        <v>76</v>
      </c>
      <c r="E125" s="130" t="s">
        <v>2753</v>
      </c>
      <c r="F125" s="130" t="s">
        <v>2754</v>
      </c>
      <c r="I125" s="123"/>
      <c r="J125" s="131">
        <f>BK125</f>
        <v>0</v>
      </c>
      <c r="L125" s="120"/>
      <c r="M125" s="125"/>
      <c r="P125" s="126">
        <f>SUM(P126:P130)</f>
        <v>0</v>
      </c>
      <c r="R125" s="126">
        <f>SUM(R126:R130)</f>
        <v>0</v>
      </c>
      <c r="T125" s="127">
        <f>SUM(T126:T130)</f>
        <v>0</v>
      </c>
      <c r="AR125" s="121" t="s">
        <v>203</v>
      </c>
      <c r="AT125" s="128" t="s">
        <v>76</v>
      </c>
      <c r="AU125" s="128" t="s">
        <v>85</v>
      </c>
      <c r="AY125" s="121" t="s">
        <v>154</v>
      </c>
      <c r="BK125" s="129">
        <f>SUM(BK126:BK130)</f>
        <v>0</v>
      </c>
    </row>
    <row r="126" spans="2:65" s="1" customFormat="1" ht="24.15" customHeight="1">
      <c r="B126" s="32"/>
      <c r="C126" s="132" t="s">
        <v>85</v>
      </c>
      <c r="D126" s="132" t="s">
        <v>156</v>
      </c>
      <c r="E126" s="133" t="s">
        <v>2755</v>
      </c>
      <c r="F126" s="134" t="s">
        <v>2756</v>
      </c>
      <c r="G126" s="135" t="s">
        <v>1006</v>
      </c>
      <c r="H126" s="136">
        <v>1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2757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2757</v>
      </c>
      <c r="BM126" s="143" t="s">
        <v>2758</v>
      </c>
    </row>
    <row r="127" spans="2:65" s="1" customFormat="1" ht="21.75" customHeight="1">
      <c r="B127" s="32"/>
      <c r="C127" s="132" t="s">
        <v>99</v>
      </c>
      <c r="D127" s="132" t="s">
        <v>156</v>
      </c>
      <c r="E127" s="133" t="s">
        <v>2759</v>
      </c>
      <c r="F127" s="134" t="s">
        <v>2760</v>
      </c>
      <c r="G127" s="135" t="s">
        <v>1006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2757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2757</v>
      </c>
      <c r="BM127" s="143" t="s">
        <v>2761</v>
      </c>
    </row>
    <row r="128" spans="2:65" s="1" customFormat="1" ht="16.5" customHeight="1">
      <c r="B128" s="32"/>
      <c r="C128" s="132" t="s">
        <v>258</v>
      </c>
      <c r="D128" s="132" t="s">
        <v>156</v>
      </c>
      <c r="E128" s="133" t="s">
        <v>2762</v>
      </c>
      <c r="F128" s="134" t="s">
        <v>2763</v>
      </c>
      <c r="G128" s="135" t="s">
        <v>1006</v>
      </c>
      <c r="H128" s="136">
        <v>1</v>
      </c>
      <c r="I128" s="137"/>
      <c r="J128" s="138">
        <f>ROUND(I128*H128,2)</f>
        <v>0</v>
      </c>
      <c r="K128" s="134" t="s">
        <v>160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2757</v>
      </c>
      <c r="AT128" s="143" t="s">
        <v>156</v>
      </c>
      <c r="AU128" s="143" t="s">
        <v>99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99</v>
      </c>
      <c r="BK128" s="144">
        <f>ROUND(I128*H128,2)</f>
        <v>0</v>
      </c>
      <c r="BL128" s="17" t="s">
        <v>2757</v>
      </c>
      <c r="BM128" s="143" t="s">
        <v>2764</v>
      </c>
    </row>
    <row r="129" spans="2:65" s="1" customFormat="1" ht="16.5" customHeight="1">
      <c r="B129" s="32"/>
      <c r="C129" s="132" t="s">
        <v>280</v>
      </c>
      <c r="D129" s="132" t="s">
        <v>156</v>
      </c>
      <c r="E129" s="133" t="s">
        <v>2765</v>
      </c>
      <c r="F129" s="134" t="s">
        <v>2766</v>
      </c>
      <c r="G129" s="135" t="s">
        <v>1006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2757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2757</v>
      </c>
      <c r="BM129" s="143" t="s">
        <v>2767</v>
      </c>
    </row>
    <row r="130" spans="2:65" s="1" customFormat="1" ht="16.5" customHeight="1">
      <c r="B130" s="32"/>
      <c r="C130" s="132" t="s">
        <v>282</v>
      </c>
      <c r="D130" s="132" t="s">
        <v>156</v>
      </c>
      <c r="E130" s="133" t="s">
        <v>2768</v>
      </c>
      <c r="F130" s="134" t="s">
        <v>2769</v>
      </c>
      <c r="G130" s="135" t="s">
        <v>1006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2757</v>
      </c>
      <c r="AT130" s="143" t="s">
        <v>156</v>
      </c>
      <c r="AU130" s="143" t="s">
        <v>99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2757</v>
      </c>
      <c r="BM130" s="143" t="s">
        <v>2770</v>
      </c>
    </row>
    <row r="131" spans="2:65" s="11" customFormat="1" ht="22.95" customHeight="1">
      <c r="B131" s="120"/>
      <c r="D131" s="121" t="s">
        <v>76</v>
      </c>
      <c r="E131" s="130" t="s">
        <v>2771</v>
      </c>
      <c r="F131" s="130" t="s">
        <v>2772</v>
      </c>
      <c r="I131" s="123"/>
      <c r="J131" s="131">
        <f>BK131</f>
        <v>0</v>
      </c>
      <c r="L131" s="120"/>
      <c r="M131" s="125"/>
      <c r="P131" s="126">
        <f>SUM(P132:P138)</f>
        <v>0</v>
      </c>
      <c r="R131" s="126">
        <f>SUM(R132:R138)</f>
        <v>0</v>
      </c>
      <c r="T131" s="127">
        <f>SUM(T132:T138)</f>
        <v>0</v>
      </c>
      <c r="AR131" s="121" t="s">
        <v>203</v>
      </c>
      <c r="AT131" s="128" t="s">
        <v>76</v>
      </c>
      <c r="AU131" s="128" t="s">
        <v>85</v>
      </c>
      <c r="AY131" s="121" t="s">
        <v>154</v>
      </c>
      <c r="BK131" s="129">
        <f>SUM(BK132:BK138)</f>
        <v>0</v>
      </c>
    </row>
    <row r="132" spans="2:65" s="1" customFormat="1" ht="37.950000000000003" customHeight="1">
      <c r="B132" s="32"/>
      <c r="C132" s="132" t="s">
        <v>166</v>
      </c>
      <c r="D132" s="132" t="s">
        <v>156</v>
      </c>
      <c r="E132" s="133" t="s">
        <v>2773</v>
      </c>
      <c r="F132" s="134" t="s">
        <v>2774</v>
      </c>
      <c r="G132" s="135" t="s">
        <v>1006</v>
      </c>
      <c r="H132" s="136">
        <v>1</v>
      </c>
      <c r="I132" s="137"/>
      <c r="J132" s="138">
        <f t="shared" ref="J132:J138" si="0">ROUND(I132*H132,2)</f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ref="P132:P138" si="1">O132*H132</f>
        <v>0</v>
      </c>
      <c r="Q132" s="141">
        <v>0</v>
      </c>
      <c r="R132" s="141">
        <f t="shared" ref="R132:R138" si="2">Q132*H132</f>
        <v>0</v>
      </c>
      <c r="S132" s="141">
        <v>0</v>
      </c>
      <c r="T132" s="142">
        <f t="shared" ref="T132:T138" si="3">S132*H132</f>
        <v>0</v>
      </c>
      <c r="AR132" s="143" t="s">
        <v>2757</v>
      </c>
      <c r="AT132" s="143" t="s">
        <v>156</v>
      </c>
      <c r="AU132" s="143" t="s">
        <v>99</v>
      </c>
      <c r="AY132" s="17" t="s">
        <v>154</v>
      </c>
      <c r="BE132" s="144">
        <f t="shared" ref="BE132:BE138" si="4">IF(N132="základní",J132,0)</f>
        <v>0</v>
      </c>
      <c r="BF132" s="144">
        <f t="shared" ref="BF132:BF138" si="5">IF(N132="snížená",J132,0)</f>
        <v>0</v>
      </c>
      <c r="BG132" s="144">
        <f t="shared" ref="BG132:BG138" si="6">IF(N132="zákl. přenesená",J132,0)</f>
        <v>0</v>
      </c>
      <c r="BH132" s="144">
        <f t="shared" ref="BH132:BH138" si="7">IF(N132="sníž. přenesená",J132,0)</f>
        <v>0</v>
      </c>
      <c r="BI132" s="144">
        <f t="shared" ref="BI132:BI138" si="8">IF(N132="nulová",J132,0)</f>
        <v>0</v>
      </c>
      <c r="BJ132" s="17" t="s">
        <v>99</v>
      </c>
      <c r="BK132" s="144">
        <f t="shared" ref="BK132:BK138" si="9">ROUND(I132*H132,2)</f>
        <v>0</v>
      </c>
      <c r="BL132" s="17" t="s">
        <v>2757</v>
      </c>
      <c r="BM132" s="143" t="s">
        <v>2775</v>
      </c>
    </row>
    <row r="133" spans="2:65" s="1" customFormat="1" ht="16.5" customHeight="1">
      <c r="B133" s="32"/>
      <c r="C133" s="132" t="s">
        <v>161</v>
      </c>
      <c r="D133" s="132" t="s">
        <v>156</v>
      </c>
      <c r="E133" s="133" t="s">
        <v>2776</v>
      </c>
      <c r="F133" s="134" t="s">
        <v>2777</v>
      </c>
      <c r="G133" s="135" t="s">
        <v>1006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2757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2757</v>
      </c>
      <c r="BM133" s="143" t="s">
        <v>2778</v>
      </c>
    </row>
    <row r="134" spans="2:65" s="1" customFormat="1" ht="24.15" customHeight="1">
      <c r="B134" s="32"/>
      <c r="C134" s="132" t="s">
        <v>203</v>
      </c>
      <c r="D134" s="132" t="s">
        <v>156</v>
      </c>
      <c r="E134" s="133" t="s">
        <v>2779</v>
      </c>
      <c r="F134" s="134" t="s">
        <v>2780</v>
      </c>
      <c r="G134" s="135" t="s">
        <v>1006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2757</v>
      </c>
      <c r="AT134" s="143" t="s">
        <v>156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2757</v>
      </c>
      <c r="BM134" s="143" t="s">
        <v>2781</v>
      </c>
    </row>
    <row r="135" spans="2:65" s="1" customFormat="1" ht="16.5" customHeight="1">
      <c r="B135" s="32"/>
      <c r="C135" s="132" t="s">
        <v>209</v>
      </c>
      <c r="D135" s="132" t="s">
        <v>156</v>
      </c>
      <c r="E135" s="133" t="s">
        <v>2782</v>
      </c>
      <c r="F135" s="134" t="s">
        <v>2783</v>
      </c>
      <c r="G135" s="135" t="s">
        <v>1006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2757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2757</v>
      </c>
      <c r="BM135" s="143" t="s">
        <v>2784</v>
      </c>
    </row>
    <row r="136" spans="2:65" s="1" customFormat="1" ht="66.75" customHeight="1">
      <c r="B136" s="32"/>
      <c r="C136" s="132" t="s">
        <v>215</v>
      </c>
      <c r="D136" s="132" t="s">
        <v>156</v>
      </c>
      <c r="E136" s="133" t="s">
        <v>2785</v>
      </c>
      <c r="F136" s="134" t="s">
        <v>2786</v>
      </c>
      <c r="G136" s="135" t="s">
        <v>1006</v>
      </c>
      <c r="H136" s="136">
        <v>1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2757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2757</v>
      </c>
      <c r="BM136" s="143" t="s">
        <v>2787</v>
      </c>
    </row>
    <row r="137" spans="2:65" s="1" customFormat="1" ht="16.5" customHeight="1">
      <c r="B137" s="32"/>
      <c r="C137" s="132" t="s">
        <v>222</v>
      </c>
      <c r="D137" s="132" t="s">
        <v>156</v>
      </c>
      <c r="E137" s="133" t="s">
        <v>2788</v>
      </c>
      <c r="F137" s="134" t="s">
        <v>2789</v>
      </c>
      <c r="G137" s="135" t="s">
        <v>1006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2757</v>
      </c>
      <c r="AT137" s="143" t="s">
        <v>156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2757</v>
      </c>
      <c r="BM137" s="143" t="s">
        <v>2790</v>
      </c>
    </row>
    <row r="138" spans="2:65" s="1" customFormat="1" ht="16.5" customHeight="1">
      <c r="B138" s="32"/>
      <c r="C138" s="132" t="s">
        <v>233</v>
      </c>
      <c r="D138" s="132" t="s">
        <v>156</v>
      </c>
      <c r="E138" s="133" t="s">
        <v>2791</v>
      </c>
      <c r="F138" s="134" t="s">
        <v>2792</v>
      </c>
      <c r="G138" s="135" t="s">
        <v>1006</v>
      </c>
      <c r="H138" s="136">
        <v>1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2757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2757</v>
      </c>
      <c r="BM138" s="143" t="s">
        <v>2793</v>
      </c>
    </row>
    <row r="139" spans="2:65" s="11" customFormat="1" ht="22.95" customHeight="1">
      <c r="B139" s="120"/>
      <c r="D139" s="121" t="s">
        <v>76</v>
      </c>
      <c r="E139" s="130" t="s">
        <v>2794</v>
      </c>
      <c r="F139" s="130" t="s">
        <v>2795</v>
      </c>
      <c r="I139" s="123"/>
      <c r="J139" s="131">
        <f>BK139</f>
        <v>0</v>
      </c>
      <c r="L139" s="120"/>
      <c r="M139" s="125"/>
      <c r="P139" s="126">
        <f>SUM(P140:P145)</f>
        <v>0</v>
      </c>
      <c r="R139" s="126">
        <f>SUM(R140:R145)</f>
        <v>0</v>
      </c>
      <c r="T139" s="127">
        <f>SUM(T140:T145)</f>
        <v>0</v>
      </c>
      <c r="AR139" s="121" t="s">
        <v>203</v>
      </c>
      <c r="AT139" s="128" t="s">
        <v>76</v>
      </c>
      <c r="AU139" s="128" t="s">
        <v>85</v>
      </c>
      <c r="AY139" s="121" t="s">
        <v>154</v>
      </c>
      <c r="BK139" s="129">
        <f>SUM(BK140:BK145)</f>
        <v>0</v>
      </c>
    </row>
    <row r="140" spans="2:65" s="1" customFormat="1" ht="16.5" customHeight="1">
      <c r="B140" s="32"/>
      <c r="C140" s="132" t="s">
        <v>238</v>
      </c>
      <c r="D140" s="132" t="s">
        <v>156</v>
      </c>
      <c r="E140" s="133" t="s">
        <v>2796</v>
      </c>
      <c r="F140" s="134" t="s">
        <v>2797</v>
      </c>
      <c r="G140" s="135" t="s">
        <v>1006</v>
      </c>
      <c r="H140" s="136">
        <v>1</v>
      </c>
      <c r="I140" s="137"/>
      <c r="J140" s="138">
        <f t="shared" ref="J140:J145" si="10">ROUND(I140*H140,2)</f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ref="P140:P145" si="11">O140*H140</f>
        <v>0</v>
      </c>
      <c r="Q140" s="141">
        <v>0</v>
      </c>
      <c r="R140" s="141">
        <f t="shared" ref="R140:R145" si="12">Q140*H140</f>
        <v>0</v>
      </c>
      <c r="S140" s="141">
        <v>0</v>
      </c>
      <c r="T140" s="142">
        <f t="shared" ref="T140:T145" si="13">S140*H140</f>
        <v>0</v>
      </c>
      <c r="AR140" s="143" t="s">
        <v>2757</v>
      </c>
      <c r="AT140" s="143" t="s">
        <v>156</v>
      </c>
      <c r="AU140" s="143" t="s">
        <v>99</v>
      </c>
      <c r="AY140" s="17" t="s">
        <v>154</v>
      </c>
      <c r="BE140" s="144">
        <f t="shared" ref="BE140:BE145" si="14">IF(N140="základní",J140,0)</f>
        <v>0</v>
      </c>
      <c r="BF140" s="144">
        <f t="shared" ref="BF140:BF145" si="15">IF(N140="snížená",J140,0)</f>
        <v>0</v>
      </c>
      <c r="BG140" s="144">
        <f t="shared" ref="BG140:BG145" si="16">IF(N140="zákl. přenesená",J140,0)</f>
        <v>0</v>
      </c>
      <c r="BH140" s="144">
        <f t="shared" ref="BH140:BH145" si="17">IF(N140="sníž. přenesená",J140,0)</f>
        <v>0</v>
      </c>
      <c r="BI140" s="144">
        <f t="shared" ref="BI140:BI145" si="18">IF(N140="nulová",J140,0)</f>
        <v>0</v>
      </c>
      <c r="BJ140" s="17" t="s">
        <v>99</v>
      </c>
      <c r="BK140" s="144">
        <f t="shared" ref="BK140:BK145" si="19">ROUND(I140*H140,2)</f>
        <v>0</v>
      </c>
      <c r="BL140" s="17" t="s">
        <v>2757</v>
      </c>
      <c r="BM140" s="143" t="s">
        <v>2798</v>
      </c>
    </row>
    <row r="141" spans="2:65" s="1" customFormat="1" ht="16.5" customHeight="1">
      <c r="B141" s="32"/>
      <c r="C141" s="132" t="s">
        <v>276</v>
      </c>
      <c r="D141" s="132" t="s">
        <v>156</v>
      </c>
      <c r="E141" s="133" t="s">
        <v>2799</v>
      </c>
      <c r="F141" s="134" t="s">
        <v>2800</v>
      </c>
      <c r="G141" s="135" t="s">
        <v>1006</v>
      </c>
      <c r="H141" s="136">
        <v>1</v>
      </c>
      <c r="I141" s="137"/>
      <c r="J141" s="138">
        <f t="shared" si="10"/>
        <v>0</v>
      </c>
      <c r="K141" s="134" t="s">
        <v>160</v>
      </c>
      <c r="L141" s="32"/>
      <c r="M141" s="139" t="s">
        <v>1</v>
      </c>
      <c r="N141" s="140" t="s">
        <v>43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2757</v>
      </c>
      <c r="AT141" s="143" t="s">
        <v>156</v>
      </c>
      <c r="AU141" s="143" t="s">
        <v>99</v>
      </c>
      <c r="AY141" s="17" t="s">
        <v>154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99</v>
      </c>
      <c r="BK141" s="144">
        <f t="shared" si="19"/>
        <v>0</v>
      </c>
      <c r="BL141" s="17" t="s">
        <v>2757</v>
      </c>
      <c r="BM141" s="143" t="s">
        <v>2801</v>
      </c>
    </row>
    <row r="142" spans="2:65" s="1" customFormat="1" ht="16.5" customHeight="1">
      <c r="B142" s="32"/>
      <c r="C142" s="132" t="s">
        <v>262</v>
      </c>
      <c r="D142" s="132" t="s">
        <v>156</v>
      </c>
      <c r="E142" s="133" t="s">
        <v>2802</v>
      </c>
      <c r="F142" s="134" t="s">
        <v>2803</v>
      </c>
      <c r="G142" s="135" t="s">
        <v>1006</v>
      </c>
      <c r="H142" s="136">
        <v>1</v>
      </c>
      <c r="I142" s="137"/>
      <c r="J142" s="138">
        <f t="shared" si="10"/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2757</v>
      </c>
      <c r="AT142" s="143" t="s">
        <v>156</v>
      </c>
      <c r="AU142" s="143" t="s">
        <v>99</v>
      </c>
      <c r="AY142" s="17" t="s">
        <v>154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99</v>
      </c>
      <c r="BK142" s="144">
        <f t="shared" si="19"/>
        <v>0</v>
      </c>
      <c r="BL142" s="17" t="s">
        <v>2757</v>
      </c>
      <c r="BM142" s="143" t="s">
        <v>2804</v>
      </c>
    </row>
    <row r="143" spans="2:65" s="1" customFormat="1" ht="16.5" customHeight="1">
      <c r="B143" s="32"/>
      <c r="C143" s="132" t="s">
        <v>296</v>
      </c>
      <c r="D143" s="132" t="s">
        <v>156</v>
      </c>
      <c r="E143" s="133" t="s">
        <v>2805</v>
      </c>
      <c r="F143" s="134" t="s">
        <v>2806</v>
      </c>
      <c r="G143" s="135" t="s">
        <v>1006</v>
      </c>
      <c r="H143" s="136">
        <v>1</v>
      </c>
      <c r="I143" s="137"/>
      <c r="J143" s="138">
        <f t="shared" si="10"/>
        <v>0</v>
      </c>
      <c r="K143" s="134" t="s">
        <v>160</v>
      </c>
      <c r="L143" s="32"/>
      <c r="M143" s="139" t="s">
        <v>1</v>
      </c>
      <c r="N143" s="140" t="s">
        <v>43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2757</v>
      </c>
      <c r="AT143" s="143" t="s">
        <v>156</v>
      </c>
      <c r="AU143" s="143" t="s">
        <v>99</v>
      </c>
      <c r="AY143" s="17" t="s">
        <v>154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99</v>
      </c>
      <c r="BK143" s="144">
        <f t="shared" si="19"/>
        <v>0</v>
      </c>
      <c r="BL143" s="17" t="s">
        <v>2757</v>
      </c>
      <c r="BM143" s="143" t="s">
        <v>2807</v>
      </c>
    </row>
    <row r="144" spans="2:65" s="1" customFormat="1" ht="55.5" customHeight="1">
      <c r="B144" s="32"/>
      <c r="C144" s="132" t="s">
        <v>7</v>
      </c>
      <c r="D144" s="132" t="s">
        <v>156</v>
      </c>
      <c r="E144" s="133" t="s">
        <v>2808</v>
      </c>
      <c r="F144" s="134" t="s">
        <v>2809</v>
      </c>
      <c r="G144" s="135" t="s">
        <v>1006</v>
      </c>
      <c r="H144" s="136">
        <v>1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43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2757</v>
      </c>
      <c r="AT144" s="143" t="s">
        <v>156</v>
      </c>
      <c r="AU144" s="143" t="s">
        <v>99</v>
      </c>
      <c r="AY144" s="17" t="s">
        <v>154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99</v>
      </c>
      <c r="BK144" s="144">
        <f t="shared" si="19"/>
        <v>0</v>
      </c>
      <c r="BL144" s="17" t="s">
        <v>2757</v>
      </c>
      <c r="BM144" s="143" t="s">
        <v>2810</v>
      </c>
    </row>
    <row r="145" spans="2:65" s="1" customFormat="1" ht="16.5" customHeight="1">
      <c r="B145" s="32"/>
      <c r="C145" s="132" t="s">
        <v>309</v>
      </c>
      <c r="D145" s="132" t="s">
        <v>156</v>
      </c>
      <c r="E145" s="133" t="s">
        <v>2811</v>
      </c>
      <c r="F145" s="134" t="s">
        <v>2812</v>
      </c>
      <c r="G145" s="135" t="s">
        <v>1006</v>
      </c>
      <c r="H145" s="136">
        <v>1</v>
      </c>
      <c r="I145" s="137"/>
      <c r="J145" s="138">
        <f t="shared" si="10"/>
        <v>0</v>
      </c>
      <c r="K145" s="134" t="s">
        <v>1</v>
      </c>
      <c r="L145" s="32"/>
      <c r="M145" s="139" t="s">
        <v>1</v>
      </c>
      <c r="N145" s="140" t="s">
        <v>43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2757</v>
      </c>
      <c r="AT145" s="143" t="s">
        <v>156</v>
      </c>
      <c r="AU145" s="143" t="s">
        <v>99</v>
      </c>
      <c r="AY145" s="17" t="s">
        <v>154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99</v>
      </c>
      <c r="BK145" s="144">
        <f t="shared" si="19"/>
        <v>0</v>
      </c>
      <c r="BL145" s="17" t="s">
        <v>2757</v>
      </c>
      <c r="BM145" s="143" t="s">
        <v>2813</v>
      </c>
    </row>
    <row r="146" spans="2:65" s="11" customFormat="1" ht="22.95" customHeight="1">
      <c r="B146" s="120"/>
      <c r="D146" s="121" t="s">
        <v>76</v>
      </c>
      <c r="E146" s="130" t="s">
        <v>2814</v>
      </c>
      <c r="F146" s="130" t="s">
        <v>2815</v>
      </c>
      <c r="I146" s="123"/>
      <c r="J146" s="131">
        <f>BK146</f>
        <v>0</v>
      </c>
      <c r="L146" s="120"/>
      <c r="M146" s="125"/>
      <c r="P146" s="126">
        <f>P147</f>
        <v>0</v>
      </c>
      <c r="R146" s="126">
        <f>R147</f>
        <v>0</v>
      </c>
      <c r="T146" s="127">
        <f>T147</f>
        <v>0</v>
      </c>
      <c r="AR146" s="121" t="s">
        <v>203</v>
      </c>
      <c r="AT146" s="128" t="s">
        <v>76</v>
      </c>
      <c r="AU146" s="128" t="s">
        <v>85</v>
      </c>
      <c r="AY146" s="121" t="s">
        <v>154</v>
      </c>
      <c r="BK146" s="129">
        <f>BK147</f>
        <v>0</v>
      </c>
    </row>
    <row r="147" spans="2:65" s="1" customFormat="1" ht="16.5" customHeight="1">
      <c r="B147" s="32"/>
      <c r="C147" s="132" t="s">
        <v>8</v>
      </c>
      <c r="D147" s="132" t="s">
        <v>156</v>
      </c>
      <c r="E147" s="133" t="s">
        <v>2816</v>
      </c>
      <c r="F147" s="134" t="s">
        <v>2817</v>
      </c>
      <c r="G147" s="135" t="s">
        <v>1006</v>
      </c>
      <c r="H147" s="136">
        <v>1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2757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2757</v>
      </c>
      <c r="BM147" s="143" t="s">
        <v>2818</v>
      </c>
    </row>
    <row r="148" spans="2:65" s="11" customFormat="1" ht="22.95" customHeight="1">
      <c r="B148" s="120"/>
      <c r="D148" s="121" t="s">
        <v>76</v>
      </c>
      <c r="E148" s="130" t="s">
        <v>2819</v>
      </c>
      <c r="F148" s="130" t="s">
        <v>2820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0</v>
      </c>
      <c r="T148" s="127">
        <f>T149</f>
        <v>0</v>
      </c>
      <c r="AR148" s="121" t="s">
        <v>203</v>
      </c>
      <c r="AT148" s="128" t="s">
        <v>76</v>
      </c>
      <c r="AU148" s="128" t="s">
        <v>85</v>
      </c>
      <c r="AY148" s="121" t="s">
        <v>154</v>
      </c>
      <c r="BK148" s="129">
        <f>BK149</f>
        <v>0</v>
      </c>
    </row>
    <row r="149" spans="2:65" s="1" customFormat="1" ht="16.5" customHeight="1">
      <c r="B149" s="32"/>
      <c r="C149" s="132" t="s">
        <v>269</v>
      </c>
      <c r="D149" s="132" t="s">
        <v>156</v>
      </c>
      <c r="E149" s="133" t="s">
        <v>2821</v>
      </c>
      <c r="F149" s="134" t="s">
        <v>2822</v>
      </c>
      <c r="G149" s="135" t="s">
        <v>1006</v>
      </c>
      <c r="H149" s="136">
        <v>1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2757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2757</v>
      </c>
      <c r="BM149" s="143" t="s">
        <v>2823</v>
      </c>
    </row>
    <row r="150" spans="2:65" s="11" customFormat="1" ht="22.95" customHeight="1">
      <c r="B150" s="120"/>
      <c r="D150" s="121" t="s">
        <v>76</v>
      </c>
      <c r="E150" s="130" t="s">
        <v>2824</v>
      </c>
      <c r="F150" s="130" t="s">
        <v>2825</v>
      </c>
      <c r="I150" s="123"/>
      <c r="J150" s="131">
        <f>BK150</f>
        <v>0</v>
      </c>
      <c r="L150" s="120"/>
      <c r="M150" s="125"/>
      <c r="P150" s="126">
        <f>SUM(P151:P155)</f>
        <v>0</v>
      </c>
      <c r="R150" s="126">
        <f>SUM(R151:R155)</f>
        <v>0</v>
      </c>
      <c r="T150" s="127">
        <f>SUM(T151:T155)</f>
        <v>0</v>
      </c>
      <c r="AR150" s="121" t="s">
        <v>203</v>
      </c>
      <c r="AT150" s="128" t="s">
        <v>76</v>
      </c>
      <c r="AU150" s="128" t="s">
        <v>85</v>
      </c>
      <c r="AY150" s="121" t="s">
        <v>154</v>
      </c>
      <c r="BK150" s="129">
        <f>SUM(BK151:BK155)</f>
        <v>0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2826</v>
      </c>
      <c r="F151" s="134" t="s">
        <v>2827</v>
      </c>
      <c r="G151" s="135" t="s">
        <v>1006</v>
      </c>
      <c r="H151" s="136">
        <v>1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2757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2757</v>
      </c>
      <c r="BM151" s="143" t="s">
        <v>2828</v>
      </c>
    </row>
    <row r="152" spans="2:65" s="1" customFormat="1" ht="16.5" customHeight="1">
      <c r="B152" s="32"/>
      <c r="C152" s="132" t="s">
        <v>253</v>
      </c>
      <c r="D152" s="132" t="s">
        <v>156</v>
      </c>
      <c r="E152" s="133" t="s">
        <v>2829</v>
      </c>
      <c r="F152" s="134" t="s">
        <v>2830</v>
      </c>
      <c r="G152" s="135" t="s">
        <v>1006</v>
      </c>
      <c r="H152" s="136">
        <v>1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2757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2757</v>
      </c>
      <c r="BM152" s="143" t="s">
        <v>2831</v>
      </c>
    </row>
    <row r="153" spans="2:65" s="1" customFormat="1" ht="37.950000000000003" customHeight="1">
      <c r="B153" s="32"/>
      <c r="C153" s="132" t="s">
        <v>305</v>
      </c>
      <c r="D153" s="132" t="s">
        <v>156</v>
      </c>
      <c r="E153" s="133" t="s">
        <v>2832</v>
      </c>
      <c r="F153" s="134" t="s">
        <v>2833</v>
      </c>
      <c r="G153" s="135" t="s">
        <v>1006</v>
      </c>
      <c r="H153" s="136">
        <v>1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2757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2757</v>
      </c>
      <c r="BM153" s="143" t="s">
        <v>2834</v>
      </c>
    </row>
    <row r="154" spans="2:65" s="1" customFormat="1" ht="96">
      <c r="B154" s="32"/>
      <c r="D154" s="146" t="s">
        <v>274</v>
      </c>
      <c r="F154" s="170" t="s">
        <v>2835</v>
      </c>
      <c r="I154" s="171"/>
      <c r="L154" s="32"/>
      <c r="M154" s="172"/>
      <c r="T154" s="56"/>
      <c r="AT154" s="17" t="s">
        <v>274</v>
      </c>
      <c r="AU154" s="17" t="s">
        <v>99</v>
      </c>
    </row>
    <row r="155" spans="2:65" s="1" customFormat="1" ht="16.5" customHeight="1">
      <c r="B155" s="32"/>
      <c r="C155" s="132" t="s">
        <v>317</v>
      </c>
      <c r="D155" s="132" t="s">
        <v>156</v>
      </c>
      <c r="E155" s="133" t="s">
        <v>2836</v>
      </c>
      <c r="F155" s="134" t="s">
        <v>2837</v>
      </c>
      <c r="G155" s="135" t="s">
        <v>1006</v>
      </c>
      <c r="H155" s="136">
        <v>1</v>
      </c>
      <c r="I155" s="137"/>
      <c r="J155" s="138">
        <f>ROUND(I155*H155,2)</f>
        <v>0</v>
      </c>
      <c r="K155" s="134" t="s">
        <v>1</v>
      </c>
      <c r="L155" s="32"/>
      <c r="M155" s="190" t="s">
        <v>1</v>
      </c>
      <c r="N155" s="191" t="s">
        <v>43</v>
      </c>
      <c r="O155" s="192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AR155" s="143" t="s">
        <v>2757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2757</v>
      </c>
      <c r="BM155" s="143" t="s">
        <v>2838</v>
      </c>
    </row>
    <row r="156" spans="2:65" s="1" customFormat="1" ht="6.9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xVce0eJueUQ/YRHEfKkma6nRr3gD+0Zg0TVufJO+BbKR8Pd0OOwWIlE82VTVfixkZzeH/s7f7CTuv2vna3cGQw==" saltValue="Vp3ly8OL4zUN2rjQjx5CoGNGAZEJByPT4iY6H74ZaJ8HKHCjbHyjeqiJy2CR0tAvi3CzWLL8zXPlF6fRKJmhTA==" spinCount="100000" sheet="1" objects="1" scenarios="1" formatColumns="0" formatRows="0" autoFilter="0"/>
  <autoFilter ref="C122:K155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Ú-EL-A</vt:lpstr>
      <vt:lpstr>EL-A</vt:lpstr>
      <vt:lpstr>JC-B - SO 02 - Objekt B</vt:lpstr>
      <vt:lpstr>Objekt B - e - Zdravotní ...</vt:lpstr>
      <vt:lpstr>Objekt  B - a - Vytápění</vt:lpstr>
      <vt:lpstr>Objekt B - c - Vzduchotec...</vt:lpstr>
      <vt:lpstr>Ú-EL-B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Bučková Jitka Mgr.</cp:lastModifiedBy>
  <dcterms:created xsi:type="dcterms:W3CDTF">2023-12-04T13:37:05Z</dcterms:created>
  <dcterms:modified xsi:type="dcterms:W3CDTF">2023-12-04T15:43:49Z</dcterms:modified>
</cp:coreProperties>
</file>